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25" windowHeight="84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'Лист1'!$EL$1:$EP$85</definedName>
  </definedNames>
  <calcPr fullCalcOnLoad="1"/>
</workbook>
</file>

<file path=xl/sharedStrings.xml><?xml version="1.0" encoding="utf-8"?>
<sst xmlns="http://schemas.openxmlformats.org/spreadsheetml/2006/main" count="1661" uniqueCount="646">
  <si>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</si>
  <si>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</si>
  <si>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</si>
  <si>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</si>
  <si>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</si>
  <si>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</si>
  <si>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</si>
  <si>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</si>
  <si>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</si>
  <si>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</si>
  <si>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</si>
  <si>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</si>
  <si>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</si>
  <si>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</si>
  <si>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</si>
  <si>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</si>
  <si>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4453 м2</t>
  </si>
  <si>
    <t>октябрь</t>
  </si>
  <si>
    <t>ноябрь</t>
  </si>
  <si>
    <t>декабрь</t>
  </si>
  <si>
    <t>патрон - 1 шт.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</si>
  <si>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</si>
  <si>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</si>
  <si>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Уборка земельного участка, входящего в состав общего имущества (3426 м2)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</si>
  <si>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</si>
  <si>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</si>
  <si>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</si>
  <si>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</si>
  <si>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</si>
  <si>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 шт.)</t>
  </si>
  <si>
    <t>Обслуживание насосов (1 шт.)</t>
  </si>
  <si>
    <t>Обслуживание регуляторов тепла (1 шт.)</t>
  </si>
  <si>
    <t>Организация и проведение микробиологического и санитарно-химического контроля горячего водоснабжения</t>
  </si>
  <si>
    <t>Обслуживание и ремонт общедомовых приборов учета (5 шт.)</t>
  </si>
  <si>
    <t>Обслуживание вводных и внутренних газопроводов жилого фонда (100 м)</t>
  </si>
  <si>
    <t>Задолженность на 01.05.08 г.</t>
  </si>
  <si>
    <t>Задолженность на 01.01.09 г.</t>
  </si>
  <si>
    <t>Затраты по содержанию и текущему ремонту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</si>
  <si>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</si>
  <si>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</si>
  <si>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</si>
  <si>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</si>
  <si>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</si>
  <si>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</si>
  <si>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</si>
  <si>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</si>
  <si>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</si>
  <si>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Ленинского Комсомола , 25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</si>
  <si>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</si>
  <si>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</si>
  <si>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</si>
  <si>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</si>
  <si>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№ 3 от 04.02.09г.</t>
  </si>
  <si>
    <t>Проверка и восстановление работоспособности регуляторов БГВ</t>
  </si>
  <si>
    <t>№ 5 от 11.02.09г.</t>
  </si>
  <si>
    <t>Ремонт кровли ( кв 20 ) 20 м2</t>
  </si>
  <si>
    <t>Технический осмотр систем тепло-, водоснабжения, водоотведения</t>
  </si>
  <si>
    <t>№27 от 11.02.09г.</t>
  </si>
  <si>
    <t>Проверка эл.снабжения квартиры</t>
  </si>
  <si>
    <t>№45 от 11.02.09г.</t>
  </si>
  <si>
    <t>Сверка эл.схем подключения дома</t>
  </si>
  <si>
    <t>№61 от 13.02.09г.</t>
  </si>
  <si>
    <t>Гидравлическое испытание подогревателя ГВС</t>
  </si>
  <si>
    <t>№7 от 17.02.09г.</t>
  </si>
  <si>
    <t>Проверка бойлера на плотность</t>
  </si>
  <si>
    <t>№46 от 17.02.09г.</t>
  </si>
  <si>
    <t>апрель 2009 г.</t>
  </si>
  <si>
    <t>март 2009 г.</t>
  </si>
  <si>
    <t>№ 152 от 20.03.09г.</t>
  </si>
  <si>
    <t>Устранение течи батареи в подъезде № 3</t>
  </si>
  <si>
    <t>Ревизия эл.щитка этажного</t>
  </si>
  <si>
    <t>№ 190 от 24.03.09 г.</t>
  </si>
  <si>
    <t>Очистка кровельных участков жилых домов от сосулек</t>
  </si>
  <si>
    <t>№ 68 от 24.03.09 г.</t>
  </si>
  <si>
    <t>Очистка подъездных козырьков от снега</t>
  </si>
  <si>
    <t>№ 73 от 26.03.09 г.</t>
  </si>
  <si>
    <t>Ремонт водоподогревателя</t>
  </si>
  <si>
    <t>№ 206 от 27.03.09г.</t>
  </si>
  <si>
    <t>Регулировка вентиля</t>
  </si>
  <si>
    <t>№ 76 от 13.03.09г.</t>
  </si>
  <si>
    <t>Замена лампочек в подъезде ЛОН 25 - 2 шт.</t>
  </si>
  <si>
    <t>№ 70 от 12.03.09г.</t>
  </si>
  <si>
    <t>Проверка регуляторов РТДО по графику</t>
  </si>
  <si>
    <t>№ 113/1 от 17.03.09г.</t>
  </si>
  <si>
    <t>Ревизия жилого дома, ремонт электроснабжения</t>
  </si>
  <si>
    <t>№ 149 от 19.03.09г.</t>
  </si>
  <si>
    <t>Ремонт батареи</t>
  </si>
  <si>
    <t>№ 25 от 07.03.09г.</t>
  </si>
  <si>
    <t>№ 140 от 19.03.09г.</t>
  </si>
  <si>
    <t>№ 19 от 10.03.09г.</t>
  </si>
  <si>
    <t>Замена лампочек в подъезде</t>
  </si>
  <si>
    <t>№ 176 от 23.04.09г.</t>
  </si>
  <si>
    <t>Устранение течи батареи</t>
  </si>
  <si>
    <t>№ 204 от 27.04.09г.</t>
  </si>
  <si>
    <t>Замена трансформаторов тока</t>
  </si>
  <si>
    <t>№ 10 от 01.04.09г.</t>
  </si>
  <si>
    <t>Замена выключателя</t>
  </si>
  <si>
    <t>№ 14 от 02.04.09г.</t>
  </si>
  <si>
    <t>№ 60 от 08.04.09г.</t>
  </si>
  <si>
    <t>маи 2009*г.</t>
  </si>
  <si>
    <t>июнь 2009г.</t>
  </si>
  <si>
    <t>Проверка бойлеров на плотность по графику</t>
  </si>
  <si>
    <t>№ 17 от 04.05.09г.</t>
  </si>
  <si>
    <t>Забор воды на анализ</t>
  </si>
  <si>
    <t>№ 85 от 14.05.09г.</t>
  </si>
  <si>
    <t>Проведение тепловых испытаний</t>
  </si>
  <si>
    <t>№ 92 от 15.05.09г.</t>
  </si>
  <si>
    <t>Проверка на плотность СТС /опрессовка/</t>
  </si>
  <si>
    <t>№ 137 от 20.05.09г.</t>
  </si>
  <si>
    <t>Проверка на плотность СТС /опресовка/</t>
  </si>
  <si>
    <t>№ 142 от 20.05.09г.</t>
  </si>
  <si>
    <t>Дератизация в строениях</t>
  </si>
  <si>
    <t>№ 4 от 30.04.09г.</t>
  </si>
  <si>
    <t>№144 от 31.05.09г</t>
  </si>
  <si>
    <t>Дезинсекция</t>
  </si>
  <si>
    <t>январь 2009г.</t>
  </si>
  <si>
    <t>№ 20 от 30.01.09г.</t>
  </si>
  <si>
    <t>Проверка утечки электричества, ревизия эл.щитка</t>
  </si>
  <si>
    <t>№ 21/эл от 03.06.09г.</t>
  </si>
  <si>
    <t>Врезка вентилей под промывку</t>
  </si>
  <si>
    <t>№ 56/сл от 09.06.09г.</t>
  </si>
  <si>
    <t>Отключение компрессора</t>
  </si>
  <si>
    <t>№ 115/эл от 18.06.09г.</t>
  </si>
  <si>
    <t>Подключение компрессора</t>
  </si>
  <si>
    <t>Промывка отопительной системы, гидравлич.испытание т/узла, отопительной сист.</t>
  </si>
  <si>
    <t>№ 172/сл от 18.06.09г.</t>
  </si>
  <si>
    <t>Замена вентиля на г/в в подвале</t>
  </si>
  <si>
    <t>№ 207/сл от 22.06.09г.</t>
  </si>
  <si>
    <t>Замена стекла</t>
  </si>
  <si>
    <t>№ 43/4пк от 29.06.09г.</t>
  </si>
  <si>
    <t>Обслуживание приборов учета</t>
  </si>
  <si>
    <t>№ 274 ОТ 31.05.09Г.</t>
  </si>
  <si>
    <t>№ 154 от 30.04.09г.</t>
  </si>
  <si>
    <t>Ремонт теплового узла</t>
  </si>
  <si>
    <t>Акт б/н</t>
  </si>
  <si>
    <t>Тех.обслуживание приборов учета</t>
  </si>
  <si>
    <t>Управление МКД</t>
  </si>
  <si>
    <t>Замена стекол</t>
  </si>
  <si>
    <t>№ 5 от 02.07.09</t>
  </si>
  <si>
    <t>замена автомата</t>
  </si>
  <si>
    <t>№ 78 от 10.07.09.</t>
  </si>
  <si>
    <t>замена входных вентилей - 2 шт.</t>
  </si>
  <si>
    <t>№ 181 от 17.07.09.</t>
  </si>
  <si>
    <t>Кирпичная кладка подвала</t>
  </si>
  <si>
    <t>№ 71 от 27.07.09.</t>
  </si>
  <si>
    <t>август 2009г.</t>
  </si>
  <si>
    <t>Замена входных вентилей</t>
  </si>
  <si>
    <t>№ 28 от 05.08.09.</t>
  </si>
  <si>
    <t>смена стекол</t>
  </si>
  <si>
    <t>№ 28 от 13.08.09.</t>
  </si>
  <si>
    <t>отключение системы теплоснабжения на ВВП</t>
  </si>
  <si>
    <t>№ 170 от 25.08.09.</t>
  </si>
  <si>
    <t>освещение подвала</t>
  </si>
  <si>
    <t>№ 188 от 26.08.09.</t>
  </si>
  <si>
    <t>отключение света в подвале</t>
  </si>
  <si>
    <t>№ 196 от 27.08.09.</t>
  </si>
  <si>
    <t>ремонт канализационной системы</t>
  </si>
  <si>
    <t>№ 192 от 28.08.09.</t>
  </si>
  <si>
    <t>ревизия эл.щитка</t>
  </si>
  <si>
    <t>№ 211 от 28.08.09.</t>
  </si>
  <si>
    <t>сентябрь 2009 г.</t>
  </si>
  <si>
    <t>проведение испытаний на плотность, прочность системы теплоснабжения</t>
  </si>
  <si>
    <t>№ 26 от 08.09.09.</t>
  </si>
  <si>
    <t>установка патрона в тамбуре</t>
  </si>
  <si>
    <t>№ 202 от 28.09.09.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</si>
  <si>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</si>
  <si>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</si>
  <si>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</si>
  <si>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</si>
  <si>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</si>
  <si>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</si>
  <si>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</si>
  <si>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№ 239 от 31.08.09.</t>
  </si>
  <si>
    <t>№ 452 от 31.08.09.</t>
  </si>
  <si>
    <t>июль 2009 г.</t>
  </si>
  <si>
    <t>дополнительные работы: по вывозу покош. травы, мусора на субботниках, стрижки кустарников, затраты на проведение голосования</t>
  </si>
  <si>
    <t>октябрь 2009 г.</t>
  </si>
  <si>
    <t>№ 572 от 31.10.09.</t>
  </si>
  <si>
    <t>№ 279 от 31.10.09.</t>
  </si>
  <si>
    <t>установка патрона и выключателя в подъезде</t>
  </si>
  <si>
    <t>№ 904 от 06.10.09г.</t>
  </si>
  <si>
    <t>замена автомата АЕ 25 А</t>
  </si>
  <si>
    <t>957 от 23.10.09г.</t>
  </si>
  <si>
    <t>замена стекол</t>
  </si>
  <si>
    <t>22 от 29.10.09г.</t>
  </si>
  <si>
    <t>ноябрь2009г.</t>
  </si>
  <si>
    <t>декабрь 2009г.</t>
  </si>
  <si>
    <t>замена вх.вентилей д.15 мм - 1шт.</t>
  </si>
  <si>
    <t>1086 от 04.12.09г.</t>
  </si>
  <si>
    <t>замена патрона настенного - 1шт.</t>
  </si>
  <si>
    <t>1087 от 04.12.09г.</t>
  </si>
  <si>
    <t>устранение течи батареи</t>
  </si>
  <si>
    <t>1089 от 11.12.09г.</t>
  </si>
  <si>
    <t>1088 от 04.12.09г.</t>
  </si>
  <si>
    <t>замена стекла - 1,69м2</t>
  </si>
  <si>
    <t>устранение течи вентиля</t>
  </si>
  <si>
    <t>1092 от 18.12.09г.</t>
  </si>
  <si>
    <t>замена вх.вентилей д.25 - 1шт.</t>
  </si>
  <si>
    <t>устранение течи батареи под контргайкой</t>
  </si>
  <si>
    <t>замена вх.вентилей д.25 - 2шт.</t>
  </si>
  <si>
    <t>ре5визия ВРУ</t>
  </si>
  <si>
    <t>1093 от 18.12.09г.</t>
  </si>
  <si>
    <t>1092 от 18.12.09.</t>
  </si>
  <si>
    <t>1101 от 31.12.09г.</t>
  </si>
  <si>
    <t>замена вх.вентилей д15 мм - 2шт.</t>
  </si>
  <si>
    <t>1078.96</t>
  </si>
  <si>
    <t>1030 от 16.11.09г.</t>
  </si>
  <si>
    <t>проверка промочки по эл.щитку</t>
  </si>
  <si>
    <t>1037 от 17.11.09г.</t>
  </si>
  <si>
    <t>замена лампочек 40 вт в подъезде</t>
  </si>
  <si>
    <t>1046 от 19.11.09г.</t>
  </si>
  <si>
    <t>325 от 31.12.09г.</t>
  </si>
  <si>
    <t>№ 817 от 31.12.09.</t>
  </si>
  <si>
    <t>анализ горячей воды</t>
  </si>
  <si>
    <t>315 от 30.11.09г.</t>
  </si>
  <si>
    <t>601 от 30.11.09г.</t>
  </si>
  <si>
    <t>январь 2010г.</t>
  </si>
  <si>
    <t>февраль 2010г.</t>
  </si>
  <si>
    <t>март 2010г.</t>
  </si>
  <si>
    <t>очистка карнизов крыш от сосулек</t>
  </si>
  <si>
    <t>2 от 11.01.10</t>
  </si>
  <si>
    <t>поверка 1-го водосчетчика холодной воды</t>
  </si>
  <si>
    <t>19 от 25.01.10</t>
  </si>
  <si>
    <t>21 от 31.01.10г.</t>
  </si>
  <si>
    <t>35 от 31.01.10</t>
  </si>
  <si>
    <t>19 от 12.02.10</t>
  </si>
  <si>
    <t>определение в работе</t>
  </si>
  <si>
    <t>23 от 19.02.10</t>
  </si>
  <si>
    <t>устранение свища в перекрытии на п/сушителе</t>
  </si>
  <si>
    <t>4 от 15.01.10</t>
  </si>
  <si>
    <t>смена вентиля ф 15 мм с аппаратом для газовой сварки и резки</t>
  </si>
  <si>
    <t>9 от 22.01.10г.</t>
  </si>
  <si>
    <t>3 от 11.01.10</t>
  </si>
  <si>
    <t xml:space="preserve">устранение течи батареи под контргайкой </t>
  </si>
  <si>
    <t>устранение течи канализационного стыка</t>
  </si>
  <si>
    <t>12 от 29.01.10</t>
  </si>
  <si>
    <t>ревизия вентилей ф 15,20,25</t>
  </si>
  <si>
    <t>замена стояка х/воды в перекрытии</t>
  </si>
  <si>
    <t>15 от 05.02.10</t>
  </si>
  <si>
    <t>ремонт двери</t>
  </si>
  <si>
    <t>24 от 19.02.10</t>
  </si>
  <si>
    <t>20 от 12.02.10</t>
  </si>
  <si>
    <t>устранение течи батареи под контргайкой с газосваркой</t>
  </si>
  <si>
    <t>ремонт кровли</t>
  </si>
  <si>
    <t>16 от 5.02.10</t>
  </si>
  <si>
    <t>восстановление подъездного освещения</t>
  </si>
  <si>
    <t>43 от 19.03.10</t>
  </si>
  <si>
    <t>50 от 31.03.10</t>
  </si>
  <si>
    <t>38 от 12.03.10</t>
  </si>
  <si>
    <t>очистка карнизов крыш от сосулек и наледей</t>
  </si>
  <si>
    <t>33 от 5.03.10</t>
  </si>
  <si>
    <t>ревизия распаечной коробки</t>
  </si>
  <si>
    <t>46 от 26.03.10</t>
  </si>
  <si>
    <t>ревизия ВРУ и этажных эл.щитков, замена деталей, протяжка контактов</t>
  </si>
  <si>
    <t>ревизия эл.щитка, замена автомата АЕ 16А</t>
  </si>
  <si>
    <t>смена вентиля ф 15 мм см аппаратом для газовоцй сварки и резки</t>
  </si>
  <si>
    <t>44 от 19.03.10</t>
  </si>
  <si>
    <t>прочистка входного вентиля ХВС</t>
  </si>
  <si>
    <t>смена вентиля ф 15 мм</t>
  </si>
  <si>
    <t>32 от 05.03.10</t>
  </si>
  <si>
    <t>замена входного вентиля</t>
  </si>
  <si>
    <t>поверка приборов учета</t>
  </si>
  <si>
    <t>66 от 01.03.10</t>
  </si>
  <si>
    <t>60 от 09.04.10</t>
  </si>
  <si>
    <t>66 от 23.04.10</t>
  </si>
  <si>
    <t>63 от 16.04.10</t>
  </si>
  <si>
    <t>ревизия вентиля ф 15,20,25</t>
  </si>
  <si>
    <t>отключение отопления</t>
  </si>
  <si>
    <t>замена стекла</t>
  </si>
  <si>
    <t>70 от 30.04.10</t>
  </si>
  <si>
    <t>64 от 16.04.10</t>
  </si>
  <si>
    <t>ремонт люка выхода на кровлю</t>
  </si>
  <si>
    <t>не жилое</t>
  </si>
  <si>
    <t>ревизия задвижек ф 50 мм</t>
  </si>
  <si>
    <t>555 от 03.07.09</t>
  </si>
  <si>
    <t>апрель 2010г.</t>
  </si>
  <si>
    <t>типография</t>
  </si>
  <si>
    <t>май 2010г</t>
  </si>
  <si>
    <t>промывка системы центрального отопления</t>
  </si>
  <si>
    <t>83 от 31.05.10</t>
  </si>
  <si>
    <t>ревизия и регулировка элеваторного узла</t>
  </si>
  <si>
    <t>83 от 31.э05.10</t>
  </si>
  <si>
    <t>опрессовка системы центрального отопления</t>
  </si>
  <si>
    <t>заполнение системы отопления технической водой с удалением воздушных пробок</t>
  </si>
  <si>
    <t>откачка воды из подвала</t>
  </si>
  <si>
    <t>прочистка канализационной / вентиляционной / вытяжки</t>
  </si>
  <si>
    <t>84 от 31.05.10</t>
  </si>
  <si>
    <t>подключение и отключение насоса для откачки воды из подвала</t>
  </si>
  <si>
    <t>82 от 31.05.10</t>
  </si>
  <si>
    <t>замена патрона,лампочки,розетки</t>
  </si>
  <si>
    <t>гидравлическое испытание вх.запорной арматуры</t>
  </si>
  <si>
    <t>77 от 14.05.10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</si>
  <si>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</si>
  <si>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</si>
  <si>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</si>
  <si>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</si>
  <si>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</si>
  <si>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</si>
  <si>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</si>
  <si>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</si>
  <si>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</si>
  <si>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обслуживание регуляторов тепла</t>
  </si>
  <si>
    <t>обслуживание водоподогревателей</t>
  </si>
  <si>
    <t>июнь 2010 г.</t>
  </si>
  <si>
    <t>замена выключателей</t>
  </si>
  <si>
    <t>87 от 04.06.10</t>
  </si>
  <si>
    <t>смена вентиля ф 15 мм с аппаратом для газовой сварки</t>
  </si>
  <si>
    <t>91 от 11.06.10</t>
  </si>
  <si>
    <t>замена лампочек 100 вт в подъезде</t>
  </si>
  <si>
    <t>94 от 18.06.10</t>
  </si>
  <si>
    <t>95 от 18.06.10</t>
  </si>
  <si>
    <t>ревизия задвижек ф 80,100 мм</t>
  </si>
  <si>
    <t>98 от 25.06.10</t>
  </si>
  <si>
    <t>ревизия эл.щитка,замена автомата АЕ 16А</t>
  </si>
  <si>
    <t>100 от 30.06.10</t>
  </si>
  <si>
    <t>101 от 30.06.10</t>
  </si>
  <si>
    <t>июль 2010г.</t>
  </si>
  <si>
    <t>устранение свища на плоской батареи</t>
  </si>
  <si>
    <t>106 от 02.07.10</t>
  </si>
  <si>
    <t>устранение свища на стояке гор.воды в подвале</t>
  </si>
  <si>
    <t>109 от 09.07.10</t>
  </si>
  <si>
    <t>119 от 30.07.10</t>
  </si>
  <si>
    <t>118 от 30.07.10</t>
  </si>
  <si>
    <t>август 2010 г.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</si>
  <si>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</si>
  <si>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</si>
  <si>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</si>
  <si>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</si>
  <si>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161 от 24.09.10</t>
  </si>
  <si>
    <t>запуск системы отопления</t>
  </si>
  <si>
    <t>164 от 30.09.10</t>
  </si>
  <si>
    <t>142 от 31.08.10</t>
  </si>
  <si>
    <t>160 от 24.09.10</t>
  </si>
  <si>
    <t>восстановление изоляции</t>
  </si>
  <si>
    <t>155 от 10.09.10</t>
  </si>
  <si>
    <t>октябрь 2010г.</t>
  </si>
  <si>
    <t>смена вентиля с аппаратом для газовой сварки и резки</t>
  </si>
  <si>
    <t>171 от 08.10.</t>
  </si>
  <si>
    <t>устранение течи батареи ГВС</t>
  </si>
  <si>
    <t>174 от 15.10.10</t>
  </si>
  <si>
    <t>Итого с ЖУ:</t>
  </si>
  <si>
    <t>175 от 15.10.10</t>
  </si>
  <si>
    <t>173 от 15.10.10</t>
  </si>
  <si>
    <t>Аварийное обслуживание</t>
  </si>
  <si>
    <t>Расчетно-кассовое обслуживание</t>
  </si>
  <si>
    <t>ноябрь 2010г.</t>
  </si>
  <si>
    <t>замена патрона настенного и лампочки</t>
  </si>
  <si>
    <t>195 от 26.11.10</t>
  </si>
  <si>
    <t>196 от 26.11.10</t>
  </si>
  <si>
    <t>ремонт цоколя, заклатывание отверстий</t>
  </si>
  <si>
    <t>194 от 19.11.10</t>
  </si>
  <si>
    <t>изготовление и установка решеток на подвальные продухи</t>
  </si>
  <si>
    <t>200 от 30.11.10</t>
  </si>
  <si>
    <t>ремонт входов в подвал</t>
  </si>
  <si>
    <t>187 от 03.11.10</t>
  </si>
  <si>
    <t>193 от 19.11.10</t>
  </si>
  <si>
    <t>192 от 19.11.10</t>
  </si>
  <si>
    <t>декабрь 2010г.</t>
  </si>
  <si>
    <t>очистка карниза крыш от сосулек и наледей</t>
  </si>
  <si>
    <t>225 от 31.12.10</t>
  </si>
  <si>
    <t>209 от 10.12.10</t>
  </si>
  <si>
    <t>ремонт водоотведения</t>
  </si>
  <si>
    <t>207 от 03.12.10</t>
  </si>
  <si>
    <t>219 от 24.12.10</t>
  </si>
  <si>
    <t>ревизия патрона</t>
  </si>
  <si>
    <t>218 от 24.12.10</t>
  </si>
  <si>
    <t>ремонт канализации в перекрытии</t>
  </si>
  <si>
    <t>224 от 31.12.10</t>
  </si>
  <si>
    <t>смена запорной арматуры</t>
  </si>
  <si>
    <t>январь 2011г.</t>
  </si>
  <si>
    <t>очистка карнизов от сосулек и наледей</t>
  </si>
  <si>
    <t>8 от 14.01.11</t>
  </si>
  <si>
    <t>13 от 21.01.11</t>
  </si>
  <si>
    <t>февраль 2011 г.</t>
  </si>
  <si>
    <t>устранение свища в перекрытии, замена стояка хол.воды</t>
  </si>
  <si>
    <t>33 от 11.02.11</t>
  </si>
  <si>
    <t>устранение свища на полотенцесушители</t>
  </si>
  <si>
    <t>26 от 04.02.11</t>
  </si>
  <si>
    <t>42 от 25.02.11</t>
  </si>
  <si>
    <t>подготовка кровли к ремонту</t>
  </si>
  <si>
    <t>45 от 28.02.11</t>
  </si>
  <si>
    <t>28 от 04.02.11</t>
  </si>
  <si>
    <t>осмотр и ревизия ВРУ</t>
  </si>
  <si>
    <t>37 от 18.02.11</t>
  </si>
  <si>
    <t>обслекдование ВВП на закипание</t>
  </si>
  <si>
    <t>41 от 25.02.11</t>
  </si>
  <si>
    <t>март 2011г.</t>
  </si>
  <si>
    <t>восстановление освещения в подвале</t>
  </si>
  <si>
    <t>60 от 18.03.11</t>
  </si>
  <si>
    <t>ревизия эл.щитка, замена деталей</t>
  </si>
  <si>
    <t>55 от 11.03.11</t>
  </si>
  <si>
    <t>61 от 18.03.11</t>
  </si>
  <si>
    <t>очистка карнизов крыш от сосулек и неледей</t>
  </si>
  <si>
    <t>69 от 31.03.11</t>
  </si>
  <si>
    <t>65 от 25.03.11</t>
  </si>
  <si>
    <t>68 от 31.03.11</t>
  </si>
  <si>
    <t>50 от 05.03.11</t>
  </si>
  <si>
    <t>апрель 2011г.</t>
  </si>
  <si>
    <t>84 от 29.04.11</t>
  </si>
  <si>
    <t>отключение системы теплоснабжения</t>
  </si>
  <si>
    <t>83 от 29.04.11</t>
  </si>
  <si>
    <t>ремонт ВВП, смена участка трубопровода на системе ГВС</t>
  </si>
  <si>
    <t>80 от 22.04.11</t>
  </si>
  <si>
    <t>ревизия эл.щитка, замена автомата АЕ 25А</t>
  </si>
  <si>
    <t>76 от 15.04.11</t>
  </si>
  <si>
    <t>встроенные</t>
  </si>
  <si>
    <t>Обороты с мая 2010г. по апрель 2011г.</t>
  </si>
  <si>
    <t>Остаток на 01.05.2011г.</t>
  </si>
  <si>
    <t>май 2011г.</t>
  </si>
  <si>
    <t>ревизия задвижек отопления ф 80,100 мм</t>
  </si>
  <si>
    <t>97 от 20.05.11</t>
  </si>
  <si>
    <t>ревизия задвижек ХВС ф 80,100 мм</t>
  </si>
  <si>
    <t>ревизия задвижек ГВС ф 50 мм</t>
  </si>
  <si>
    <t>ревизия задвижек ГВС ф 80,100 мм</t>
  </si>
  <si>
    <t>ревизия элеваторного узла</t>
  </si>
  <si>
    <t>промывка фильтров в тепловом пункте</t>
  </si>
  <si>
    <t>заполнение системы отопления технической водой</t>
  </si>
  <si>
    <t>гидравлические испытания вх.запорной арматуры</t>
  </si>
  <si>
    <t>94 от 13.05.11</t>
  </si>
  <si>
    <t>подключение и отключение компрессора</t>
  </si>
  <si>
    <t>96 от 20.05.11</t>
  </si>
  <si>
    <t>июнь 2011г.</t>
  </si>
  <si>
    <t>установка КИП</t>
  </si>
  <si>
    <t>119 от 24.06.11</t>
  </si>
  <si>
    <t>июль 2011г.</t>
  </si>
  <si>
    <t>смена КИП</t>
  </si>
  <si>
    <t>133 от 22.07.11</t>
  </si>
  <si>
    <t>проверка работы регулятора температуры на бойлере</t>
  </si>
  <si>
    <t>опрессовка бойлера</t>
  </si>
  <si>
    <t>август 2011г.</t>
  </si>
  <si>
    <t>отключение системы отопления</t>
  </si>
  <si>
    <t>152 от 26.08.11</t>
  </si>
  <si>
    <t>подключение системы отопления</t>
  </si>
  <si>
    <t>172 от 16.09.11</t>
  </si>
  <si>
    <t>поверка прибора учета тепловой энергии и теплоносителя</t>
  </si>
  <si>
    <t>168 от 09.09.11</t>
  </si>
  <si>
    <t>ремонт канализационного стояка</t>
  </si>
  <si>
    <t>167 от 09.09.11</t>
  </si>
  <si>
    <t>166 от 09.09.11</t>
  </si>
  <si>
    <t>178 от 30.09.11</t>
  </si>
  <si>
    <t>сентябрь 2011г.</t>
  </si>
  <si>
    <t>октябрь 2011г.</t>
  </si>
  <si>
    <t>устранение свища на п/сушителе</t>
  </si>
  <si>
    <t>190 от 14.10.11</t>
  </si>
  <si>
    <t>ноябрь 2011г.</t>
  </si>
  <si>
    <t>213 от 18.11.11</t>
  </si>
  <si>
    <t>211 от 18.11.11</t>
  </si>
  <si>
    <t xml:space="preserve"> декабрь  2011г.</t>
  </si>
  <si>
    <t>Ревизия ВРУ</t>
  </si>
  <si>
    <t>234 от 16.12.11</t>
  </si>
  <si>
    <t>Замена патрона настенного и лампочки</t>
  </si>
  <si>
    <t>420 от 01.12.11</t>
  </si>
  <si>
    <t>Смена резьбы</t>
  </si>
  <si>
    <t>239 от 23.12.11</t>
  </si>
  <si>
    <t xml:space="preserve"> Январь 2012 г.</t>
  </si>
  <si>
    <t>Замена лампочек 40 Вт  в подъезде (в подвале) (калькуляция № 2/эл)</t>
  </si>
  <si>
    <t>13 от 27.01.12</t>
  </si>
  <si>
    <t xml:space="preserve"> Февраль  2012 г.</t>
  </si>
  <si>
    <t>Очистка кровли от снега и скалывание сосулек (Калькуляция №6/кр/ТСС/11)</t>
  </si>
  <si>
    <t>6 от 13.01.12</t>
  </si>
  <si>
    <t>Ревизия патрона (калькуляция №6/эл)</t>
  </si>
  <si>
    <t>22 от 03.02.12</t>
  </si>
  <si>
    <t>Замена  лампочек 40Вт в подъезде (в подвале) (калькуляция №2/эл)</t>
  </si>
  <si>
    <t xml:space="preserve"> Март  2012 г.</t>
  </si>
  <si>
    <t>Смена вентиля ф 15 мм (Локальная смета №49)</t>
  </si>
  <si>
    <t>23 от 03.02.12</t>
  </si>
  <si>
    <t>Проверка бойлера на плотность ипрочность (Калькуляция №7/ТСС/11)</t>
  </si>
  <si>
    <t>33 от 24.02.12</t>
  </si>
  <si>
    <t>очистка от снега и скалывание сосулек</t>
  </si>
  <si>
    <t>41 от 29.02.12</t>
  </si>
  <si>
    <t xml:space="preserve">Смена задвижки  </t>
  </si>
  <si>
    <t>50 от 02.03.12 (акт № 4 от 02.03.12)</t>
  </si>
  <si>
    <t xml:space="preserve">Обследование ВВП на предмет закипания латунных трубок </t>
  </si>
  <si>
    <t xml:space="preserve">50 от 02.03.12 </t>
  </si>
  <si>
    <t>Очистка от снега и наледи подъездных козырьков</t>
  </si>
  <si>
    <t>65 от 16.03.12</t>
  </si>
  <si>
    <t>Очистка кровли от снега и скалывание сосулек</t>
  </si>
  <si>
    <t>Ревизия эл.щитка, замена автомата АЕ 16А</t>
  </si>
  <si>
    <t>75 от 23.03.12</t>
  </si>
  <si>
    <t xml:space="preserve"> Апрель  2012 г.</t>
  </si>
  <si>
    <t>Ревизия ЩЭ</t>
  </si>
  <si>
    <t>89 от 06.04.12</t>
  </si>
  <si>
    <t>Ревизия ШР</t>
  </si>
  <si>
    <t>Отключение системы отопления</t>
  </si>
  <si>
    <t>105 от 28.04.12</t>
  </si>
  <si>
    <t>Установка прибора учета</t>
  </si>
  <si>
    <t>106 от 28.04.12 (акт № 17 от 24.04.12)</t>
  </si>
  <si>
    <t>Исследование горячей воды</t>
  </si>
  <si>
    <t>5/00457 от 21.03.12 (протокол № 1884-1887)</t>
  </si>
  <si>
    <t>ростелеком</t>
  </si>
  <si>
    <t>Проверка ВВП на плотность и прочность</t>
  </si>
  <si>
    <t>акт от 20.02.12</t>
  </si>
  <si>
    <t>акт от 4.02.12</t>
  </si>
  <si>
    <t>Обороты с мая 2011г. по апрель 2012г.</t>
  </si>
  <si>
    <t>Остаток на 01.05.2012г.</t>
  </si>
  <si>
    <t>Генеральный директор</t>
  </si>
  <si>
    <t>А. В. Митрофанов</t>
  </si>
  <si>
    <t>Экономист 2-ой категории по учету лицевых счетов МКД</t>
  </si>
  <si>
    <t xml:space="preserve"> Май  2012 г.</t>
  </si>
  <si>
    <t xml:space="preserve"> Июнь  2012 г.</t>
  </si>
  <si>
    <t xml:space="preserve"> Июль  2012 г.</t>
  </si>
  <si>
    <t xml:space="preserve"> Август  2012 г.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</si>
  <si>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</si>
  <si>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</si>
  <si>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</si>
  <si>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Проверка работы регулятора температуры на бойлере</t>
  </si>
  <si>
    <t>Гидравлические испытания вх.запорной арматуры</t>
  </si>
  <si>
    <t>118 от 18.05.12</t>
  </si>
  <si>
    <t>Ремонт канализационного водопровода ХВС</t>
  </si>
  <si>
    <t>118 от 18.05.12 (акт №13 от 18.05.12)</t>
  </si>
  <si>
    <t>Ревизия эл.щитка</t>
  </si>
  <si>
    <t>117 от 18.05.12</t>
  </si>
  <si>
    <t>Опрессовка элеваторного узла</t>
  </si>
  <si>
    <t>150 от 06.07.12</t>
  </si>
  <si>
    <t>Ревизия задвижек отопления  ф 50 мм</t>
  </si>
  <si>
    <t>147 от 02.07.12</t>
  </si>
  <si>
    <t>Ревизия задвижек отопления  ф 80,100 мм</t>
  </si>
  <si>
    <t>Ревизия задвижек ХВС   ф 80,100 мм</t>
  </si>
  <si>
    <t>Ревизия задвижек ГВС  ф 50 мм</t>
  </si>
  <si>
    <t>Ревмзия задижек ГВС  ф 80,100 мм</t>
  </si>
  <si>
    <t>Ревизия элеваторного узла (сопло)</t>
  </si>
  <si>
    <t>Промывка фильтров в тепловом пункте</t>
  </si>
  <si>
    <t>170 от 03.08.12</t>
  </si>
  <si>
    <t>172 от 10.08.12</t>
  </si>
  <si>
    <t>Смена запорной арматуры</t>
  </si>
  <si>
    <t>178 от 17.08.12</t>
  </si>
  <si>
    <t>Окраска газопровода</t>
  </si>
  <si>
    <t>184 от 24.08.12</t>
  </si>
  <si>
    <t>Отключение ситемы теплоснабжения</t>
  </si>
  <si>
    <t>183 от 24.08.12</t>
  </si>
  <si>
    <t>Включение системы теплоснабжения</t>
  </si>
  <si>
    <t xml:space="preserve"> Сентябрь 2012 г.</t>
  </si>
  <si>
    <t>Электрические замеры и электроиспытания</t>
  </si>
  <si>
    <t>С-ф  (акт) № 00000030 от 08.08.12</t>
  </si>
  <si>
    <t>199 от 21.09.12</t>
  </si>
  <si>
    <t>Подключение системы отопления</t>
  </si>
  <si>
    <t>203 от 28.09.12</t>
  </si>
  <si>
    <t>Ревизия эл.щитка, замена деталей</t>
  </si>
  <si>
    <t>190 от 07.09.12 (акт № 4 от 04.09.12)</t>
  </si>
  <si>
    <t>Замена эл.счетчика</t>
  </si>
  <si>
    <t>197 от21.09.12 (акт № 12 от 20.09.12)</t>
  </si>
  <si>
    <t>208 от 30.09.12 (акт № 22 от 30.09.12)</t>
  </si>
  <si>
    <t>Устранение течи спускников</t>
  </si>
  <si>
    <t>208 от 30.09.12 (акт № 35 от 30.09.12)</t>
  </si>
  <si>
    <t>Устранение свища на п/сушителе</t>
  </si>
  <si>
    <t>208 от 30.09.12 (акт № 41 от 30.09.12)</t>
  </si>
  <si>
    <t>213 от 30.09.12</t>
  </si>
  <si>
    <t>Замена светильников</t>
  </si>
  <si>
    <t>210 от 30.09.12 (акт № 13 от 30.09.12)</t>
  </si>
  <si>
    <t>210 от 30.09.12</t>
  </si>
  <si>
    <t xml:space="preserve"> Октябрь 2012 г.</t>
  </si>
  <si>
    <t xml:space="preserve"> Ноябрь 2012 г.</t>
  </si>
  <si>
    <t>231 от 30.11.12</t>
  </si>
  <si>
    <t>231 от 30.11.12 (акт № 15 от 30.11.12)</t>
  </si>
  <si>
    <t xml:space="preserve"> Декабрь  2012 г.</t>
  </si>
  <si>
    <t>Промывка системы центрального отопления</t>
  </si>
  <si>
    <t>148 от 02.07.12</t>
  </si>
  <si>
    <t>Опрессовка системы центрального отопления</t>
  </si>
  <si>
    <t>Заполнение системы отопления технической водой с удалением воздушных пробок</t>
  </si>
  <si>
    <t>Январь 2013 г.</t>
  </si>
  <si>
    <t>Обслуживание вводных и внутренних газаопроводов жилого дома</t>
  </si>
  <si>
    <t>Установка пробки</t>
  </si>
  <si>
    <t>6 от 11.01.13 (акт № 5 от 10.01.13)</t>
  </si>
  <si>
    <t>Февраль 2013 г.</t>
  </si>
  <si>
    <t xml:space="preserve">Ревизия патрона </t>
  </si>
  <si>
    <t>34 от 08.02.13</t>
  </si>
  <si>
    <t>Очистка кровли от снега и сосулек</t>
  </si>
  <si>
    <t>36 от 08.02.13</t>
  </si>
  <si>
    <t>Изготовление и установка сопла</t>
  </si>
  <si>
    <t>44 от 15.02.13</t>
  </si>
  <si>
    <t>49 от 22.02.13</t>
  </si>
  <si>
    <t>Ревизия вентилей ф 15, 20, 25</t>
  </si>
  <si>
    <t>51 от 28.02.13</t>
  </si>
  <si>
    <t>Ремонт канализационного стояка</t>
  </si>
  <si>
    <t>Ремонт канализации в подвале</t>
  </si>
  <si>
    <t>214 от 30.09.12 (акт № 8 от 30.09.12)</t>
  </si>
  <si>
    <t>Март 2013 г.</t>
  </si>
  <si>
    <t>67 от 15.03.13</t>
  </si>
  <si>
    <t>Смена шарового крана ф 15 мм</t>
  </si>
  <si>
    <t>73 от 29.03.13</t>
  </si>
  <si>
    <t>215 от 30.09.12 (акт от 06.12.12)</t>
  </si>
  <si>
    <t>Ремонт вентшахт</t>
  </si>
  <si>
    <t>215 от 30.09.12 (акт от 30.11.12)</t>
  </si>
  <si>
    <t>Проверка бойлера на плотность и прочность</t>
  </si>
  <si>
    <t>акт от 19.09.12</t>
  </si>
  <si>
    <t>акт от 05.12.12</t>
  </si>
  <si>
    <t>Опрессовка бойлера</t>
  </si>
  <si>
    <t>акт от 02.07.12</t>
  </si>
  <si>
    <t>Поверка прибора учета тепловой энергии и теплоносителя</t>
  </si>
  <si>
    <t>90 от 05.04.13 (акт от 05.02.13)</t>
  </si>
  <si>
    <t>Апрель 2013 г.</t>
  </si>
  <si>
    <t xml:space="preserve">90 от 05.04.13 (акт от 03.04.13) </t>
  </si>
  <si>
    <t>Прочистка вентиляционных каналов и канализационных вытяжек</t>
  </si>
  <si>
    <t xml:space="preserve">93 от 12.04.13 (акт от 11.04.13) </t>
  </si>
  <si>
    <t>Отчет по выполненным работам ул. Ленинского Комсомола , 25 с мая 2012 г. по апрель 2013 г.</t>
  </si>
  <si>
    <t>Устранение течи в подвале</t>
  </si>
  <si>
    <t>70 от 22.03.13 (акт № 30 от 22.03.13)</t>
  </si>
  <si>
    <t>Изготовление опор по лежакам ХВС, ГВС</t>
  </si>
  <si>
    <t>70 от 22.03.13 (акт от 20.03.13)</t>
  </si>
  <si>
    <t>89 от 05.04.13 (акт от 04.04.13)</t>
  </si>
  <si>
    <t>Устранение течи контргайки</t>
  </si>
  <si>
    <t>89 от 05.04.13 (акт № 5 от 05.04.13)</t>
  </si>
  <si>
    <t>Обороты с мая 2012г. по апрель 2013г.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</si>
  <si>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</si>
  <si>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</si>
  <si>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</si>
  <si>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</si>
  <si>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</si>
  <si>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</si>
  <si>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Итого: прогноз Экономия(+) / Долг(-) на 1.05.2013</t>
  </si>
  <si>
    <t>Выполнено работ заявочного характера</t>
  </si>
  <si>
    <t>16031,52 (по тарифу)</t>
  </si>
  <si>
    <t>Регулировка элеваторного узла</t>
  </si>
  <si>
    <t>62 от 7.03.13 (акт от 6.03.13)</t>
  </si>
  <si>
    <t>71 от 22.03.13 (акт от 18.03.13)</t>
  </si>
  <si>
    <t>74 от 29.03.13 (акт от 29.03.13)</t>
  </si>
  <si>
    <t>Ремонт подъездных козырьков</t>
  </si>
  <si>
    <t>102 от 30.04.13 (акт от 29.04.13)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</si>
  <si>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</si>
  <si>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</si>
  <si>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</si>
  <si>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</si>
  <si>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</si>
  <si>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Е. П. Калинина</t>
  </si>
  <si>
    <t>Ростелеком</t>
  </si>
  <si>
    <t xml:space="preserve">Начислено  </t>
  </si>
  <si>
    <t>Жители МКД</t>
  </si>
  <si>
    <t>Смирнова Н.А.</t>
  </si>
  <si>
    <t>Радио Волгореченск</t>
  </si>
  <si>
    <t>Глушенкова А.Л.</t>
  </si>
  <si>
    <t>Ковалева И.М.</t>
  </si>
  <si>
    <t>Струлева Н.А. "Спорттовары"</t>
  </si>
  <si>
    <t>Алексеева Т.А.</t>
  </si>
  <si>
    <t>Журавлев Н.Л.</t>
  </si>
  <si>
    <t>Саченок О.В. "Дива"</t>
  </si>
  <si>
    <t>ООО "Стройметаллинвест"</t>
  </si>
  <si>
    <t>Струлева Н.А. "Орифлейм"</t>
  </si>
  <si>
    <t>Ревизия ШР, ЩЭ</t>
  </si>
  <si>
    <t>акт от 21.02.13</t>
  </si>
  <si>
    <t>Смена задвижки на элеваторном узле (ф80-1шт)</t>
  </si>
  <si>
    <t>акт от 10.12.12</t>
  </si>
  <si>
    <t>Смена задвижки на ГВС (ф80-1шт)</t>
  </si>
  <si>
    <t>Смена секций ВВП</t>
  </si>
  <si>
    <t>акт от 14.12.12</t>
  </si>
  <si>
    <t>Ремонт Кровли</t>
  </si>
  <si>
    <t>акт от 31.01.13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</si>
</sst>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u val="single"/>
      <sz val="11"/>
      <name val="Arial Cyr"/>
      <family val="0"/>
    </font>
    <font>
      <sz val="8"/>
      <name val="Arial"/>
      <family val="2"/>
    </font>
    <font>
      <sz val="11"/>
      <name val="Arial Cyr"/>
      <family val="0"/>
    </font>
    <font>
      <b/>
      <sz val="10"/>
      <name val="Arial Cyr"/>
      <family val="0"/>
    </font>
    <font>
      <b/>
      <sz val="8"/>
      <name val="Arial"/>
      <family val="2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sz val="8"/>
      <color rgb="FFFF0000"/>
      <name val="Arial Cyr"/>
      <family val="0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5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 wrapText="1"/>
    </xf>
    <xf numFmtId="2" fontId="1" fillId="34" borderId="11" xfId="0" applyNumberFormat="1" applyFont="1" applyFill="1" applyBorder="1" applyAlignment="1">
      <alignment/>
    </xf>
    <xf numFmtId="0" fontId="0" fillId="34" borderId="0" xfId="0" applyFill="1" applyAlignment="1">
      <alignment horizont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2" fontId="10" fillId="34" borderId="11" xfId="0" applyNumberFormat="1" applyFont="1" applyFill="1" applyBorder="1" applyAlignment="1">
      <alignment horizontal="center" vertical="center" wrapText="1"/>
    </xf>
    <xf numFmtId="2" fontId="0" fillId="34" borderId="0" xfId="0" applyNumberFormat="1" applyFill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2" fontId="8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/>
    </xf>
    <xf numFmtId="0" fontId="0" fillId="34" borderId="0" xfId="0" applyFill="1" applyAlignment="1">
      <alignment horizontal="center" vertical="center" wrapText="1"/>
    </xf>
    <xf numFmtId="2" fontId="1" fillId="34" borderId="0" xfId="0" applyNumberFormat="1" applyFont="1" applyFill="1" applyAlignment="1">
      <alignment/>
    </xf>
    <xf numFmtId="0" fontId="11" fillId="34" borderId="0" xfId="0" applyFont="1" applyFill="1" applyAlignment="1">
      <alignment horizontal="left" vertical="center" wrapText="1"/>
    </xf>
    <xf numFmtId="0" fontId="11" fillId="34" borderId="0" xfId="0" applyFont="1" applyFill="1" applyAlignment="1">
      <alignment horizontal="left"/>
    </xf>
    <xf numFmtId="0" fontId="0" fillId="34" borderId="0" xfId="0" applyFill="1" applyAlignment="1">
      <alignment horizontal="center"/>
    </xf>
    <xf numFmtId="0" fontId="1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11" fillId="34" borderId="0" xfId="0" applyFont="1" applyFill="1" applyAlignment="1">
      <alignment wrapText="1"/>
    </xf>
    <xf numFmtId="0" fontId="2" fillId="34" borderId="0" xfId="0" applyFont="1" applyFill="1" applyAlignment="1">
      <alignment horizontal="center"/>
    </xf>
    <xf numFmtId="4" fontId="2" fillId="34" borderId="0" xfId="0" applyNumberFormat="1" applyFont="1" applyFill="1" applyAlignment="1">
      <alignment horizontal="center"/>
    </xf>
    <xf numFmtId="0" fontId="1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2" fontId="10" fillId="35" borderId="11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0" fontId="1" fillId="35" borderId="11" xfId="0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/>
    </xf>
    <xf numFmtId="2" fontId="5" fillId="35" borderId="11" xfId="0" applyNumberFormat="1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0" fillId="35" borderId="0" xfId="0" applyFill="1" applyAlignment="1">
      <alignment horizontal="center"/>
    </xf>
    <xf numFmtId="2" fontId="2" fillId="35" borderId="10" xfId="0" applyNumberFormat="1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56" fillId="0" borderId="11" xfId="0" applyNumberFormat="1" applyFont="1" applyBorder="1" applyAlignment="1">
      <alignment horizontal="center" vertical="center"/>
    </xf>
    <xf numFmtId="2" fontId="14" fillId="34" borderId="11" xfId="0" applyNumberFormat="1" applyFont="1" applyFill="1" applyBorder="1" applyAlignment="1">
      <alignment horizontal="center" vertical="center"/>
    </xf>
    <xf numFmtId="2" fontId="56" fillId="34" borderId="0" xfId="0" applyNumberFormat="1" applyFont="1" applyFill="1" applyAlignment="1">
      <alignment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2" fontId="57" fillId="33" borderId="11" xfId="0" applyNumberFormat="1" applyFont="1" applyFill="1" applyBorder="1" applyAlignment="1">
      <alignment horizontal="center" vertical="center"/>
    </xf>
    <xf numFmtId="2" fontId="58" fillId="34" borderId="0" xfId="0" applyNumberFormat="1" applyFont="1" applyFill="1" applyAlignment="1">
      <alignment/>
    </xf>
    <xf numFmtId="0" fontId="1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3" fillId="34" borderId="11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11" fillId="34" borderId="0" xfId="0" applyFont="1" applyFill="1" applyAlignment="1">
      <alignment horizontal="left" vertical="center" wrapText="1"/>
    </xf>
    <xf numFmtId="0" fontId="11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3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9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51;&#1077;&#1085;&#1080;&#1085;&#1089;&#1082;&#1086;&#1075;&#1086;%20&#1050;&#1086;&#1084;&#1089;&#1086;&#1084;&#1086;&#1083;&#1072;\&#1051;&#1050;25%20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0">
          <cell r="EN60">
            <v>5589.25043831169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415"/>
  <sheetViews>
    <sheetView tabSelected="1" zoomScalePageLayoutView="0" workbookViewId="0" topLeftCell="A57">
      <pane xSplit="18" topLeftCell="FU1" activePane="topRight" state="frozen"/>
      <selection pane="topLeft" activeCell="A1" sqref="A1"/>
      <selection pane="topRight" activeCell="GA86" sqref="GA86"/>
    </sheetView>
  </sheetViews>
  <sheetFormatPr defaultColWidth="9.00390625" defaultRowHeight="12.75"/>
  <cols>
    <col min="1" max="1" width="37.25390625" style="9" customWidth="1"/>
    <col min="2" max="19" width="12.25390625" style="9" hidden="1" customWidth="1"/>
    <col min="20" max="20" width="33.625" style="9" hidden="1" customWidth="1"/>
    <col min="21" max="22" width="12.125" style="9" hidden="1" customWidth="1"/>
    <col min="23" max="23" width="33.625" style="9" hidden="1" customWidth="1"/>
    <col min="24" max="25" width="12.125" style="9" hidden="1" customWidth="1"/>
    <col min="26" max="26" width="33.625" style="9" hidden="1" customWidth="1"/>
    <col min="27" max="28" width="12.125" style="9" hidden="1" customWidth="1"/>
    <col min="29" max="29" width="29.75390625" style="8" hidden="1" customWidth="1"/>
    <col min="30" max="32" width="0" style="8" hidden="1" customWidth="1"/>
    <col min="33" max="33" width="33.625" style="9" hidden="1" customWidth="1"/>
    <col min="34" max="35" width="12.125" style="9" hidden="1" customWidth="1"/>
    <col min="36" max="36" width="33.625" style="9" hidden="1" customWidth="1"/>
    <col min="37" max="38" width="12.125" style="9" hidden="1" customWidth="1"/>
    <col min="39" max="39" width="33.625" style="9" hidden="1" customWidth="1"/>
    <col min="40" max="41" width="12.125" style="9" hidden="1" customWidth="1"/>
    <col min="42" max="42" width="33.625" style="9" hidden="1" customWidth="1"/>
    <col min="43" max="44" width="12.125" style="9" hidden="1" customWidth="1"/>
    <col min="45" max="45" width="33.625" style="9" hidden="1" customWidth="1"/>
    <col min="46" max="47" width="12.125" style="9" hidden="1" customWidth="1"/>
    <col min="48" max="48" width="33.625" style="9" hidden="1" customWidth="1"/>
    <col min="49" max="50" width="12.125" style="9" hidden="1" customWidth="1"/>
    <col min="51" max="51" width="33.625" style="9" hidden="1" customWidth="1"/>
    <col min="52" max="53" width="12.125" style="9" hidden="1" customWidth="1"/>
    <col min="54" max="54" width="33.625" style="9" hidden="1" customWidth="1"/>
    <col min="55" max="56" width="12.125" style="9" hidden="1" customWidth="1"/>
    <col min="57" max="57" width="33.625" style="9" hidden="1" customWidth="1"/>
    <col min="58" max="59" width="12.125" style="9" hidden="1" customWidth="1"/>
    <col min="60" max="60" width="33.625" style="9" hidden="1" customWidth="1"/>
    <col min="61" max="62" width="12.125" style="9" hidden="1" customWidth="1"/>
    <col min="63" max="63" width="33.625" style="9" hidden="1" customWidth="1"/>
    <col min="64" max="65" width="12.125" style="9" hidden="1" customWidth="1"/>
    <col min="66" max="66" width="33.625" style="9" hidden="1" customWidth="1"/>
    <col min="67" max="68" width="12.125" style="9" hidden="1" customWidth="1"/>
    <col min="69" max="69" width="9.625" style="9" hidden="1" customWidth="1"/>
    <col min="70" max="70" width="15.625" style="9" hidden="1" customWidth="1"/>
    <col min="71" max="71" width="33.625" style="9" hidden="1" customWidth="1"/>
    <col min="72" max="73" width="12.125" style="9" hidden="1" customWidth="1"/>
    <col min="74" max="74" width="33.625" style="9" hidden="1" customWidth="1"/>
    <col min="75" max="76" width="12.125" style="9" hidden="1" customWidth="1"/>
    <col min="77" max="77" width="33.625" style="9" hidden="1" customWidth="1"/>
    <col min="78" max="79" width="12.125" style="9" hidden="1" customWidth="1"/>
    <col min="80" max="80" width="33.625" style="9" hidden="1" customWidth="1"/>
    <col min="81" max="82" width="12.125" style="9" hidden="1" customWidth="1"/>
    <col min="83" max="83" width="33.625" style="9" hidden="1" customWidth="1"/>
    <col min="84" max="85" width="12.125" style="9" hidden="1" customWidth="1"/>
    <col min="86" max="86" width="33.625" style="9" hidden="1" customWidth="1"/>
    <col min="87" max="88" width="12.125" style="9" hidden="1" customWidth="1"/>
    <col min="89" max="89" width="33.625" style="9" hidden="1" customWidth="1"/>
    <col min="90" max="91" width="12.125" style="9" hidden="1" customWidth="1"/>
    <col min="92" max="92" width="33.625" style="9" hidden="1" customWidth="1"/>
    <col min="93" max="94" width="12.125" style="9" hidden="1" customWidth="1"/>
    <col min="95" max="95" width="33.625" style="9" hidden="1" customWidth="1"/>
    <col min="96" max="97" width="12.125" style="9" hidden="1" customWidth="1"/>
    <col min="98" max="98" width="33.625" style="9" hidden="1" customWidth="1"/>
    <col min="99" max="100" width="12.125" style="9" hidden="1" customWidth="1"/>
    <col min="101" max="101" width="33.625" style="9" hidden="1" customWidth="1"/>
    <col min="102" max="103" width="12.125" style="9" hidden="1" customWidth="1"/>
    <col min="104" max="104" width="33.625" style="9" hidden="1" customWidth="1"/>
    <col min="105" max="106" width="12.125" style="9" hidden="1" customWidth="1"/>
    <col min="107" max="107" width="0" style="9" hidden="1" customWidth="1"/>
    <col min="108" max="108" width="12.875" style="9" hidden="1" customWidth="1"/>
    <col min="109" max="109" width="33.625" style="9" hidden="1" customWidth="1"/>
    <col min="110" max="111" width="12.125" style="9" hidden="1" customWidth="1"/>
    <col min="112" max="112" width="33.625" style="9" hidden="1" customWidth="1"/>
    <col min="113" max="114" width="12.125" style="9" hidden="1" customWidth="1"/>
    <col min="115" max="115" width="33.625" style="9" hidden="1" customWidth="1"/>
    <col min="116" max="117" width="12.125" style="9" hidden="1" customWidth="1"/>
    <col min="118" max="118" width="33.625" style="9" hidden="1" customWidth="1"/>
    <col min="119" max="120" width="12.125" style="9" hidden="1" customWidth="1"/>
    <col min="121" max="121" width="33.625" style="9" hidden="1" customWidth="1"/>
    <col min="122" max="123" width="12.125" style="9" hidden="1" customWidth="1"/>
    <col min="124" max="124" width="33.625" style="9" hidden="1" customWidth="1"/>
    <col min="125" max="126" width="12.125" style="9" hidden="1" customWidth="1"/>
    <col min="127" max="127" width="33.625" style="9" hidden="1" customWidth="1"/>
    <col min="128" max="129" width="12.125" style="9" hidden="1" customWidth="1"/>
    <col min="130" max="130" width="33.625" style="9" hidden="1" customWidth="1"/>
    <col min="131" max="132" width="12.125" style="9" hidden="1" customWidth="1"/>
    <col min="133" max="133" width="33.625" style="9" hidden="1" customWidth="1"/>
    <col min="134" max="135" width="12.125" style="9" hidden="1" customWidth="1"/>
    <col min="136" max="136" width="33.625" style="9" hidden="1" customWidth="1"/>
    <col min="137" max="138" width="12.125" style="9" hidden="1" customWidth="1"/>
    <col min="139" max="139" width="33.625" style="9" hidden="1" customWidth="1"/>
    <col min="140" max="141" width="12.125" style="9" hidden="1" customWidth="1"/>
    <col min="142" max="142" width="33.625" style="9" hidden="1" customWidth="1"/>
    <col min="143" max="144" width="12.125" style="9" hidden="1" customWidth="1"/>
    <col min="145" max="146" width="12.125" style="9" customWidth="1"/>
    <col min="147" max="147" width="36.25390625" style="6" customWidth="1"/>
    <col min="148" max="148" width="12.00390625" style="6" customWidth="1"/>
    <col min="149" max="149" width="9.625" style="6" bestFit="1" customWidth="1"/>
    <col min="150" max="150" width="38.375" style="6" customWidth="1"/>
    <col min="151" max="151" width="12.00390625" style="6" customWidth="1"/>
    <col min="152" max="152" width="9.625" style="6" bestFit="1" customWidth="1"/>
    <col min="153" max="153" width="37.00390625" style="6" customWidth="1"/>
    <col min="154" max="154" width="12.00390625" style="6" customWidth="1"/>
    <col min="155" max="155" width="9.625" style="6" bestFit="1" customWidth="1"/>
    <col min="156" max="156" width="35.625" style="6" customWidth="1"/>
    <col min="157" max="157" width="12.00390625" style="6" customWidth="1"/>
    <col min="158" max="158" width="9.625" style="6" bestFit="1" customWidth="1"/>
    <col min="159" max="159" width="35.625" style="6" customWidth="1"/>
    <col min="160" max="160" width="12.00390625" style="6" customWidth="1"/>
    <col min="161" max="161" width="9.625" style="6" bestFit="1" customWidth="1"/>
    <col min="162" max="162" width="35.625" style="6" customWidth="1"/>
    <col min="163" max="163" width="12.00390625" style="6" customWidth="1"/>
    <col min="164" max="164" width="9.625" style="6" bestFit="1" customWidth="1"/>
    <col min="165" max="165" width="35.625" style="6" customWidth="1"/>
    <col min="166" max="166" width="12.00390625" style="6" customWidth="1"/>
    <col min="167" max="167" width="9.625" style="6" bestFit="1" customWidth="1"/>
    <col min="168" max="168" width="35.625" style="6" customWidth="1"/>
    <col min="169" max="169" width="12.00390625" style="6" customWidth="1"/>
    <col min="170" max="170" width="9.625" style="6" bestFit="1" customWidth="1"/>
    <col min="171" max="171" width="35.625" style="6" customWidth="1"/>
    <col min="172" max="172" width="12.00390625" style="6" customWidth="1"/>
    <col min="173" max="173" width="9.625" style="6" bestFit="1" customWidth="1"/>
    <col min="174" max="174" width="36.75390625" style="6" customWidth="1"/>
    <col min="175" max="175" width="12.125" style="6" customWidth="1"/>
    <col min="176" max="176" width="10.375" style="6" customWidth="1"/>
    <col min="177" max="177" width="35.00390625" style="6" customWidth="1"/>
    <col min="178" max="178" width="11.875" style="6" customWidth="1"/>
    <col min="179" max="179" width="10.625" style="6" customWidth="1"/>
    <col min="180" max="180" width="35.00390625" style="6" customWidth="1"/>
    <col min="181" max="181" width="12.625" style="6" customWidth="1"/>
    <col min="182" max="182" width="11.25390625" style="6" customWidth="1"/>
    <col min="183" max="183" width="11.00390625" style="6" customWidth="1"/>
    <col min="184" max="16384" width="9.125" style="6" customWidth="1"/>
  </cols>
  <sheetData>
    <row r="1" spans="1:173" ht="13.5" customHeight="1">
      <c r="A1" s="174" t="s">
        <v>594</v>
      </c>
      <c r="B1" s="175"/>
      <c r="C1" s="175"/>
      <c r="D1" s="175"/>
      <c r="E1" s="175"/>
      <c r="F1" s="175"/>
      <c r="G1" s="175"/>
      <c r="H1" s="175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</row>
    <row r="2" spans="1:173" ht="12.75" customHeight="1">
      <c r="A2" s="175"/>
      <c r="B2" s="175"/>
      <c r="C2" s="175"/>
      <c r="D2" s="175"/>
      <c r="E2" s="175"/>
      <c r="F2" s="175"/>
      <c r="G2" s="175"/>
      <c r="H2" s="175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</row>
    <row r="3" spans="1:173" ht="21.75" customHeight="1">
      <c r="A3" s="176"/>
      <c r="B3" s="176"/>
      <c r="C3" s="176"/>
      <c r="D3" s="176"/>
      <c r="E3" s="176"/>
      <c r="F3" s="176"/>
      <c r="G3" s="176"/>
      <c r="H3" s="17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</row>
    <row r="4" spans="1:182" ht="12.75">
      <c r="A4" s="177" t="s">
        <v>0</v>
      </c>
      <c r="B4" s="171" t="s">
        <v>9</v>
      </c>
      <c r="C4" s="171"/>
      <c r="D4" s="171" t="s">
        <v>10</v>
      </c>
      <c r="E4" s="171"/>
      <c r="F4" s="172" t="s">
        <v>11</v>
      </c>
      <c r="G4" s="172"/>
      <c r="H4" s="172" t="s">
        <v>12</v>
      </c>
      <c r="I4" s="172"/>
      <c r="J4" s="172" t="s">
        <v>13</v>
      </c>
      <c r="K4" s="172"/>
      <c r="L4" s="159" t="s">
        <v>17</v>
      </c>
      <c r="M4" s="173"/>
      <c r="N4" s="159" t="s">
        <v>18</v>
      </c>
      <c r="O4" s="173"/>
      <c r="P4" s="159" t="s">
        <v>19</v>
      </c>
      <c r="Q4" s="173"/>
      <c r="R4" s="172" t="s">
        <v>7</v>
      </c>
      <c r="S4" s="172"/>
      <c r="T4" s="159" t="s">
        <v>115</v>
      </c>
      <c r="U4" s="160"/>
      <c r="V4" s="161"/>
      <c r="W4" s="159" t="s">
        <v>48</v>
      </c>
      <c r="X4" s="160"/>
      <c r="Y4" s="165"/>
      <c r="Z4" s="159" t="s">
        <v>67</v>
      </c>
      <c r="AA4" s="160"/>
      <c r="AB4" s="165"/>
      <c r="AC4" s="179" t="s">
        <v>66</v>
      </c>
      <c r="AD4" s="179"/>
      <c r="AE4" s="179"/>
      <c r="AF4" s="10"/>
      <c r="AG4" s="159" t="s">
        <v>99</v>
      </c>
      <c r="AH4" s="160"/>
      <c r="AI4" s="161"/>
      <c r="AJ4" s="159" t="s">
        <v>100</v>
      </c>
      <c r="AK4" s="160"/>
      <c r="AL4" s="161"/>
      <c r="AM4" s="159" t="s">
        <v>174</v>
      </c>
      <c r="AN4" s="160"/>
      <c r="AO4" s="161"/>
      <c r="AP4" s="159" t="s">
        <v>145</v>
      </c>
      <c r="AQ4" s="160"/>
      <c r="AR4" s="161"/>
      <c r="AS4" s="159" t="s">
        <v>160</v>
      </c>
      <c r="AT4" s="160"/>
      <c r="AU4" s="161"/>
      <c r="AV4" s="159" t="s">
        <v>176</v>
      </c>
      <c r="AW4" s="160"/>
      <c r="AX4" s="161"/>
      <c r="AY4" s="159" t="s">
        <v>185</v>
      </c>
      <c r="AZ4" s="160"/>
      <c r="BA4" s="161"/>
      <c r="BB4" s="159" t="s">
        <v>186</v>
      </c>
      <c r="BC4" s="160"/>
      <c r="BD4" s="161"/>
      <c r="BE4" s="159" t="s">
        <v>216</v>
      </c>
      <c r="BF4" s="160"/>
      <c r="BG4" s="161"/>
      <c r="BH4" s="159" t="s">
        <v>217</v>
      </c>
      <c r="BI4" s="160"/>
      <c r="BJ4" s="161"/>
      <c r="BK4" s="159" t="s">
        <v>218</v>
      </c>
      <c r="BL4" s="160"/>
      <c r="BM4" s="161"/>
      <c r="BN4" s="159" t="s">
        <v>275</v>
      </c>
      <c r="BO4" s="160"/>
      <c r="BP4" s="161"/>
      <c r="BS4" s="159" t="s">
        <v>277</v>
      </c>
      <c r="BT4" s="160"/>
      <c r="BU4" s="161"/>
      <c r="BV4" s="159" t="s">
        <v>303</v>
      </c>
      <c r="BW4" s="160"/>
      <c r="BX4" s="161"/>
      <c r="BY4" s="159" t="s">
        <v>316</v>
      </c>
      <c r="BZ4" s="160"/>
      <c r="CA4" s="161"/>
      <c r="CB4" s="159" t="s">
        <v>323</v>
      </c>
      <c r="CC4" s="160"/>
      <c r="CD4" s="161"/>
      <c r="CE4" s="159" t="s">
        <v>327</v>
      </c>
      <c r="CF4" s="160"/>
      <c r="CG4" s="161"/>
      <c r="CH4" s="159" t="s">
        <v>335</v>
      </c>
      <c r="CI4" s="160"/>
      <c r="CJ4" s="161"/>
      <c r="CK4" s="159" t="s">
        <v>345</v>
      </c>
      <c r="CL4" s="160"/>
      <c r="CM4" s="161"/>
      <c r="CN4" s="159" t="s">
        <v>357</v>
      </c>
      <c r="CO4" s="160"/>
      <c r="CP4" s="161"/>
      <c r="CQ4" s="159" t="s">
        <v>369</v>
      </c>
      <c r="CR4" s="160"/>
      <c r="CS4" s="161"/>
      <c r="CT4" s="159" t="s">
        <v>373</v>
      </c>
      <c r="CU4" s="160"/>
      <c r="CV4" s="161"/>
      <c r="CW4" s="159" t="s">
        <v>386</v>
      </c>
      <c r="CX4" s="160"/>
      <c r="CY4" s="161"/>
      <c r="CZ4" s="159" t="s">
        <v>397</v>
      </c>
      <c r="DA4" s="160"/>
      <c r="DB4" s="161"/>
      <c r="DE4" s="159" t="s">
        <v>408</v>
      </c>
      <c r="DF4" s="160"/>
      <c r="DG4" s="161"/>
      <c r="DH4" s="159" t="s">
        <v>421</v>
      </c>
      <c r="DI4" s="160"/>
      <c r="DJ4" s="161"/>
      <c r="DK4" s="159" t="s">
        <v>424</v>
      </c>
      <c r="DL4" s="160"/>
      <c r="DM4" s="161"/>
      <c r="DN4" s="159" t="s">
        <v>429</v>
      </c>
      <c r="DO4" s="160"/>
      <c r="DP4" s="161"/>
      <c r="DQ4" s="159" t="s">
        <v>440</v>
      </c>
      <c r="DR4" s="160"/>
      <c r="DS4" s="161"/>
      <c r="DT4" s="159" t="s">
        <v>441</v>
      </c>
      <c r="DU4" s="160"/>
      <c r="DV4" s="161"/>
      <c r="DW4" s="159" t="s">
        <v>444</v>
      </c>
      <c r="DX4" s="160"/>
      <c r="DY4" s="161"/>
      <c r="DZ4" s="159" t="s">
        <v>447</v>
      </c>
      <c r="EA4" s="160"/>
      <c r="EB4" s="161"/>
      <c r="EC4" s="159" t="s">
        <v>454</v>
      </c>
      <c r="ED4" s="160"/>
      <c r="EE4" s="161"/>
      <c r="EF4" s="159" t="s">
        <v>457</v>
      </c>
      <c r="EG4" s="160"/>
      <c r="EH4" s="161"/>
      <c r="EI4" s="159" t="s">
        <v>463</v>
      </c>
      <c r="EJ4" s="160"/>
      <c r="EK4" s="161"/>
      <c r="EL4" s="159" t="s">
        <v>479</v>
      </c>
      <c r="EM4" s="160"/>
      <c r="EN4" s="161"/>
      <c r="EQ4" s="159" t="s">
        <v>498</v>
      </c>
      <c r="ER4" s="160"/>
      <c r="ES4" s="161"/>
      <c r="ET4" s="159" t="s">
        <v>499</v>
      </c>
      <c r="EU4" s="160"/>
      <c r="EV4" s="161"/>
      <c r="EW4" s="159" t="s">
        <v>500</v>
      </c>
      <c r="EX4" s="160"/>
      <c r="EY4" s="161"/>
      <c r="EZ4" s="159" t="s">
        <v>501</v>
      </c>
      <c r="FA4" s="160"/>
      <c r="FB4" s="161"/>
      <c r="FC4" s="159" t="s">
        <v>531</v>
      </c>
      <c r="FD4" s="160"/>
      <c r="FE4" s="161"/>
      <c r="FF4" s="159" t="s">
        <v>550</v>
      </c>
      <c r="FG4" s="160"/>
      <c r="FH4" s="161"/>
      <c r="FI4" s="159" t="s">
        <v>551</v>
      </c>
      <c r="FJ4" s="160"/>
      <c r="FK4" s="161"/>
      <c r="FL4" s="159" t="s">
        <v>554</v>
      </c>
      <c r="FM4" s="160"/>
      <c r="FN4" s="161"/>
      <c r="FO4" s="159" t="s">
        <v>559</v>
      </c>
      <c r="FP4" s="160"/>
      <c r="FQ4" s="161"/>
      <c r="FR4" s="159" t="s">
        <v>563</v>
      </c>
      <c r="FS4" s="160"/>
      <c r="FT4" s="161"/>
      <c r="FU4" s="159" t="s">
        <v>576</v>
      </c>
      <c r="FV4" s="160"/>
      <c r="FW4" s="161"/>
      <c r="FX4" s="159" t="s">
        <v>590</v>
      </c>
      <c r="FY4" s="160"/>
      <c r="FZ4" s="161"/>
    </row>
    <row r="5" spans="1:182" ht="33" customHeight="1">
      <c r="A5" s="178"/>
      <c r="B5" s="11" t="s">
        <v>1</v>
      </c>
      <c r="C5" s="11" t="s">
        <v>21</v>
      </c>
      <c r="D5" s="11" t="s">
        <v>1</v>
      </c>
      <c r="E5" s="11" t="s">
        <v>21</v>
      </c>
      <c r="F5" s="11" t="s">
        <v>1</v>
      </c>
      <c r="G5" s="11" t="s">
        <v>21</v>
      </c>
      <c r="H5" s="11" t="s">
        <v>1</v>
      </c>
      <c r="I5" s="11" t="s">
        <v>21</v>
      </c>
      <c r="J5" s="11" t="s">
        <v>1</v>
      </c>
      <c r="K5" s="11" t="s">
        <v>21</v>
      </c>
      <c r="L5" s="11" t="s">
        <v>1</v>
      </c>
      <c r="M5" s="11" t="s">
        <v>21</v>
      </c>
      <c r="N5" s="11" t="s">
        <v>1</v>
      </c>
      <c r="O5" s="11" t="s">
        <v>21</v>
      </c>
      <c r="P5" s="11" t="s">
        <v>1</v>
      </c>
      <c r="Q5" s="11" t="s">
        <v>21</v>
      </c>
      <c r="R5" s="11" t="s">
        <v>1</v>
      </c>
      <c r="S5" s="11" t="s">
        <v>21</v>
      </c>
      <c r="T5" s="11" t="s">
        <v>0</v>
      </c>
      <c r="U5" s="11" t="s">
        <v>49</v>
      </c>
      <c r="V5" s="11" t="s">
        <v>50</v>
      </c>
      <c r="W5" s="11" t="s">
        <v>0</v>
      </c>
      <c r="X5" s="11" t="s">
        <v>49</v>
      </c>
      <c r="Y5" s="12" t="s">
        <v>50</v>
      </c>
      <c r="Z5" s="11" t="s">
        <v>0</v>
      </c>
      <c r="AA5" s="11" t="s">
        <v>49</v>
      </c>
      <c r="AB5" s="12" t="s">
        <v>50</v>
      </c>
      <c r="AC5" s="11" t="s">
        <v>0</v>
      </c>
      <c r="AD5" s="11" t="s">
        <v>49</v>
      </c>
      <c r="AE5" s="11" t="s">
        <v>50</v>
      </c>
      <c r="AF5" s="11"/>
      <c r="AG5" s="11" t="s">
        <v>0</v>
      </c>
      <c r="AH5" s="11" t="s">
        <v>49</v>
      </c>
      <c r="AI5" s="11" t="s">
        <v>50</v>
      </c>
      <c r="AJ5" s="11" t="s">
        <v>0</v>
      </c>
      <c r="AK5" s="11" t="s">
        <v>49</v>
      </c>
      <c r="AL5" s="11" t="s">
        <v>50</v>
      </c>
      <c r="AM5" s="11" t="s">
        <v>0</v>
      </c>
      <c r="AN5" s="11" t="s">
        <v>49</v>
      </c>
      <c r="AO5" s="11" t="s">
        <v>50</v>
      </c>
      <c r="AP5" s="11" t="s">
        <v>0</v>
      </c>
      <c r="AQ5" s="11" t="s">
        <v>49</v>
      </c>
      <c r="AR5" s="11" t="s">
        <v>50</v>
      </c>
      <c r="AS5" s="11" t="s">
        <v>0</v>
      </c>
      <c r="AT5" s="11" t="s">
        <v>49</v>
      </c>
      <c r="AU5" s="11" t="s">
        <v>50</v>
      </c>
      <c r="AV5" s="11" t="s">
        <v>0</v>
      </c>
      <c r="AW5" s="11" t="s">
        <v>49</v>
      </c>
      <c r="AX5" s="11" t="s">
        <v>50</v>
      </c>
      <c r="AY5" s="11" t="s">
        <v>0</v>
      </c>
      <c r="AZ5" s="11" t="s">
        <v>49</v>
      </c>
      <c r="BA5" s="11" t="s">
        <v>50</v>
      </c>
      <c r="BB5" s="11" t="s">
        <v>0</v>
      </c>
      <c r="BC5" s="11" t="s">
        <v>49</v>
      </c>
      <c r="BD5" s="11" t="s">
        <v>50</v>
      </c>
      <c r="BE5" s="11" t="s">
        <v>0</v>
      </c>
      <c r="BF5" s="11" t="s">
        <v>49</v>
      </c>
      <c r="BG5" s="11" t="s">
        <v>50</v>
      </c>
      <c r="BH5" s="11" t="s">
        <v>0</v>
      </c>
      <c r="BI5" s="11" t="s">
        <v>49</v>
      </c>
      <c r="BJ5" s="11" t="s">
        <v>50</v>
      </c>
      <c r="BK5" s="11" t="s">
        <v>0</v>
      </c>
      <c r="BL5" s="11" t="s">
        <v>49</v>
      </c>
      <c r="BM5" s="11" t="s">
        <v>50</v>
      </c>
      <c r="BN5" s="11" t="s">
        <v>0</v>
      </c>
      <c r="BO5" s="11" t="s">
        <v>49</v>
      </c>
      <c r="BP5" s="11" t="s">
        <v>50</v>
      </c>
      <c r="BS5" s="11" t="s">
        <v>0</v>
      </c>
      <c r="BT5" s="11" t="s">
        <v>49</v>
      </c>
      <c r="BU5" s="11" t="s">
        <v>50</v>
      </c>
      <c r="BV5" s="11" t="s">
        <v>0</v>
      </c>
      <c r="BW5" s="11" t="s">
        <v>49</v>
      </c>
      <c r="BX5" s="11" t="s">
        <v>50</v>
      </c>
      <c r="BY5" s="11" t="s">
        <v>0</v>
      </c>
      <c r="BZ5" s="11" t="s">
        <v>49</v>
      </c>
      <c r="CA5" s="11" t="s">
        <v>50</v>
      </c>
      <c r="CB5" s="11" t="s">
        <v>0</v>
      </c>
      <c r="CC5" s="11" t="s">
        <v>49</v>
      </c>
      <c r="CD5" s="11" t="s">
        <v>50</v>
      </c>
      <c r="CE5" s="11" t="s">
        <v>0</v>
      </c>
      <c r="CF5" s="11" t="s">
        <v>49</v>
      </c>
      <c r="CG5" s="11" t="s">
        <v>50</v>
      </c>
      <c r="CH5" s="11" t="s">
        <v>0</v>
      </c>
      <c r="CI5" s="11" t="s">
        <v>49</v>
      </c>
      <c r="CJ5" s="11" t="s">
        <v>50</v>
      </c>
      <c r="CK5" s="11" t="s">
        <v>0</v>
      </c>
      <c r="CL5" s="11" t="s">
        <v>49</v>
      </c>
      <c r="CM5" s="11" t="s">
        <v>50</v>
      </c>
      <c r="CN5" s="11" t="s">
        <v>0</v>
      </c>
      <c r="CO5" s="11" t="s">
        <v>49</v>
      </c>
      <c r="CP5" s="11" t="s">
        <v>50</v>
      </c>
      <c r="CQ5" s="11" t="s">
        <v>0</v>
      </c>
      <c r="CR5" s="11" t="s">
        <v>49</v>
      </c>
      <c r="CS5" s="11" t="s">
        <v>50</v>
      </c>
      <c r="CT5" s="11" t="s">
        <v>0</v>
      </c>
      <c r="CU5" s="11" t="s">
        <v>49</v>
      </c>
      <c r="CV5" s="11" t="s">
        <v>50</v>
      </c>
      <c r="CW5" s="11" t="s">
        <v>0</v>
      </c>
      <c r="CX5" s="11" t="s">
        <v>49</v>
      </c>
      <c r="CY5" s="11" t="s">
        <v>50</v>
      </c>
      <c r="CZ5" s="11" t="s">
        <v>0</v>
      </c>
      <c r="DA5" s="11" t="s">
        <v>49</v>
      </c>
      <c r="DB5" s="11" t="s">
        <v>50</v>
      </c>
      <c r="DE5" s="11" t="s">
        <v>0</v>
      </c>
      <c r="DF5" s="11" t="s">
        <v>49</v>
      </c>
      <c r="DG5" s="11" t="s">
        <v>50</v>
      </c>
      <c r="DH5" s="11" t="s">
        <v>0</v>
      </c>
      <c r="DI5" s="11" t="s">
        <v>49</v>
      </c>
      <c r="DJ5" s="11" t="s">
        <v>50</v>
      </c>
      <c r="DK5" s="11" t="s">
        <v>0</v>
      </c>
      <c r="DL5" s="11" t="s">
        <v>49</v>
      </c>
      <c r="DM5" s="11" t="s">
        <v>50</v>
      </c>
      <c r="DN5" s="11" t="s">
        <v>0</v>
      </c>
      <c r="DO5" s="11" t="s">
        <v>49</v>
      </c>
      <c r="DP5" s="11" t="s">
        <v>50</v>
      </c>
      <c r="DQ5" s="11" t="s">
        <v>0</v>
      </c>
      <c r="DR5" s="11" t="s">
        <v>49</v>
      </c>
      <c r="DS5" s="11" t="s">
        <v>50</v>
      </c>
      <c r="DT5" s="11" t="s">
        <v>0</v>
      </c>
      <c r="DU5" s="11" t="s">
        <v>49</v>
      </c>
      <c r="DV5" s="11" t="s">
        <v>50</v>
      </c>
      <c r="DW5" s="11" t="s">
        <v>0</v>
      </c>
      <c r="DX5" s="11" t="s">
        <v>49</v>
      </c>
      <c r="DY5" s="11" t="s">
        <v>50</v>
      </c>
      <c r="DZ5" s="11" t="s">
        <v>0</v>
      </c>
      <c r="EA5" s="11" t="s">
        <v>49</v>
      </c>
      <c r="EB5" s="11" t="s">
        <v>50</v>
      </c>
      <c r="EC5" s="11" t="s">
        <v>0</v>
      </c>
      <c r="ED5" s="11" t="s">
        <v>49</v>
      </c>
      <c r="EE5" s="11" t="s">
        <v>50</v>
      </c>
      <c r="EF5" s="11" t="s">
        <v>0</v>
      </c>
      <c r="EG5" s="11" t="s">
        <v>49</v>
      </c>
      <c r="EH5" s="11" t="s">
        <v>50</v>
      </c>
      <c r="EI5" s="11" t="s">
        <v>0</v>
      </c>
      <c r="EJ5" s="11" t="s">
        <v>49</v>
      </c>
      <c r="EK5" s="11" t="s">
        <v>50</v>
      </c>
      <c r="EL5" s="11" t="s">
        <v>0</v>
      </c>
      <c r="EM5" s="11" t="s">
        <v>49</v>
      </c>
      <c r="EN5" s="11" t="s">
        <v>50</v>
      </c>
      <c r="EO5" s="11"/>
      <c r="EP5" s="11"/>
      <c r="EQ5" s="62" t="s">
        <v>0</v>
      </c>
      <c r="ER5" s="62" t="s">
        <v>49</v>
      </c>
      <c r="ES5" s="62" t="s">
        <v>50</v>
      </c>
      <c r="ET5" s="62" t="s">
        <v>0</v>
      </c>
      <c r="EU5" s="62" t="s">
        <v>49</v>
      </c>
      <c r="EV5" s="62" t="s">
        <v>50</v>
      </c>
      <c r="EW5" s="62" t="s">
        <v>0</v>
      </c>
      <c r="EX5" s="62" t="s">
        <v>49</v>
      </c>
      <c r="EY5" s="62" t="s">
        <v>50</v>
      </c>
      <c r="EZ5" s="62" t="s">
        <v>0</v>
      </c>
      <c r="FA5" s="62" t="s">
        <v>49</v>
      </c>
      <c r="FB5" s="62" t="s">
        <v>50</v>
      </c>
      <c r="FC5" s="70" t="s">
        <v>0</v>
      </c>
      <c r="FD5" s="70" t="s">
        <v>49</v>
      </c>
      <c r="FE5" s="70" t="s">
        <v>50</v>
      </c>
      <c r="FF5" s="74" t="s">
        <v>0</v>
      </c>
      <c r="FG5" s="74" t="s">
        <v>49</v>
      </c>
      <c r="FH5" s="74" t="s">
        <v>50</v>
      </c>
      <c r="FI5" s="77" t="s">
        <v>0</v>
      </c>
      <c r="FJ5" s="77" t="s">
        <v>49</v>
      </c>
      <c r="FK5" s="77" t="s">
        <v>50</v>
      </c>
      <c r="FL5" s="80" t="s">
        <v>0</v>
      </c>
      <c r="FM5" s="80" t="s">
        <v>49</v>
      </c>
      <c r="FN5" s="80" t="s">
        <v>50</v>
      </c>
      <c r="FO5" s="85" t="s">
        <v>0</v>
      </c>
      <c r="FP5" s="85" t="s">
        <v>49</v>
      </c>
      <c r="FQ5" s="85" t="s">
        <v>50</v>
      </c>
      <c r="FR5" s="90" t="s">
        <v>0</v>
      </c>
      <c r="FS5" s="90" t="s">
        <v>49</v>
      </c>
      <c r="FT5" s="90" t="s">
        <v>50</v>
      </c>
      <c r="FU5" s="123" t="s">
        <v>0</v>
      </c>
      <c r="FV5" s="123" t="s">
        <v>49</v>
      </c>
      <c r="FW5" s="123" t="s">
        <v>50</v>
      </c>
      <c r="FX5" s="128" t="s">
        <v>0</v>
      </c>
      <c r="FY5" s="128" t="s">
        <v>49</v>
      </c>
      <c r="FZ5" s="128" t="s">
        <v>50</v>
      </c>
    </row>
    <row r="6" spans="1:182" ht="15" customHeight="1">
      <c r="A6" s="13"/>
      <c r="B6" s="169" t="s">
        <v>2</v>
      </c>
      <c r="C6" s="169"/>
      <c r="D6" s="169" t="s">
        <v>2</v>
      </c>
      <c r="E6" s="169"/>
      <c r="F6" s="169" t="s">
        <v>2</v>
      </c>
      <c r="G6" s="169"/>
      <c r="H6" s="169" t="s">
        <v>2</v>
      </c>
      <c r="I6" s="169"/>
      <c r="J6" s="169" t="s">
        <v>2</v>
      </c>
      <c r="K6" s="169"/>
      <c r="L6" s="169" t="s">
        <v>2</v>
      </c>
      <c r="M6" s="169"/>
      <c r="N6" s="169" t="s">
        <v>2</v>
      </c>
      <c r="O6" s="169"/>
      <c r="P6" s="169" t="s">
        <v>2</v>
      </c>
      <c r="Q6" s="169"/>
      <c r="R6" s="169" t="s">
        <v>2</v>
      </c>
      <c r="S6" s="169"/>
      <c r="T6" s="162"/>
      <c r="U6" s="163"/>
      <c r="V6" s="164"/>
      <c r="W6" s="162"/>
      <c r="X6" s="163"/>
      <c r="Y6" s="164"/>
      <c r="Z6" s="162"/>
      <c r="AA6" s="163"/>
      <c r="AB6" s="164"/>
      <c r="AC6" s="169"/>
      <c r="AD6" s="169"/>
      <c r="AE6" s="170"/>
      <c r="AF6" s="14"/>
      <c r="AG6" s="162"/>
      <c r="AH6" s="163"/>
      <c r="AI6" s="164"/>
      <c r="AJ6" s="162"/>
      <c r="AK6" s="163"/>
      <c r="AL6" s="164"/>
      <c r="AM6" s="162"/>
      <c r="AN6" s="163"/>
      <c r="AO6" s="164"/>
      <c r="AP6" s="162"/>
      <c r="AQ6" s="163"/>
      <c r="AR6" s="164"/>
      <c r="AS6" s="162"/>
      <c r="AT6" s="163"/>
      <c r="AU6" s="164"/>
      <c r="AV6" s="162"/>
      <c r="AW6" s="163"/>
      <c r="AX6" s="164"/>
      <c r="AY6" s="162"/>
      <c r="AZ6" s="163"/>
      <c r="BA6" s="164"/>
      <c r="BB6" s="162"/>
      <c r="BC6" s="163"/>
      <c r="BD6" s="164"/>
      <c r="BE6" s="162"/>
      <c r="BF6" s="163"/>
      <c r="BG6" s="164"/>
      <c r="BH6" s="162"/>
      <c r="BI6" s="163"/>
      <c r="BJ6" s="164"/>
      <c r="BK6" s="162"/>
      <c r="BL6" s="163"/>
      <c r="BM6" s="164"/>
      <c r="BN6" s="162"/>
      <c r="BO6" s="163"/>
      <c r="BP6" s="164"/>
      <c r="BS6" s="162"/>
      <c r="BT6" s="163"/>
      <c r="BU6" s="164"/>
      <c r="BV6" s="162"/>
      <c r="BW6" s="163"/>
      <c r="BX6" s="164"/>
      <c r="BY6" s="162"/>
      <c r="BZ6" s="163"/>
      <c r="CA6" s="164"/>
      <c r="CB6" s="162"/>
      <c r="CC6" s="163"/>
      <c r="CD6" s="164"/>
      <c r="CE6" s="162"/>
      <c r="CF6" s="163"/>
      <c r="CG6" s="164"/>
      <c r="CH6" s="162"/>
      <c r="CI6" s="163"/>
      <c r="CJ6" s="164"/>
      <c r="CK6" s="162"/>
      <c r="CL6" s="163"/>
      <c r="CM6" s="164"/>
      <c r="CN6" s="162"/>
      <c r="CO6" s="163"/>
      <c r="CP6" s="164"/>
      <c r="CQ6" s="162"/>
      <c r="CR6" s="163"/>
      <c r="CS6" s="164"/>
      <c r="CT6" s="162"/>
      <c r="CU6" s="163"/>
      <c r="CV6" s="164"/>
      <c r="CW6" s="162"/>
      <c r="CX6" s="163"/>
      <c r="CY6" s="164"/>
      <c r="CZ6" s="162"/>
      <c r="DA6" s="163"/>
      <c r="DB6" s="164"/>
      <c r="DE6" s="162"/>
      <c r="DF6" s="163"/>
      <c r="DG6" s="164"/>
      <c r="DH6" s="162"/>
      <c r="DI6" s="163"/>
      <c r="DJ6" s="164"/>
      <c r="DK6" s="162"/>
      <c r="DL6" s="163"/>
      <c r="DM6" s="164"/>
      <c r="DN6" s="162"/>
      <c r="DO6" s="163"/>
      <c r="DP6" s="164"/>
      <c r="DQ6" s="162"/>
      <c r="DR6" s="163"/>
      <c r="DS6" s="164"/>
      <c r="DT6" s="162"/>
      <c r="DU6" s="163"/>
      <c r="DV6" s="164"/>
      <c r="DW6" s="162"/>
      <c r="DX6" s="163"/>
      <c r="DY6" s="164"/>
      <c r="DZ6" s="162"/>
      <c r="EA6" s="163"/>
      <c r="EB6" s="164"/>
      <c r="EC6" s="162"/>
      <c r="ED6" s="163"/>
      <c r="EE6" s="164"/>
      <c r="EF6" s="162"/>
      <c r="EG6" s="163"/>
      <c r="EH6" s="164"/>
      <c r="EI6" s="162"/>
      <c r="EJ6" s="163"/>
      <c r="EK6" s="164"/>
      <c r="EL6" s="162"/>
      <c r="EM6" s="163"/>
      <c r="EN6" s="164"/>
      <c r="EQ6" s="162"/>
      <c r="ER6" s="163"/>
      <c r="ES6" s="164"/>
      <c r="ET6" s="162"/>
      <c r="EU6" s="163"/>
      <c r="EV6" s="164"/>
      <c r="EW6" s="162"/>
      <c r="EX6" s="163"/>
      <c r="EY6" s="164"/>
      <c r="EZ6" s="162"/>
      <c r="FA6" s="163"/>
      <c r="FB6" s="164"/>
      <c r="FC6" s="162"/>
      <c r="FD6" s="163"/>
      <c r="FE6" s="164"/>
      <c r="FF6" s="162"/>
      <c r="FG6" s="163"/>
      <c r="FH6" s="164"/>
      <c r="FI6" s="162"/>
      <c r="FJ6" s="163"/>
      <c r="FK6" s="164"/>
      <c r="FL6" s="162"/>
      <c r="FM6" s="163"/>
      <c r="FN6" s="164"/>
      <c r="FO6" s="162"/>
      <c r="FP6" s="163"/>
      <c r="FQ6" s="164"/>
      <c r="FR6" s="169"/>
      <c r="FS6" s="169"/>
      <c r="FT6" s="180"/>
      <c r="FU6" s="169"/>
      <c r="FV6" s="169"/>
      <c r="FW6" s="180"/>
      <c r="FX6" s="169"/>
      <c r="FY6" s="169"/>
      <c r="FZ6" s="180"/>
    </row>
    <row r="7" spans="1:182" ht="15" customHeight="1">
      <c r="A7" s="11"/>
      <c r="B7" s="15" t="s">
        <v>16</v>
      </c>
      <c r="C7" s="16">
        <v>8460.7</v>
      </c>
      <c r="D7" s="15" t="s">
        <v>16</v>
      </c>
      <c r="E7" s="16">
        <v>8460.7</v>
      </c>
      <c r="F7" s="15" t="s">
        <v>16</v>
      </c>
      <c r="G7" s="16">
        <v>8460.7</v>
      </c>
      <c r="H7" s="15" t="s">
        <v>16</v>
      </c>
      <c r="I7" s="16">
        <v>8460.7</v>
      </c>
      <c r="J7" s="15" t="s">
        <v>16</v>
      </c>
      <c r="K7" s="16">
        <v>8460.7</v>
      </c>
      <c r="L7" s="15" t="s">
        <v>16</v>
      </c>
      <c r="M7" s="16">
        <v>8460.7</v>
      </c>
      <c r="N7" s="15" t="s">
        <v>16</v>
      </c>
      <c r="O7" s="16">
        <v>8460.7</v>
      </c>
      <c r="P7" s="15" t="s">
        <v>16</v>
      </c>
      <c r="Q7" s="16">
        <v>8460.7</v>
      </c>
      <c r="R7" s="15" t="s">
        <v>16</v>
      </c>
      <c r="S7" s="17">
        <f>C7+E7+G7+I7+K7+M7+O7+Q7</f>
        <v>67685.59999999999</v>
      </c>
      <c r="T7" s="18" t="s">
        <v>51</v>
      </c>
      <c r="U7" s="15"/>
      <c r="V7" s="19">
        <v>8460.7</v>
      </c>
      <c r="W7" s="18" t="s">
        <v>51</v>
      </c>
      <c r="X7" s="20"/>
      <c r="Y7" s="21">
        <v>8460.7</v>
      </c>
      <c r="Z7" s="18" t="s">
        <v>51</v>
      </c>
      <c r="AA7" s="20"/>
      <c r="AB7" s="21">
        <v>8460.7</v>
      </c>
      <c r="AC7" s="18" t="s">
        <v>51</v>
      </c>
      <c r="AD7" s="16"/>
      <c r="AE7" s="19">
        <v>8460.7</v>
      </c>
      <c r="AF7" s="19"/>
      <c r="AG7" s="18" t="s">
        <v>51</v>
      </c>
      <c r="AH7" s="15"/>
      <c r="AI7" s="19">
        <v>8059.93</v>
      </c>
      <c r="AJ7" s="18" t="s">
        <v>23</v>
      </c>
      <c r="AK7" s="15"/>
      <c r="AL7" s="19">
        <v>8059.93</v>
      </c>
      <c r="AM7" s="18" t="s">
        <v>23</v>
      </c>
      <c r="AN7" s="15"/>
      <c r="AO7" s="19">
        <v>8059.93</v>
      </c>
      <c r="AP7" s="18" t="s">
        <v>23</v>
      </c>
      <c r="AQ7" s="15"/>
      <c r="AR7" s="19">
        <v>8059.93</v>
      </c>
      <c r="AS7" s="18" t="s">
        <v>23</v>
      </c>
      <c r="AT7" s="15"/>
      <c r="AU7" s="19">
        <v>8059.93</v>
      </c>
      <c r="AV7" s="18" t="s">
        <v>23</v>
      </c>
      <c r="AW7" s="15"/>
      <c r="AX7" s="19">
        <v>8059.93</v>
      </c>
      <c r="AY7" s="18" t="s">
        <v>23</v>
      </c>
      <c r="AZ7" s="15"/>
      <c r="BA7" s="19">
        <v>8059.93</v>
      </c>
      <c r="BB7" s="18" t="s">
        <v>23</v>
      </c>
      <c r="BC7" s="15"/>
      <c r="BD7" s="19">
        <v>8059.93</v>
      </c>
      <c r="BE7" s="18" t="s">
        <v>23</v>
      </c>
      <c r="BF7" s="15"/>
      <c r="BG7" s="19">
        <v>8059.93</v>
      </c>
      <c r="BH7" s="18" t="s">
        <v>23</v>
      </c>
      <c r="BI7" s="15"/>
      <c r="BJ7" s="19">
        <v>8059.93</v>
      </c>
      <c r="BK7" s="18" t="s">
        <v>23</v>
      </c>
      <c r="BL7" s="15"/>
      <c r="BM7" s="19">
        <v>8059.93</v>
      </c>
      <c r="BN7" s="18" t="s">
        <v>23</v>
      </c>
      <c r="BO7" s="15"/>
      <c r="BP7" s="19">
        <v>8059.93</v>
      </c>
      <c r="BS7" s="18" t="s">
        <v>136</v>
      </c>
      <c r="BT7" s="15"/>
      <c r="BU7" s="19">
        <v>8282.95</v>
      </c>
      <c r="BV7" s="18" t="s">
        <v>136</v>
      </c>
      <c r="BW7" s="15"/>
      <c r="BX7" s="19">
        <v>8282.95</v>
      </c>
      <c r="BY7" s="18" t="s">
        <v>136</v>
      </c>
      <c r="BZ7" s="15"/>
      <c r="CA7" s="19">
        <v>8282.95</v>
      </c>
      <c r="CB7" s="18" t="s">
        <v>136</v>
      </c>
      <c r="CC7" s="15"/>
      <c r="CD7" s="19">
        <v>8282.95</v>
      </c>
      <c r="CE7" s="18" t="s">
        <v>136</v>
      </c>
      <c r="CF7" s="15"/>
      <c r="CG7" s="19">
        <v>8282.95</v>
      </c>
      <c r="CH7" s="18" t="s">
        <v>136</v>
      </c>
      <c r="CI7" s="15"/>
      <c r="CJ7" s="19">
        <v>8282.95</v>
      </c>
      <c r="CK7" s="18" t="s">
        <v>136</v>
      </c>
      <c r="CL7" s="15"/>
      <c r="CM7" s="19">
        <v>8282.95</v>
      </c>
      <c r="CN7" s="18" t="s">
        <v>136</v>
      </c>
      <c r="CO7" s="15"/>
      <c r="CP7" s="19">
        <v>8282.95</v>
      </c>
      <c r="CQ7" s="18" t="s">
        <v>136</v>
      </c>
      <c r="CR7" s="15"/>
      <c r="CS7" s="19">
        <v>8282.95</v>
      </c>
      <c r="CT7" s="18" t="s">
        <v>136</v>
      </c>
      <c r="CU7" s="15"/>
      <c r="CV7" s="19">
        <v>8282.95</v>
      </c>
      <c r="CW7" s="18" t="s">
        <v>136</v>
      </c>
      <c r="CX7" s="15"/>
      <c r="CY7" s="19">
        <v>8282.95</v>
      </c>
      <c r="CZ7" s="18" t="s">
        <v>136</v>
      </c>
      <c r="DA7" s="15"/>
      <c r="DB7" s="19">
        <v>8282.95</v>
      </c>
      <c r="DE7" s="18" t="s">
        <v>136</v>
      </c>
      <c r="DF7" s="15"/>
      <c r="DG7" s="19">
        <v>9307.19</v>
      </c>
      <c r="DH7" s="18" t="s">
        <v>136</v>
      </c>
      <c r="DI7" s="15"/>
      <c r="DJ7" s="19">
        <v>9307.19</v>
      </c>
      <c r="DK7" s="18" t="s">
        <v>136</v>
      </c>
      <c r="DL7" s="15"/>
      <c r="DM7" s="19">
        <v>9307.19</v>
      </c>
      <c r="DN7" s="18" t="s">
        <v>136</v>
      </c>
      <c r="DO7" s="15"/>
      <c r="DP7" s="19">
        <v>9307.19</v>
      </c>
      <c r="DQ7" s="18" t="s">
        <v>136</v>
      </c>
      <c r="DR7" s="15"/>
      <c r="DS7" s="19">
        <v>9307.19</v>
      </c>
      <c r="DT7" s="18" t="s">
        <v>136</v>
      </c>
      <c r="DU7" s="15"/>
      <c r="DV7" s="19">
        <v>9307.19</v>
      </c>
      <c r="DW7" s="18" t="s">
        <v>136</v>
      </c>
      <c r="DX7" s="15"/>
      <c r="DY7" s="19">
        <v>9307.19</v>
      </c>
      <c r="DZ7" s="18" t="s">
        <v>136</v>
      </c>
      <c r="EA7" s="15"/>
      <c r="EB7" s="19">
        <v>9307.19</v>
      </c>
      <c r="EC7" s="18" t="s">
        <v>136</v>
      </c>
      <c r="ED7" s="15"/>
      <c r="EE7" s="19">
        <v>9307.19</v>
      </c>
      <c r="EF7" s="18" t="s">
        <v>136</v>
      </c>
      <c r="EG7" s="15"/>
      <c r="EH7" s="19">
        <v>9307.19</v>
      </c>
      <c r="EI7" s="18" t="s">
        <v>136</v>
      </c>
      <c r="EJ7" s="15"/>
      <c r="EK7" s="19">
        <v>9307.19</v>
      </c>
      <c r="EL7" s="18" t="s">
        <v>136</v>
      </c>
      <c r="EM7" s="15"/>
      <c r="EN7" s="19">
        <v>9307.19</v>
      </c>
      <c r="EO7" s="19"/>
      <c r="EP7" s="19"/>
      <c r="EQ7" s="64" t="s">
        <v>136</v>
      </c>
      <c r="ER7" s="61"/>
      <c r="ES7" s="120">
        <v>9975.17</v>
      </c>
      <c r="ET7" s="64" t="s">
        <v>136</v>
      </c>
      <c r="EU7" s="61"/>
      <c r="EV7" s="120">
        <v>9975.17</v>
      </c>
      <c r="EW7" s="64" t="s">
        <v>136</v>
      </c>
      <c r="EX7" s="61"/>
      <c r="EY7" s="120">
        <v>9975.17</v>
      </c>
      <c r="EZ7" s="64" t="s">
        <v>136</v>
      </c>
      <c r="FA7" s="61"/>
      <c r="FB7" s="120">
        <v>9975.17</v>
      </c>
      <c r="FC7" s="69" t="s">
        <v>136</v>
      </c>
      <c r="FD7" s="68"/>
      <c r="FE7" s="120">
        <v>9975.17</v>
      </c>
      <c r="FF7" s="75" t="s">
        <v>136</v>
      </c>
      <c r="FG7" s="76"/>
      <c r="FH7" s="120">
        <v>9975.17</v>
      </c>
      <c r="FI7" s="78" t="s">
        <v>136</v>
      </c>
      <c r="FJ7" s="79"/>
      <c r="FK7" s="120">
        <v>9975.17</v>
      </c>
      <c r="FL7" s="81" t="s">
        <v>136</v>
      </c>
      <c r="FM7" s="82"/>
      <c r="FN7" s="120">
        <v>9975.17</v>
      </c>
      <c r="FO7" s="84" t="s">
        <v>136</v>
      </c>
      <c r="FP7" s="83"/>
      <c r="FQ7" s="120">
        <v>9975.17</v>
      </c>
      <c r="FR7" s="89" t="s">
        <v>136</v>
      </c>
      <c r="FS7" s="88"/>
      <c r="FT7" s="120">
        <v>9975.17</v>
      </c>
      <c r="FU7" s="124" t="s">
        <v>136</v>
      </c>
      <c r="FV7" s="125"/>
      <c r="FW7" s="120">
        <v>9975.17</v>
      </c>
      <c r="FX7" s="127" t="s">
        <v>136</v>
      </c>
      <c r="FY7" s="129"/>
      <c r="FZ7" s="120">
        <v>9975.17</v>
      </c>
    </row>
    <row r="8" spans="1:182" ht="22.5" customHeight="1">
      <c r="A8" s="11"/>
      <c r="B8" s="15" t="s">
        <v>16</v>
      </c>
      <c r="C8" s="16">
        <f>SUM(C9:C13)</f>
        <v>1068.72</v>
      </c>
      <c r="D8" s="15" t="s">
        <v>16</v>
      </c>
      <c r="E8" s="16">
        <f>SUM(E9:E13)</f>
        <v>1068.72</v>
      </c>
      <c r="F8" s="15" t="s">
        <v>16</v>
      </c>
      <c r="G8" s="16">
        <f>SUM(G9:G13)</f>
        <v>1068.72</v>
      </c>
      <c r="H8" s="15" t="s">
        <v>16</v>
      </c>
      <c r="I8" s="16">
        <f>SUM(I9:I13)</f>
        <v>1068.72</v>
      </c>
      <c r="J8" s="15" t="s">
        <v>16</v>
      </c>
      <c r="K8" s="16">
        <f>SUM(K9:K13)</f>
        <v>1068.72</v>
      </c>
      <c r="L8" s="15" t="s">
        <v>16</v>
      </c>
      <c r="M8" s="16">
        <f>SUM(M9:M13)</f>
        <v>1068.72</v>
      </c>
      <c r="N8" s="15" t="s">
        <v>16</v>
      </c>
      <c r="O8" s="16">
        <f>SUM(O9:O13)</f>
        <v>1068.72</v>
      </c>
      <c r="P8" s="15" t="s">
        <v>16</v>
      </c>
      <c r="Q8" s="16">
        <f>SUM(Q9:Q13)</f>
        <v>1068.72</v>
      </c>
      <c r="R8" s="15" t="s">
        <v>16</v>
      </c>
      <c r="S8" s="17">
        <f aca="true" t="shared" si="0" ref="S8:S33">C8+E8+G8+I8+K8+M8+O8+Q8</f>
        <v>8549.76</v>
      </c>
      <c r="T8" s="18" t="s">
        <v>4</v>
      </c>
      <c r="U8" s="20" t="s">
        <v>116</v>
      </c>
      <c r="V8" s="19">
        <v>133.04</v>
      </c>
      <c r="W8" s="15" t="s">
        <v>53</v>
      </c>
      <c r="X8" s="16" t="s">
        <v>52</v>
      </c>
      <c r="Y8" s="22">
        <v>721.03</v>
      </c>
      <c r="Z8" s="15" t="s">
        <v>69</v>
      </c>
      <c r="AA8" s="16" t="s">
        <v>68</v>
      </c>
      <c r="AB8" s="22">
        <v>1442.05</v>
      </c>
      <c r="AC8" s="15" t="s">
        <v>90</v>
      </c>
      <c r="AD8" s="15" t="s">
        <v>91</v>
      </c>
      <c r="AE8" s="15">
        <v>155.72</v>
      </c>
      <c r="AF8" s="15"/>
      <c r="AG8" s="15" t="s">
        <v>101</v>
      </c>
      <c r="AH8" s="16" t="s">
        <v>102</v>
      </c>
      <c r="AI8" s="16">
        <f>3156.9/12</f>
        <v>263.075</v>
      </c>
      <c r="AJ8" s="18" t="s">
        <v>117</v>
      </c>
      <c r="AK8" s="20" t="s">
        <v>118</v>
      </c>
      <c r="AL8" s="19">
        <v>149.12</v>
      </c>
      <c r="AM8" s="18" t="s">
        <v>137</v>
      </c>
      <c r="AN8" s="20" t="s">
        <v>138</v>
      </c>
      <c r="AO8" s="19">
        <v>4639.57</v>
      </c>
      <c r="AP8" s="18" t="s">
        <v>146</v>
      </c>
      <c r="AQ8" s="20" t="s">
        <v>147</v>
      </c>
      <c r="AR8" s="19">
        <v>922.83</v>
      </c>
      <c r="AS8" s="15" t="s">
        <v>161</v>
      </c>
      <c r="AT8" s="16" t="s">
        <v>162</v>
      </c>
      <c r="AU8" s="16">
        <v>368.57</v>
      </c>
      <c r="AV8" s="15" t="s">
        <v>179</v>
      </c>
      <c r="AW8" s="16" t="s">
        <v>180</v>
      </c>
      <c r="AX8" s="16">
        <v>192.6</v>
      </c>
      <c r="AY8" s="18" t="s">
        <v>158</v>
      </c>
      <c r="AZ8" s="20" t="s">
        <v>206</v>
      </c>
      <c r="BA8" s="19">
        <v>180.46</v>
      </c>
      <c r="BB8" s="15" t="s">
        <v>187</v>
      </c>
      <c r="BC8" s="16" t="s">
        <v>188</v>
      </c>
      <c r="BD8" s="19">
        <v>290.91</v>
      </c>
      <c r="BE8" s="15" t="s">
        <v>219</v>
      </c>
      <c r="BF8" s="16" t="s">
        <v>220</v>
      </c>
      <c r="BG8" s="19">
        <v>290.91</v>
      </c>
      <c r="BH8" s="15" t="s">
        <v>158</v>
      </c>
      <c r="BI8" s="16" t="s">
        <v>225</v>
      </c>
      <c r="BJ8" s="19">
        <v>180.46</v>
      </c>
      <c r="BK8" s="15" t="s">
        <v>245</v>
      </c>
      <c r="BL8" s="16" t="s">
        <v>246</v>
      </c>
      <c r="BM8" s="19">
        <v>1777.69</v>
      </c>
      <c r="BN8" s="15" t="s">
        <v>230</v>
      </c>
      <c r="BO8" s="16" t="s">
        <v>263</v>
      </c>
      <c r="BP8" s="19">
        <v>1064.66</v>
      </c>
      <c r="BS8" s="18" t="s">
        <v>51</v>
      </c>
      <c r="BT8" s="23"/>
      <c r="BU8" s="23">
        <v>5833.69</v>
      </c>
      <c r="BV8" s="18" t="s">
        <v>51</v>
      </c>
      <c r="BW8" s="23"/>
      <c r="BX8" s="23">
        <v>5833.69</v>
      </c>
      <c r="BY8" s="18" t="s">
        <v>51</v>
      </c>
      <c r="BZ8" s="23"/>
      <c r="CA8" s="23">
        <v>5833.69</v>
      </c>
      <c r="CB8" s="18" t="s">
        <v>51</v>
      </c>
      <c r="CC8" s="23"/>
      <c r="CD8" s="23">
        <v>5833.69</v>
      </c>
      <c r="CE8" s="18" t="s">
        <v>51</v>
      </c>
      <c r="CF8" s="23"/>
      <c r="CG8" s="23">
        <v>5833.69</v>
      </c>
      <c r="CH8" s="18" t="s">
        <v>51</v>
      </c>
      <c r="CI8" s="23"/>
      <c r="CJ8" s="23">
        <v>5833.69</v>
      </c>
      <c r="CK8" s="18" t="s">
        <v>51</v>
      </c>
      <c r="CL8" s="23"/>
      <c r="CM8" s="23">
        <v>5833.69</v>
      </c>
      <c r="CN8" s="18" t="s">
        <v>51</v>
      </c>
      <c r="CO8" s="23"/>
      <c r="CP8" s="23">
        <v>5833.69</v>
      </c>
      <c r="CQ8" s="18" t="s">
        <v>51</v>
      </c>
      <c r="CR8" s="23"/>
      <c r="CS8" s="23">
        <v>5833.69</v>
      </c>
      <c r="CT8" s="18" t="s">
        <v>51</v>
      </c>
      <c r="CU8" s="23"/>
      <c r="CV8" s="23">
        <v>5833.69</v>
      </c>
      <c r="CW8" s="18" t="s">
        <v>51</v>
      </c>
      <c r="CX8" s="23"/>
      <c r="CY8" s="23">
        <v>5833.69</v>
      </c>
      <c r="CZ8" s="18" t="s">
        <v>51</v>
      </c>
      <c r="DA8" s="23"/>
      <c r="DB8" s="23">
        <v>5833.69</v>
      </c>
      <c r="DE8" s="18" t="s">
        <v>51</v>
      </c>
      <c r="DF8" s="23"/>
      <c r="DG8" s="23">
        <v>6338.05</v>
      </c>
      <c r="DH8" s="18" t="s">
        <v>51</v>
      </c>
      <c r="DI8" s="23"/>
      <c r="DJ8" s="23">
        <v>6338.05</v>
      </c>
      <c r="DK8" s="18" t="s">
        <v>51</v>
      </c>
      <c r="DL8" s="23"/>
      <c r="DM8" s="23">
        <v>6338.05</v>
      </c>
      <c r="DN8" s="18" t="s">
        <v>51</v>
      </c>
      <c r="DO8" s="23"/>
      <c r="DP8" s="23">
        <v>6338.05</v>
      </c>
      <c r="DQ8" s="18" t="s">
        <v>51</v>
      </c>
      <c r="DR8" s="23"/>
      <c r="DS8" s="23">
        <v>6338.05</v>
      </c>
      <c r="DT8" s="18" t="s">
        <v>51</v>
      </c>
      <c r="DU8" s="23"/>
      <c r="DV8" s="23">
        <v>6338.05</v>
      </c>
      <c r="DW8" s="18" t="s">
        <v>51</v>
      </c>
      <c r="DX8" s="23"/>
      <c r="DY8" s="23">
        <v>6338.05</v>
      </c>
      <c r="DZ8" s="18" t="s">
        <v>51</v>
      </c>
      <c r="EA8" s="23"/>
      <c r="EB8" s="23">
        <v>6338.05</v>
      </c>
      <c r="EC8" s="18" t="s">
        <v>51</v>
      </c>
      <c r="ED8" s="23"/>
      <c r="EE8" s="23">
        <v>6338.05</v>
      </c>
      <c r="EF8" s="18" t="s">
        <v>51</v>
      </c>
      <c r="EG8" s="23"/>
      <c r="EH8" s="23">
        <v>6338.05</v>
      </c>
      <c r="EI8" s="18" t="s">
        <v>51</v>
      </c>
      <c r="EJ8" s="23"/>
      <c r="EK8" s="23">
        <v>6338.05</v>
      </c>
      <c r="EL8" s="18" t="s">
        <v>51</v>
      </c>
      <c r="EM8" s="23"/>
      <c r="EN8" s="23">
        <v>6338.05</v>
      </c>
      <c r="EO8" s="23"/>
      <c r="EP8" s="23"/>
      <c r="EQ8" s="64" t="s">
        <v>51</v>
      </c>
      <c r="ER8" s="23"/>
      <c r="ES8" s="121">
        <v>6768.86</v>
      </c>
      <c r="ET8" s="64" t="s">
        <v>51</v>
      </c>
      <c r="EU8" s="23"/>
      <c r="EV8" s="121">
        <v>6768.86</v>
      </c>
      <c r="EW8" s="64" t="s">
        <v>51</v>
      </c>
      <c r="EX8" s="23"/>
      <c r="EY8" s="121">
        <v>6768.86</v>
      </c>
      <c r="EZ8" s="64" t="s">
        <v>51</v>
      </c>
      <c r="FA8" s="23"/>
      <c r="FB8" s="121">
        <v>6768.86</v>
      </c>
      <c r="FC8" s="69" t="s">
        <v>51</v>
      </c>
      <c r="FD8" s="23"/>
      <c r="FE8" s="121">
        <v>6768.86</v>
      </c>
      <c r="FF8" s="75" t="s">
        <v>51</v>
      </c>
      <c r="FG8" s="23"/>
      <c r="FH8" s="121">
        <v>6768.86</v>
      </c>
      <c r="FI8" s="78" t="s">
        <v>51</v>
      </c>
      <c r="FJ8" s="23"/>
      <c r="FK8" s="121">
        <v>6768.86</v>
      </c>
      <c r="FL8" s="81" t="s">
        <v>51</v>
      </c>
      <c r="FM8" s="23"/>
      <c r="FN8" s="121">
        <v>6768.86</v>
      </c>
      <c r="FO8" s="84" t="s">
        <v>51</v>
      </c>
      <c r="FP8" s="23"/>
      <c r="FQ8" s="121">
        <v>6768.86</v>
      </c>
      <c r="FR8" s="89" t="s">
        <v>51</v>
      </c>
      <c r="FS8" s="23"/>
      <c r="FT8" s="121">
        <v>6768.86</v>
      </c>
      <c r="FU8" s="124" t="s">
        <v>51</v>
      </c>
      <c r="FV8" s="23"/>
      <c r="FW8" s="121">
        <v>6768.86</v>
      </c>
      <c r="FX8" s="127" t="s">
        <v>51</v>
      </c>
      <c r="FY8" s="23"/>
      <c r="FZ8" s="121">
        <v>6768.86</v>
      </c>
    </row>
    <row r="9" spans="1:182" ht="15" customHeight="1">
      <c r="A9" s="15"/>
      <c r="B9" s="15" t="s">
        <v>16</v>
      </c>
      <c r="C9" s="24">
        <v>846.07</v>
      </c>
      <c r="D9" s="15" t="s">
        <v>16</v>
      </c>
      <c r="E9" s="24">
        <v>846.07</v>
      </c>
      <c r="F9" s="15" t="s">
        <v>16</v>
      </c>
      <c r="G9" s="24">
        <v>846.07</v>
      </c>
      <c r="H9" s="15" t="s">
        <v>16</v>
      </c>
      <c r="I9" s="24">
        <v>846.07</v>
      </c>
      <c r="J9" s="15" t="s">
        <v>16</v>
      </c>
      <c r="K9" s="24">
        <v>846.07</v>
      </c>
      <c r="L9" s="15" t="s">
        <v>16</v>
      </c>
      <c r="M9" s="24">
        <v>846.07</v>
      </c>
      <c r="N9" s="15" t="s">
        <v>16</v>
      </c>
      <c r="O9" s="24">
        <v>846.07</v>
      </c>
      <c r="P9" s="15" t="s">
        <v>16</v>
      </c>
      <c r="Q9" s="24">
        <v>846.07</v>
      </c>
      <c r="R9" s="15" t="s">
        <v>16</v>
      </c>
      <c r="S9" s="17">
        <f t="shared" si="0"/>
        <v>6768.5599999999995</v>
      </c>
      <c r="T9" s="15" t="s">
        <v>6</v>
      </c>
      <c r="U9" s="16" t="s">
        <v>134</v>
      </c>
      <c r="V9" s="16">
        <v>846.07</v>
      </c>
      <c r="W9" s="15" t="s">
        <v>55</v>
      </c>
      <c r="X9" s="16" t="s">
        <v>54</v>
      </c>
      <c r="Y9" s="25">
        <v>5733.67</v>
      </c>
      <c r="Z9" s="15" t="s">
        <v>70</v>
      </c>
      <c r="AA9" s="16" t="s">
        <v>71</v>
      </c>
      <c r="AB9" s="25">
        <v>335.05</v>
      </c>
      <c r="AC9" s="15" t="s">
        <v>92</v>
      </c>
      <c r="AD9" s="15" t="s">
        <v>93</v>
      </c>
      <c r="AE9" s="15">
        <v>1474.32</v>
      </c>
      <c r="AF9" s="15"/>
      <c r="AG9" s="15" t="s">
        <v>103</v>
      </c>
      <c r="AH9" s="16" t="s">
        <v>104</v>
      </c>
      <c r="AI9" s="25">
        <f>4081.58/10</f>
        <v>408.158</v>
      </c>
      <c r="AJ9" s="15" t="s">
        <v>119</v>
      </c>
      <c r="AK9" s="16" t="s">
        <v>120</v>
      </c>
      <c r="AL9" s="16">
        <v>1946.37</v>
      </c>
      <c r="AM9" s="15" t="s">
        <v>273</v>
      </c>
      <c r="AN9" s="16" t="s">
        <v>274</v>
      </c>
      <c r="AO9" s="16">
        <v>7177.17</v>
      </c>
      <c r="AP9" s="15" t="s">
        <v>148</v>
      </c>
      <c r="AQ9" s="16" t="s">
        <v>149</v>
      </c>
      <c r="AR9" s="16">
        <v>1201.23</v>
      </c>
      <c r="AS9" s="15" t="s">
        <v>163</v>
      </c>
      <c r="AT9" s="16" t="s">
        <v>164</v>
      </c>
      <c r="AU9" s="16">
        <v>323.03</v>
      </c>
      <c r="AV9" s="15" t="s">
        <v>181</v>
      </c>
      <c r="AW9" s="16" t="s">
        <v>182</v>
      </c>
      <c r="AX9" s="16">
        <v>225.23</v>
      </c>
      <c r="AY9" s="15" t="s">
        <v>207</v>
      </c>
      <c r="AZ9" s="16" t="s">
        <v>208</v>
      </c>
      <c r="BA9" s="16">
        <v>45.12</v>
      </c>
      <c r="BB9" s="15" t="s">
        <v>189</v>
      </c>
      <c r="BC9" s="16" t="s">
        <v>190</v>
      </c>
      <c r="BD9" s="16">
        <v>112.49</v>
      </c>
      <c r="BE9" s="15" t="s">
        <v>221</v>
      </c>
      <c r="BF9" s="16" t="s">
        <v>222</v>
      </c>
      <c r="BG9" s="16">
        <v>2407.27</v>
      </c>
      <c r="BH9" s="15" t="s">
        <v>226</v>
      </c>
      <c r="BI9" s="16" t="s">
        <v>227</v>
      </c>
      <c r="BJ9" s="16">
        <v>90.23</v>
      </c>
      <c r="BK9" s="15" t="s">
        <v>236</v>
      </c>
      <c r="BL9" s="16" t="s">
        <v>247</v>
      </c>
      <c r="BM9" s="16">
        <v>677.52</v>
      </c>
      <c r="BN9" s="15" t="s">
        <v>230</v>
      </c>
      <c r="BO9" s="16" t="s">
        <v>264</v>
      </c>
      <c r="BP9" s="16">
        <v>1064.66</v>
      </c>
      <c r="BS9" s="15" t="s">
        <v>213</v>
      </c>
      <c r="BT9" s="16"/>
      <c r="BU9" s="16">
        <v>133.6</v>
      </c>
      <c r="BV9" s="15" t="s">
        <v>304</v>
      </c>
      <c r="BW9" s="16" t="s">
        <v>305</v>
      </c>
      <c r="BX9" s="16">
        <v>164.65</v>
      </c>
      <c r="BY9" s="15" t="s">
        <v>317</v>
      </c>
      <c r="BZ9" s="16" t="s">
        <v>318</v>
      </c>
      <c r="CA9" s="16">
        <v>1081.67</v>
      </c>
      <c r="CB9" s="15" t="s">
        <v>213</v>
      </c>
      <c r="CC9" s="16"/>
      <c r="CD9" s="16">
        <v>133.6</v>
      </c>
      <c r="CE9" s="15" t="s">
        <v>213</v>
      </c>
      <c r="CF9" s="16"/>
      <c r="CG9" s="16">
        <v>133.6</v>
      </c>
      <c r="CH9" s="15" t="s">
        <v>213</v>
      </c>
      <c r="CI9" s="16"/>
      <c r="CJ9" s="16">
        <v>133.6</v>
      </c>
      <c r="CK9" s="15" t="s">
        <v>213</v>
      </c>
      <c r="CL9" s="16"/>
      <c r="CM9" s="16">
        <v>133.6</v>
      </c>
      <c r="CN9" s="15" t="s">
        <v>213</v>
      </c>
      <c r="CO9" s="16"/>
      <c r="CP9" s="16">
        <v>133.6</v>
      </c>
      <c r="CQ9" s="15" t="s">
        <v>213</v>
      </c>
      <c r="CR9" s="16"/>
      <c r="CS9" s="16">
        <v>133.6</v>
      </c>
      <c r="CT9" s="15" t="s">
        <v>213</v>
      </c>
      <c r="CU9" s="16"/>
      <c r="CV9" s="16">
        <v>133.6</v>
      </c>
      <c r="CW9" s="15" t="s">
        <v>213</v>
      </c>
      <c r="CX9" s="16"/>
      <c r="CY9" s="16">
        <v>133.6</v>
      </c>
      <c r="CZ9" s="15" t="s">
        <v>213</v>
      </c>
      <c r="DA9" s="16"/>
      <c r="DB9" s="16">
        <v>133.6</v>
      </c>
      <c r="DE9" s="15" t="s">
        <v>213</v>
      </c>
      <c r="DF9" s="16"/>
      <c r="DG9" s="16"/>
      <c r="DH9" s="15" t="s">
        <v>422</v>
      </c>
      <c r="DI9" s="16" t="s">
        <v>423</v>
      </c>
      <c r="DJ9" s="16">
        <v>11351.44</v>
      </c>
      <c r="DK9" s="15" t="s">
        <v>425</v>
      </c>
      <c r="DL9" s="16" t="s">
        <v>426</v>
      </c>
      <c r="DM9" s="16">
        <v>1194.46</v>
      </c>
      <c r="DN9" s="15" t="s">
        <v>430</v>
      </c>
      <c r="DO9" s="16" t="s">
        <v>431</v>
      </c>
      <c r="DP9" s="16">
        <v>161</v>
      </c>
      <c r="DQ9" s="15" t="s">
        <v>290</v>
      </c>
      <c r="DR9" s="16" t="s">
        <v>433</v>
      </c>
      <c r="DS9" s="16">
        <v>170.35</v>
      </c>
      <c r="DT9" s="15" t="s">
        <v>442</v>
      </c>
      <c r="DU9" s="16" t="s">
        <v>443</v>
      </c>
      <c r="DV9" s="16">
        <v>1083.04</v>
      </c>
      <c r="DW9" s="15" t="s">
        <v>268</v>
      </c>
      <c r="DX9" s="16" t="s">
        <v>445</v>
      </c>
      <c r="DY9" s="16">
        <v>333.2</v>
      </c>
      <c r="DZ9" s="15" t="s">
        <v>448</v>
      </c>
      <c r="EA9" s="16" t="s">
        <v>449</v>
      </c>
      <c r="EB9" s="16">
        <v>678.69</v>
      </c>
      <c r="EC9" s="15" t="s">
        <v>455</v>
      </c>
      <c r="ED9" s="16" t="s">
        <v>456</v>
      </c>
      <c r="EE9" s="16">
        <v>64.06</v>
      </c>
      <c r="EF9" s="15" t="s">
        <v>460</v>
      </c>
      <c r="EG9" s="16" t="s">
        <v>461</v>
      </c>
      <c r="EH9" s="16">
        <v>101.89</v>
      </c>
      <c r="EI9" s="15" t="s">
        <v>470</v>
      </c>
      <c r="EJ9" s="16" t="s">
        <v>471</v>
      </c>
      <c r="EK9" s="16">
        <v>3715.5</v>
      </c>
      <c r="EL9" s="15" t="s">
        <v>480</v>
      </c>
      <c r="EM9" s="16" t="s">
        <v>481</v>
      </c>
      <c r="EN9" s="16">
        <v>150.82</v>
      </c>
      <c r="EO9" s="16"/>
      <c r="EP9" s="16"/>
      <c r="EQ9" s="63" t="s">
        <v>343</v>
      </c>
      <c r="ER9" s="16"/>
      <c r="ES9" s="122">
        <v>8639.21</v>
      </c>
      <c r="ET9" s="63" t="s">
        <v>343</v>
      </c>
      <c r="EU9" s="16"/>
      <c r="EV9" s="122">
        <v>8639.21</v>
      </c>
      <c r="EW9" s="63" t="s">
        <v>343</v>
      </c>
      <c r="EX9" s="16"/>
      <c r="EY9" s="122">
        <v>8639.21</v>
      </c>
      <c r="EZ9" s="63" t="s">
        <v>343</v>
      </c>
      <c r="FA9" s="16"/>
      <c r="FB9" s="122">
        <v>8639.21</v>
      </c>
      <c r="FC9" s="70" t="s">
        <v>343</v>
      </c>
      <c r="FD9" s="16"/>
      <c r="FE9" s="122">
        <v>8639.21</v>
      </c>
      <c r="FF9" s="74" t="s">
        <v>343</v>
      </c>
      <c r="FG9" s="16"/>
      <c r="FH9" s="122">
        <v>8639.21</v>
      </c>
      <c r="FI9" s="77" t="s">
        <v>343</v>
      </c>
      <c r="FJ9" s="16"/>
      <c r="FK9" s="122">
        <v>8639.21</v>
      </c>
      <c r="FL9" s="80" t="s">
        <v>343</v>
      </c>
      <c r="FM9" s="16"/>
      <c r="FN9" s="122">
        <v>8639.21</v>
      </c>
      <c r="FO9" s="85" t="s">
        <v>343</v>
      </c>
      <c r="FP9" s="16"/>
      <c r="FQ9" s="122">
        <v>8639.21</v>
      </c>
      <c r="FR9" s="90" t="s">
        <v>343</v>
      </c>
      <c r="FS9" s="16"/>
      <c r="FT9" s="122">
        <v>8639.21</v>
      </c>
      <c r="FU9" s="123" t="s">
        <v>343</v>
      </c>
      <c r="FV9" s="16"/>
      <c r="FW9" s="122">
        <v>8639.21</v>
      </c>
      <c r="FX9" s="128" t="s">
        <v>343</v>
      </c>
      <c r="FY9" s="16"/>
      <c r="FZ9" s="122">
        <v>8639.21</v>
      </c>
    </row>
    <row r="10" spans="1:182" ht="15" customHeight="1">
      <c r="A10" s="15"/>
      <c r="B10" s="15"/>
      <c r="C10" s="24"/>
      <c r="D10" s="15"/>
      <c r="E10" s="24"/>
      <c r="F10" s="15"/>
      <c r="G10" s="24"/>
      <c r="H10" s="15"/>
      <c r="I10" s="24"/>
      <c r="J10" s="15"/>
      <c r="K10" s="24"/>
      <c r="L10" s="15"/>
      <c r="M10" s="24"/>
      <c r="N10" s="15"/>
      <c r="O10" s="24"/>
      <c r="P10" s="15"/>
      <c r="Q10" s="24"/>
      <c r="R10" s="15"/>
      <c r="S10" s="17">
        <f t="shared" si="0"/>
        <v>0</v>
      </c>
      <c r="T10" s="15" t="s">
        <v>22</v>
      </c>
      <c r="U10" s="16" t="s">
        <v>134</v>
      </c>
      <c r="V10" s="26"/>
      <c r="W10" s="15" t="s">
        <v>56</v>
      </c>
      <c r="X10" s="16" t="s">
        <v>57</v>
      </c>
      <c r="Y10" s="25">
        <v>252.77</v>
      </c>
      <c r="Z10" s="15" t="s">
        <v>72</v>
      </c>
      <c r="AA10" s="16" t="s">
        <v>73</v>
      </c>
      <c r="AB10" s="25">
        <v>670.1</v>
      </c>
      <c r="AC10" s="15" t="s">
        <v>94</v>
      </c>
      <c r="AD10" s="15" t="s">
        <v>95</v>
      </c>
      <c r="AE10" s="15">
        <v>1980.25</v>
      </c>
      <c r="AF10" s="15"/>
      <c r="AG10" s="18" t="s">
        <v>105</v>
      </c>
      <c r="AH10" s="18" t="s">
        <v>106</v>
      </c>
      <c r="AI10" s="16">
        <f>2948.63/8</f>
        <v>368.57875</v>
      </c>
      <c r="AJ10" s="18" t="s">
        <v>121</v>
      </c>
      <c r="AK10" s="18" t="s">
        <v>122</v>
      </c>
      <c r="AL10" s="18">
        <v>149.12</v>
      </c>
      <c r="AM10" s="18" t="s">
        <v>139</v>
      </c>
      <c r="AN10" s="18" t="s">
        <v>140</v>
      </c>
      <c r="AO10" s="18">
        <v>401.75</v>
      </c>
      <c r="AP10" s="15" t="s">
        <v>150</v>
      </c>
      <c r="AQ10" s="16" t="s">
        <v>151</v>
      </c>
      <c r="AR10" s="16">
        <v>225.49</v>
      </c>
      <c r="AS10" s="15" t="s">
        <v>168</v>
      </c>
      <c r="AT10" s="16" t="s">
        <v>170</v>
      </c>
      <c r="AU10" s="16">
        <v>859.66</v>
      </c>
      <c r="AV10" s="15" t="s">
        <v>168</v>
      </c>
      <c r="AW10" s="16" t="s">
        <v>177</v>
      </c>
      <c r="AX10" s="16">
        <v>859.66</v>
      </c>
      <c r="AY10" s="18" t="s">
        <v>209</v>
      </c>
      <c r="AZ10" s="18" t="s">
        <v>210</v>
      </c>
      <c r="BA10" s="18">
        <v>70.65</v>
      </c>
      <c r="BB10" s="18" t="s">
        <v>191</v>
      </c>
      <c r="BC10" s="18" t="s">
        <v>192</v>
      </c>
      <c r="BD10" s="18">
        <v>145.63</v>
      </c>
      <c r="BE10" s="18" t="s">
        <v>228</v>
      </c>
      <c r="BF10" s="18" t="s">
        <v>229</v>
      </c>
      <c r="BG10" s="18">
        <v>1047.78</v>
      </c>
      <c r="BH10" s="18" t="s">
        <v>237</v>
      </c>
      <c r="BI10" s="18" t="s">
        <v>238</v>
      </c>
      <c r="BJ10" s="18">
        <v>6200.37</v>
      </c>
      <c r="BK10" s="18" t="s">
        <v>245</v>
      </c>
      <c r="BL10" s="18" t="s">
        <v>248</v>
      </c>
      <c r="BM10" s="18">
        <v>1629.34</v>
      </c>
      <c r="BN10" s="15" t="s">
        <v>226</v>
      </c>
      <c r="BO10" s="16" t="s">
        <v>265</v>
      </c>
      <c r="BP10" s="16">
        <v>96.97</v>
      </c>
      <c r="BS10" s="15"/>
      <c r="BT10" s="16"/>
      <c r="BU10" s="16"/>
      <c r="BV10" s="15" t="s">
        <v>306</v>
      </c>
      <c r="BW10" s="16" t="s">
        <v>307</v>
      </c>
      <c r="BX10" s="16">
        <v>2129.32</v>
      </c>
      <c r="BY10" s="15" t="s">
        <v>319</v>
      </c>
      <c r="BZ10" s="16" t="s">
        <v>320</v>
      </c>
      <c r="CA10" s="16">
        <v>1119.86</v>
      </c>
      <c r="CB10" s="15" t="s">
        <v>324</v>
      </c>
      <c r="CC10" s="16" t="s">
        <v>325</v>
      </c>
      <c r="CD10" s="23">
        <v>96.97</v>
      </c>
      <c r="CE10" s="15" t="s">
        <v>230</v>
      </c>
      <c r="CF10" s="16" t="s">
        <v>328</v>
      </c>
      <c r="CG10" s="23">
        <v>1064.66</v>
      </c>
      <c r="CH10" s="15" t="s">
        <v>336</v>
      </c>
      <c r="CI10" s="16" t="s">
        <v>337</v>
      </c>
      <c r="CJ10" s="23">
        <v>596.48</v>
      </c>
      <c r="CK10" s="15" t="s">
        <v>346</v>
      </c>
      <c r="CL10" s="16" t="s">
        <v>347</v>
      </c>
      <c r="CM10" s="23">
        <v>178.76</v>
      </c>
      <c r="CN10" s="18" t="s">
        <v>358</v>
      </c>
      <c r="CO10" s="16" t="s">
        <v>359</v>
      </c>
      <c r="CP10" s="23">
        <v>581.82</v>
      </c>
      <c r="CQ10" s="18" t="s">
        <v>370</v>
      </c>
      <c r="CR10" s="16" t="s">
        <v>371</v>
      </c>
      <c r="CS10" s="23">
        <v>290.91</v>
      </c>
      <c r="CT10" s="18" t="s">
        <v>374</v>
      </c>
      <c r="CU10" s="16" t="s">
        <v>375</v>
      </c>
      <c r="CV10" s="23">
        <v>851.1</v>
      </c>
      <c r="CW10" s="18" t="s">
        <v>387</v>
      </c>
      <c r="CX10" s="16" t="s">
        <v>388</v>
      </c>
      <c r="CY10" s="23">
        <v>4176.33</v>
      </c>
      <c r="CZ10" s="18" t="s">
        <v>268</v>
      </c>
      <c r="DA10" s="16" t="s">
        <v>398</v>
      </c>
      <c r="DB10" s="23">
        <v>250.03</v>
      </c>
      <c r="DE10" s="18" t="s">
        <v>409</v>
      </c>
      <c r="DF10" s="16" t="s">
        <v>410</v>
      </c>
      <c r="DG10" s="23">
        <v>5908.95</v>
      </c>
      <c r="DH10" s="15" t="s">
        <v>292</v>
      </c>
      <c r="DI10" s="16"/>
      <c r="DJ10" s="16">
        <v>133.04</v>
      </c>
      <c r="DK10" s="15" t="s">
        <v>292</v>
      </c>
      <c r="DL10" s="16"/>
      <c r="DM10" s="16">
        <v>133.04</v>
      </c>
      <c r="DN10" s="15" t="s">
        <v>292</v>
      </c>
      <c r="DO10" s="16"/>
      <c r="DP10" s="16">
        <v>133.04</v>
      </c>
      <c r="DQ10" s="15" t="s">
        <v>292</v>
      </c>
      <c r="DR10" s="16"/>
      <c r="DS10" s="16">
        <v>133.04</v>
      </c>
      <c r="DT10" s="15" t="s">
        <v>292</v>
      </c>
      <c r="DU10" s="16"/>
      <c r="DV10" s="16">
        <v>133.04</v>
      </c>
      <c r="DW10" s="15" t="s">
        <v>292</v>
      </c>
      <c r="DX10" s="16"/>
      <c r="DY10" s="16">
        <v>133.04</v>
      </c>
      <c r="DZ10" s="15" t="s">
        <v>292</v>
      </c>
      <c r="EA10" s="16" t="s">
        <v>451</v>
      </c>
      <c r="EB10" s="16">
        <v>133.04</v>
      </c>
      <c r="EC10" s="15" t="s">
        <v>292</v>
      </c>
      <c r="ED10" s="16"/>
      <c r="EE10" s="16">
        <v>133.04</v>
      </c>
      <c r="EF10" s="15" t="s">
        <v>292</v>
      </c>
      <c r="EG10" s="16"/>
      <c r="EH10" s="16">
        <v>133.04</v>
      </c>
      <c r="EI10" s="15" t="s">
        <v>292</v>
      </c>
      <c r="EJ10" s="16"/>
      <c r="EK10" s="16">
        <v>133.04</v>
      </c>
      <c r="EL10" s="15" t="s">
        <v>292</v>
      </c>
      <c r="EM10" s="16"/>
      <c r="EN10" s="16">
        <v>133.04</v>
      </c>
      <c r="EO10" s="16"/>
      <c r="EP10" s="16"/>
      <c r="EQ10" s="63" t="s">
        <v>344</v>
      </c>
      <c r="ER10" s="16"/>
      <c r="ES10" s="122">
        <v>2671.92</v>
      </c>
      <c r="ET10" s="63" t="s">
        <v>344</v>
      </c>
      <c r="EU10" s="16"/>
      <c r="EV10" s="122">
        <v>2671.92</v>
      </c>
      <c r="EW10" s="63" t="s">
        <v>344</v>
      </c>
      <c r="EX10" s="16"/>
      <c r="EY10" s="122">
        <v>2671.92</v>
      </c>
      <c r="EZ10" s="63" t="s">
        <v>344</v>
      </c>
      <c r="FA10" s="16"/>
      <c r="FB10" s="122">
        <v>2671.92</v>
      </c>
      <c r="FC10" s="70" t="s">
        <v>344</v>
      </c>
      <c r="FD10" s="16"/>
      <c r="FE10" s="122">
        <v>2671.92</v>
      </c>
      <c r="FF10" s="74" t="s">
        <v>344</v>
      </c>
      <c r="FG10" s="16"/>
      <c r="FH10" s="122">
        <v>2671.92</v>
      </c>
      <c r="FI10" s="77" t="s">
        <v>344</v>
      </c>
      <c r="FJ10" s="16"/>
      <c r="FK10" s="122">
        <v>2671.92</v>
      </c>
      <c r="FL10" s="80" t="s">
        <v>344</v>
      </c>
      <c r="FM10" s="16"/>
      <c r="FN10" s="122">
        <v>2671.92</v>
      </c>
      <c r="FO10" s="85" t="s">
        <v>344</v>
      </c>
      <c r="FP10" s="16"/>
      <c r="FQ10" s="122">
        <v>2671.92</v>
      </c>
      <c r="FR10" s="90" t="s">
        <v>344</v>
      </c>
      <c r="FS10" s="16"/>
      <c r="FT10" s="122">
        <v>2671.92</v>
      </c>
      <c r="FU10" s="123" t="s">
        <v>344</v>
      </c>
      <c r="FV10" s="16"/>
      <c r="FW10" s="122">
        <v>2671.92</v>
      </c>
      <c r="FX10" s="128" t="s">
        <v>344</v>
      </c>
      <c r="FY10" s="16"/>
      <c r="FZ10" s="122">
        <v>2671.92</v>
      </c>
    </row>
    <row r="11" spans="1:182" ht="30.75" customHeight="1">
      <c r="A11" s="15"/>
      <c r="B11" s="15" t="s">
        <v>16</v>
      </c>
      <c r="C11" s="16">
        <v>44.53</v>
      </c>
      <c r="D11" s="15" t="s">
        <v>16</v>
      </c>
      <c r="E11" s="16">
        <v>44.53</v>
      </c>
      <c r="F11" s="15" t="s">
        <v>16</v>
      </c>
      <c r="G11" s="16">
        <v>44.53</v>
      </c>
      <c r="H11" s="15" t="s">
        <v>16</v>
      </c>
      <c r="I11" s="16">
        <v>44.53</v>
      </c>
      <c r="J11" s="15" t="s">
        <v>16</v>
      </c>
      <c r="K11" s="16">
        <v>44.53</v>
      </c>
      <c r="L11" s="15" t="s">
        <v>16</v>
      </c>
      <c r="M11" s="16">
        <v>44.53</v>
      </c>
      <c r="N11" s="15" t="s">
        <v>16</v>
      </c>
      <c r="O11" s="16">
        <v>44.53</v>
      </c>
      <c r="P11" s="15" t="s">
        <v>16</v>
      </c>
      <c r="Q11" s="16">
        <v>44.53</v>
      </c>
      <c r="R11" s="15" t="s">
        <v>16</v>
      </c>
      <c r="S11" s="17">
        <f t="shared" si="0"/>
        <v>356.24</v>
      </c>
      <c r="T11" s="15" t="s">
        <v>14</v>
      </c>
      <c r="U11" s="16" t="s">
        <v>134</v>
      </c>
      <c r="V11" s="26">
        <v>44.53</v>
      </c>
      <c r="W11" s="15" t="s">
        <v>58</v>
      </c>
      <c r="X11" s="16" t="s">
        <v>59</v>
      </c>
      <c r="Y11" s="25">
        <v>335.05</v>
      </c>
      <c r="Z11" s="15" t="s">
        <v>74</v>
      </c>
      <c r="AA11" s="16" t="s">
        <v>75</v>
      </c>
      <c r="AB11" s="25">
        <v>3197.51</v>
      </c>
      <c r="AC11" s="15" t="s">
        <v>96</v>
      </c>
      <c r="AD11" s="15" t="s">
        <v>97</v>
      </c>
      <c r="AE11" s="15">
        <v>392.24</v>
      </c>
      <c r="AF11" s="15"/>
      <c r="AG11" s="15" t="s">
        <v>107</v>
      </c>
      <c r="AH11" s="16" t="s">
        <v>108</v>
      </c>
      <c r="AI11" s="25">
        <f>1578.45/7</f>
        <v>225.49285714285716</v>
      </c>
      <c r="AJ11" s="18" t="s">
        <v>123</v>
      </c>
      <c r="AK11" s="18" t="s">
        <v>122</v>
      </c>
      <c r="AL11" s="23">
        <v>298.25</v>
      </c>
      <c r="AM11" s="18" t="s">
        <v>141</v>
      </c>
      <c r="AN11" s="18" t="s">
        <v>142</v>
      </c>
      <c r="AO11" s="23">
        <v>1296.61</v>
      </c>
      <c r="AP11" s="18" t="s">
        <v>152</v>
      </c>
      <c r="AQ11" s="18" t="s">
        <v>153</v>
      </c>
      <c r="AR11" s="23">
        <v>767.66</v>
      </c>
      <c r="AS11" s="18" t="s">
        <v>165</v>
      </c>
      <c r="AT11" s="18" t="s">
        <v>171</v>
      </c>
      <c r="AU11" s="18">
        <v>133.04</v>
      </c>
      <c r="AV11" s="18" t="s">
        <v>165</v>
      </c>
      <c r="AW11" s="18" t="s">
        <v>178</v>
      </c>
      <c r="AX11" s="18">
        <v>133.04</v>
      </c>
      <c r="AY11" s="18" t="s">
        <v>165</v>
      </c>
      <c r="AZ11" s="18" t="s">
        <v>214</v>
      </c>
      <c r="BA11" s="18">
        <v>133.04</v>
      </c>
      <c r="BB11" s="15" t="s">
        <v>194</v>
      </c>
      <c r="BC11" s="16" t="s">
        <v>193</v>
      </c>
      <c r="BD11" s="18">
        <v>845.05</v>
      </c>
      <c r="BE11" s="15" t="s">
        <v>230</v>
      </c>
      <c r="BF11" s="16" t="s">
        <v>231</v>
      </c>
      <c r="BG11" s="16">
        <v>532.33</v>
      </c>
      <c r="BH11" s="15" t="s">
        <v>239</v>
      </c>
      <c r="BI11" s="16" t="s">
        <v>240</v>
      </c>
      <c r="BJ11" s="18">
        <v>336.56</v>
      </c>
      <c r="BK11" s="15" t="s">
        <v>249</v>
      </c>
      <c r="BL11" s="16" t="s">
        <v>250</v>
      </c>
      <c r="BM11" s="16">
        <v>1163.64</v>
      </c>
      <c r="BN11" s="15" t="s">
        <v>230</v>
      </c>
      <c r="BO11" s="16" t="s">
        <v>265</v>
      </c>
      <c r="BP11" s="18">
        <v>2661.65</v>
      </c>
      <c r="BS11" s="18" t="s">
        <v>294</v>
      </c>
      <c r="BT11" s="18" t="s">
        <v>293</v>
      </c>
      <c r="BU11" s="16">
        <v>164.8</v>
      </c>
      <c r="BV11" s="18" t="s">
        <v>284</v>
      </c>
      <c r="BW11" s="18" t="s">
        <v>307</v>
      </c>
      <c r="BX11" s="16">
        <v>2686.68</v>
      </c>
      <c r="BY11" s="18" t="s">
        <v>230</v>
      </c>
      <c r="BZ11" s="18" t="s">
        <v>321</v>
      </c>
      <c r="CA11" s="16">
        <v>1064.66</v>
      </c>
      <c r="CB11" s="15" t="s">
        <v>326</v>
      </c>
      <c r="CC11" s="16" t="s">
        <v>325</v>
      </c>
      <c r="CD11" s="16">
        <v>96.97</v>
      </c>
      <c r="CE11" s="18" t="s">
        <v>329</v>
      </c>
      <c r="CF11" s="16" t="s">
        <v>330</v>
      </c>
      <c r="CG11" s="23">
        <v>133</v>
      </c>
      <c r="CH11" s="18" t="s">
        <v>338</v>
      </c>
      <c r="CI11" s="16" t="s">
        <v>339</v>
      </c>
      <c r="CJ11" s="23">
        <v>403.57</v>
      </c>
      <c r="CK11" s="18" t="s">
        <v>368</v>
      </c>
      <c r="CL11" s="16" t="s">
        <v>348</v>
      </c>
      <c r="CM11" s="23">
        <v>27669.6</v>
      </c>
      <c r="CN11" s="18" t="s">
        <v>209</v>
      </c>
      <c r="CO11" s="16" t="s">
        <v>360</v>
      </c>
      <c r="CP11" s="23">
        <v>56.97</v>
      </c>
      <c r="CQ11" s="18" t="s">
        <v>243</v>
      </c>
      <c r="CR11" s="16" t="s">
        <v>371</v>
      </c>
      <c r="CS11" s="23">
        <v>45966.7</v>
      </c>
      <c r="CT11" s="18" t="s">
        <v>376</v>
      </c>
      <c r="CU11" s="16" t="s">
        <v>375</v>
      </c>
      <c r="CV11" s="23">
        <v>336.89</v>
      </c>
      <c r="CW11" s="18" t="s">
        <v>389</v>
      </c>
      <c r="CX11" s="16" t="s">
        <v>388</v>
      </c>
      <c r="CY11" s="23">
        <v>372.61</v>
      </c>
      <c r="CZ11" s="18" t="s">
        <v>399</v>
      </c>
      <c r="DA11" s="16" t="s">
        <v>400</v>
      </c>
      <c r="DB11" s="23">
        <v>193.94</v>
      </c>
      <c r="DE11" s="18" t="s">
        <v>411</v>
      </c>
      <c r="DF11" s="16" t="s">
        <v>410</v>
      </c>
      <c r="DG11" s="23">
        <v>1313.1</v>
      </c>
      <c r="DH11" s="18" t="s">
        <v>294</v>
      </c>
      <c r="DI11" s="18"/>
      <c r="DJ11" s="16">
        <v>175.96</v>
      </c>
      <c r="DK11" s="18" t="s">
        <v>294</v>
      </c>
      <c r="DL11" s="18"/>
      <c r="DM11" s="16">
        <v>175.96</v>
      </c>
      <c r="DN11" s="18" t="s">
        <v>294</v>
      </c>
      <c r="DO11" s="18"/>
      <c r="DP11" s="16">
        <v>175.96</v>
      </c>
      <c r="DQ11" s="18" t="s">
        <v>294</v>
      </c>
      <c r="DR11" s="18"/>
      <c r="DS11" s="16">
        <v>175.96</v>
      </c>
      <c r="DT11" s="18" t="s">
        <v>294</v>
      </c>
      <c r="DU11" s="18"/>
      <c r="DV11" s="16">
        <v>175.96</v>
      </c>
      <c r="DW11" s="18"/>
      <c r="DX11" s="18"/>
      <c r="DY11" s="16"/>
      <c r="DZ11" s="18" t="s">
        <v>452</v>
      </c>
      <c r="EA11" s="18" t="s">
        <v>453</v>
      </c>
      <c r="EB11" s="16">
        <v>790.5</v>
      </c>
      <c r="EC11" s="18" t="s">
        <v>458</v>
      </c>
      <c r="ED11" s="18" t="s">
        <v>459</v>
      </c>
      <c r="EE11" s="16">
        <v>4288.8</v>
      </c>
      <c r="EF11" s="18" t="s">
        <v>462</v>
      </c>
      <c r="EG11" s="18" t="s">
        <v>461</v>
      </c>
      <c r="EH11" s="16">
        <v>64.06</v>
      </c>
      <c r="EI11" s="18" t="s">
        <v>472</v>
      </c>
      <c r="EJ11" s="18" t="s">
        <v>473</v>
      </c>
      <c r="EK11" s="16">
        <v>1298.54</v>
      </c>
      <c r="EL11" s="18" t="s">
        <v>480</v>
      </c>
      <c r="EM11" s="18" t="s">
        <v>481</v>
      </c>
      <c r="EN11" s="16">
        <v>6560.67</v>
      </c>
      <c r="EO11" s="16"/>
      <c r="EP11" s="16"/>
      <c r="EQ11" s="63" t="s">
        <v>502</v>
      </c>
      <c r="ER11" s="18"/>
      <c r="ES11" s="122">
        <v>135.03</v>
      </c>
      <c r="ET11" s="63" t="s">
        <v>502</v>
      </c>
      <c r="EU11" s="18"/>
      <c r="EV11" s="122">
        <v>135.03</v>
      </c>
      <c r="EW11" s="63" t="s">
        <v>502</v>
      </c>
      <c r="EX11" s="18"/>
      <c r="EY11" s="122">
        <v>135.03</v>
      </c>
      <c r="EZ11" s="63" t="s">
        <v>502</v>
      </c>
      <c r="FA11" s="18"/>
      <c r="FB11" s="122">
        <v>135.03</v>
      </c>
      <c r="FC11" s="70" t="s">
        <v>502</v>
      </c>
      <c r="FD11" s="18"/>
      <c r="FE11" s="122">
        <v>135.03</v>
      </c>
      <c r="FF11" s="74" t="s">
        <v>502</v>
      </c>
      <c r="FG11" s="18"/>
      <c r="FH11" s="122">
        <v>135.03</v>
      </c>
      <c r="FI11" s="77" t="s">
        <v>502</v>
      </c>
      <c r="FJ11" s="18"/>
      <c r="FK11" s="122">
        <v>135.03</v>
      </c>
      <c r="FL11" s="80" t="s">
        <v>502</v>
      </c>
      <c r="FM11" s="18"/>
      <c r="FN11" s="122">
        <v>135.03</v>
      </c>
      <c r="FO11" s="85" t="s">
        <v>502</v>
      </c>
      <c r="FP11" s="18"/>
      <c r="FQ11" s="122">
        <v>135.03</v>
      </c>
      <c r="FR11" s="90" t="s">
        <v>502</v>
      </c>
      <c r="FS11" s="18"/>
      <c r="FT11" s="122">
        <v>135.03</v>
      </c>
      <c r="FU11" s="123" t="s">
        <v>502</v>
      </c>
      <c r="FV11" s="18"/>
      <c r="FW11" s="122">
        <v>135.03</v>
      </c>
      <c r="FX11" s="128" t="s">
        <v>502</v>
      </c>
      <c r="FY11" s="18"/>
      <c r="FZ11" s="122">
        <v>135.03</v>
      </c>
    </row>
    <row r="12" spans="1:182" ht="23.25" customHeight="1">
      <c r="A12" s="15"/>
      <c r="B12" s="15" t="s">
        <v>16</v>
      </c>
      <c r="C12" s="16">
        <v>133.59</v>
      </c>
      <c r="D12" s="15" t="s">
        <v>16</v>
      </c>
      <c r="E12" s="16">
        <v>133.59</v>
      </c>
      <c r="F12" s="15" t="s">
        <v>16</v>
      </c>
      <c r="G12" s="16">
        <v>133.59</v>
      </c>
      <c r="H12" s="15" t="s">
        <v>16</v>
      </c>
      <c r="I12" s="16">
        <v>133.59</v>
      </c>
      <c r="J12" s="15" t="s">
        <v>16</v>
      </c>
      <c r="K12" s="16">
        <v>133.59</v>
      </c>
      <c r="L12" s="15" t="s">
        <v>16</v>
      </c>
      <c r="M12" s="16">
        <v>133.59</v>
      </c>
      <c r="N12" s="15" t="s">
        <v>16</v>
      </c>
      <c r="O12" s="16">
        <v>133.59</v>
      </c>
      <c r="P12" s="15" t="s">
        <v>16</v>
      </c>
      <c r="Q12" s="16">
        <v>133.59</v>
      </c>
      <c r="R12" s="15" t="s">
        <v>16</v>
      </c>
      <c r="S12" s="17">
        <f t="shared" si="0"/>
        <v>1068.72</v>
      </c>
      <c r="T12" s="15" t="s">
        <v>15</v>
      </c>
      <c r="U12" s="16" t="s">
        <v>134</v>
      </c>
      <c r="V12" s="26">
        <v>133.59</v>
      </c>
      <c r="W12" s="15" t="s">
        <v>60</v>
      </c>
      <c r="X12" s="16" t="s">
        <v>61</v>
      </c>
      <c r="Y12" s="25">
        <v>268.04</v>
      </c>
      <c r="Z12" s="15" t="s">
        <v>76</v>
      </c>
      <c r="AA12" s="16" t="s">
        <v>77</v>
      </c>
      <c r="AB12" s="25">
        <v>65711.52</v>
      </c>
      <c r="AC12" s="15" t="s">
        <v>82</v>
      </c>
      <c r="AD12" s="16" t="s">
        <v>98</v>
      </c>
      <c r="AE12" s="26">
        <f>5897.26/8</f>
        <v>737.1575</v>
      </c>
      <c r="AF12" s="26"/>
      <c r="AG12" s="15" t="s">
        <v>109</v>
      </c>
      <c r="AH12" s="16" t="s">
        <v>110</v>
      </c>
      <c r="AI12" s="16">
        <f>1578.45/11</f>
        <v>143.49545454545455</v>
      </c>
      <c r="AJ12" s="15" t="s">
        <v>124</v>
      </c>
      <c r="AK12" s="16" t="s">
        <v>125</v>
      </c>
      <c r="AL12" s="23">
        <v>2531.21</v>
      </c>
      <c r="AM12" s="15" t="s">
        <v>143</v>
      </c>
      <c r="AN12" s="16" t="s">
        <v>144</v>
      </c>
      <c r="AO12" s="25">
        <v>6447.35</v>
      </c>
      <c r="AP12" s="15" t="s">
        <v>154</v>
      </c>
      <c r="AQ12" s="16" t="s">
        <v>155</v>
      </c>
      <c r="AR12" s="25">
        <v>298.25</v>
      </c>
      <c r="AS12" s="18" t="s">
        <v>167</v>
      </c>
      <c r="AT12" s="18" t="s">
        <v>171</v>
      </c>
      <c r="AU12" s="23">
        <v>164.8</v>
      </c>
      <c r="AV12" s="18" t="s">
        <v>167</v>
      </c>
      <c r="AW12" s="18" t="s">
        <v>178</v>
      </c>
      <c r="AX12" s="23">
        <v>164.8</v>
      </c>
      <c r="AY12" s="15" t="s">
        <v>168</v>
      </c>
      <c r="AZ12" s="16" t="s">
        <v>215</v>
      </c>
      <c r="BA12" s="16">
        <v>859.66</v>
      </c>
      <c r="BB12" s="19" t="s">
        <v>195</v>
      </c>
      <c r="BC12" s="18" t="s">
        <v>196</v>
      </c>
      <c r="BD12" s="16">
        <v>145.63</v>
      </c>
      <c r="BE12" s="15" t="s">
        <v>233</v>
      </c>
      <c r="BF12" s="16" t="s">
        <v>232</v>
      </c>
      <c r="BG12" s="16">
        <v>306.6</v>
      </c>
      <c r="BH12" s="19" t="s">
        <v>226</v>
      </c>
      <c r="BI12" s="18" t="s">
        <v>241</v>
      </c>
      <c r="BJ12" s="16">
        <v>96.97</v>
      </c>
      <c r="BK12" s="19" t="s">
        <v>251</v>
      </c>
      <c r="BL12" s="18" t="s">
        <v>252</v>
      </c>
      <c r="BM12" s="16">
        <v>541.39</v>
      </c>
      <c r="BN12" s="19" t="s">
        <v>266</v>
      </c>
      <c r="BO12" s="18" t="s">
        <v>265</v>
      </c>
      <c r="BP12" s="16">
        <v>1016.28</v>
      </c>
      <c r="BS12" s="11" t="s">
        <v>292</v>
      </c>
      <c r="BT12" s="16" t="s">
        <v>293</v>
      </c>
      <c r="BU12" s="23">
        <v>133.04</v>
      </c>
      <c r="BV12" s="18" t="s">
        <v>308</v>
      </c>
      <c r="BW12" s="16" t="s">
        <v>309</v>
      </c>
      <c r="BX12" s="23">
        <v>114.22</v>
      </c>
      <c r="BY12" s="18" t="s">
        <v>152</v>
      </c>
      <c r="BZ12" s="16" t="s">
        <v>322</v>
      </c>
      <c r="CA12" s="23">
        <v>1036.99</v>
      </c>
      <c r="CB12" s="18"/>
      <c r="CC12" s="16"/>
      <c r="CD12" s="23"/>
      <c r="CE12" s="18" t="s">
        <v>209</v>
      </c>
      <c r="CF12" s="16" t="s">
        <v>331</v>
      </c>
      <c r="CG12" s="23">
        <v>170.91</v>
      </c>
      <c r="CH12" s="18" t="s">
        <v>268</v>
      </c>
      <c r="CI12" s="16" t="s">
        <v>341</v>
      </c>
      <c r="CJ12" s="23">
        <v>510.06</v>
      </c>
      <c r="CK12" s="15" t="s">
        <v>349</v>
      </c>
      <c r="CL12" s="16" t="s">
        <v>350</v>
      </c>
      <c r="CM12" s="16">
        <v>1189.11</v>
      </c>
      <c r="CN12" s="15" t="s">
        <v>304</v>
      </c>
      <c r="CO12" s="16" t="s">
        <v>360</v>
      </c>
      <c r="CP12" s="16">
        <v>164.65</v>
      </c>
      <c r="CQ12" s="15" t="s">
        <v>370</v>
      </c>
      <c r="CR12" s="16" t="s">
        <v>372</v>
      </c>
      <c r="CS12" s="16">
        <v>1454.55</v>
      </c>
      <c r="CT12" s="18" t="s">
        <v>207</v>
      </c>
      <c r="CU12" s="16" t="s">
        <v>377</v>
      </c>
      <c r="CV12" s="23">
        <v>45.88</v>
      </c>
      <c r="CW12" s="18" t="s">
        <v>230</v>
      </c>
      <c r="CX12" s="16" t="s">
        <v>390</v>
      </c>
      <c r="CY12" s="23">
        <v>1064.66</v>
      </c>
      <c r="CZ12" s="18" t="s">
        <v>401</v>
      </c>
      <c r="DA12" s="16" t="s">
        <v>400</v>
      </c>
      <c r="DB12" s="23">
        <v>159655.8</v>
      </c>
      <c r="DE12" s="18" t="s">
        <v>412</v>
      </c>
      <c r="DF12" s="16" t="s">
        <v>410</v>
      </c>
      <c r="DG12" s="23">
        <v>917.68</v>
      </c>
      <c r="DH12" s="15" t="s">
        <v>427</v>
      </c>
      <c r="DI12" s="16"/>
      <c r="DJ12" s="16">
        <v>384.87</v>
      </c>
      <c r="DK12" s="15" t="s">
        <v>427</v>
      </c>
      <c r="DL12" s="16"/>
      <c r="DM12" s="16">
        <v>384.87</v>
      </c>
      <c r="DN12" s="15" t="s">
        <v>427</v>
      </c>
      <c r="DO12" s="16"/>
      <c r="DP12" s="16">
        <v>384.87</v>
      </c>
      <c r="DQ12" s="15" t="s">
        <v>427</v>
      </c>
      <c r="DR12" s="16"/>
      <c r="DS12" s="16">
        <v>384.87</v>
      </c>
      <c r="DT12" s="15" t="s">
        <v>427</v>
      </c>
      <c r="DU12" s="16"/>
      <c r="DV12" s="16">
        <v>384.87</v>
      </c>
      <c r="DW12" s="15" t="s">
        <v>427</v>
      </c>
      <c r="DX12" s="16"/>
      <c r="DY12" s="16">
        <v>384.87</v>
      </c>
      <c r="DZ12" s="15" t="s">
        <v>427</v>
      </c>
      <c r="EA12" s="16"/>
      <c r="EB12" s="16">
        <v>384.87</v>
      </c>
      <c r="EC12" s="15" t="s">
        <v>427</v>
      </c>
      <c r="ED12" s="16"/>
      <c r="EE12" s="16">
        <v>384.87</v>
      </c>
      <c r="EF12" s="15" t="s">
        <v>427</v>
      </c>
      <c r="EG12" s="16"/>
      <c r="EH12" s="16">
        <v>384.87</v>
      </c>
      <c r="EI12" s="15" t="s">
        <v>427</v>
      </c>
      <c r="EJ12" s="16"/>
      <c r="EK12" s="16">
        <v>384.87</v>
      </c>
      <c r="EL12" s="15" t="s">
        <v>427</v>
      </c>
      <c r="EM12" s="16"/>
      <c r="EN12" s="16">
        <v>384.87</v>
      </c>
      <c r="EO12" s="16"/>
      <c r="EP12" s="16"/>
      <c r="EQ12" s="64" t="s">
        <v>503</v>
      </c>
      <c r="ER12" s="16"/>
      <c r="ES12" s="122">
        <v>135.03</v>
      </c>
      <c r="ET12" s="64" t="s">
        <v>503</v>
      </c>
      <c r="EU12" s="16"/>
      <c r="EV12" s="122">
        <v>135.03</v>
      </c>
      <c r="EW12" s="64" t="s">
        <v>503</v>
      </c>
      <c r="EX12" s="16"/>
      <c r="EY12" s="122">
        <v>135.03</v>
      </c>
      <c r="EZ12" s="64" t="s">
        <v>503</v>
      </c>
      <c r="FA12" s="16"/>
      <c r="FB12" s="122">
        <v>135.03</v>
      </c>
      <c r="FC12" s="69" t="s">
        <v>503</v>
      </c>
      <c r="FD12" s="16"/>
      <c r="FE12" s="122">
        <v>135.03</v>
      </c>
      <c r="FF12" s="75" t="s">
        <v>503</v>
      </c>
      <c r="FG12" s="16"/>
      <c r="FH12" s="122">
        <v>135.03</v>
      </c>
      <c r="FI12" s="78" t="s">
        <v>503</v>
      </c>
      <c r="FJ12" s="16"/>
      <c r="FK12" s="122">
        <v>135.03</v>
      </c>
      <c r="FL12" s="81" t="s">
        <v>503</v>
      </c>
      <c r="FM12" s="16"/>
      <c r="FN12" s="122">
        <v>135.03</v>
      </c>
      <c r="FO12" s="84" t="s">
        <v>503</v>
      </c>
      <c r="FP12" s="16"/>
      <c r="FQ12" s="122">
        <v>135.03</v>
      </c>
      <c r="FR12" s="89" t="s">
        <v>503</v>
      </c>
      <c r="FS12" s="16"/>
      <c r="FT12" s="122">
        <v>135.03</v>
      </c>
      <c r="FU12" s="124" t="s">
        <v>503</v>
      </c>
      <c r="FV12" s="16"/>
      <c r="FW12" s="122">
        <v>135.03</v>
      </c>
      <c r="FX12" s="127" t="s">
        <v>503</v>
      </c>
      <c r="FY12" s="16"/>
      <c r="FZ12" s="122">
        <v>135.03</v>
      </c>
    </row>
    <row r="13" spans="1:182" ht="28.5" customHeight="1">
      <c r="A13" s="15"/>
      <c r="B13" s="15" t="s">
        <v>16</v>
      </c>
      <c r="C13" s="16">
        <v>44.53</v>
      </c>
      <c r="D13" s="15" t="s">
        <v>16</v>
      </c>
      <c r="E13" s="16">
        <v>44.53</v>
      </c>
      <c r="F13" s="15" t="s">
        <v>16</v>
      </c>
      <c r="G13" s="16">
        <v>44.53</v>
      </c>
      <c r="H13" s="15" t="s">
        <v>16</v>
      </c>
      <c r="I13" s="16">
        <v>44.53</v>
      </c>
      <c r="J13" s="15" t="s">
        <v>16</v>
      </c>
      <c r="K13" s="16">
        <v>44.53</v>
      </c>
      <c r="L13" s="15" t="s">
        <v>16</v>
      </c>
      <c r="M13" s="16">
        <v>44.53</v>
      </c>
      <c r="N13" s="15" t="s">
        <v>16</v>
      </c>
      <c r="O13" s="16">
        <v>44.53</v>
      </c>
      <c r="P13" s="15" t="s">
        <v>16</v>
      </c>
      <c r="Q13" s="16">
        <v>44.53</v>
      </c>
      <c r="R13" s="15" t="s">
        <v>16</v>
      </c>
      <c r="S13" s="17">
        <f t="shared" si="0"/>
        <v>356.24</v>
      </c>
      <c r="T13" s="15" t="s">
        <v>8</v>
      </c>
      <c r="U13" s="16" t="s">
        <v>134</v>
      </c>
      <c r="V13" s="26">
        <v>44.53</v>
      </c>
      <c r="W13" s="15" t="s">
        <v>62</v>
      </c>
      <c r="X13" s="16" t="s">
        <v>63</v>
      </c>
      <c r="Y13" s="25">
        <v>721.03</v>
      </c>
      <c r="Z13" s="15"/>
      <c r="AA13" s="16"/>
      <c r="AB13" s="25"/>
      <c r="AC13" s="15" t="s">
        <v>111</v>
      </c>
      <c r="AD13" s="16" t="s">
        <v>112</v>
      </c>
      <c r="AE13" s="26">
        <v>133.04</v>
      </c>
      <c r="AF13" s="26"/>
      <c r="AG13" s="15" t="s">
        <v>4</v>
      </c>
      <c r="AH13" s="16" t="s">
        <v>113</v>
      </c>
      <c r="AI13" s="25">
        <v>133.04</v>
      </c>
      <c r="AJ13" s="15" t="s">
        <v>126</v>
      </c>
      <c r="AK13" s="16" t="s">
        <v>127</v>
      </c>
      <c r="AL13" s="26">
        <v>851.11</v>
      </c>
      <c r="AM13" s="15" t="s">
        <v>165</v>
      </c>
      <c r="AN13" s="16" t="s">
        <v>166</v>
      </c>
      <c r="AO13" s="26">
        <v>133.04</v>
      </c>
      <c r="AP13" s="15" t="s">
        <v>156</v>
      </c>
      <c r="AQ13" s="16" t="s">
        <v>157</v>
      </c>
      <c r="AR13" s="26">
        <v>876.46</v>
      </c>
      <c r="AS13" s="11" t="s">
        <v>3</v>
      </c>
      <c r="AT13" s="16"/>
      <c r="AU13" s="16">
        <v>7169.33</v>
      </c>
      <c r="AV13" s="11" t="s">
        <v>3</v>
      </c>
      <c r="AW13" s="16"/>
      <c r="AX13" s="16">
        <v>7169.33</v>
      </c>
      <c r="AY13" s="11" t="s">
        <v>3</v>
      </c>
      <c r="AZ13" s="16"/>
      <c r="BA13" s="16">
        <v>7169.33</v>
      </c>
      <c r="BB13" s="15" t="s">
        <v>197</v>
      </c>
      <c r="BC13" s="18" t="s">
        <v>196</v>
      </c>
      <c r="BD13" s="16">
        <v>290.91</v>
      </c>
      <c r="BE13" s="15" t="s">
        <v>234</v>
      </c>
      <c r="BF13" s="18" t="s">
        <v>235</v>
      </c>
      <c r="BG13" s="16">
        <v>191.72</v>
      </c>
      <c r="BH13" s="15" t="s">
        <v>242</v>
      </c>
      <c r="BI13" s="18" t="s">
        <v>241</v>
      </c>
      <c r="BJ13" s="16">
        <v>659.89</v>
      </c>
      <c r="BK13" s="15" t="s">
        <v>253</v>
      </c>
      <c r="BL13" s="16" t="s">
        <v>252</v>
      </c>
      <c r="BM13" s="16">
        <v>611.74</v>
      </c>
      <c r="BN13" s="18" t="s">
        <v>267</v>
      </c>
      <c r="BO13" s="18" t="s">
        <v>265</v>
      </c>
      <c r="BP13" s="18">
        <v>96.97</v>
      </c>
      <c r="BS13" s="18" t="s">
        <v>278</v>
      </c>
      <c r="BT13" s="18" t="s">
        <v>279</v>
      </c>
      <c r="BU13" s="18">
        <v>2572.96</v>
      </c>
      <c r="BV13" s="18" t="s">
        <v>273</v>
      </c>
      <c r="BW13" s="18" t="s">
        <v>310</v>
      </c>
      <c r="BX13" s="18">
        <v>816.3</v>
      </c>
      <c r="BY13" s="18" t="s">
        <v>152</v>
      </c>
      <c r="BZ13" s="18" t="s">
        <v>322</v>
      </c>
      <c r="CA13" s="18">
        <v>465.12</v>
      </c>
      <c r="CB13" s="18"/>
      <c r="CC13" s="18"/>
      <c r="CD13" s="18"/>
      <c r="CE13" s="18" t="s">
        <v>158</v>
      </c>
      <c r="CF13" s="18" t="s">
        <v>332</v>
      </c>
      <c r="CG13" s="18">
        <v>180.46</v>
      </c>
      <c r="CH13" s="18" t="s">
        <v>254</v>
      </c>
      <c r="CI13" s="18" t="s">
        <v>342</v>
      </c>
      <c r="CJ13" s="18">
        <v>347.17</v>
      </c>
      <c r="CK13" s="18" t="s">
        <v>351</v>
      </c>
      <c r="CL13" s="18" t="s">
        <v>352</v>
      </c>
      <c r="CM13" s="18">
        <v>12951.37</v>
      </c>
      <c r="CN13" s="18" t="s">
        <v>361</v>
      </c>
      <c r="CO13" s="18" t="s">
        <v>362</v>
      </c>
      <c r="CP13" s="18">
        <v>4474.6</v>
      </c>
      <c r="CQ13" s="18"/>
      <c r="CR13" s="18"/>
      <c r="CS13" s="18"/>
      <c r="CT13" s="18" t="s">
        <v>370</v>
      </c>
      <c r="CU13" s="18" t="s">
        <v>378</v>
      </c>
      <c r="CV13" s="18">
        <v>581.82</v>
      </c>
      <c r="CW13" s="18" t="s">
        <v>266</v>
      </c>
      <c r="CX13" s="18" t="s">
        <v>390</v>
      </c>
      <c r="CY13" s="18">
        <v>338.76</v>
      </c>
      <c r="CZ13" s="18" t="s">
        <v>284</v>
      </c>
      <c r="DA13" s="18" t="s">
        <v>402</v>
      </c>
      <c r="DB13" s="18">
        <v>2015.01</v>
      </c>
      <c r="DE13" s="18" t="s">
        <v>413</v>
      </c>
      <c r="DF13" s="18" t="s">
        <v>410</v>
      </c>
      <c r="DG13" s="18">
        <v>656.55</v>
      </c>
      <c r="DH13" s="18"/>
      <c r="DI13" s="18"/>
      <c r="DJ13" s="18"/>
      <c r="DK13" s="18"/>
      <c r="DL13" s="18"/>
      <c r="DM13" s="18"/>
      <c r="DN13" s="18"/>
      <c r="DO13" s="16"/>
      <c r="DP13" s="25"/>
      <c r="DQ13" s="18" t="s">
        <v>434</v>
      </c>
      <c r="DR13" s="16" t="s">
        <v>435</v>
      </c>
      <c r="DS13" s="25">
        <v>9562.5</v>
      </c>
      <c r="DT13" s="18"/>
      <c r="DU13" s="16"/>
      <c r="DV13" s="25"/>
      <c r="DW13" s="18" t="s">
        <v>254</v>
      </c>
      <c r="DX13" s="16" t="s">
        <v>446</v>
      </c>
      <c r="DY13" s="16">
        <v>786.92</v>
      </c>
      <c r="DZ13" s="18" t="s">
        <v>450</v>
      </c>
      <c r="EA13" s="16" t="s">
        <v>449</v>
      </c>
      <c r="EB13" s="16">
        <v>471.46</v>
      </c>
      <c r="EC13" s="18"/>
      <c r="ED13" s="16"/>
      <c r="EE13" s="16"/>
      <c r="EF13" s="18" t="s">
        <v>464</v>
      </c>
      <c r="EG13" s="16" t="s">
        <v>465</v>
      </c>
      <c r="EH13" s="16">
        <v>333.96</v>
      </c>
      <c r="EI13" s="18" t="s">
        <v>474</v>
      </c>
      <c r="EJ13" s="16" t="s">
        <v>475</v>
      </c>
      <c r="EK13" s="16">
        <v>1574.56</v>
      </c>
      <c r="EL13" s="18" t="s">
        <v>482</v>
      </c>
      <c r="EM13" s="16" t="s">
        <v>481</v>
      </c>
      <c r="EN13" s="16">
        <v>2111.46</v>
      </c>
      <c r="EO13" s="16"/>
      <c r="EP13" s="16"/>
      <c r="EQ13" s="63" t="s">
        <v>504</v>
      </c>
      <c r="ER13" s="16"/>
      <c r="ES13" s="122">
        <v>852.66</v>
      </c>
      <c r="ET13" s="63" t="s">
        <v>504</v>
      </c>
      <c r="EU13" s="16"/>
      <c r="EV13" s="122">
        <v>852.66</v>
      </c>
      <c r="EW13" s="63" t="s">
        <v>504</v>
      </c>
      <c r="EX13" s="16"/>
      <c r="EY13" s="122">
        <v>852.66</v>
      </c>
      <c r="EZ13" s="63" t="s">
        <v>504</v>
      </c>
      <c r="FA13" s="16"/>
      <c r="FB13" s="122">
        <v>852.66</v>
      </c>
      <c r="FC13" s="70" t="s">
        <v>504</v>
      </c>
      <c r="FD13" s="16"/>
      <c r="FE13" s="122">
        <v>852.66</v>
      </c>
      <c r="FF13" s="74" t="s">
        <v>504</v>
      </c>
      <c r="FG13" s="16"/>
      <c r="FH13" s="122">
        <v>852.66</v>
      </c>
      <c r="FI13" s="77" t="s">
        <v>504</v>
      </c>
      <c r="FJ13" s="16"/>
      <c r="FK13" s="122">
        <v>852.66</v>
      </c>
      <c r="FL13" s="80" t="s">
        <v>504</v>
      </c>
      <c r="FM13" s="16"/>
      <c r="FN13" s="122">
        <v>852.66</v>
      </c>
      <c r="FO13" s="85" t="s">
        <v>504</v>
      </c>
      <c r="FP13" s="16"/>
      <c r="FQ13" s="122">
        <v>852.66</v>
      </c>
      <c r="FR13" s="90" t="s">
        <v>504</v>
      </c>
      <c r="FS13" s="16"/>
      <c r="FT13" s="122">
        <v>852.66</v>
      </c>
      <c r="FU13" s="123" t="s">
        <v>504</v>
      </c>
      <c r="FV13" s="16"/>
      <c r="FW13" s="122">
        <v>852.66</v>
      </c>
      <c r="FX13" s="128" t="s">
        <v>504</v>
      </c>
      <c r="FY13" s="16"/>
      <c r="FZ13" s="122">
        <v>852.66</v>
      </c>
    </row>
    <row r="14" spans="1:182" ht="15" customHeight="1">
      <c r="A14" s="11"/>
      <c r="B14" s="15" t="s">
        <v>16</v>
      </c>
      <c r="C14" s="16">
        <f>SUM(C15:C27)</f>
        <v>4185.82</v>
      </c>
      <c r="D14" s="15" t="s">
        <v>16</v>
      </c>
      <c r="E14" s="16">
        <f>SUM(E15:E27)</f>
        <v>4185.82</v>
      </c>
      <c r="F14" s="15" t="s">
        <v>16</v>
      </c>
      <c r="G14" s="16">
        <f>SUM(G15:G27)</f>
        <v>4185.82</v>
      </c>
      <c r="H14" s="15" t="s">
        <v>16</v>
      </c>
      <c r="I14" s="16">
        <f>SUM(I15:I27)</f>
        <v>4185.82</v>
      </c>
      <c r="J14" s="15" t="s">
        <v>16</v>
      </c>
      <c r="K14" s="16">
        <f>SUM(K15:K27)</f>
        <v>4185.82</v>
      </c>
      <c r="L14" s="15" t="s">
        <v>16</v>
      </c>
      <c r="M14" s="16">
        <f>SUM(M15:M27)</f>
        <v>4185.82</v>
      </c>
      <c r="N14" s="15" t="s">
        <v>16</v>
      </c>
      <c r="O14" s="16">
        <f>SUM(O15:O27)</f>
        <v>4185.82</v>
      </c>
      <c r="P14" s="15" t="s">
        <v>16</v>
      </c>
      <c r="Q14" s="16">
        <f>SUM(Q15:Q27)</f>
        <v>4185.82</v>
      </c>
      <c r="R14" s="15" t="s">
        <v>16</v>
      </c>
      <c r="S14" s="17">
        <f t="shared" si="0"/>
        <v>33486.56</v>
      </c>
      <c r="T14" s="15" t="s">
        <v>24</v>
      </c>
      <c r="U14" s="16" t="s">
        <v>134</v>
      </c>
      <c r="V14" s="16">
        <v>712.48</v>
      </c>
      <c r="W14" s="24" t="s">
        <v>64</v>
      </c>
      <c r="X14" s="16" t="s">
        <v>65</v>
      </c>
      <c r="Y14" s="22">
        <v>670.09</v>
      </c>
      <c r="Z14" s="24" t="s">
        <v>78</v>
      </c>
      <c r="AA14" s="16" t="s">
        <v>79</v>
      </c>
      <c r="AB14" s="22">
        <v>335.05</v>
      </c>
      <c r="AC14" s="15" t="s">
        <v>130</v>
      </c>
      <c r="AD14" s="16" t="s">
        <v>132</v>
      </c>
      <c r="AE14" s="26">
        <v>859.66</v>
      </c>
      <c r="AF14" s="26"/>
      <c r="AG14" s="15" t="s">
        <v>114</v>
      </c>
      <c r="AH14" s="16" t="s">
        <v>113</v>
      </c>
      <c r="AI14" s="25">
        <v>164.8</v>
      </c>
      <c r="AJ14" s="15" t="s">
        <v>128</v>
      </c>
      <c r="AK14" s="16" t="s">
        <v>129</v>
      </c>
      <c r="AL14" s="16">
        <v>582.14</v>
      </c>
      <c r="AM14" s="15" t="s">
        <v>167</v>
      </c>
      <c r="AN14" s="16" t="s">
        <v>166</v>
      </c>
      <c r="AO14" s="16">
        <v>164.8</v>
      </c>
      <c r="AP14" s="15" t="s">
        <v>158</v>
      </c>
      <c r="AQ14" s="16" t="s">
        <v>159</v>
      </c>
      <c r="AR14" s="16">
        <v>298.25</v>
      </c>
      <c r="AS14" s="15" t="s">
        <v>136</v>
      </c>
      <c r="AT14" s="16"/>
      <c r="AU14" s="16">
        <v>7614.63</v>
      </c>
      <c r="AV14" s="11" t="s">
        <v>136</v>
      </c>
      <c r="AW14" s="16"/>
      <c r="AX14" s="16">
        <v>7614.63</v>
      </c>
      <c r="AY14" s="11" t="s">
        <v>136</v>
      </c>
      <c r="AZ14" s="16"/>
      <c r="BA14" s="16">
        <v>7614.63</v>
      </c>
      <c r="BB14" s="15" t="s">
        <v>198</v>
      </c>
      <c r="BC14" s="16" t="s">
        <v>196</v>
      </c>
      <c r="BD14" s="16">
        <v>145.63</v>
      </c>
      <c r="BE14" s="15" t="s">
        <v>236</v>
      </c>
      <c r="BF14" s="16" t="s">
        <v>235</v>
      </c>
      <c r="BG14" s="16">
        <v>677.52</v>
      </c>
      <c r="BH14" s="15" t="s">
        <v>243</v>
      </c>
      <c r="BI14" s="16" t="s">
        <v>244</v>
      </c>
      <c r="BJ14" s="16">
        <v>7778.98</v>
      </c>
      <c r="BK14" s="15" t="s">
        <v>245</v>
      </c>
      <c r="BL14" s="16" t="s">
        <v>252</v>
      </c>
      <c r="BM14" s="16">
        <v>1151.34</v>
      </c>
      <c r="BN14" s="15" t="s">
        <v>268</v>
      </c>
      <c r="BO14" s="16" t="s">
        <v>269</v>
      </c>
      <c r="BP14" s="16">
        <v>1750.21</v>
      </c>
      <c r="BS14" s="15" t="s">
        <v>280</v>
      </c>
      <c r="BT14" s="16" t="s">
        <v>281</v>
      </c>
      <c r="BU14" s="16">
        <v>577.12</v>
      </c>
      <c r="BV14" s="15" t="s">
        <v>311</v>
      </c>
      <c r="BW14" s="16" t="s">
        <v>310</v>
      </c>
      <c r="BX14" s="16">
        <v>7586.41</v>
      </c>
      <c r="BY14" s="15" t="s">
        <v>213</v>
      </c>
      <c r="BZ14" s="16"/>
      <c r="CA14" s="16">
        <v>133.6</v>
      </c>
      <c r="CB14" s="15"/>
      <c r="CC14" s="16"/>
      <c r="CD14" s="16"/>
      <c r="CE14" s="15" t="s">
        <v>333</v>
      </c>
      <c r="CF14" s="16" t="s">
        <v>334</v>
      </c>
      <c r="CG14" s="16">
        <v>44109.15</v>
      </c>
      <c r="CH14" s="15"/>
      <c r="CI14" s="16"/>
      <c r="CJ14" s="16"/>
      <c r="CK14" s="15" t="s">
        <v>353</v>
      </c>
      <c r="CL14" s="16" t="s">
        <v>354</v>
      </c>
      <c r="CM14" s="16">
        <v>20284.89</v>
      </c>
      <c r="CN14" s="18" t="s">
        <v>230</v>
      </c>
      <c r="CO14" s="16" t="s">
        <v>363</v>
      </c>
      <c r="CP14" s="23">
        <v>1064.66</v>
      </c>
      <c r="CQ14" s="18"/>
      <c r="CR14" s="16"/>
      <c r="CS14" s="23"/>
      <c r="CT14" s="18" t="s">
        <v>379</v>
      </c>
      <c r="CU14" s="16" t="s">
        <v>380</v>
      </c>
      <c r="CV14" s="23">
        <v>15797.5</v>
      </c>
      <c r="CW14" s="18" t="s">
        <v>198</v>
      </c>
      <c r="CX14" s="16" t="s">
        <v>391</v>
      </c>
      <c r="CY14" s="23">
        <v>306.6</v>
      </c>
      <c r="CZ14" s="18" t="s">
        <v>403</v>
      </c>
      <c r="DA14" s="16" t="s">
        <v>404</v>
      </c>
      <c r="DB14" s="23">
        <v>405.7</v>
      </c>
      <c r="DE14" s="18" t="s">
        <v>414</v>
      </c>
      <c r="DF14" s="16" t="s">
        <v>410</v>
      </c>
      <c r="DG14" s="23">
        <v>649.27</v>
      </c>
      <c r="DH14" s="18"/>
      <c r="DI14" s="16"/>
      <c r="DJ14" s="23"/>
      <c r="DK14" s="18"/>
      <c r="DL14" s="16"/>
      <c r="DM14" s="23"/>
      <c r="DN14" s="18"/>
      <c r="DO14" s="16"/>
      <c r="DP14" s="23"/>
      <c r="DQ14" s="18" t="s">
        <v>436</v>
      </c>
      <c r="DR14" s="16" t="s">
        <v>437</v>
      </c>
      <c r="DS14" s="23">
        <v>170.08</v>
      </c>
      <c r="DT14" s="18"/>
      <c r="DU14" s="16"/>
      <c r="DV14" s="23"/>
      <c r="DW14" s="18"/>
      <c r="DX14" s="16"/>
      <c r="DY14" s="23"/>
      <c r="DZ14" s="18"/>
      <c r="EA14" s="16"/>
      <c r="EB14" s="23"/>
      <c r="EC14" s="18"/>
      <c r="ED14" s="16"/>
      <c r="EE14" s="23"/>
      <c r="EF14" s="18" t="s">
        <v>466</v>
      </c>
      <c r="EG14" s="16" t="s">
        <v>467</v>
      </c>
      <c r="EH14" s="23">
        <v>649.27</v>
      </c>
      <c r="EI14" s="18" t="s">
        <v>476</v>
      </c>
      <c r="EJ14" s="16" t="s">
        <v>475</v>
      </c>
      <c r="EK14" s="23">
        <v>4288.8</v>
      </c>
      <c r="EL14" s="18" t="s">
        <v>483</v>
      </c>
      <c r="EM14" s="16" t="s">
        <v>484</v>
      </c>
      <c r="EN14" s="23">
        <v>161</v>
      </c>
      <c r="EO14" s="23"/>
      <c r="EP14" s="23"/>
      <c r="EQ14" s="64" t="s">
        <v>4</v>
      </c>
      <c r="ER14" s="16"/>
      <c r="ES14" s="121">
        <v>133.596</v>
      </c>
      <c r="ET14" s="64" t="s">
        <v>4</v>
      </c>
      <c r="EU14" s="16"/>
      <c r="EV14" s="121">
        <v>133.596</v>
      </c>
      <c r="EW14" s="64" t="s">
        <v>4</v>
      </c>
      <c r="EX14" s="16"/>
      <c r="EY14" s="121">
        <v>133.596</v>
      </c>
      <c r="EZ14" s="64" t="s">
        <v>4</v>
      </c>
      <c r="FA14" s="16"/>
      <c r="FB14" s="121">
        <v>133.596</v>
      </c>
      <c r="FC14" s="69" t="s">
        <v>4</v>
      </c>
      <c r="FD14" s="16"/>
      <c r="FE14" s="121">
        <v>133.596</v>
      </c>
      <c r="FF14" s="75" t="s">
        <v>4</v>
      </c>
      <c r="FG14" s="16"/>
      <c r="FH14" s="121">
        <v>133.596</v>
      </c>
      <c r="FI14" s="78" t="s">
        <v>4</v>
      </c>
      <c r="FJ14" s="16"/>
      <c r="FK14" s="121">
        <v>133.596</v>
      </c>
      <c r="FL14" s="81" t="s">
        <v>4</v>
      </c>
      <c r="FM14" s="16"/>
      <c r="FN14" s="121">
        <v>133.596</v>
      </c>
      <c r="FO14" s="84" t="s">
        <v>4</v>
      </c>
      <c r="FP14" s="16"/>
      <c r="FQ14" s="121">
        <v>133.596</v>
      </c>
      <c r="FR14" s="89" t="s">
        <v>4</v>
      </c>
      <c r="FS14" s="16"/>
      <c r="FT14" s="121">
        <v>133.596</v>
      </c>
      <c r="FU14" s="124" t="s">
        <v>4</v>
      </c>
      <c r="FV14" s="16"/>
      <c r="FW14" s="121">
        <v>133.596</v>
      </c>
      <c r="FX14" s="127" t="s">
        <v>4</v>
      </c>
      <c r="FY14" s="16"/>
      <c r="FZ14" s="121">
        <v>133.596</v>
      </c>
    </row>
    <row r="15" spans="1:182" ht="15" customHeight="1">
      <c r="A15" s="15"/>
      <c r="B15" s="15" t="s">
        <v>16</v>
      </c>
      <c r="C15" s="16">
        <v>712.48</v>
      </c>
      <c r="D15" s="15" t="s">
        <v>16</v>
      </c>
      <c r="E15" s="16">
        <v>712.48</v>
      </c>
      <c r="F15" s="15" t="s">
        <v>16</v>
      </c>
      <c r="G15" s="16">
        <v>712.48</v>
      </c>
      <c r="H15" s="15" t="s">
        <v>16</v>
      </c>
      <c r="I15" s="16">
        <v>712.48</v>
      </c>
      <c r="J15" s="15" t="s">
        <v>16</v>
      </c>
      <c r="K15" s="16">
        <v>712.48</v>
      </c>
      <c r="L15" s="15" t="s">
        <v>16</v>
      </c>
      <c r="M15" s="16">
        <v>712.48</v>
      </c>
      <c r="N15" s="15" t="s">
        <v>16</v>
      </c>
      <c r="O15" s="16">
        <v>712.48</v>
      </c>
      <c r="P15" s="15" t="s">
        <v>16</v>
      </c>
      <c r="Q15" s="16">
        <v>712.48</v>
      </c>
      <c r="R15" s="15" t="s">
        <v>16</v>
      </c>
      <c r="S15" s="17">
        <f t="shared" si="0"/>
        <v>5699.84</v>
      </c>
      <c r="T15" s="15" t="s">
        <v>25</v>
      </c>
      <c r="U15" s="16" t="s">
        <v>134</v>
      </c>
      <c r="V15" s="16">
        <v>44.53</v>
      </c>
      <c r="W15" s="18" t="s">
        <v>4</v>
      </c>
      <c r="X15" s="20"/>
      <c r="Y15" s="19">
        <v>133.04</v>
      </c>
      <c r="Z15" s="24" t="s">
        <v>80</v>
      </c>
      <c r="AA15" s="16" t="s">
        <v>81</v>
      </c>
      <c r="AB15" s="22">
        <v>180.74</v>
      </c>
      <c r="AC15" s="15" t="s">
        <v>135</v>
      </c>
      <c r="AD15" s="16"/>
      <c r="AE15" s="22">
        <v>859.66</v>
      </c>
      <c r="AF15" s="22"/>
      <c r="AG15" s="15" t="s">
        <v>130</v>
      </c>
      <c r="AH15" s="16" t="s">
        <v>131</v>
      </c>
      <c r="AI15" s="16">
        <v>859.66</v>
      </c>
      <c r="AJ15" s="15" t="s">
        <v>4</v>
      </c>
      <c r="AK15" s="16"/>
      <c r="AL15" s="16">
        <v>133.04</v>
      </c>
      <c r="AM15" s="15" t="s">
        <v>168</v>
      </c>
      <c r="AN15" s="16" t="s">
        <v>169</v>
      </c>
      <c r="AO15" s="16">
        <v>859.66</v>
      </c>
      <c r="AP15" s="11" t="s">
        <v>3</v>
      </c>
      <c r="AQ15" s="16"/>
      <c r="AR15" s="16">
        <v>7169.33</v>
      </c>
      <c r="AS15" s="15" t="s">
        <v>175</v>
      </c>
      <c r="AT15" s="16"/>
      <c r="AU15" s="16">
        <v>1679.36</v>
      </c>
      <c r="AV15" s="15" t="s">
        <v>175</v>
      </c>
      <c r="AW15" s="16"/>
      <c r="AX15" s="16">
        <v>1679.36</v>
      </c>
      <c r="AY15" s="15" t="s">
        <v>298</v>
      </c>
      <c r="AZ15" s="16"/>
      <c r="BA15" s="16">
        <v>44.54</v>
      </c>
      <c r="BB15" s="15" t="s">
        <v>199</v>
      </c>
      <c r="BC15" s="16" t="s">
        <v>202</v>
      </c>
      <c r="BD15" s="16">
        <v>846.68</v>
      </c>
      <c r="BE15" s="18" t="s">
        <v>213</v>
      </c>
      <c r="BF15" s="20"/>
      <c r="BG15" s="16">
        <v>133.6</v>
      </c>
      <c r="BH15" s="18" t="s">
        <v>213</v>
      </c>
      <c r="BI15" s="20"/>
      <c r="BJ15" s="16">
        <v>133.6</v>
      </c>
      <c r="BK15" s="15" t="s">
        <v>254</v>
      </c>
      <c r="BL15" s="16" t="s">
        <v>252</v>
      </c>
      <c r="BM15" s="16">
        <v>347.17</v>
      </c>
      <c r="BN15" s="15" t="s">
        <v>243</v>
      </c>
      <c r="BO15" s="16" t="s">
        <v>270</v>
      </c>
      <c r="BP15" s="16">
        <v>2475.13</v>
      </c>
      <c r="BS15" s="15" t="s">
        <v>282</v>
      </c>
      <c r="BT15" s="16" t="s">
        <v>281</v>
      </c>
      <c r="BU15" s="16">
        <v>302.84</v>
      </c>
      <c r="BV15" s="15" t="s">
        <v>280</v>
      </c>
      <c r="BW15" s="16" t="s">
        <v>310</v>
      </c>
      <c r="BX15" s="16">
        <v>577.12</v>
      </c>
      <c r="BY15" s="15"/>
      <c r="BZ15" s="16"/>
      <c r="CA15" s="16"/>
      <c r="CB15" s="15"/>
      <c r="CC15" s="16"/>
      <c r="CD15" s="16"/>
      <c r="CE15" s="15"/>
      <c r="CF15" s="16"/>
      <c r="CG15" s="16"/>
      <c r="CH15" s="15"/>
      <c r="CI15" s="16"/>
      <c r="CJ15" s="16"/>
      <c r="CK15" s="15" t="s">
        <v>353</v>
      </c>
      <c r="CL15" s="16" t="s">
        <v>354</v>
      </c>
      <c r="CM15" s="16">
        <v>14442.31</v>
      </c>
      <c r="CN15" s="15" t="s">
        <v>364</v>
      </c>
      <c r="CO15" s="16" t="s">
        <v>365</v>
      </c>
      <c r="CP15" s="16">
        <v>90.23</v>
      </c>
      <c r="CQ15" s="15"/>
      <c r="CR15" s="16"/>
      <c r="CS15" s="16"/>
      <c r="CT15" s="15" t="s">
        <v>370</v>
      </c>
      <c r="CU15" s="16" t="s">
        <v>381</v>
      </c>
      <c r="CV15" s="16">
        <v>1163.64</v>
      </c>
      <c r="CW15" s="15" t="s">
        <v>392</v>
      </c>
      <c r="CX15" s="16" t="s">
        <v>393</v>
      </c>
      <c r="CY15" s="16">
        <v>1361.46</v>
      </c>
      <c r="CZ15" s="15"/>
      <c r="DA15" s="16"/>
      <c r="DB15" s="16"/>
      <c r="DE15" s="15" t="s">
        <v>415</v>
      </c>
      <c r="DF15" s="16" t="s">
        <v>410</v>
      </c>
      <c r="DG15" s="16">
        <v>324.63</v>
      </c>
      <c r="DH15" s="15"/>
      <c r="DI15" s="16"/>
      <c r="DJ15" s="16"/>
      <c r="DK15" s="15"/>
      <c r="DL15" s="16"/>
      <c r="DM15" s="16"/>
      <c r="DN15" s="15"/>
      <c r="DO15" s="16"/>
      <c r="DP15" s="16"/>
      <c r="DQ15" s="15" t="s">
        <v>304</v>
      </c>
      <c r="DR15" s="16" t="s">
        <v>438</v>
      </c>
      <c r="DS15" s="16">
        <v>191.46</v>
      </c>
      <c r="DT15" s="15"/>
      <c r="DU15" s="16"/>
      <c r="DV15" s="16"/>
      <c r="DW15" s="15"/>
      <c r="DX15" s="16"/>
      <c r="DY15" s="16"/>
      <c r="DZ15" s="15"/>
      <c r="EA15" s="16"/>
      <c r="EB15" s="16"/>
      <c r="EC15" s="15"/>
      <c r="ED15" s="16"/>
      <c r="EE15" s="16"/>
      <c r="EF15" s="15" t="s">
        <v>468</v>
      </c>
      <c r="EG15" s="16" t="s">
        <v>469</v>
      </c>
      <c r="EH15" s="16">
        <v>4288.8</v>
      </c>
      <c r="EI15" s="15" t="s">
        <v>477</v>
      </c>
      <c r="EJ15" s="16" t="s">
        <v>478</v>
      </c>
      <c r="EK15" s="16">
        <v>393.46</v>
      </c>
      <c r="EL15" s="15" t="s">
        <v>485</v>
      </c>
      <c r="EM15" s="16" t="s">
        <v>486</v>
      </c>
      <c r="EN15" s="16">
        <v>4200.07</v>
      </c>
      <c r="EO15" s="16"/>
      <c r="EP15" s="16"/>
      <c r="EQ15" s="63" t="s">
        <v>114</v>
      </c>
      <c r="ER15" s="16"/>
      <c r="ES15" s="122">
        <v>89.06</v>
      </c>
      <c r="ET15" s="63" t="s">
        <v>114</v>
      </c>
      <c r="EU15" s="16"/>
      <c r="EV15" s="122">
        <v>89.06</v>
      </c>
      <c r="EW15" s="63" t="s">
        <v>114</v>
      </c>
      <c r="EX15" s="16"/>
      <c r="EY15" s="122">
        <v>89.06</v>
      </c>
      <c r="EZ15" s="63" t="s">
        <v>114</v>
      </c>
      <c r="FA15" s="16"/>
      <c r="FB15" s="122">
        <v>89.06</v>
      </c>
      <c r="FC15" s="70" t="s">
        <v>114</v>
      </c>
      <c r="FD15" s="16"/>
      <c r="FE15" s="122">
        <v>89.06</v>
      </c>
      <c r="FF15" s="74" t="s">
        <v>114</v>
      </c>
      <c r="FG15" s="16"/>
      <c r="FH15" s="122">
        <v>89.06</v>
      </c>
      <c r="FI15" s="77" t="s">
        <v>114</v>
      </c>
      <c r="FJ15" s="16"/>
      <c r="FK15" s="122">
        <v>89.06</v>
      </c>
      <c r="FL15" s="80" t="s">
        <v>114</v>
      </c>
      <c r="FM15" s="16"/>
      <c r="FN15" s="122">
        <v>89.06</v>
      </c>
      <c r="FO15" s="85" t="s">
        <v>114</v>
      </c>
      <c r="FP15" s="16"/>
      <c r="FQ15" s="122">
        <v>89.06</v>
      </c>
      <c r="FR15" s="90" t="s">
        <v>114</v>
      </c>
      <c r="FS15" s="16"/>
      <c r="FT15" s="122">
        <v>89.06</v>
      </c>
      <c r="FU15" s="123" t="s">
        <v>114</v>
      </c>
      <c r="FV15" s="16"/>
      <c r="FW15" s="122">
        <v>89.06</v>
      </c>
      <c r="FX15" s="128" t="s">
        <v>114</v>
      </c>
      <c r="FY15" s="16"/>
      <c r="FZ15" s="122">
        <v>89.06</v>
      </c>
    </row>
    <row r="16" spans="1:182" ht="24.75" customHeight="1">
      <c r="A16" s="86"/>
      <c r="B16" s="86"/>
      <c r="C16" s="16"/>
      <c r="D16" s="86"/>
      <c r="E16" s="16"/>
      <c r="F16" s="86"/>
      <c r="G16" s="16"/>
      <c r="H16" s="86"/>
      <c r="I16" s="16"/>
      <c r="J16" s="86"/>
      <c r="K16" s="16"/>
      <c r="L16" s="86"/>
      <c r="M16" s="16"/>
      <c r="N16" s="86"/>
      <c r="O16" s="16"/>
      <c r="P16" s="86"/>
      <c r="Q16" s="16"/>
      <c r="R16" s="86"/>
      <c r="S16" s="17"/>
      <c r="T16" s="86"/>
      <c r="U16" s="16"/>
      <c r="V16" s="16"/>
      <c r="W16" s="18"/>
      <c r="X16" s="20"/>
      <c r="Y16" s="21"/>
      <c r="Z16" s="24"/>
      <c r="AA16" s="16"/>
      <c r="AB16" s="22"/>
      <c r="AC16" s="86"/>
      <c r="AD16" s="16"/>
      <c r="AE16" s="22"/>
      <c r="AF16" s="22"/>
      <c r="AG16" s="86"/>
      <c r="AH16" s="16"/>
      <c r="AI16" s="22"/>
      <c r="AJ16" s="86"/>
      <c r="AK16" s="16"/>
      <c r="AL16" s="16"/>
      <c r="AM16" s="86"/>
      <c r="AN16" s="16"/>
      <c r="AO16" s="16"/>
      <c r="AP16" s="87"/>
      <c r="AQ16" s="16"/>
      <c r="AR16" s="16"/>
      <c r="AS16" s="86"/>
      <c r="AT16" s="16"/>
      <c r="AU16" s="16"/>
      <c r="AV16" s="86"/>
      <c r="AW16" s="16"/>
      <c r="AX16" s="16"/>
      <c r="AY16" s="86"/>
      <c r="AZ16" s="16"/>
      <c r="BA16" s="16"/>
      <c r="BB16" s="86"/>
      <c r="BC16" s="16"/>
      <c r="BD16" s="16"/>
      <c r="BE16" s="18"/>
      <c r="BF16" s="20"/>
      <c r="BG16" s="16"/>
      <c r="BH16" s="18"/>
      <c r="BI16" s="20"/>
      <c r="BJ16" s="16"/>
      <c r="BK16" s="86"/>
      <c r="BL16" s="16"/>
      <c r="BM16" s="16"/>
      <c r="BN16" s="86"/>
      <c r="BO16" s="16"/>
      <c r="BP16" s="16"/>
      <c r="BS16" s="86"/>
      <c r="BT16" s="16"/>
      <c r="BU16" s="16"/>
      <c r="BV16" s="86"/>
      <c r="BW16" s="16"/>
      <c r="BX16" s="16"/>
      <c r="BY16" s="86"/>
      <c r="BZ16" s="16"/>
      <c r="CA16" s="16"/>
      <c r="CB16" s="86"/>
      <c r="CC16" s="16"/>
      <c r="CD16" s="16"/>
      <c r="CE16" s="86"/>
      <c r="CF16" s="16"/>
      <c r="CG16" s="16"/>
      <c r="CH16" s="86"/>
      <c r="CI16" s="16"/>
      <c r="CJ16" s="16"/>
      <c r="CK16" s="86"/>
      <c r="CL16" s="16"/>
      <c r="CM16" s="16"/>
      <c r="CN16" s="86"/>
      <c r="CO16" s="16"/>
      <c r="CP16" s="16"/>
      <c r="CQ16" s="86"/>
      <c r="CR16" s="16"/>
      <c r="CS16" s="16"/>
      <c r="CT16" s="86"/>
      <c r="CU16" s="16"/>
      <c r="CV16" s="16"/>
      <c r="CW16" s="86"/>
      <c r="CX16" s="16"/>
      <c r="CY16" s="16"/>
      <c r="CZ16" s="86"/>
      <c r="DA16" s="16"/>
      <c r="DB16" s="16"/>
      <c r="DE16" s="86"/>
      <c r="DF16" s="16"/>
      <c r="DG16" s="16"/>
      <c r="DH16" s="86"/>
      <c r="DI16" s="16"/>
      <c r="DJ16" s="16"/>
      <c r="DK16" s="86"/>
      <c r="DL16" s="16"/>
      <c r="DM16" s="16"/>
      <c r="DN16" s="86"/>
      <c r="DO16" s="16"/>
      <c r="DP16" s="16"/>
      <c r="DQ16" s="86"/>
      <c r="DR16" s="16"/>
      <c r="DS16" s="22"/>
      <c r="DT16" s="86"/>
      <c r="DU16" s="16"/>
      <c r="DV16" s="22"/>
      <c r="DW16" s="86"/>
      <c r="DX16" s="16"/>
      <c r="DY16" s="22"/>
      <c r="DZ16" s="86"/>
      <c r="EA16" s="16"/>
      <c r="EB16" s="22"/>
      <c r="EC16" s="86"/>
      <c r="ED16" s="16"/>
      <c r="EE16" s="22"/>
      <c r="EF16" s="86"/>
      <c r="EG16" s="16"/>
      <c r="EH16" s="22"/>
      <c r="EI16" s="86"/>
      <c r="EJ16" s="16"/>
      <c r="EK16" s="22"/>
      <c r="EL16" s="86"/>
      <c r="EM16" s="16"/>
      <c r="EN16" s="16"/>
      <c r="EO16" s="16"/>
      <c r="EP16" s="16"/>
      <c r="EQ16" s="87" t="s">
        <v>560</v>
      </c>
      <c r="ER16" s="16"/>
      <c r="ES16" s="122">
        <v>623.448</v>
      </c>
      <c r="ET16" s="87" t="s">
        <v>560</v>
      </c>
      <c r="EU16" s="16"/>
      <c r="EV16" s="122">
        <v>623.448</v>
      </c>
      <c r="EW16" s="87" t="s">
        <v>560</v>
      </c>
      <c r="EX16" s="16"/>
      <c r="EY16" s="122">
        <v>623.448</v>
      </c>
      <c r="EZ16" s="87" t="s">
        <v>560</v>
      </c>
      <c r="FA16" s="16"/>
      <c r="FB16" s="122">
        <v>623.448</v>
      </c>
      <c r="FC16" s="87" t="s">
        <v>560</v>
      </c>
      <c r="FD16" s="16"/>
      <c r="FE16" s="122">
        <v>623.448</v>
      </c>
      <c r="FF16" s="87" t="s">
        <v>560</v>
      </c>
      <c r="FG16" s="16"/>
      <c r="FH16" s="122">
        <v>623.448</v>
      </c>
      <c r="FI16" s="87" t="s">
        <v>560</v>
      </c>
      <c r="FJ16" s="16"/>
      <c r="FK16" s="122">
        <v>623.448</v>
      </c>
      <c r="FL16" s="87" t="s">
        <v>560</v>
      </c>
      <c r="FM16" s="16"/>
      <c r="FN16" s="122">
        <v>623.448</v>
      </c>
      <c r="FO16" s="87" t="s">
        <v>560</v>
      </c>
      <c r="FP16" s="16"/>
      <c r="FQ16" s="122">
        <v>623.448</v>
      </c>
      <c r="FR16" s="90" t="s">
        <v>560</v>
      </c>
      <c r="FS16" s="16"/>
      <c r="FT16" s="122">
        <v>623.448</v>
      </c>
      <c r="FU16" s="123" t="s">
        <v>560</v>
      </c>
      <c r="FV16" s="16"/>
      <c r="FW16" s="122">
        <v>623.448</v>
      </c>
      <c r="FX16" s="128" t="s">
        <v>560</v>
      </c>
      <c r="FY16" s="16"/>
      <c r="FZ16" s="122">
        <v>623.448</v>
      </c>
    </row>
    <row r="17" spans="1:182" ht="24" customHeight="1">
      <c r="A17" s="15"/>
      <c r="B17" s="15" t="s">
        <v>16</v>
      </c>
      <c r="C17" s="16">
        <v>44.53</v>
      </c>
      <c r="D17" s="15" t="s">
        <v>16</v>
      </c>
      <c r="E17" s="16">
        <v>44.53</v>
      </c>
      <c r="F17" s="15" t="s">
        <v>16</v>
      </c>
      <c r="G17" s="16">
        <v>44.53</v>
      </c>
      <c r="H17" s="15" t="s">
        <v>16</v>
      </c>
      <c r="I17" s="16">
        <v>44.53</v>
      </c>
      <c r="J17" s="15" t="s">
        <v>16</v>
      </c>
      <c r="K17" s="16">
        <v>44.53</v>
      </c>
      <c r="L17" s="15" t="s">
        <v>16</v>
      </c>
      <c r="M17" s="16">
        <v>44.53</v>
      </c>
      <c r="N17" s="15" t="s">
        <v>16</v>
      </c>
      <c r="O17" s="16">
        <v>44.53</v>
      </c>
      <c r="P17" s="15" t="s">
        <v>16</v>
      </c>
      <c r="Q17" s="16">
        <v>44.53</v>
      </c>
      <c r="R17" s="15" t="s">
        <v>16</v>
      </c>
      <c r="S17" s="17">
        <f t="shared" si="0"/>
        <v>356.24</v>
      </c>
      <c r="T17" s="15" t="s">
        <v>26</v>
      </c>
      <c r="U17" s="16" t="s">
        <v>134</v>
      </c>
      <c r="V17" s="16">
        <v>178.12</v>
      </c>
      <c r="W17" s="15" t="s">
        <v>135</v>
      </c>
      <c r="X17" s="16"/>
      <c r="Y17" s="22">
        <v>859.66</v>
      </c>
      <c r="Z17" s="15" t="s">
        <v>82</v>
      </c>
      <c r="AA17" s="16" t="s">
        <v>83</v>
      </c>
      <c r="AB17" s="25">
        <v>640.91</v>
      </c>
      <c r="AC17" s="11" t="s">
        <v>3</v>
      </c>
      <c r="AD17" s="16"/>
      <c r="AE17" s="16">
        <v>7080.27</v>
      </c>
      <c r="AF17" s="16"/>
      <c r="AG17" s="15" t="s">
        <v>135</v>
      </c>
      <c r="AH17" s="16"/>
      <c r="AI17" s="22">
        <v>859.66</v>
      </c>
      <c r="AJ17" s="15" t="s">
        <v>114</v>
      </c>
      <c r="AK17" s="16"/>
      <c r="AL17" s="16">
        <v>164.8</v>
      </c>
      <c r="AM17" s="11" t="s">
        <v>3</v>
      </c>
      <c r="AN17" s="16"/>
      <c r="AO17" s="16">
        <v>7169.33</v>
      </c>
      <c r="AP17" s="18" t="s">
        <v>165</v>
      </c>
      <c r="AQ17" s="16" t="s">
        <v>172</v>
      </c>
      <c r="AR17" s="26">
        <v>133.04</v>
      </c>
      <c r="AS17" s="15" t="s">
        <v>298</v>
      </c>
      <c r="AT17" s="16"/>
      <c r="AU17" s="16">
        <v>44.54</v>
      </c>
      <c r="AV17" s="15" t="s">
        <v>183</v>
      </c>
      <c r="AW17" s="16" t="s">
        <v>184</v>
      </c>
      <c r="AX17" s="16">
        <v>1445.03</v>
      </c>
      <c r="AY17" s="15" t="s">
        <v>299</v>
      </c>
      <c r="AZ17" s="16"/>
      <c r="BA17" s="16">
        <v>44.54</v>
      </c>
      <c r="BB17" s="15" t="s">
        <v>200</v>
      </c>
      <c r="BC17" s="16" t="s">
        <v>201</v>
      </c>
      <c r="BD17" s="16">
        <v>160.88</v>
      </c>
      <c r="BE17" s="15" t="s">
        <v>298</v>
      </c>
      <c r="BF17" s="16"/>
      <c r="BG17" s="16">
        <v>44.54</v>
      </c>
      <c r="BH17" s="15" t="s">
        <v>298</v>
      </c>
      <c r="BI17" s="16"/>
      <c r="BJ17" s="16">
        <v>44.54</v>
      </c>
      <c r="BK17" s="15" t="s">
        <v>255</v>
      </c>
      <c r="BL17" s="16" t="s">
        <v>256</v>
      </c>
      <c r="BM17" s="16">
        <v>1064.66</v>
      </c>
      <c r="BN17" s="15" t="s">
        <v>271</v>
      </c>
      <c r="BO17" s="16" t="s">
        <v>270</v>
      </c>
      <c r="BP17" s="16">
        <v>336.56</v>
      </c>
      <c r="BS17" s="15" t="s">
        <v>283</v>
      </c>
      <c r="BT17" s="16" t="s">
        <v>281</v>
      </c>
      <c r="BU17" s="16">
        <v>153.93</v>
      </c>
      <c r="BV17" s="15" t="s">
        <v>306</v>
      </c>
      <c r="BW17" s="16" t="s">
        <v>312</v>
      </c>
      <c r="BX17" s="16">
        <v>1064.66</v>
      </c>
      <c r="BY17" s="15"/>
      <c r="BZ17" s="16"/>
      <c r="CA17" s="16"/>
      <c r="CB17" s="15"/>
      <c r="CC17" s="16"/>
      <c r="CD17" s="16"/>
      <c r="CE17" s="15"/>
      <c r="CF17" s="16"/>
      <c r="CG17" s="16"/>
      <c r="CH17" s="15"/>
      <c r="CI17" s="16"/>
      <c r="CJ17" s="16"/>
      <c r="CK17" s="18" t="s">
        <v>230</v>
      </c>
      <c r="CL17" s="18" t="s">
        <v>355</v>
      </c>
      <c r="CM17" s="16">
        <v>1596.99</v>
      </c>
      <c r="CN17" s="18" t="s">
        <v>366</v>
      </c>
      <c r="CO17" s="18" t="s">
        <v>367</v>
      </c>
      <c r="CP17" s="16">
        <v>5740.16</v>
      </c>
      <c r="CQ17" s="18"/>
      <c r="CR17" s="18"/>
      <c r="CS17" s="16"/>
      <c r="CT17" s="18" t="s">
        <v>382</v>
      </c>
      <c r="CU17" s="18" t="s">
        <v>383</v>
      </c>
      <c r="CV17" s="16">
        <v>1206.52</v>
      </c>
      <c r="CW17" s="15" t="s">
        <v>230</v>
      </c>
      <c r="CX17" s="16" t="s">
        <v>394</v>
      </c>
      <c r="CY17" s="16">
        <v>1064.66</v>
      </c>
      <c r="CZ17" s="15"/>
      <c r="DA17" s="16"/>
      <c r="DB17" s="16"/>
      <c r="DE17" s="15" t="s">
        <v>278</v>
      </c>
      <c r="DF17" s="16" t="s">
        <v>410</v>
      </c>
      <c r="DG17" s="16">
        <v>2894.62</v>
      </c>
      <c r="DH17" s="15"/>
      <c r="DI17" s="16"/>
      <c r="DJ17" s="16"/>
      <c r="DK17" s="15"/>
      <c r="DL17" s="16"/>
      <c r="DM17" s="16"/>
      <c r="DN17" s="15"/>
      <c r="DO17" s="16"/>
      <c r="DP17" s="16"/>
      <c r="DQ17" s="18" t="s">
        <v>432</v>
      </c>
      <c r="DR17" s="16" t="s">
        <v>439</v>
      </c>
      <c r="DS17" s="25">
        <v>161</v>
      </c>
      <c r="DT17" s="18"/>
      <c r="DU17" s="16"/>
      <c r="DV17" s="25"/>
      <c r="DW17" s="18"/>
      <c r="DX17" s="16"/>
      <c r="DY17" s="25"/>
      <c r="DZ17" s="18"/>
      <c r="EA17" s="16"/>
      <c r="EB17" s="25"/>
      <c r="EC17" s="18"/>
      <c r="ED17" s="16"/>
      <c r="EE17" s="25"/>
      <c r="EF17" s="18" t="s">
        <v>490</v>
      </c>
      <c r="EG17" s="16" t="s">
        <v>491</v>
      </c>
      <c r="EH17" s="25">
        <v>649.27</v>
      </c>
      <c r="EI17" s="18" t="s">
        <v>487</v>
      </c>
      <c r="EJ17" s="16" t="s">
        <v>488</v>
      </c>
      <c r="EK17" s="25">
        <v>1443.49</v>
      </c>
      <c r="EL17" s="18"/>
      <c r="EM17" s="16"/>
      <c r="EN17" s="26"/>
      <c r="EO17" s="26"/>
      <c r="EP17" s="26"/>
      <c r="EQ17" s="63" t="s">
        <v>505</v>
      </c>
      <c r="ER17" s="16"/>
      <c r="ES17" s="104">
        <v>411.81</v>
      </c>
      <c r="ET17" s="63" t="s">
        <v>505</v>
      </c>
      <c r="EU17" s="16"/>
      <c r="EV17" s="104">
        <v>411.81</v>
      </c>
      <c r="EW17" s="63" t="s">
        <v>505</v>
      </c>
      <c r="EX17" s="16"/>
      <c r="EY17" s="104">
        <v>411.81</v>
      </c>
      <c r="EZ17" s="63" t="s">
        <v>505</v>
      </c>
      <c r="FA17" s="16"/>
      <c r="FB17" s="104">
        <v>411.81</v>
      </c>
      <c r="FC17" s="70" t="s">
        <v>505</v>
      </c>
      <c r="FD17" s="16"/>
      <c r="FE17" s="104">
        <v>411.81</v>
      </c>
      <c r="FF17" s="74" t="s">
        <v>505</v>
      </c>
      <c r="FG17" s="16"/>
      <c r="FH17" s="104">
        <v>411.81</v>
      </c>
      <c r="FI17" s="77" t="s">
        <v>505</v>
      </c>
      <c r="FJ17" s="16"/>
      <c r="FK17" s="104">
        <v>411.81</v>
      </c>
      <c r="FL17" s="80" t="s">
        <v>505</v>
      </c>
      <c r="FM17" s="16"/>
      <c r="FN17" s="104">
        <v>411.81</v>
      </c>
      <c r="FO17" s="85" t="s">
        <v>505</v>
      </c>
      <c r="FP17" s="16"/>
      <c r="FQ17" s="104">
        <v>411.81</v>
      </c>
      <c r="FR17" s="90" t="s">
        <v>505</v>
      </c>
      <c r="FS17" s="16"/>
      <c r="FT17" s="104">
        <v>411.81</v>
      </c>
      <c r="FU17" s="123" t="s">
        <v>505</v>
      </c>
      <c r="FV17" s="16"/>
      <c r="FW17" s="104">
        <v>411.81</v>
      </c>
      <c r="FX17" s="128" t="s">
        <v>505</v>
      </c>
      <c r="FY17" s="16"/>
      <c r="FZ17" s="104">
        <v>411.81</v>
      </c>
    </row>
    <row r="18" spans="1:182" ht="48" customHeight="1">
      <c r="A18" s="99"/>
      <c r="B18" s="99"/>
      <c r="C18" s="16"/>
      <c r="D18" s="99"/>
      <c r="E18" s="16"/>
      <c r="F18" s="99"/>
      <c r="G18" s="16"/>
      <c r="H18" s="99"/>
      <c r="I18" s="16"/>
      <c r="J18" s="99"/>
      <c r="K18" s="16"/>
      <c r="L18" s="99"/>
      <c r="M18" s="16"/>
      <c r="N18" s="99"/>
      <c r="O18" s="16"/>
      <c r="P18" s="99"/>
      <c r="Q18" s="16"/>
      <c r="R18" s="99"/>
      <c r="S18" s="17"/>
      <c r="T18" s="99"/>
      <c r="U18" s="16"/>
      <c r="V18" s="16"/>
      <c r="W18" s="99"/>
      <c r="X18" s="16"/>
      <c r="Y18" s="22"/>
      <c r="Z18" s="99"/>
      <c r="AA18" s="16"/>
      <c r="AB18" s="25"/>
      <c r="AC18" s="98"/>
      <c r="AD18" s="16"/>
      <c r="AE18" s="16"/>
      <c r="AF18" s="16"/>
      <c r="AG18" s="99"/>
      <c r="AH18" s="16"/>
      <c r="AI18" s="22"/>
      <c r="AJ18" s="99"/>
      <c r="AK18" s="16"/>
      <c r="AL18" s="16"/>
      <c r="AM18" s="98"/>
      <c r="AN18" s="16"/>
      <c r="AO18" s="16"/>
      <c r="AP18" s="18"/>
      <c r="AQ18" s="16"/>
      <c r="AR18" s="26"/>
      <c r="AS18" s="99"/>
      <c r="AT18" s="16"/>
      <c r="AU18" s="16"/>
      <c r="AV18" s="99"/>
      <c r="AW18" s="16"/>
      <c r="AX18" s="16"/>
      <c r="AY18" s="99"/>
      <c r="AZ18" s="20"/>
      <c r="BA18" s="16"/>
      <c r="BB18" s="99"/>
      <c r="BC18" s="16"/>
      <c r="BD18" s="16"/>
      <c r="BE18" s="99"/>
      <c r="BF18" s="16"/>
      <c r="BG18" s="16"/>
      <c r="BH18" s="99"/>
      <c r="BI18" s="16"/>
      <c r="BJ18" s="16"/>
      <c r="BK18" s="99"/>
      <c r="BL18" s="16"/>
      <c r="BM18" s="16"/>
      <c r="BN18" s="99"/>
      <c r="BO18" s="16"/>
      <c r="BP18" s="16"/>
      <c r="BS18" s="99"/>
      <c r="BT18" s="16"/>
      <c r="BU18" s="16"/>
      <c r="BV18" s="99"/>
      <c r="BW18" s="16"/>
      <c r="BX18" s="16"/>
      <c r="BY18" s="99"/>
      <c r="BZ18" s="16"/>
      <c r="CA18" s="16"/>
      <c r="CB18" s="99"/>
      <c r="CC18" s="16"/>
      <c r="CD18" s="16"/>
      <c r="CE18" s="99"/>
      <c r="CF18" s="16"/>
      <c r="CG18" s="16"/>
      <c r="CH18" s="99"/>
      <c r="CI18" s="16"/>
      <c r="CJ18" s="16"/>
      <c r="CK18" s="18"/>
      <c r="CL18" s="18"/>
      <c r="CM18" s="16"/>
      <c r="CN18" s="18"/>
      <c r="CO18" s="18"/>
      <c r="CP18" s="16"/>
      <c r="CQ18" s="18"/>
      <c r="CR18" s="18"/>
      <c r="CS18" s="16"/>
      <c r="CT18" s="18"/>
      <c r="CU18" s="18"/>
      <c r="CV18" s="16"/>
      <c r="CW18" s="99"/>
      <c r="CX18" s="16"/>
      <c r="CY18" s="16"/>
      <c r="CZ18" s="99"/>
      <c r="DA18" s="16"/>
      <c r="DB18" s="16"/>
      <c r="DE18" s="99"/>
      <c r="DF18" s="16"/>
      <c r="DG18" s="16"/>
      <c r="DH18" s="99"/>
      <c r="DI18" s="16"/>
      <c r="DJ18" s="16"/>
      <c r="DK18" s="99"/>
      <c r="DL18" s="16"/>
      <c r="DM18" s="16"/>
      <c r="DN18" s="99"/>
      <c r="DO18" s="16"/>
      <c r="DP18" s="16"/>
      <c r="DQ18" s="18"/>
      <c r="DR18" s="16"/>
      <c r="DS18" s="25"/>
      <c r="DT18" s="18"/>
      <c r="DU18" s="16"/>
      <c r="DV18" s="25"/>
      <c r="DW18" s="18"/>
      <c r="DX18" s="16"/>
      <c r="DY18" s="25"/>
      <c r="DZ18" s="18"/>
      <c r="EA18" s="16"/>
      <c r="EB18" s="25"/>
      <c r="EC18" s="18"/>
      <c r="ED18" s="16"/>
      <c r="EE18" s="25"/>
      <c r="EF18" s="18"/>
      <c r="EG18" s="16"/>
      <c r="EH18" s="25"/>
      <c r="EI18" s="18"/>
      <c r="EJ18" s="16"/>
      <c r="EK18" s="25"/>
      <c r="EL18" s="18"/>
      <c r="EM18" s="16"/>
      <c r="EN18" s="26"/>
      <c r="EO18" s="26"/>
      <c r="EP18" s="26"/>
      <c r="EQ18" s="98" t="s">
        <v>32</v>
      </c>
      <c r="ER18" s="16"/>
      <c r="ES18" s="104">
        <v>133.6</v>
      </c>
      <c r="ET18" s="98" t="s">
        <v>32</v>
      </c>
      <c r="EU18" s="16"/>
      <c r="EV18" s="104">
        <v>133.6</v>
      </c>
      <c r="EW18" s="98" t="s">
        <v>32</v>
      </c>
      <c r="EX18" s="16"/>
      <c r="EY18" s="104">
        <v>133.6</v>
      </c>
      <c r="EZ18" s="98" t="s">
        <v>32</v>
      </c>
      <c r="FA18" s="16"/>
      <c r="FB18" s="104">
        <v>133.6</v>
      </c>
      <c r="FC18" s="98" t="s">
        <v>32</v>
      </c>
      <c r="FD18" s="16"/>
      <c r="FE18" s="104">
        <v>133.6</v>
      </c>
      <c r="FF18" s="98" t="s">
        <v>32</v>
      </c>
      <c r="FG18" s="16"/>
      <c r="FH18" s="104">
        <v>133.6</v>
      </c>
      <c r="FI18" s="98" t="s">
        <v>32</v>
      </c>
      <c r="FJ18" s="16"/>
      <c r="FK18" s="104">
        <v>133.6</v>
      </c>
      <c r="FL18" s="98" t="s">
        <v>32</v>
      </c>
      <c r="FM18" s="16"/>
      <c r="FN18" s="104">
        <v>133.6</v>
      </c>
      <c r="FO18" s="98" t="s">
        <v>32</v>
      </c>
      <c r="FP18" s="16"/>
      <c r="FQ18" s="104">
        <v>133.6</v>
      </c>
      <c r="FR18" s="98" t="s">
        <v>32</v>
      </c>
      <c r="FS18" s="16"/>
      <c r="FT18" s="104">
        <v>133.6</v>
      </c>
      <c r="FU18" s="123" t="s">
        <v>32</v>
      </c>
      <c r="FV18" s="16"/>
      <c r="FW18" s="104">
        <v>133.6</v>
      </c>
      <c r="FX18" s="128" t="s">
        <v>32</v>
      </c>
      <c r="FY18" s="16"/>
      <c r="FZ18" s="104">
        <v>133.6</v>
      </c>
    </row>
    <row r="19" spans="1:182" ht="36.75" customHeight="1">
      <c r="A19" s="15"/>
      <c r="B19" s="15" t="s">
        <v>16</v>
      </c>
      <c r="C19" s="16">
        <v>178.12</v>
      </c>
      <c r="D19" s="15" t="s">
        <v>16</v>
      </c>
      <c r="E19" s="16">
        <v>178.12</v>
      </c>
      <c r="F19" s="15" t="s">
        <v>16</v>
      </c>
      <c r="G19" s="16">
        <v>178.12</v>
      </c>
      <c r="H19" s="15" t="s">
        <v>16</v>
      </c>
      <c r="I19" s="16">
        <v>178.12</v>
      </c>
      <c r="J19" s="15" t="s">
        <v>16</v>
      </c>
      <c r="K19" s="16">
        <v>178.12</v>
      </c>
      <c r="L19" s="15" t="s">
        <v>16</v>
      </c>
      <c r="M19" s="16">
        <v>178.12</v>
      </c>
      <c r="N19" s="15" t="s">
        <v>16</v>
      </c>
      <c r="O19" s="16">
        <v>178.12</v>
      </c>
      <c r="P19" s="15" t="s">
        <v>16</v>
      </c>
      <c r="Q19" s="16">
        <v>178.12</v>
      </c>
      <c r="R19" s="15" t="s">
        <v>16</v>
      </c>
      <c r="S19" s="17">
        <f t="shared" si="0"/>
        <v>1424.96</v>
      </c>
      <c r="T19" s="15" t="s">
        <v>27</v>
      </c>
      <c r="U19" s="16" t="s">
        <v>134</v>
      </c>
      <c r="V19" s="16">
        <v>578.89</v>
      </c>
      <c r="W19" s="11" t="s">
        <v>3</v>
      </c>
      <c r="X19" s="16"/>
      <c r="Y19" s="16">
        <v>7080.27</v>
      </c>
      <c r="Z19" s="15" t="s">
        <v>84</v>
      </c>
      <c r="AA19" s="16" t="s">
        <v>85</v>
      </c>
      <c r="AB19" s="22">
        <v>3082.61</v>
      </c>
      <c r="AC19" s="11" t="s">
        <v>5</v>
      </c>
      <c r="AD19" s="16"/>
      <c r="AE19" s="16">
        <v>2983.51</v>
      </c>
      <c r="AF19" s="16"/>
      <c r="AG19" s="11" t="s">
        <v>3</v>
      </c>
      <c r="AH19" s="16"/>
      <c r="AI19" s="16">
        <v>7169.33</v>
      </c>
      <c r="AJ19" s="15" t="s">
        <v>135</v>
      </c>
      <c r="AK19" s="16"/>
      <c r="AL19" s="16">
        <v>859.66</v>
      </c>
      <c r="AM19" s="15" t="s">
        <v>136</v>
      </c>
      <c r="AN19" s="16"/>
      <c r="AO19" s="16">
        <v>7614.63</v>
      </c>
      <c r="AP19" s="15" t="s">
        <v>167</v>
      </c>
      <c r="AQ19" s="16" t="s">
        <v>172</v>
      </c>
      <c r="AR19" s="16">
        <v>164.8</v>
      </c>
      <c r="AS19" s="15" t="s">
        <v>299</v>
      </c>
      <c r="AT19" s="16"/>
      <c r="AU19" s="16">
        <v>44.54</v>
      </c>
      <c r="AV19" s="15" t="s">
        <v>298</v>
      </c>
      <c r="AW19" s="16"/>
      <c r="AX19" s="16">
        <v>44.54</v>
      </c>
      <c r="AY19" s="18" t="s">
        <v>213</v>
      </c>
      <c r="AZ19" s="20"/>
      <c r="BA19" s="16">
        <v>133.6</v>
      </c>
      <c r="BB19" s="15" t="s">
        <v>204</v>
      </c>
      <c r="BC19" s="16" t="s">
        <v>203</v>
      </c>
      <c r="BD19" s="16" t="s">
        <v>205</v>
      </c>
      <c r="BE19" s="15" t="s">
        <v>299</v>
      </c>
      <c r="BF19" s="16"/>
      <c r="BG19" s="16">
        <v>44.54</v>
      </c>
      <c r="BH19" s="15" t="s">
        <v>299</v>
      </c>
      <c r="BI19" s="16"/>
      <c r="BJ19" s="16">
        <v>44.54</v>
      </c>
      <c r="BK19" s="15" t="s">
        <v>257</v>
      </c>
      <c r="BL19" s="16" t="s">
        <v>256</v>
      </c>
      <c r="BM19" s="16">
        <v>193.94</v>
      </c>
      <c r="BN19" s="15"/>
      <c r="BO19" s="16"/>
      <c r="BP19" s="16"/>
      <c r="BS19" s="15" t="s">
        <v>284</v>
      </c>
      <c r="BT19" s="16" t="s">
        <v>281</v>
      </c>
      <c r="BU19" s="16">
        <v>2686.68</v>
      </c>
      <c r="BV19" s="15" t="s">
        <v>313</v>
      </c>
      <c r="BW19" s="16" t="s">
        <v>314</v>
      </c>
      <c r="BX19" s="16">
        <v>694.34</v>
      </c>
      <c r="BY19" s="15"/>
      <c r="BZ19" s="16"/>
      <c r="CA19" s="16"/>
      <c r="CB19" s="15"/>
      <c r="CC19" s="16"/>
      <c r="CD19" s="16"/>
      <c r="CE19" s="15"/>
      <c r="CF19" s="16"/>
      <c r="CG19" s="16"/>
      <c r="CH19" s="15"/>
      <c r="CI19" s="16"/>
      <c r="CJ19" s="16"/>
      <c r="CK19" s="15" t="s">
        <v>158</v>
      </c>
      <c r="CL19" s="16" t="s">
        <v>356</v>
      </c>
      <c r="CM19" s="16">
        <v>180.46</v>
      </c>
      <c r="CN19" s="15"/>
      <c r="CO19" s="16"/>
      <c r="CP19" s="16"/>
      <c r="CQ19" s="15"/>
      <c r="CR19" s="16"/>
      <c r="CS19" s="16"/>
      <c r="CT19" s="15" t="s">
        <v>384</v>
      </c>
      <c r="CU19" s="16" t="s">
        <v>385</v>
      </c>
      <c r="CV19" s="16">
        <v>3914.91</v>
      </c>
      <c r="CW19" s="15" t="s">
        <v>230</v>
      </c>
      <c r="CX19" s="16" t="s">
        <v>395</v>
      </c>
      <c r="CY19" s="16">
        <v>1064.66</v>
      </c>
      <c r="CZ19" s="15"/>
      <c r="DA19" s="16"/>
      <c r="DB19" s="16"/>
      <c r="DE19" s="15" t="s">
        <v>282</v>
      </c>
      <c r="DF19" s="16" t="s">
        <v>410</v>
      </c>
      <c r="DG19" s="16">
        <v>681.4</v>
      </c>
      <c r="DH19" s="15"/>
      <c r="DI19" s="16"/>
      <c r="DJ19" s="16"/>
      <c r="DK19" s="15"/>
      <c r="DL19" s="16"/>
      <c r="DM19" s="16"/>
      <c r="DN19" s="15"/>
      <c r="DO19" s="16"/>
      <c r="DP19" s="16"/>
      <c r="DQ19" s="15"/>
      <c r="DR19" s="16"/>
      <c r="DS19" s="16"/>
      <c r="DT19" s="15"/>
      <c r="DU19" s="16"/>
      <c r="DV19" s="16"/>
      <c r="DW19" s="15"/>
      <c r="DX19" s="16"/>
      <c r="DY19" s="16"/>
      <c r="DZ19" s="15"/>
      <c r="EA19" s="16"/>
      <c r="EB19" s="16"/>
      <c r="EC19" s="15"/>
      <c r="ED19" s="16"/>
      <c r="EE19" s="16"/>
      <c r="EF19" s="15" t="s">
        <v>490</v>
      </c>
      <c r="EG19" s="16" t="s">
        <v>492</v>
      </c>
      <c r="EH19" s="16">
        <v>649.27</v>
      </c>
      <c r="EI19" s="15"/>
      <c r="EJ19" s="16"/>
      <c r="EK19" s="16"/>
      <c r="EL19" s="15"/>
      <c r="EM19" s="16"/>
      <c r="EN19" s="16"/>
      <c r="EO19" s="16"/>
      <c r="EP19" s="16"/>
      <c r="EQ19" s="65" t="s">
        <v>506</v>
      </c>
      <c r="ER19" s="16" t="s">
        <v>507</v>
      </c>
      <c r="ES19" s="132">
        <v>182.28</v>
      </c>
      <c r="ET19" s="61"/>
      <c r="EU19" s="16"/>
      <c r="EV19" s="16"/>
      <c r="EW19" s="61" t="s">
        <v>512</v>
      </c>
      <c r="EX19" s="16" t="s">
        <v>513</v>
      </c>
      <c r="EY19" s="139">
        <v>121.35</v>
      </c>
      <c r="EZ19" s="61" t="s">
        <v>639</v>
      </c>
      <c r="FA19" s="16" t="s">
        <v>522</v>
      </c>
      <c r="FB19" s="139">
        <v>4824.15</v>
      </c>
      <c r="FC19" s="72" t="s">
        <v>506</v>
      </c>
      <c r="FD19" s="16" t="s">
        <v>534</v>
      </c>
      <c r="FE19" s="132">
        <v>128.27</v>
      </c>
      <c r="FF19" s="76"/>
      <c r="FG19" s="16"/>
      <c r="FH19" s="16"/>
      <c r="FI19" s="79" t="s">
        <v>510</v>
      </c>
      <c r="FJ19" s="16" t="s">
        <v>552</v>
      </c>
      <c r="FK19" s="139">
        <v>221.76</v>
      </c>
      <c r="FL19" s="18" t="s">
        <v>566</v>
      </c>
      <c r="FM19" s="22" t="s">
        <v>580</v>
      </c>
      <c r="FN19" s="118">
        <v>561.58</v>
      </c>
      <c r="FO19" s="83" t="s">
        <v>561</v>
      </c>
      <c r="FP19" s="16" t="s">
        <v>562</v>
      </c>
      <c r="FQ19" s="143">
        <v>652.63</v>
      </c>
      <c r="FR19" s="97" t="s">
        <v>564</v>
      </c>
      <c r="FS19" s="19" t="s">
        <v>565</v>
      </c>
      <c r="FT19" s="144">
        <v>110.05</v>
      </c>
      <c r="FU19" s="97" t="s">
        <v>571</v>
      </c>
      <c r="FV19" s="22" t="s">
        <v>577</v>
      </c>
      <c r="FW19" s="144">
        <v>388.95</v>
      </c>
      <c r="FX19" s="16" t="s">
        <v>566</v>
      </c>
      <c r="FY19" s="16" t="s">
        <v>591</v>
      </c>
      <c r="FZ19" s="145">
        <v>324.36</v>
      </c>
    </row>
    <row r="20" spans="1:182" ht="36" customHeight="1">
      <c r="A20" s="15"/>
      <c r="B20" s="15" t="s">
        <v>16</v>
      </c>
      <c r="C20" s="24">
        <v>578.89</v>
      </c>
      <c r="D20" s="15" t="s">
        <v>16</v>
      </c>
      <c r="E20" s="24">
        <v>578.89</v>
      </c>
      <c r="F20" s="15" t="s">
        <v>16</v>
      </c>
      <c r="G20" s="24">
        <v>578.89</v>
      </c>
      <c r="H20" s="15" t="s">
        <v>16</v>
      </c>
      <c r="I20" s="24">
        <v>578.89</v>
      </c>
      <c r="J20" s="15" t="s">
        <v>16</v>
      </c>
      <c r="K20" s="24">
        <v>578.89</v>
      </c>
      <c r="L20" s="15" t="s">
        <v>16</v>
      </c>
      <c r="M20" s="24">
        <v>578.89</v>
      </c>
      <c r="N20" s="15" t="s">
        <v>16</v>
      </c>
      <c r="O20" s="24">
        <v>578.89</v>
      </c>
      <c r="P20" s="15" t="s">
        <v>16</v>
      </c>
      <c r="Q20" s="24">
        <v>578.89</v>
      </c>
      <c r="R20" s="15" t="s">
        <v>16</v>
      </c>
      <c r="S20" s="17">
        <f t="shared" si="0"/>
        <v>4631.12</v>
      </c>
      <c r="T20" s="15" t="s">
        <v>28</v>
      </c>
      <c r="U20" s="16" t="s">
        <v>134</v>
      </c>
      <c r="V20" s="16">
        <v>44.53</v>
      </c>
      <c r="W20" s="11" t="s">
        <v>5</v>
      </c>
      <c r="X20" s="16"/>
      <c r="Y20" s="16">
        <v>2983.51</v>
      </c>
      <c r="Z20" s="15" t="s">
        <v>86</v>
      </c>
      <c r="AA20" s="16" t="s">
        <v>87</v>
      </c>
      <c r="AB20" s="22">
        <v>1442.05</v>
      </c>
      <c r="AC20" s="15"/>
      <c r="AD20" s="15"/>
      <c r="AE20" s="15"/>
      <c r="AF20" s="15"/>
      <c r="AG20" s="15" t="s">
        <v>136</v>
      </c>
      <c r="AH20" s="16"/>
      <c r="AI20" s="16">
        <v>7614.63</v>
      </c>
      <c r="AJ20" s="11" t="s">
        <v>3</v>
      </c>
      <c r="AK20" s="16"/>
      <c r="AL20" s="16">
        <v>7169.33</v>
      </c>
      <c r="AM20" s="15" t="s">
        <v>298</v>
      </c>
      <c r="AN20" s="16"/>
      <c r="AO20" s="16">
        <v>44.54</v>
      </c>
      <c r="AP20" s="15" t="s">
        <v>168</v>
      </c>
      <c r="AQ20" s="16" t="s">
        <v>173</v>
      </c>
      <c r="AR20" s="16">
        <v>859.66</v>
      </c>
      <c r="AS20" s="18" t="s">
        <v>213</v>
      </c>
      <c r="AT20" s="20"/>
      <c r="AU20" s="16">
        <v>133.6</v>
      </c>
      <c r="AV20" s="15" t="s">
        <v>299</v>
      </c>
      <c r="AW20" s="16"/>
      <c r="AX20" s="16">
        <v>44.54</v>
      </c>
      <c r="AY20" s="15"/>
      <c r="AZ20" s="16"/>
      <c r="BA20" s="16"/>
      <c r="BB20" s="18" t="s">
        <v>165</v>
      </c>
      <c r="BC20" s="16" t="s">
        <v>211</v>
      </c>
      <c r="BD20" s="16">
        <v>133.04</v>
      </c>
      <c r="BE20" s="18" t="s">
        <v>165</v>
      </c>
      <c r="BF20" s="18" t="s">
        <v>223</v>
      </c>
      <c r="BG20" s="16">
        <v>133.04</v>
      </c>
      <c r="BH20" s="18" t="s">
        <v>165</v>
      </c>
      <c r="BI20" s="16"/>
      <c r="BJ20" s="16">
        <v>133.04</v>
      </c>
      <c r="BK20" s="18" t="s">
        <v>165</v>
      </c>
      <c r="BL20" s="16"/>
      <c r="BM20" s="16">
        <v>133.04</v>
      </c>
      <c r="BN20" s="18" t="s">
        <v>165</v>
      </c>
      <c r="BO20" s="16"/>
      <c r="BP20" s="16">
        <v>133.04</v>
      </c>
      <c r="BS20" s="18" t="s">
        <v>258</v>
      </c>
      <c r="BT20" s="16" t="s">
        <v>281</v>
      </c>
      <c r="BU20" s="16">
        <v>310.07</v>
      </c>
      <c r="BV20" s="18" t="s">
        <v>152</v>
      </c>
      <c r="BW20" s="16" t="s">
        <v>314</v>
      </c>
      <c r="BX20" s="16">
        <v>3747.22</v>
      </c>
      <c r="BY20" s="18"/>
      <c r="BZ20" s="16"/>
      <c r="CA20" s="16"/>
      <c r="CB20" s="18"/>
      <c r="CC20" s="16"/>
      <c r="CD20" s="16"/>
      <c r="CE20" s="18"/>
      <c r="CF20" s="16"/>
      <c r="CG20" s="16"/>
      <c r="CH20" s="18"/>
      <c r="CI20" s="16"/>
      <c r="CJ20" s="16"/>
      <c r="CK20" s="18" t="s">
        <v>209</v>
      </c>
      <c r="CL20" s="16" t="s">
        <v>356</v>
      </c>
      <c r="CM20" s="16">
        <v>569.7</v>
      </c>
      <c r="CN20" s="18"/>
      <c r="CO20" s="16"/>
      <c r="CP20" s="16"/>
      <c r="CQ20" s="18"/>
      <c r="CR20" s="16"/>
      <c r="CS20" s="16"/>
      <c r="CT20" s="18" t="s">
        <v>336</v>
      </c>
      <c r="CU20" s="16" t="s">
        <v>385</v>
      </c>
      <c r="CV20" s="16">
        <v>894.72</v>
      </c>
      <c r="CW20" s="18" t="s">
        <v>243</v>
      </c>
      <c r="CX20" s="16" t="s">
        <v>396</v>
      </c>
      <c r="CY20" s="16">
        <v>42430.8</v>
      </c>
      <c r="CZ20" s="18"/>
      <c r="DA20" s="16"/>
      <c r="DB20" s="16"/>
      <c r="DE20" s="18" t="s">
        <v>416</v>
      </c>
      <c r="DF20" s="16" t="s">
        <v>410</v>
      </c>
      <c r="DG20" s="16">
        <v>3055.27</v>
      </c>
      <c r="DH20" s="18"/>
      <c r="DI20" s="16"/>
      <c r="DJ20" s="16"/>
      <c r="DK20" s="18"/>
      <c r="DL20" s="16"/>
      <c r="DM20" s="16"/>
      <c r="DN20" s="18"/>
      <c r="DO20" s="16"/>
      <c r="DP20" s="16"/>
      <c r="DQ20" s="18"/>
      <c r="DR20" s="16"/>
      <c r="DS20" s="16"/>
      <c r="DT20" s="18"/>
      <c r="DU20" s="16"/>
      <c r="DV20" s="16"/>
      <c r="DW20" s="18"/>
      <c r="DX20" s="16"/>
      <c r="DY20" s="16"/>
      <c r="DZ20" s="18"/>
      <c r="EA20" s="16"/>
      <c r="EB20" s="16"/>
      <c r="EC20" s="18"/>
      <c r="ED20" s="16"/>
      <c r="EE20" s="16"/>
      <c r="EF20" s="18"/>
      <c r="EG20" s="16"/>
      <c r="EH20" s="16"/>
      <c r="EI20" s="18"/>
      <c r="EJ20" s="16"/>
      <c r="EK20" s="16"/>
      <c r="EL20" s="18"/>
      <c r="EM20" s="16"/>
      <c r="EN20" s="16"/>
      <c r="EO20" s="16"/>
      <c r="EP20" s="16"/>
      <c r="EQ20" s="18" t="s">
        <v>508</v>
      </c>
      <c r="ER20" s="16" t="s">
        <v>509</v>
      </c>
      <c r="ES20" s="139">
        <v>1758.33</v>
      </c>
      <c r="ET20" s="18"/>
      <c r="EU20" s="16"/>
      <c r="EV20" s="16"/>
      <c r="EW20" s="18" t="s">
        <v>514</v>
      </c>
      <c r="EX20" s="16" t="s">
        <v>515</v>
      </c>
      <c r="EY20" s="132">
        <v>494.16</v>
      </c>
      <c r="EZ20" s="18" t="s">
        <v>510</v>
      </c>
      <c r="FA20" s="16" t="s">
        <v>523</v>
      </c>
      <c r="FB20" s="139">
        <v>221.76</v>
      </c>
      <c r="FC20" s="18" t="s">
        <v>535</v>
      </c>
      <c r="FD20" s="16" t="s">
        <v>536</v>
      </c>
      <c r="FE20" s="132">
        <v>172.27</v>
      </c>
      <c r="FF20" s="18"/>
      <c r="FG20" s="16"/>
      <c r="FH20" s="16"/>
      <c r="FI20" s="18" t="s">
        <v>537</v>
      </c>
      <c r="FJ20" s="16" t="s">
        <v>553</v>
      </c>
      <c r="FK20" s="139">
        <v>534.12</v>
      </c>
      <c r="FL20" s="24" t="s">
        <v>583</v>
      </c>
      <c r="FM20" s="16" t="s">
        <v>585</v>
      </c>
      <c r="FN20" s="132">
        <v>1042.08</v>
      </c>
      <c r="FO20" s="18" t="s">
        <v>644</v>
      </c>
      <c r="FP20" s="16" t="s">
        <v>645</v>
      </c>
      <c r="FQ20" s="157">
        <v>7129.4</v>
      </c>
      <c r="FR20" s="16" t="s">
        <v>566</v>
      </c>
      <c r="FS20" s="16" t="s">
        <v>567</v>
      </c>
      <c r="FT20" s="145">
        <v>324.36</v>
      </c>
      <c r="FU20" s="16" t="s">
        <v>578</v>
      </c>
      <c r="FV20" s="22" t="s">
        <v>579</v>
      </c>
      <c r="FW20" s="144">
        <v>435.54</v>
      </c>
      <c r="FX20" s="130" t="s">
        <v>592</v>
      </c>
      <c r="FY20" s="16" t="s">
        <v>593</v>
      </c>
      <c r="FZ20" s="145">
        <v>17075.52</v>
      </c>
    </row>
    <row r="21" spans="1:182" ht="36.75" customHeight="1">
      <c r="A21" s="15"/>
      <c r="B21" s="15" t="s">
        <v>16</v>
      </c>
      <c r="C21" s="16">
        <v>44.53</v>
      </c>
      <c r="D21" s="15" t="s">
        <v>16</v>
      </c>
      <c r="E21" s="16">
        <v>44.53</v>
      </c>
      <c r="F21" s="15" t="s">
        <v>16</v>
      </c>
      <c r="G21" s="16">
        <v>44.53</v>
      </c>
      <c r="H21" s="15" t="s">
        <v>16</v>
      </c>
      <c r="I21" s="16">
        <v>44.53</v>
      </c>
      <c r="J21" s="15" t="s">
        <v>16</v>
      </c>
      <c r="K21" s="16">
        <v>44.53</v>
      </c>
      <c r="L21" s="15" t="s">
        <v>16</v>
      </c>
      <c r="M21" s="16">
        <v>44.53</v>
      </c>
      <c r="N21" s="15" t="s">
        <v>16</v>
      </c>
      <c r="O21" s="16">
        <v>44.53</v>
      </c>
      <c r="P21" s="15" t="s">
        <v>16</v>
      </c>
      <c r="Q21" s="16">
        <v>44.53</v>
      </c>
      <c r="R21" s="15" t="s">
        <v>16</v>
      </c>
      <c r="S21" s="17">
        <f t="shared" si="0"/>
        <v>356.24</v>
      </c>
      <c r="T21" s="15" t="s">
        <v>29</v>
      </c>
      <c r="U21" s="16" t="s">
        <v>134</v>
      </c>
      <c r="V21" s="16">
        <v>623.42</v>
      </c>
      <c r="W21" s="15"/>
      <c r="X21" s="16"/>
      <c r="Y21" s="22"/>
      <c r="Z21" s="15" t="s">
        <v>58</v>
      </c>
      <c r="AA21" s="16" t="s">
        <v>88</v>
      </c>
      <c r="AB21" s="22">
        <v>670.1</v>
      </c>
      <c r="AC21" s="15"/>
      <c r="AD21" s="15"/>
      <c r="AE21" s="15"/>
      <c r="AF21" s="15"/>
      <c r="AG21" s="15" t="s">
        <v>298</v>
      </c>
      <c r="AH21" s="16"/>
      <c r="AI21" s="16">
        <v>44.54</v>
      </c>
      <c r="AJ21" s="15" t="s">
        <v>136</v>
      </c>
      <c r="AK21" s="16"/>
      <c r="AL21" s="16">
        <v>7614.63</v>
      </c>
      <c r="AM21" s="15" t="s">
        <v>299</v>
      </c>
      <c r="AN21" s="16"/>
      <c r="AO21" s="16">
        <v>44.54</v>
      </c>
      <c r="AP21" s="15" t="s">
        <v>136</v>
      </c>
      <c r="AQ21" s="16"/>
      <c r="AR21" s="16">
        <v>7614.63</v>
      </c>
      <c r="AS21" s="15"/>
      <c r="AT21" s="16"/>
      <c r="AU21" s="16"/>
      <c r="AV21" s="15" t="s">
        <v>300</v>
      </c>
      <c r="AW21" s="16"/>
      <c r="AX21" s="16">
        <v>757.05</v>
      </c>
      <c r="AY21" s="15"/>
      <c r="AZ21" s="16"/>
      <c r="BA21" s="16"/>
      <c r="BB21" s="15" t="s">
        <v>168</v>
      </c>
      <c r="BC21" s="16" t="s">
        <v>212</v>
      </c>
      <c r="BD21" s="16">
        <v>859.66</v>
      </c>
      <c r="BE21" s="15" t="s">
        <v>168</v>
      </c>
      <c r="BF21" s="16" t="s">
        <v>224</v>
      </c>
      <c r="BG21" s="16">
        <v>859.66</v>
      </c>
      <c r="BH21" s="15" t="s">
        <v>168</v>
      </c>
      <c r="BI21" s="16"/>
      <c r="BJ21" s="16">
        <v>859.66</v>
      </c>
      <c r="BK21" s="15" t="s">
        <v>168</v>
      </c>
      <c r="BL21" s="16"/>
      <c r="BM21" s="16">
        <v>859.66</v>
      </c>
      <c r="BN21" s="15" t="s">
        <v>168</v>
      </c>
      <c r="BO21" s="16"/>
      <c r="BP21" s="16">
        <v>859.66</v>
      </c>
      <c r="BS21" s="15" t="s">
        <v>285</v>
      </c>
      <c r="BT21" s="16" t="s">
        <v>286</v>
      </c>
      <c r="BU21" s="16">
        <v>387.88</v>
      </c>
      <c r="BV21" s="15" t="s">
        <v>258</v>
      </c>
      <c r="BW21" s="16" t="s">
        <v>315</v>
      </c>
      <c r="BX21" s="16">
        <v>310.07</v>
      </c>
      <c r="BY21" s="15"/>
      <c r="BZ21" s="16"/>
      <c r="CA21" s="16"/>
      <c r="CB21" s="15"/>
      <c r="CC21" s="16"/>
      <c r="CD21" s="16"/>
      <c r="CE21" s="15"/>
      <c r="CF21" s="16"/>
      <c r="CG21" s="16"/>
      <c r="CH21" s="15"/>
      <c r="CI21" s="16"/>
      <c r="CJ21" s="16"/>
      <c r="CK21" s="15"/>
      <c r="CL21" s="16"/>
      <c r="CM21" s="16"/>
      <c r="CN21" s="15"/>
      <c r="CO21" s="16"/>
      <c r="CP21" s="16"/>
      <c r="CQ21" s="15"/>
      <c r="CR21" s="16"/>
      <c r="CS21" s="16"/>
      <c r="CT21" s="15"/>
      <c r="CU21" s="16"/>
      <c r="CV21" s="16"/>
      <c r="CW21" s="15"/>
      <c r="CX21" s="16"/>
      <c r="CY21" s="16"/>
      <c r="CZ21" s="15"/>
      <c r="DA21" s="16"/>
      <c r="DB21" s="16"/>
      <c r="DE21" s="15" t="s">
        <v>417</v>
      </c>
      <c r="DF21" s="16" t="s">
        <v>418</v>
      </c>
      <c r="DG21" s="16">
        <v>170.35</v>
      </c>
      <c r="DH21" s="15"/>
      <c r="DI21" s="16"/>
      <c r="DJ21" s="16"/>
      <c r="DK21" s="15"/>
      <c r="DL21" s="16"/>
      <c r="DM21" s="16"/>
      <c r="DN21" s="15"/>
      <c r="DO21" s="16"/>
      <c r="DP21" s="16"/>
      <c r="DQ21" s="15"/>
      <c r="DR21" s="16"/>
      <c r="DS21" s="16"/>
      <c r="DT21" s="15"/>
      <c r="DU21" s="16"/>
      <c r="DV21" s="16"/>
      <c r="DW21" s="15"/>
      <c r="DX21" s="16"/>
      <c r="DY21" s="16"/>
      <c r="DZ21" s="15"/>
      <c r="EA21" s="16"/>
      <c r="EB21" s="16"/>
      <c r="EC21" s="15"/>
      <c r="ED21" s="16"/>
      <c r="EE21" s="16"/>
      <c r="EF21" s="15"/>
      <c r="EG21" s="16"/>
      <c r="EH21" s="16"/>
      <c r="EI21" s="15"/>
      <c r="EJ21" s="16"/>
      <c r="EK21" s="16"/>
      <c r="EL21" s="15"/>
      <c r="EM21" s="16"/>
      <c r="EN21" s="16"/>
      <c r="EO21" s="16"/>
      <c r="EP21" s="16"/>
      <c r="EQ21" s="61" t="s">
        <v>510</v>
      </c>
      <c r="ER21" s="16" t="s">
        <v>511</v>
      </c>
      <c r="ES21" s="139">
        <v>221.76</v>
      </c>
      <c r="ET21" s="61"/>
      <c r="EU21" s="16"/>
      <c r="EV21" s="16"/>
      <c r="EW21" s="61" t="s">
        <v>516</v>
      </c>
      <c r="EX21" s="16" t="s">
        <v>515</v>
      </c>
      <c r="EY21" s="132">
        <v>6009.12</v>
      </c>
      <c r="EZ21" s="61" t="s">
        <v>524</v>
      </c>
      <c r="FA21" s="16" t="s">
        <v>525</v>
      </c>
      <c r="FB21" s="132">
        <v>39616.49</v>
      </c>
      <c r="FC21" s="68" t="s">
        <v>537</v>
      </c>
      <c r="FD21" s="16" t="s">
        <v>538</v>
      </c>
      <c r="FE21" s="139">
        <v>534.12</v>
      </c>
      <c r="FF21" s="76"/>
      <c r="FG21" s="16"/>
      <c r="FH21" s="16"/>
      <c r="FI21" s="79" t="s">
        <v>581</v>
      </c>
      <c r="FJ21" s="16" t="s">
        <v>582</v>
      </c>
      <c r="FK21" s="132">
        <v>12222.82</v>
      </c>
      <c r="FL21" s="151" t="s">
        <v>641</v>
      </c>
      <c r="FM21" s="16" t="s">
        <v>640</v>
      </c>
      <c r="FN21" s="139">
        <v>4824.15</v>
      </c>
      <c r="FO21" s="83"/>
      <c r="FP21" s="16"/>
      <c r="FQ21" s="22"/>
      <c r="FR21" s="22" t="s">
        <v>568</v>
      </c>
      <c r="FS21" s="22" t="s">
        <v>569</v>
      </c>
      <c r="FT21" s="139">
        <v>599.85</v>
      </c>
      <c r="FU21" s="126" t="s">
        <v>595</v>
      </c>
      <c r="FV21" s="22" t="s">
        <v>596</v>
      </c>
      <c r="FW21" s="144">
        <v>7650.42</v>
      </c>
      <c r="FX21" s="22" t="s">
        <v>583</v>
      </c>
      <c r="FY21" s="22" t="s">
        <v>599</v>
      </c>
      <c r="FZ21" s="132">
        <v>1042.08</v>
      </c>
    </row>
    <row r="22" spans="1:182" ht="36.75" customHeight="1">
      <c r="A22" s="15"/>
      <c r="B22" s="15" t="s">
        <v>16</v>
      </c>
      <c r="C22" s="16">
        <v>623.42</v>
      </c>
      <c r="D22" s="15" t="s">
        <v>16</v>
      </c>
      <c r="E22" s="16">
        <v>623.42</v>
      </c>
      <c r="F22" s="15" t="s">
        <v>16</v>
      </c>
      <c r="G22" s="16">
        <v>623.42</v>
      </c>
      <c r="H22" s="15" t="s">
        <v>16</v>
      </c>
      <c r="I22" s="16">
        <v>623.42</v>
      </c>
      <c r="J22" s="15" t="s">
        <v>16</v>
      </c>
      <c r="K22" s="16">
        <v>623.42</v>
      </c>
      <c r="L22" s="15" t="s">
        <v>16</v>
      </c>
      <c r="M22" s="16">
        <v>623.42</v>
      </c>
      <c r="N22" s="15" t="s">
        <v>16</v>
      </c>
      <c r="O22" s="16">
        <v>623.42</v>
      </c>
      <c r="P22" s="15" t="s">
        <v>16</v>
      </c>
      <c r="Q22" s="16">
        <v>623.42</v>
      </c>
      <c r="R22" s="15" t="s">
        <v>16</v>
      </c>
      <c r="S22" s="17">
        <f t="shared" si="0"/>
        <v>4987.36</v>
      </c>
      <c r="T22" s="15" t="s">
        <v>30</v>
      </c>
      <c r="U22" s="16" t="s">
        <v>134</v>
      </c>
      <c r="V22" s="16">
        <v>44.53</v>
      </c>
      <c r="W22" s="15"/>
      <c r="X22" s="16"/>
      <c r="Y22" s="22"/>
      <c r="Z22" s="15" t="s">
        <v>72</v>
      </c>
      <c r="AA22" s="16" t="s">
        <v>89</v>
      </c>
      <c r="AB22" s="22">
        <v>670.09</v>
      </c>
      <c r="AC22" s="15"/>
      <c r="AD22" s="15"/>
      <c r="AE22" s="15"/>
      <c r="AF22" s="15"/>
      <c r="AG22" s="15" t="s">
        <v>299</v>
      </c>
      <c r="AH22" s="16"/>
      <c r="AI22" s="16">
        <v>44.54</v>
      </c>
      <c r="AJ22" s="15" t="s">
        <v>175</v>
      </c>
      <c r="AK22" s="16"/>
      <c r="AL22" s="16">
        <v>6731.37</v>
      </c>
      <c r="AM22" s="15" t="s">
        <v>300</v>
      </c>
      <c r="AN22" s="16"/>
      <c r="AO22" s="16">
        <v>757.05</v>
      </c>
      <c r="AP22" s="15" t="s">
        <v>298</v>
      </c>
      <c r="AQ22" s="16"/>
      <c r="AR22" s="16">
        <v>44.54</v>
      </c>
      <c r="AS22" s="15"/>
      <c r="AT22" s="16"/>
      <c r="AU22" s="25"/>
      <c r="AV22" s="18" t="s">
        <v>213</v>
      </c>
      <c r="AW22" s="20"/>
      <c r="AX22" s="16">
        <v>133.6</v>
      </c>
      <c r="AY22" s="15"/>
      <c r="AZ22" s="16"/>
      <c r="BA22" s="25"/>
      <c r="BB22" s="18" t="s">
        <v>213</v>
      </c>
      <c r="BC22" s="20"/>
      <c r="BD22" s="16">
        <v>133.6</v>
      </c>
      <c r="BE22" s="18"/>
      <c r="BF22" s="20"/>
      <c r="BG22" s="16"/>
      <c r="BH22" s="18"/>
      <c r="BI22" s="20"/>
      <c r="BJ22" s="16"/>
      <c r="BK22" s="18" t="s">
        <v>213</v>
      </c>
      <c r="BL22" s="20"/>
      <c r="BM22" s="16">
        <v>133.6</v>
      </c>
      <c r="BN22" s="18" t="s">
        <v>213</v>
      </c>
      <c r="BO22" s="20"/>
      <c r="BP22" s="16">
        <v>133.6</v>
      </c>
      <c r="BS22" s="18" t="s">
        <v>287</v>
      </c>
      <c r="BT22" s="20" t="s">
        <v>288</v>
      </c>
      <c r="BU22" s="16">
        <v>541.38</v>
      </c>
      <c r="BV22" s="18" t="s">
        <v>294</v>
      </c>
      <c r="BW22" s="18"/>
      <c r="BX22" s="16">
        <v>164.8</v>
      </c>
      <c r="BY22" s="18" t="s">
        <v>294</v>
      </c>
      <c r="BZ22" s="18"/>
      <c r="CA22" s="16">
        <v>164.8</v>
      </c>
      <c r="CB22" s="18" t="s">
        <v>294</v>
      </c>
      <c r="CC22" s="18"/>
      <c r="CD22" s="16">
        <v>164.8</v>
      </c>
      <c r="CE22" s="18" t="s">
        <v>294</v>
      </c>
      <c r="CF22" s="18"/>
      <c r="CG22" s="16">
        <v>164.8</v>
      </c>
      <c r="CH22" s="18" t="s">
        <v>294</v>
      </c>
      <c r="CI22" s="18"/>
      <c r="CJ22" s="16">
        <v>164.8</v>
      </c>
      <c r="CK22" s="18"/>
      <c r="CL22" s="18"/>
      <c r="CM22" s="16"/>
      <c r="CN22" s="18"/>
      <c r="CO22" s="18"/>
      <c r="CP22" s="16"/>
      <c r="CQ22" s="18"/>
      <c r="CR22" s="18"/>
      <c r="CS22" s="16"/>
      <c r="CT22" s="18"/>
      <c r="CU22" s="18"/>
      <c r="CV22" s="16"/>
      <c r="CW22" s="18"/>
      <c r="CX22" s="18"/>
      <c r="CY22" s="16"/>
      <c r="CZ22" s="18"/>
      <c r="DA22" s="18"/>
      <c r="DB22" s="16"/>
      <c r="DE22" s="15" t="s">
        <v>419</v>
      </c>
      <c r="DF22" s="16" t="s">
        <v>420</v>
      </c>
      <c r="DG22" s="16">
        <v>205.33</v>
      </c>
      <c r="DH22" s="15"/>
      <c r="DI22" s="16"/>
      <c r="DJ22" s="16"/>
      <c r="DK22" s="15"/>
      <c r="DL22" s="16"/>
      <c r="DM22" s="16"/>
      <c r="DN22" s="15"/>
      <c r="DO22" s="16"/>
      <c r="DP22" s="16"/>
      <c r="DQ22" s="15"/>
      <c r="DR22" s="16"/>
      <c r="DS22" s="16"/>
      <c r="DT22" s="15"/>
      <c r="DU22" s="16"/>
      <c r="DV22" s="16"/>
      <c r="DW22" s="15"/>
      <c r="DX22" s="16"/>
      <c r="DY22" s="16"/>
      <c r="DZ22" s="15"/>
      <c r="EA22" s="16"/>
      <c r="EB22" s="16"/>
      <c r="EC22" s="15"/>
      <c r="ED22" s="16"/>
      <c r="EE22" s="16"/>
      <c r="EF22" s="15"/>
      <c r="EG22" s="16"/>
      <c r="EH22" s="16"/>
      <c r="EI22" s="15"/>
      <c r="EJ22" s="16"/>
      <c r="EK22" s="16"/>
      <c r="EL22" s="15"/>
      <c r="EM22" s="16"/>
      <c r="EN22" s="16"/>
      <c r="EO22" s="16"/>
      <c r="EP22" s="16"/>
      <c r="EQ22" s="61"/>
      <c r="ER22" s="16"/>
      <c r="ES22" s="16"/>
      <c r="ET22" s="61"/>
      <c r="EU22" s="16"/>
      <c r="EV22" s="16"/>
      <c r="EW22" s="61" t="s">
        <v>517</v>
      </c>
      <c r="EX22" s="16" t="s">
        <v>515</v>
      </c>
      <c r="EY22" s="132">
        <v>1335.36</v>
      </c>
      <c r="EZ22" s="61" t="s">
        <v>526</v>
      </c>
      <c r="FA22" s="16" t="s">
        <v>527</v>
      </c>
      <c r="FB22" s="132">
        <v>6205.24</v>
      </c>
      <c r="FC22" s="68" t="s">
        <v>539</v>
      </c>
      <c r="FD22" s="16" t="s">
        <v>540</v>
      </c>
      <c r="FE22" s="139">
        <v>5458.67</v>
      </c>
      <c r="FF22" s="76"/>
      <c r="FG22" s="16"/>
      <c r="FH22" s="16"/>
      <c r="FI22" s="79"/>
      <c r="FJ22" s="16"/>
      <c r="FK22" s="16"/>
      <c r="FL22" s="82" t="s">
        <v>642</v>
      </c>
      <c r="FM22" s="16" t="s">
        <v>643</v>
      </c>
      <c r="FN22" s="132">
        <v>99709.45</v>
      </c>
      <c r="FO22" s="83"/>
      <c r="FP22" s="16"/>
      <c r="FQ22" s="22"/>
      <c r="FR22" s="16" t="s">
        <v>566</v>
      </c>
      <c r="FS22" s="16" t="s">
        <v>570</v>
      </c>
      <c r="FT22" s="132">
        <v>484.12</v>
      </c>
      <c r="FU22" s="16" t="s">
        <v>597</v>
      </c>
      <c r="FV22" s="22" t="s">
        <v>598</v>
      </c>
      <c r="FW22" s="132">
        <v>3085.74</v>
      </c>
      <c r="FX22" s="16" t="s">
        <v>600</v>
      </c>
      <c r="FY22" s="22" t="s">
        <v>601</v>
      </c>
      <c r="FZ22" s="139">
        <v>658.29</v>
      </c>
    </row>
    <row r="23" spans="1:182" ht="36" customHeight="1">
      <c r="A23" s="15"/>
      <c r="B23" s="15" t="s">
        <v>16</v>
      </c>
      <c r="C23" s="16">
        <v>44.53</v>
      </c>
      <c r="D23" s="15" t="s">
        <v>16</v>
      </c>
      <c r="E23" s="16">
        <v>44.53</v>
      </c>
      <c r="F23" s="15" t="s">
        <v>16</v>
      </c>
      <c r="G23" s="16">
        <v>44.53</v>
      </c>
      <c r="H23" s="15" t="s">
        <v>16</v>
      </c>
      <c r="I23" s="16">
        <v>44.53</v>
      </c>
      <c r="J23" s="15" t="s">
        <v>16</v>
      </c>
      <c r="K23" s="16">
        <v>44.53</v>
      </c>
      <c r="L23" s="15" t="s">
        <v>16</v>
      </c>
      <c r="M23" s="16">
        <v>44.53</v>
      </c>
      <c r="N23" s="15" t="s">
        <v>16</v>
      </c>
      <c r="O23" s="16">
        <v>44.53</v>
      </c>
      <c r="P23" s="15" t="s">
        <v>16</v>
      </c>
      <c r="Q23" s="16">
        <v>44.53</v>
      </c>
      <c r="R23" s="15" t="s">
        <v>16</v>
      </c>
      <c r="S23" s="17">
        <f t="shared" si="0"/>
        <v>356.24</v>
      </c>
      <c r="T23" s="15" t="s">
        <v>31</v>
      </c>
      <c r="U23" s="16" t="s">
        <v>134</v>
      </c>
      <c r="V23" s="16">
        <v>44.53</v>
      </c>
      <c r="W23" s="15"/>
      <c r="X23" s="16"/>
      <c r="Y23" s="22"/>
      <c r="Z23" s="18" t="s">
        <v>4</v>
      </c>
      <c r="AA23" s="20"/>
      <c r="AB23" s="19">
        <v>133.04</v>
      </c>
      <c r="AC23" s="15"/>
      <c r="AD23" s="15"/>
      <c r="AE23" s="15"/>
      <c r="AF23" s="15"/>
      <c r="AG23" s="18" t="s">
        <v>213</v>
      </c>
      <c r="AH23" s="20"/>
      <c r="AI23" s="16">
        <v>133.6</v>
      </c>
      <c r="AJ23" s="15" t="s">
        <v>298</v>
      </c>
      <c r="AK23" s="16"/>
      <c r="AL23" s="16">
        <v>44.54</v>
      </c>
      <c r="AM23" s="18" t="s">
        <v>213</v>
      </c>
      <c r="AN23" s="20"/>
      <c r="AO23" s="16">
        <v>133.6</v>
      </c>
      <c r="AP23" s="15" t="s">
        <v>299</v>
      </c>
      <c r="AQ23" s="16"/>
      <c r="AR23" s="16">
        <v>44.54</v>
      </c>
      <c r="AS23" s="15"/>
      <c r="AT23" s="16"/>
      <c r="AU23" s="16"/>
      <c r="AV23" s="15"/>
      <c r="AW23" s="16"/>
      <c r="AX23" s="16"/>
      <c r="AY23" s="15"/>
      <c r="AZ23" s="16"/>
      <c r="BA23" s="16"/>
      <c r="BB23" s="11" t="s">
        <v>3</v>
      </c>
      <c r="BC23" s="16"/>
      <c r="BD23" s="16">
        <v>7169.33</v>
      </c>
      <c r="BE23" s="11" t="s">
        <v>3</v>
      </c>
      <c r="BF23" s="16"/>
      <c r="BG23" s="16">
        <v>7169.33</v>
      </c>
      <c r="BH23" s="11" t="s">
        <v>3</v>
      </c>
      <c r="BI23" s="16"/>
      <c r="BJ23" s="16">
        <v>7169.33</v>
      </c>
      <c r="BK23" s="11" t="s">
        <v>3</v>
      </c>
      <c r="BL23" s="16"/>
      <c r="BM23" s="16">
        <v>7169.33</v>
      </c>
      <c r="BN23" s="11" t="s">
        <v>3</v>
      </c>
      <c r="BO23" s="16"/>
      <c r="BP23" s="16">
        <v>7169.33</v>
      </c>
      <c r="BS23" s="11" t="s">
        <v>289</v>
      </c>
      <c r="BT23" s="16" t="s">
        <v>288</v>
      </c>
      <c r="BU23" s="16">
        <v>257.39</v>
      </c>
      <c r="BV23" s="11" t="s">
        <v>292</v>
      </c>
      <c r="BW23" s="16"/>
      <c r="BX23" s="23">
        <v>133.04</v>
      </c>
      <c r="BY23" s="11" t="s">
        <v>292</v>
      </c>
      <c r="BZ23" s="16"/>
      <c r="CA23" s="23">
        <v>133.04</v>
      </c>
      <c r="CB23" s="11" t="s">
        <v>292</v>
      </c>
      <c r="CC23" s="16"/>
      <c r="CD23" s="23">
        <v>133.04</v>
      </c>
      <c r="CE23" s="11" t="s">
        <v>292</v>
      </c>
      <c r="CF23" s="16"/>
      <c r="CG23" s="23">
        <v>133.04</v>
      </c>
      <c r="CH23" s="11" t="s">
        <v>292</v>
      </c>
      <c r="CI23" s="16"/>
      <c r="CJ23" s="23">
        <v>133.04</v>
      </c>
      <c r="CK23" s="11" t="s">
        <v>292</v>
      </c>
      <c r="CL23" s="16"/>
      <c r="CM23" s="23">
        <v>133.04</v>
      </c>
      <c r="CN23" s="11" t="s">
        <v>292</v>
      </c>
      <c r="CO23" s="16"/>
      <c r="CP23" s="23">
        <v>133.04</v>
      </c>
      <c r="CQ23" s="11" t="s">
        <v>292</v>
      </c>
      <c r="CR23" s="16"/>
      <c r="CS23" s="23">
        <v>133.04</v>
      </c>
      <c r="CT23" s="11" t="s">
        <v>292</v>
      </c>
      <c r="CU23" s="16"/>
      <c r="CV23" s="23">
        <v>133.04</v>
      </c>
      <c r="CW23" s="11" t="s">
        <v>292</v>
      </c>
      <c r="CX23" s="16"/>
      <c r="CY23" s="23">
        <v>133.04</v>
      </c>
      <c r="CZ23" s="11" t="s">
        <v>292</v>
      </c>
      <c r="DA23" s="16"/>
      <c r="DB23" s="23">
        <v>133.04</v>
      </c>
      <c r="DE23" s="15" t="s">
        <v>292</v>
      </c>
      <c r="DF23" s="16"/>
      <c r="DG23" s="16">
        <v>133.04</v>
      </c>
      <c r="DH23" s="15"/>
      <c r="DI23" s="16"/>
      <c r="DJ23" s="23"/>
      <c r="DK23" s="15"/>
      <c r="DL23" s="16"/>
      <c r="DM23" s="23"/>
      <c r="DN23" s="15"/>
      <c r="DO23" s="16"/>
      <c r="DP23" s="23"/>
      <c r="DQ23" s="15"/>
      <c r="DR23" s="16"/>
      <c r="DS23" s="23"/>
      <c r="DT23" s="15"/>
      <c r="DU23" s="16"/>
      <c r="DV23" s="23"/>
      <c r="DW23" s="15"/>
      <c r="DX23" s="16"/>
      <c r="DY23" s="23"/>
      <c r="DZ23" s="15"/>
      <c r="EA23" s="16"/>
      <c r="EB23" s="23"/>
      <c r="EC23" s="15"/>
      <c r="ED23" s="16"/>
      <c r="EE23" s="23"/>
      <c r="EF23" s="15"/>
      <c r="EG23" s="16"/>
      <c r="EH23" s="23"/>
      <c r="EI23" s="15"/>
      <c r="EJ23" s="16"/>
      <c r="EK23" s="23"/>
      <c r="EL23" s="15"/>
      <c r="EM23" s="16"/>
      <c r="EN23" s="23"/>
      <c r="EO23" s="23"/>
      <c r="EP23" s="23"/>
      <c r="EQ23" s="61"/>
      <c r="ER23" s="16"/>
      <c r="ES23" s="23"/>
      <c r="ET23" s="61"/>
      <c r="EU23" s="16"/>
      <c r="EV23" s="23"/>
      <c r="EW23" s="61" t="s">
        <v>518</v>
      </c>
      <c r="EX23" s="16" t="s">
        <v>515</v>
      </c>
      <c r="EY23" s="140">
        <v>494.16</v>
      </c>
      <c r="EZ23" s="67" t="s">
        <v>528</v>
      </c>
      <c r="FA23" s="16" t="s">
        <v>529</v>
      </c>
      <c r="FB23" s="142">
        <v>121.35</v>
      </c>
      <c r="FC23" s="68" t="s">
        <v>574</v>
      </c>
      <c r="FD23" s="16" t="s">
        <v>541</v>
      </c>
      <c r="FE23" s="142">
        <v>357.51</v>
      </c>
      <c r="FF23" s="76"/>
      <c r="FG23" s="16"/>
      <c r="FH23" s="23"/>
      <c r="FI23" s="79"/>
      <c r="FJ23" s="16"/>
      <c r="FK23" s="23"/>
      <c r="FL23" s="82"/>
      <c r="FM23" s="16"/>
      <c r="FN23" s="23"/>
      <c r="FO23" s="83"/>
      <c r="FP23" s="16"/>
      <c r="FQ23" s="91"/>
      <c r="FR23" s="16" t="s">
        <v>571</v>
      </c>
      <c r="FS23" s="16" t="s">
        <v>572</v>
      </c>
      <c r="FT23" s="139">
        <v>388.95</v>
      </c>
      <c r="FU23" s="148" t="s">
        <v>566</v>
      </c>
      <c r="FV23" s="22" t="s">
        <v>613</v>
      </c>
      <c r="FW23" s="150">
        <v>324.36</v>
      </c>
      <c r="FX23" s="16" t="s">
        <v>616</v>
      </c>
      <c r="FY23" s="22" t="s">
        <v>617</v>
      </c>
      <c r="FZ23" s="132">
        <v>43324.11</v>
      </c>
    </row>
    <row r="24" spans="1:182" ht="34.5" customHeight="1">
      <c r="A24" s="15"/>
      <c r="B24" s="15" t="s">
        <v>16</v>
      </c>
      <c r="C24" s="16">
        <v>44.53</v>
      </c>
      <c r="D24" s="15" t="s">
        <v>16</v>
      </c>
      <c r="E24" s="16">
        <v>44.53</v>
      </c>
      <c r="F24" s="15" t="s">
        <v>16</v>
      </c>
      <c r="G24" s="16">
        <v>44.53</v>
      </c>
      <c r="H24" s="15" t="s">
        <v>16</v>
      </c>
      <c r="I24" s="16">
        <v>44.53</v>
      </c>
      <c r="J24" s="15" t="s">
        <v>16</v>
      </c>
      <c r="K24" s="16">
        <v>44.53</v>
      </c>
      <c r="L24" s="15" t="s">
        <v>16</v>
      </c>
      <c r="M24" s="16">
        <v>44.53</v>
      </c>
      <c r="N24" s="15" t="s">
        <v>16</v>
      </c>
      <c r="O24" s="16">
        <v>44.53</v>
      </c>
      <c r="P24" s="15" t="s">
        <v>16</v>
      </c>
      <c r="Q24" s="16">
        <v>44.53</v>
      </c>
      <c r="R24" s="15" t="s">
        <v>16</v>
      </c>
      <c r="S24" s="17">
        <f t="shared" si="0"/>
        <v>356.24</v>
      </c>
      <c r="T24" s="15" t="s">
        <v>34</v>
      </c>
      <c r="U24" s="16" t="s">
        <v>134</v>
      </c>
      <c r="V24" s="16">
        <v>445.3</v>
      </c>
      <c r="W24" s="15"/>
      <c r="X24" s="16"/>
      <c r="Y24" s="22"/>
      <c r="Z24" s="15" t="s">
        <v>135</v>
      </c>
      <c r="AA24" s="16"/>
      <c r="AB24" s="22">
        <v>859.66</v>
      </c>
      <c r="AC24" s="15"/>
      <c r="AD24" s="15"/>
      <c r="AE24" s="15"/>
      <c r="AF24" s="15"/>
      <c r="AG24" s="15"/>
      <c r="AH24" s="16"/>
      <c r="AI24" s="16"/>
      <c r="AJ24" s="15" t="s">
        <v>299</v>
      </c>
      <c r="AK24" s="16"/>
      <c r="AL24" s="16">
        <v>44.54</v>
      </c>
      <c r="AM24" s="15"/>
      <c r="AN24" s="16"/>
      <c r="AO24" s="16"/>
      <c r="AP24" s="18" t="s">
        <v>213</v>
      </c>
      <c r="AQ24" s="20"/>
      <c r="AR24" s="16">
        <v>133.6</v>
      </c>
      <c r="AS24" s="15"/>
      <c r="AT24" s="16"/>
      <c r="AU24" s="16"/>
      <c r="AV24" s="15"/>
      <c r="AW24" s="16"/>
      <c r="AX24" s="16"/>
      <c r="AY24" s="15"/>
      <c r="AZ24" s="16"/>
      <c r="BA24" s="16"/>
      <c r="BB24" s="11" t="s">
        <v>136</v>
      </c>
      <c r="BC24" s="16"/>
      <c r="BD24" s="16">
        <v>7614.63</v>
      </c>
      <c r="BE24" s="11" t="s">
        <v>136</v>
      </c>
      <c r="BF24" s="16"/>
      <c r="BG24" s="16">
        <v>7614.63</v>
      </c>
      <c r="BH24" s="11" t="s">
        <v>136</v>
      </c>
      <c r="BI24" s="16"/>
      <c r="BJ24" s="16">
        <v>7614.63</v>
      </c>
      <c r="BK24" s="11" t="s">
        <v>136</v>
      </c>
      <c r="BL24" s="16"/>
      <c r="BM24" s="16">
        <v>7614.63</v>
      </c>
      <c r="BN24" s="11" t="s">
        <v>136</v>
      </c>
      <c r="BO24" s="16"/>
      <c r="BP24" s="16">
        <v>7614.63</v>
      </c>
      <c r="BS24" s="11" t="s">
        <v>287</v>
      </c>
      <c r="BT24" s="16" t="s">
        <v>288</v>
      </c>
      <c r="BU24" s="16">
        <v>180.46</v>
      </c>
      <c r="BV24" s="15" t="s">
        <v>213</v>
      </c>
      <c r="BW24" s="16"/>
      <c r="BX24" s="16">
        <v>133.6</v>
      </c>
      <c r="BY24" s="11"/>
      <c r="BZ24" s="16"/>
      <c r="CA24" s="16"/>
      <c r="CB24" s="11"/>
      <c r="CC24" s="16"/>
      <c r="CD24" s="16"/>
      <c r="CE24" s="11"/>
      <c r="CF24" s="16"/>
      <c r="CG24" s="16"/>
      <c r="CH24" s="11"/>
      <c r="CI24" s="16"/>
      <c r="CJ24" s="16"/>
      <c r="CK24" s="11"/>
      <c r="CL24" s="16"/>
      <c r="CM24" s="16"/>
      <c r="CN24" s="11"/>
      <c r="CO24" s="16"/>
      <c r="CP24" s="16"/>
      <c r="CQ24" s="11"/>
      <c r="CR24" s="16"/>
      <c r="CS24" s="16"/>
      <c r="CT24" s="11"/>
      <c r="CU24" s="16"/>
      <c r="CV24" s="16"/>
      <c r="CW24" s="11"/>
      <c r="CX24" s="16"/>
      <c r="CY24" s="16"/>
      <c r="CZ24" s="11"/>
      <c r="DA24" s="16"/>
      <c r="DB24" s="16"/>
      <c r="DE24" s="18" t="s">
        <v>294</v>
      </c>
      <c r="DF24" s="18"/>
      <c r="DG24" s="16">
        <v>175.96</v>
      </c>
      <c r="DH24" s="11"/>
      <c r="DI24" s="16"/>
      <c r="DJ24" s="16"/>
      <c r="DK24" s="11"/>
      <c r="DL24" s="16"/>
      <c r="DM24" s="16"/>
      <c r="DN24" s="11"/>
      <c r="DO24" s="16"/>
      <c r="DP24" s="16"/>
      <c r="DQ24" s="11"/>
      <c r="DR24" s="16"/>
      <c r="DS24" s="16"/>
      <c r="DT24" s="11"/>
      <c r="DU24" s="16"/>
      <c r="DV24" s="16"/>
      <c r="DW24" s="11"/>
      <c r="DX24" s="16"/>
      <c r="DY24" s="16"/>
      <c r="DZ24" s="11"/>
      <c r="EA24" s="16"/>
      <c r="EB24" s="16"/>
      <c r="EC24" s="11"/>
      <c r="ED24" s="16"/>
      <c r="EE24" s="16"/>
      <c r="EF24" s="11"/>
      <c r="EG24" s="16"/>
      <c r="EH24" s="16"/>
      <c r="EI24" s="11"/>
      <c r="EJ24" s="16"/>
      <c r="EK24" s="16"/>
      <c r="EL24" s="11"/>
      <c r="EM24" s="16"/>
      <c r="EN24" s="16"/>
      <c r="EO24" s="16"/>
      <c r="EP24" s="16"/>
      <c r="EQ24" s="62"/>
      <c r="ER24" s="16"/>
      <c r="ES24" s="16"/>
      <c r="ET24" s="62"/>
      <c r="EU24" s="16"/>
      <c r="EV24" s="16"/>
      <c r="EW24" s="66" t="s">
        <v>519</v>
      </c>
      <c r="EX24" s="16" t="s">
        <v>515</v>
      </c>
      <c r="EY24" s="132">
        <v>667.68</v>
      </c>
      <c r="EZ24" s="68" t="s">
        <v>530</v>
      </c>
      <c r="FA24" s="16" t="s">
        <v>529</v>
      </c>
      <c r="FB24" s="139">
        <v>121.35</v>
      </c>
      <c r="FC24" s="73" t="s">
        <v>542</v>
      </c>
      <c r="FD24" s="16" t="s">
        <v>543</v>
      </c>
      <c r="FE24" s="139">
        <v>340.71</v>
      </c>
      <c r="FF24" s="76"/>
      <c r="FG24" s="16"/>
      <c r="FH24" s="16"/>
      <c r="FI24" s="79"/>
      <c r="FJ24" s="16"/>
      <c r="FK24" s="16"/>
      <c r="FL24" s="82"/>
      <c r="FM24" s="16"/>
      <c r="FN24" s="16"/>
      <c r="FO24" s="83"/>
      <c r="FP24" s="16"/>
      <c r="FQ24" s="22"/>
      <c r="FR24" s="126" t="s">
        <v>588</v>
      </c>
      <c r="FS24" s="16" t="s">
        <v>589</v>
      </c>
      <c r="FT24" s="145">
        <v>10231.88</v>
      </c>
      <c r="FU24" s="149" t="s">
        <v>566</v>
      </c>
      <c r="FV24" s="22" t="s">
        <v>614</v>
      </c>
      <c r="FW24" s="141">
        <v>324.36</v>
      </c>
      <c r="FX24" s="16"/>
      <c r="FY24" s="16"/>
      <c r="FZ24" s="16"/>
    </row>
    <row r="25" spans="1:182" ht="37.5" customHeight="1">
      <c r="A25" s="15"/>
      <c r="B25" s="15" t="s">
        <v>16</v>
      </c>
      <c r="C25" s="16">
        <v>445.3</v>
      </c>
      <c r="D25" s="15" t="s">
        <v>16</v>
      </c>
      <c r="E25" s="16">
        <v>445.3</v>
      </c>
      <c r="F25" s="15" t="s">
        <v>16</v>
      </c>
      <c r="G25" s="16">
        <v>445.3</v>
      </c>
      <c r="H25" s="15" t="s">
        <v>16</v>
      </c>
      <c r="I25" s="16">
        <v>445.3</v>
      </c>
      <c r="J25" s="15" t="s">
        <v>16</v>
      </c>
      <c r="K25" s="16">
        <v>445.3</v>
      </c>
      <c r="L25" s="15" t="s">
        <v>16</v>
      </c>
      <c r="M25" s="16">
        <v>445.3</v>
      </c>
      <c r="N25" s="15" t="s">
        <v>16</v>
      </c>
      <c r="O25" s="16">
        <v>445.3</v>
      </c>
      <c r="P25" s="15" t="s">
        <v>16</v>
      </c>
      <c r="Q25" s="16">
        <v>445.3</v>
      </c>
      <c r="R25" s="15" t="s">
        <v>16</v>
      </c>
      <c r="S25" s="17">
        <f t="shared" si="0"/>
        <v>3562.4000000000005</v>
      </c>
      <c r="T25" s="15" t="s">
        <v>33</v>
      </c>
      <c r="U25" s="16" t="s">
        <v>134</v>
      </c>
      <c r="V25" s="16">
        <v>1246.84</v>
      </c>
      <c r="W25" s="15"/>
      <c r="X25" s="16"/>
      <c r="Y25" s="22"/>
      <c r="Z25" s="11" t="s">
        <v>3</v>
      </c>
      <c r="AA25" s="16"/>
      <c r="AB25" s="16">
        <v>7080.27</v>
      </c>
      <c r="AC25" s="15"/>
      <c r="AD25" s="15"/>
      <c r="AE25" s="15"/>
      <c r="AF25" s="15"/>
      <c r="AG25" s="15"/>
      <c r="AH25" s="16"/>
      <c r="AI25" s="16"/>
      <c r="AJ25" s="18" t="s">
        <v>213</v>
      </c>
      <c r="AK25" s="20"/>
      <c r="AL25" s="16">
        <v>133.6</v>
      </c>
      <c r="AM25" s="15"/>
      <c r="AN25" s="16"/>
      <c r="AO25" s="16"/>
      <c r="AP25" s="15"/>
      <c r="AQ25" s="16"/>
      <c r="AR25" s="16"/>
      <c r="AS25" s="15"/>
      <c r="AT25" s="16"/>
      <c r="AU25" s="16"/>
      <c r="AV25" s="15"/>
      <c r="AW25" s="16"/>
      <c r="AX25" s="16"/>
      <c r="AY25" s="15"/>
      <c r="AZ25" s="16"/>
      <c r="BA25" s="16"/>
      <c r="BB25" s="15" t="s">
        <v>298</v>
      </c>
      <c r="BC25" s="16"/>
      <c r="BD25" s="16">
        <v>44.54</v>
      </c>
      <c r="BE25" s="15" t="s">
        <v>300</v>
      </c>
      <c r="BF25" s="16"/>
      <c r="BG25" s="16">
        <v>757.05</v>
      </c>
      <c r="BH25" s="15"/>
      <c r="BI25" s="16"/>
      <c r="BJ25" s="16"/>
      <c r="BK25" s="15" t="s">
        <v>258</v>
      </c>
      <c r="BL25" s="16" t="s">
        <v>259</v>
      </c>
      <c r="BM25" s="16">
        <v>3280.2</v>
      </c>
      <c r="BN25" s="15" t="s">
        <v>243</v>
      </c>
      <c r="BO25" s="16" t="s">
        <v>270</v>
      </c>
      <c r="BP25" s="16">
        <v>1414.36</v>
      </c>
      <c r="BS25" s="15" t="s">
        <v>290</v>
      </c>
      <c r="BT25" s="16" t="s">
        <v>291</v>
      </c>
      <c r="BU25" s="16">
        <v>302.84</v>
      </c>
      <c r="BV25" s="15"/>
      <c r="BW25" s="16"/>
      <c r="BX25" s="16"/>
      <c r="BY25" s="15"/>
      <c r="BZ25" s="16"/>
      <c r="CA25" s="16"/>
      <c r="CB25" s="15"/>
      <c r="CC25" s="16"/>
      <c r="CD25" s="16"/>
      <c r="CE25" s="15"/>
      <c r="CF25" s="16"/>
      <c r="CG25" s="16"/>
      <c r="CH25" s="15"/>
      <c r="CI25" s="16"/>
      <c r="CJ25" s="16"/>
      <c r="CK25" s="15"/>
      <c r="CL25" s="16"/>
      <c r="CM25" s="16"/>
      <c r="CN25" s="15"/>
      <c r="CO25" s="16"/>
      <c r="CP25" s="16"/>
      <c r="CQ25" s="15"/>
      <c r="CR25" s="16"/>
      <c r="CS25" s="16"/>
      <c r="CT25" s="15" t="s">
        <v>302</v>
      </c>
      <c r="CU25" s="16"/>
      <c r="CV25" s="16">
        <v>241.82</v>
      </c>
      <c r="CW25" s="15"/>
      <c r="CX25" s="16"/>
      <c r="CY25" s="16"/>
      <c r="CZ25" s="15"/>
      <c r="DA25" s="16"/>
      <c r="DB25" s="16"/>
      <c r="DE25" s="15" t="s">
        <v>427</v>
      </c>
      <c r="DF25" s="16"/>
      <c r="DG25" s="16">
        <v>384.87</v>
      </c>
      <c r="DH25" s="15"/>
      <c r="DI25" s="16"/>
      <c r="DJ25" s="16"/>
      <c r="DK25" s="15"/>
      <c r="DL25" s="16"/>
      <c r="DM25" s="16"/>
      <c r="DN25" s="15"/>
      <c r="DO25" s="16"/>
      <c r="DP25" s="16"/>
      <c r="DQ25" s="15"/>
      <c r="DR25" s="16"/>
      <c r="DS25" s="16"/>
      <c r="DT25" s="15"/>
      <c r="DU25" s="16"/>
      <c r="DV25" s="16"/>
      <c r="DW25" s="15"/>
      <c r="DX25" s="16"/>
      <c r="DY25" s="16"/>
      <c r="DZ25" s="15"/>
      <c r="EA25" s="16"/>
      <c r="EB25" s="16"/>
      <c r="EC25" s="15"/>
      <c r="ED25" s="16"/>
      <c r="EE25" s="16"/>
      <c r="EF25" s="15"/>
      <c r="EG25" s="16"/>
      <c r="EH25" s="16"/>
      <c r="EI25" s="15"/>
      <c r="EJ25" s="16"/>
      <c r="EK25" s="16"/>
      <c r="EL25" s="15"/>
      <c r="EM25" s="16"/>
      <c r="EN25" s="16"/>
      <c r="EO25" s="16"/>
      <c r="EP25" s="16"/>
      <c r="EQ25" s="61"/>
      <c r="ER25" s="16"/>
      <c r="ES25" s="16"/>
      <c r="ET25" s="61"/>
      <c r="EU25" s="16"/>
      <c r="EV25" s="16"/>
      <c r="EW25" s="61" t="s">
        <v>520</v>
      </c>
      <c r="EX25" s="16" t="s">
        <v>515</v>
      </c>
      <c r="EY25" s="132">
        <v>694.72</v>
      </c>
      <c r="EZ25" s="71" t="s">
        <v>532</v>
      </c>
      <c r="FA25" s="16" t="s">
        <v>533</v>
      </c>
      <c r="FB25" s="132">
        <v>20339</v>
      </c>
      <c r="FC25" s="68" t="s">
        <v>544</v>
      </c>
      <c r="FD25" s="16" t="s">
        <v>545</v>
      </c>
      <c r="FE25" s="139">
        <v>901.78</v>
      </c>
      <c r="FF25" s="76"/>
      <c r="FG25" s="16"/>
      <c r="FH25" s="16"/>
      <c r="FI25" s="79"/>
      <c r="FJ25" s="16"/>
      <c r="FK25" s="16"/>
      <c r="FL25" s="82"/>
      <c r="FM25" s="16"/>
      <c r="FN25" s="16"/>
      <c r="FO25" s="83"/>
      <c r="FP25" s="16"/>
      <c r="FQ25" s="22"/>
      <c r="FR25" s="16" t="s">
        <v>612</v>
      </c>
      <c r="FS25" s="22" t="s">
        <v>569</v>
      </c>
      <c r="FT25" s="132">
        <v>534.385</v>
      </c>
      <c r="FU25" s="149" t="s">
        <v>566</v>
      </c>
      <c r="FV25" s="22" t="s">
        <v>615</v>
      </c>
      <c r="FW25" s="141">
        <v>324.36</v>
      </c>
      <c r="FX25" s="16"/>
      <c r="FY25" s="16"/>
      <c r="FZ25" s="16"/>
    </row>
    <row r="26" spans="1:182" ht="23.25" customHeight="1">
      <c r="A26" s="15"/>
      <c r="B26" s="15" t="s">
        <v>16</v>
      </c>
      <c r="C26" s="16">
        <v>1246.84</v>
      </c>
      <c r="D26" s="15" t="s">
        <v>16</v>
      </c>
      <c r="E26" s="16">
        <v>1246.84</v>
      </c>
      <c r="F26" s="15" t="s">
        <v>16</v>
      </c>
      <c r="G26" s="16">
        <v>1246.84</v>
      </c>
      <c r="H26" s="15" t="s">
        <v>16</v>
      </c>
      <c r="I26" s="16">
        <v>1246.84</v>
      </c>
      <c r="J26" s="15" t="s">
        <v>16</v>
      </c>
      <c r="K26" s="16">
        <v>1246.84</v>
      </c>
      <c r="L26" s="15" t="s">
        <v>16</v>
      </c>
      <c r="M26" s="16">
        <v>1246.84</v>
      </c>
      <c r="N26" s="15" t="s">
        <v>16</v>
      </c>
      <c r="O26" s="16">
        <v>1246.84</v>
      </c>
      <c r="P26" s="15" t="s">
        <v>16</v>
      </c>
      <c r="Q26" s="16">
        <v>1246.84</v>
      </c>
      <c r="R26" s="15" t="s">
        <v>16</v>
      </c>
      <c r="S26" s="17">
        <f t="shared" si="0"/>
        <v>9974.72</v>
      </c>
      <c r="T26" s="15" t="s">
        <v>32</v>
      </c>
      <c r="U26" s="16" t="s">
        <v>134</v>
      </c>
      <c r="V26" s="16">
        <v>222.65</v>
      </c>
      <c r="W26" s="15"/>
      <c r="X26" s="16"/>
      <c r="Y26" s="22"/>
      <c r="Z26" s="11" t="s">
        <v>5</v>
      </c>
      <c r="AA26" s="16"/>
      <c r="AB26" s="16">
        <v>2983.51</v>
      </c>
      <c r="AC26" s="15"/>
      <c r="AD26" s="15"/>
      <c r="AE26" s="15"/>
      <c r="AF26" s="15"/>
      <c r="AG26" s="15"/>
      <c r="AH26" s="16"/>
      <c r="AI26" s="16"/>
      <c r="AJ26" s="15"/>
      <c r="AK26" s="16"/>
      <c r="AL26" s="16"/>
      <c r="AM26" s="15"/>
      <c r="AN26" s="16"/>
      <c r="AO26" s="16"/>
      <c r="AP26" s="15"/>
      <c r="AQ26" s="16"/>
      <c r="AR26" s="16"/>
      <c r="AS26" s="15"/>
      <c r="AT26" s="16"/>
      <c r="AU26" s="16"/>
      <c r="AV26" s="15"/>
      <c r="AW26" s="16"/>
      <c r="AX26" s="16"/>
      <c r="AY26" s="15"/>
      <c r="AZ26" s="16"/>
      <c r="BA26" s="16"/>
      <c r="BB26" s="15" t="s">
        <v>299</v>
      </c>
      <c r="BC26" s="16"/>
      <c r="BD26" s="16">
        <v>44.54</v>
      </c>
      <c r="BE26" s="15"/>
      <c r="BF26" s="16"/>
      <c r="BG26" s="16"/>
      <c r="BH26" s="15"/>
      <c r="BI26" s="16"/>
      <c r="BJ26" s="16"/>
      <c r="BK26" s="15" t="s">
        <v>260</v>
      </c>
      <c r="BL26" s="16" t="s">
        <v>259</v>
      </c>
      <c r="BM26" s="16">
        <v>3951.86</v>
      </c>
      <c r="BN26" s="15" t="s">
        <v>298</v>
      </c>
      <c r="BO26" s="16"/>
      <c r="BP26" s="16">
        <v>44.54</v>
      </c>
      <c r="BS26" s="15" t="s">
        <v>301</v>
      </c>
      <c r="BT26" s="16"/>
      <c r="BU26" s="16">
        <v>268.11</v>
      </c>
      <c r="BV26" s="15" t="s">
        <v>301</v>
      </c>
      <c r="BW26" s="16"/>
      <c r="BX26" s="16">
        <v>268.11</v>
      </c>
      <c r="BY26" s="15" t="s">
        <v>301</v>
      </c>
      <c r="BZ26" s="16"/>
      <c r="CA26" s="16">
        <v>268.11</v>
      </c>
      <c r="CB26" s="15" t="s">
        <v>301</v>
      </c>
      <c r="CC26" s="16"/>
      <c r="CD26" s="16">
        <v>268.11</v>
      </c>
      <c r="CE26" s="15" t="s">
        <v>301</v>
      </c>
      <c r="CF26" s="16"/>
      <c r="CG26" s="16">
        <v>268.11</v>
      </c>
      <c r="CH26" s="15" t="s">
        <v>301</v>
      </c>
      <c r="CI26" s="16"/>
      <c r="CJ26" s="16">
        <v>268.11</v>
      </c>
      <c r="CK26" s="15" t="s">
        <v>301</v>
      </c>
      <c r="CL26" s="16"/>
      <c r="CM26" s="16">
        <v>268.11</v>
      </c>
      <c r="CN26" s="15" t="s">
        <v>301</v>
      </c>
      <c r="CO26" s="16"/>
      <c r="CP26" s="16">
        <v>268.11</v>
      </c>
      <c r="CQ26" s="15" t="s">
        <v>301</v>
      </c>
      <c r="CR26" s="16"/>
      <c r="CS26" s="16">
        <v>268.11</v>
      </c>
      <c r="CT26" s="15" t="s">
        <v>301</v>
      </c>
      <c r="CU26" s="16"/>
      <c r="CV26" s="16">
        <v>268.11</v>
      </c>
      <c r="CW26" s="15" t="s">
        <v>301</v>
      </c>
      <c r="CX26" s="16"/>
      <c r="CY26" s="16">
        <v>268.11</v>
      </c>
      <c r="CZ26" s="15" t="s">
        <v>301</v>
      </c>
      <c r="DA26" s="16"/>
      <c r="DB26" s="16">
        <v>268.11</v>
      </c>
      <c r="DE26" s="15"/>
      <c r="DF26" s="16"/>
      <c r="DG26" s="16"/>
      <c r="DH26" s="15"/>
      <c r="DI26" s="16"/>
      <c r="DJ26" s="16"/>
      <c r="DK26" s="15"/>
      <c r="DL26" s="16"/>
      <c r="DM26" s="16"/>
      <c r="DN26" s="15"/>
      <c r="DO26" s="16"/>
      <c r="DP26" s="16"/>
      <c r="DQ26" s="15"/>
      <c r="DR26" s="16"/>
      <c r="DS26" s="16"/>
      <c r="DT26" s="15"/>
      <c r="DU26" s="16"/>
      <c r="DV26" s="16"/>
      <c r="DW26" s="15"/>
      <c r="DX26" s="16"/>
      <c r="DY26" s="16"/>
      <c r="DZ26" s="15"/>
      <c r="EA26" s="16"/>
      <c r="EB26" s="16"/>
      <c r="EC26" s="15"/>
      <c r="ED26" s="16"/>
      <c r="EE26" s="16"/>
      <c r="EF26" s="15"/>
      <c r="EG26" s="16"/>
      <c r="EH26" s="16"/>
      <c r="EI26" s="15"/>
      <c r="EJ26" s="16"/>
      <c r="EK26" s="16"/>
      <c r="EL26" s="15"/>
      <c r="EM26" s="16"/>
      <c r="EN26" s="16"/>
      <c r="EO26" s="16"/>
      <c r="EP26" s="16"/>
      <c r="EQ26" s="61"/>
      <c r="ER26" s="16"/>
      <c r="ES26" s="16"/>
      <c r="ET26" s="61"/>
      <c r="EU26" s="16"/>
      <c r="EV26" s="16"/>
      <c r="EW26" s="61" t="s">
        <v>521</v>
      </c>
      <c r="EX26" s="16" t="s">
        <v>515</v>
      </c>
      <c r="EY26" s="132">
        <v>347.35</v>
      </c>
      <c r="EZ26" s="61"/>
      <c r="FA26" s="16"/>
      <c r="FB26" s="16"/>
      <c r="FC26" s="68" t="s">
        <v>510</v>
      </c>
      <c r="FD26" s="16" t="s">
        <v>546</v>
      </c>
      <c r="FE26" s="139">
        <v>221.76</v>
      </c>
      <c r="FF26" s="76"/>
      <c r="FG26" s="16"/>
      <c r="FH26" s="16"/>
      <c r="FI26" s="79"/>
      <c r="FJ26" s="16"/>
      <c r="FK26" s="16"/>
      <c r="FL26" s="82"/>
      <c r="FM26" s="16"/>
      <c r="FN26" s="16"/>
      <c r="FO26" s="83"/>
      <c r="FP26" s="16"/>
      <c r="FQ26" s="22"/>
      <c r="FR26" s="22" t="s">
        <v>637</v>
      </c>
      <c r="FS26" s="22" t="s">
        <v>638</v>
      </c>
      <c r="FT26" s="157">
        <v>9440.53</v>
      </c>
      <c r="FU26" s="22"/>
      <c r="FV26" s="22"/>
      <c r="FW26" s="22"/>
      <c r="FX26" s="93"/>
      <c r="FY26" s="93"/>
      <c r="FZ26" s="93"/>
    </row>
    <row r="27" spans="1:182" ht="36" customHeight="1">
      <c r="A27" s="15"/>
      <c r="B27" s="15" t="s">
        <v>16</v>
      </c>
      <c r="C27" s="16">
        <v>222.65</v>
      </c>
      <c r="D27" s="15" t="s">
        <v>16</v>
      </c>
      <c r="E27" s="16">
        <v>222.65</v>
      </c>
      <c r="F27" s="15" t="s">
        <v>16</v>
      </c>
      <c r="G27" s="16">
        <v>222.65</v>
      </c>
      <c r="H27" s="15" t="s">
        <v>16</v>
      </c>
      <c r="I27" s="16">
        <v>222.65</v>
      </c>
      <c r="J27" s="15" t="s">
        <v>16</v>
      </c>
      <c r="K27" s="16">
        <v>222.65</v>
      </c>
      <c r="L27" s="15" t="s">
        <v>16</v>
      </c>
      <c r="M27" s="16">
        <v>222.65</v>
      </c>
      <c r="N27" s="15" t="s">
        <v>16</v>
      </c>
      <c r="O27" s="16">
        <v>222.65</v>
      </c>
      <c r="P27" s="15" t="s">
        <v>16</v>
      </c>
      <c r="Q27" s="16">
        <v>222.65</v>
      </c>
      <c r="R27" s="15" t="s">
        <v>16</v>
      </c>
      <c r="S27" s="17">
        <f t="shared" si="0"/>
        <v>1781.2000000000003</v>
      </c>
      <c r="T27" s="11" t="s">
        <v>3</v>
      </c>
      <c r="U27" s="16" t="s">
        <v>134</v>
      </c>
      <c r="V27" s="16">
        <v>7080.27</v>
      </c>
      <c r="W27" s="15"/>
      <c r="X27" s="16"/>
      <c r="Y27" s="22"/>
      <c r="Z27" s="15"/>
      <c r="AA27" s="16"/>
      <c r="AB27" s="22"/>
      <c r="AC27" s="15"/>
      <c r="AD27" s="15"/>
      <c r="AE27" s="15"/>
      <c r="AF27" s="15"/>
      <c r="AG27" s="15"/>
      <c r="AH27" s="16"/>
      <c r="AI27" s="16"/>
      <c r="AJ27" s="15"/>
      <c r="AK27" s="16"/>
      <c r="AL27" s="16"/>
      <c r="AM27" s="15"/>
      <c r="AN27" s="16"/>
      <c r="AO27" s="16"/>
      <c r="AP27" s="15"/>
      <c r="AQ27" s="16"/>
      <c r="AR27" s="16"/>
      <c r="AS27" s="15"/>
      <c r="AT27" s="16"/>
      <c r="AU27" s="16"/>
      <c r="AV27" s="15"/>
      <c r="AW27" s="16"/>
      <c r="AX27" s="16"/>
      <c r="AY27" s="15"/>
      <c r="AZ27" s="16"/>
      <c r="BA27" s="16"/>
      <c r="BB27" s="15"/>
      <c r="BC27" s="16"/>
      <c r="BD27" s="16"/>
      <c r="BE27" s="15"/>
      <c r="BF27" s="16"/>
      <c r="BG27" s="16"/>
      <c r="BH27" s="15"/>
      <c r="BI27" s="16"/>
      <c r="BJ27" s="16"/>
      <c r="BK27" s="15" t="s">
        <v>261</v>
      </c>
      <c r="BL27" s="16" t="s">
        <v>262</v>
      </c>
      <c r="BM27" s="16">
        <v>8000</v>
      </c>
      <c r="BN27" s="15" t="s">
        <v>299</v>
      </c>
      <c r="BO27" s="16"/>
      <c r="BP27" s="16">
        <v>44.54</v>
      </c>
      <c r="BS27" s="15" t="s">
        <v>302</v>
      </c>
      <c r="BT27" s="16"/>
      <c r="BU27" s="16">
        <v>241.82</v>
      </c>
      <c r="BV27" s="15"/>
      <c r="BW27" s="16"/>
      <c r="BX27" s="16"/>
      <c r="BY27" s="15"/>
      <c r="BZ27" s="16"/>
      <c r="CA27" s="16"/>
      <c r="CB27" s="15" t="s">
        <v>302</v>
      </c>
      <c r="CC27" s="16"/>
      <c r="CD27" s="16">
        <v>241.82</v>
      </c>
      <c r="CE27" s="15"/>
      <c r="CF27" s="16"/>
      <c r="CG27" s="16"/>
      <c r="CH27" s="15"/>
      <c r="CI27" s="16"/>
      <c r="CJ27" s="16"/>
      <c r="CK27" s="15" t="s">
        <v>302</v>
      </c>
      <c r="CL27" s="16"/>
      <c r="CM27" s="16">
        <v>241.82</v>
      </c>
      <c r="CN27" s="15"/>
      <c r="CO27" s="16"/>
      <c r="CP27" s="16"/>
      <c r="CQ27" s="15"/>
      <c r="CR27" s="16"/>
      <c r="CS27" s="16"/>
      <c r="CT27" s="15"/>
      <c r="CU27" s="16"/>
      <c r="CV27" s="16"/>
      <c r="CW27" s="15"/>
      <c r="CX27" s="16"/>
      <c r="CY27" s="16"/>
      <c r="CZ27" s="15"/>
      <c r="DA27" s="16"/>
      <c r="DB27" s="16"/>
      <c r="DE27" s="15" t="s">
        <v>428</v>
      </c>
      <c r="DF27" s="16"/>
      <c r="DG27" s="16">
        <v>1362.77</v>
      </c>
      <c r="DH27" s="15"/>
      <c r="DI27" s="16"/>
      <c r="DJ27" s="16"/>
      <c r="DK27" s="15"/>
      <c r="DL27" s="16"/>
      <c r="DM27" s="16"/>
      <c r="DN27" s="15"/>
      <c r="DO27" s="16"/>
      <c r="DP27" s="16"/>
      <c r="DQ27" s="15"/>
      <c r="DR27" s="16"/>
      <c r="DS27" s="16"/>
      <c r="DT27" s="15"/>
      <c r="DU27" s="16"/>
      <c r="DV27" s="16"/>
      <c r="DW27" s="15"/>
      <c r="DX27" s="16"/>
      <c r="DY27" s="16"/>
      <c r="DZ27" s="15"/>
      <c r="EA27" s="16"/>
      <c r="EB27" s="16"/>
      <c r="EC27" s="15"/>
      <c r="ED27" s="16"/>
      <c r="EE27" s="16"/>
      <c r="EF27" s="15"/>
      <c r="EG27" s="16"/>
      <c r="EH27" s="16"/>
      <c r="EI27" s="15"/>
      <c r="EJ27" s="16"/>
      <c r="EK27" s="16"/>
      <c r="EL27" s="15"/>
      <c r="EM27" s="16"/>
      <c r="EN27" s="16"/>
      <c r="EO27" s="16"/>
      <c r="EP27" s="16"/>
      <c r="EQ27" s="61"/>
      <c r="ER27" s="16"/>
      <c r="ES27" s="16"/>
      <c r="ET27" s="61"/>
      <c r="EU27" s="16"/>
      <c r="EV27" s="16"/>
      <c r="EW27" s="61" t="s">
        <v>555</v>
      </c>
      <c r="EX27" s="16" t="s">
        <v>556</v>
      </c>
      <c r="EY27" s="132">
        <v>3097.24</v>
      </c>
      <c r="EZ27" s="61"/>
      <c r="FA27" s="16"/>
      <c r="FB27" s="16"/>
      <c r="FC27" s="68" t="s">
        <v>547</v>
      </c>
      <c r="FD27" s="16" t="s">
        <v>548</v>
      </c>
      <c r="FE27" s="139">
        <v>1612.65</v>
      </c>
      <c r="FF27" s="76"/>
      <c r="FG27" s="16"/>
      <c r="FH27" s="16"/>
      <c r="FI27" s="79"/>
      <c r="FJ27" s="16"/>
      <c r="FK27" s="16"/>
      <c r="FL27" s="82"/>
      <c r="FM27" s="16"/>
      <c r="FN27" s="16"/>
      <c r="FO27" s="83"/>
      <c r="FP27" s="16"/>
      <c r="FQ27" s="22"/>
      <c r="FR27" s="93"/>
      <c r="FS27" s="93"/>
      <c r="FT27" s="93"/>
      <c r="FU27" s="93"/>
      <c r="FV27" s="93"/>
      <c r="FW27" s="93"/>
      <c r="FX27" s="93"/>
      <c r="FY27" s="93"/>
      <c r="FZ27" s="93"/>
    </row>
    <row r="28" spans="1:182" ht="22.5">
      <c r="A28" s="11"/>
      <c r="B28" s="15" t="s">
        <v>16</v>
      </c>
      <c r="C28" s="16">
        <v>7080.27</v>
      </c>
      <c r="D28" s="15" t="s">
        <v>16</v>
      </c>
      <c r="E28" s="16">
        <v>7080.27</v>
      </c>
      <c r="F28" s="15" t="s">
        <v>16</v>
      </c>
      <c r="G28" s="16">
        <v>7080.27</v>
      </c>
      <c r="H28" s="15" t="s">
        <v>16</v>
      </c>
      <c r="I28" s="16">
        <v>7080.27</v>
      </c>
      <c r="J28" s="15" t="s">
        <v>16</v>
      </c>
      <c r="K28" s="16">
        <v>7080.27</v>
      </c>
      <c r="L28" s="15" t="s">
        <v>16</v>
      </c>
      <c r="M28" s="16">
        <v>7080.27</v>
      </c>
      <c r="N28" s="15" t="s">
        <v>16</v>
      </c>
      <c r="O28" s="16">
        <v>7080.27</v>
      </c>
      <c r="P28" s="15" t="s">
        <v>16</v>
      </c>
      <c r="Q28" s="16">
        <v>7080.27</v>
      </c>
      <c r="R28" s="15" t="s">
        <v>16</v>
      </c>
      <c r="S28" s="17">
        <f t="shared" si="0"/>
        <v>56642.16000000002</v>
      </c>
      <c r="T28" s="11" t="s">
        <v>5</v>
      </c>
      <c r="U28" s="16" t="s">
        <v>134</v>
      </c>
      <c r="V28" s="16">
        <v>2983.51</v>
      </c>
      <c r="W28" s="15"/>
      <c r="X28" s="16"/>
      <c r="Y28" s="22"/>
      <c r="Z28" s="15"/>
      <c r="AA28" s="16"/>
      <c r="AB28" s="22"/>
      <c r="AC28" s="15"/>
      <c r="AD28" s="15"/>
      <c r="AE28" s="15"/>
      <c r="AF28" s="15"/>
      <c r="AG28" s="15"/>
      <c r="AH28" s="16"/>
      <c r="AI28" s="16"/>
      <c r="AJ28" s="15"/>
      <c r="AK28" s="16"/>
      <c r="AL28" s="16"/>
      <c r="AM28" s="15"/>
      <c r="AN28" s="16"/>
      <c r="AO28" s="16"/>
      <c r="AP28" s="15"/>
      <c r="AQ28" s="16"/>
      <c r="AR28" s="16"/>
      <c r="AS28" s="15"/>
      <c r="AT28" s="16"/>
      <c r="AU28" s="16"/>
      <c r="AV28" s="15"/>
      <c r="AW28" s="16"/>
      <c r="AX28" s="16"/>
      <c r="AY28" s="15"/>
      <c r="AZ28" s="16"/>
      <c r="BA28" s="16"/>
      <c r="BB28" s="15"/>
      <c r="BC28" s="16"/>
      <c r="BD28" s="16"/>
      <c r="BE28" s="15"/>
      <c r="BF28" s="16"/>
      <c r="BG28" s="16"/>
      <c r="BH28" s="15"/>
      <c r="BI28" s="16"/>
      <c r="BJ28" s="16"/>
      <c r="BK28" s="15" t="s">
        <v>276</v>
      </c>
      <c r="BL28" s="16"/>
      <c r="BM28" s="16">
        <v>235.79</v>
      </c>
      <c r="BN28" s="15" t="s">
        <v>300</v>
      </c>
      <c r="BO28" s="16"/>
      <c r="BP28" s="16">
        <v>757.05</v>
      </c>
      <c r="BS28" s="18" t="s">
        <v>168</v>
      </c>
      <c r="BT28" s="20"/>
      <c r="BU28" s="19">
        <v>932.67</v>
      </c>
      <c r="BV28" s="18" t="s">
        <v>168</v>
      </c>
      <c r="BW28" s="20"/>
      <c r="BX28" s="19">
        <v>932.67</v>
      </c>
      <c r="BY28" s="18" t="s">
        <v>168</v>
      </c>
      <c r="BZ28" s="20"/>
      <c r="CA28" s="19">
        <v>932.67</v>
      </c>
      <c r="CB28" s="18" t="s">
        <v>168</v>
      </c>
      <c r="CC28" s="20"/>
      <c r="CD28" s="19">
        <v>932.67</v>
      </c>
      <c r="CE28" s="18" t="s">
        <v>168</v>
      </c>
      <c r="CF28" s="20"/>
      <c r="CG28" s="19">
        <v>932.67</v>
      </c>
      <c r="CH28" s="18" t="s">
        <v>168</v>
      </c>
      <c r="CI28" s="20"/>
      <c r="CJ28" s="19">
        <v>932.67</v>
      </c>
      <c r="CK28" s="18" t="s">
        <v>168</v>
      </c>
      <c r="CL28" s="20"/>
      <c r="CM28" s="19">
        <v>932.67</v>
      </c>
      <c r="CN28" s="18" t="s">
        <v>168</v>
      </c>
      <c r="CO28" s="20"/>
      <c r="CP28" s="19">
        <v>932.67</v>
      </c>
      <c r="CQ28" s="18" t="s">
        <v>168</v>
      </c>
      <c r="CR28" s="20"/>
      <c r="CS28" s="19">
        <v>932.67</v>
      </c>
      <c r="CT28" s="18" t="s">
        <v>168</v>
      </c>
      <c r="CU28" s="20"/>
      <c r="CV28" s="19">
        <v>932.67</v>
      </c>
      <c r="CW28" s="18" t="s">
        <v>168</v>
      </c>
      <c r="CX28" s="20"/>
      <c r="CY28" s="19">
        <v>932.67</v>
      </c>
      <c r="CZ28" s="18" t="s">
        <v>168</v>
      </c>
      <c r="DA28" s="20"/>
      <c r="DB28" s="19">
        <v>932.67</v>
      </c>
      <c r="DE28" s="18" t="s">
        <v>168</v>
      </c>
      <c r="DF28" s="20"/>
      <c r="DG28" s="19">
        <v>1291.43</v>
      </c>
      <c r="DH28" s="18" t="s">
        <v>168</v>
      </c>
      <c r="DI28" s="20"/>
      <c r="DJ28" s="19">
        <v>1291.43</v>
      </c>
      <c r="DK28" s="18" t="s">
        <v>168</v>
      </c>
      <c r="DL28" s="20"/>
      <c r="DM28" s="19">
        <v>1291.43</v>
      </c>
      <c r="DN28" s="18" t="s">
        <v>168</v>
      </c>
      <c r="DO28" s="20"/>
      <c r="DP28" s="19">
        <v>1291.43</v>
      </c>
      <c r="DQ28" s="18" t="s">
        <v>168</v>
      </c>
      <c r="DR28" s="20"/>
      <c r="DS28" s="19">
        <v>1291.43</v>
      </c>
      <c r="DT28" s="18" t="s">
        <v>168</v>
      </c>
      <c r="DU28" s="20"/>
      <c r="DV28" s="19">
        <v>1291.43</v>
      </c>
      <c r="DW28" s="18" t="s">
        <v>168</v>
      </c>
      <c r="DX28" s="20"/>
      <c r="DY28" s="19">
        <v>1291.43</v>
      </c>
      <c r="DZ28" s="18" t="s">
        <v>168</v>
      </c>
      <c r="EA28" s="20"/>
      <c r="EB28" s="19">
        <v>1291.43</v>
      </c>
      <c r="EC28" s="18" t="s">
        <v>168</v>
      </c>
      <c r="ED28" s="20"/>
      <c r="EE28" s="19">
        <v>1291.43</v>
      </c>
      <c r="EF28" s="18" t="s">
        <v>168</v>
      </c>
      <c r="EG28" s="20"/>
      <c r="EH28" s="19">
        <v>1291.43</v>
      </c>
      <c r="EI28" s="18" t="s">
        <v>168</v>
      </c>
      <c r="EJ28" s="20"/>
      <c r="EK28" s="19">
        <v>1291.43</v>
      </c>
      <c r="EL28" s="18" t="s">
        <v>168</v>
      </c>
      <c r="EM28" s="20"/>
      <c r="EN28" s="19">
        <v>1291.43</v>
      </c>
      <c r="EO28" s="19"/>
      <c r="EP28" s="19"/>
      <c r="EQ28" s="18"/>
      <c r="ER28" s="20"/>
      <c r="ES28" s="19"/>
      <c r="ET28" s="18"/>
      <c r="EU28" s="20"/>
      <c r="EV28" s="19"/>
      <c r="EW28" s="18" t="s">
        <v>557</v>
      </c>
      <c r="EX28" s="20" t="s">
        <v>556</v>
      </c>
      <c r="EY28" s="141">
        <v>729.1</v>
      </c>
      <c r="EZ28" s="18"/>
      <c r="FA28" s="20"/>
      <c r="FB28" s="19"/>
      <c r="FC28" s="18" t="s">
        <v>448</v>
      </c>
      <c r="FD28" s="20" t="s">
        <v>549</v>
      </c>
      <c r="FE28" s="141">
        <v>726.2</v>
      </c>
      <c r="FF28" s="18"/>
      <c r="FG28" s="20"/>
      <c r="FH28" s="19"/>
      <c r="FI28" s="18"/>
      <c r="FJ28" s="20"/>
      <c r="FK28" s="19"/>
      <c r="FL28" s="18"/>
      <c r="FM28" s="20"/>
      <c r="FN28" s="19"/>
      <c r="FO28" s="18"/>
      <c r="FP28" s="20"/>
      <c r="FQ28" s="21"/>
      <c r="FR28" s="93"/>
      <c r="FS28" s="93"/>
      <c r="FT28" s="93"/>
      <c r="FU28" s="93"/>
      <c r="FV28" s="93"/>
      <c r="FW28" s="93"/>
      <c r="FX28" s="93"/>
      <c r="FY28" s="93"/>
      <c r="FZ28" s="93"/>
    </row>
    <row r="29" spans="1:182" ht="37.5" customHeight="1">
      <c r="A29" s="11"/>
      <c r="B29" s="15" t="s">
        <v>16</v>
      </c>
      <c r="C29" s="16">
        <v>133.59</v>
      </c>
      <c r="D29" s="15" t="s">
        <v>16</v>
      </c>
      <c r="E29" s="16">
        <v>133.59</v>
      </c>
      <c r="F29" s="15" t="s">
        <v>16</v>
      </c>
      <c r="G29" s="16">
        <v>133.59</v>
      </c>
      <c r="H29" s="15" t="s">
        <v>16</v>
      </c>
      <c r="I29" s="16">
        <v>133.59</v>
      </c>
      <c r="J29" s="15" t="s">
        <v>16</v>
      </c>
      <c r="K29" s="16">
        <v>133.59</v>
      </c>
      <c r="L29" s="15" t="s">
        <v>16</v>
      </c>
      <c r="M29" s="16">
        <v>133.59</v>
      </c>
      <c r="N29" s="15" t="s">
        <v>16</v>
      </c>
      <c r="O29" s="16">
        <v>133.59</v>
      </c>
      <c r="P29" s="15" t="s">
        <v>16</v>
      </c>
      <c r="Q29" s="16">
        <v>133.59</v>
      </c>
      <c r="R29" s="15" t="s">
        <v>16</v>
      </c>
      <c r="S29" s="17">
        <f t="shared" si="0"/>
        <v>1068.72</v>
      </c>
      <c r="T29" s="24" t="s">
        <v>133</v>
      </c>
      <c r="U29" s="16" t="s">
        <v>134</v>
      </c>
      <c r="V29" s="16">
        <v>1364.5</v>
      </c>
      <c r="W29" s="24"/>
      <c r="X29" s="16"/>
      <c r="Y29" s="22"/>
      <c r="Z29" s="24"/>
      <c r="AA29" s="16"/>
      <c r="AB29" s="22"/>
      <c r="AC29" s="15"/>
      <c r="AD29" s="15"/>
      <c r="AE29" s="15"/>
      <c r="AF29" s="15"/>
      <c r="AG29" s="24"/>
      <c r="AH29" s="16"/>
      <c r="AI29" s="16"/>
      <c r="AJ29" s="24"/>
      <c r="AK29" s="16"/>
      <c r="AL29" s="16"/>
      <c r="AM29" s="24"/>
      <c r="AN29" s="16"/>
      <c r="AO29" s="16"/>
      <c r="AP29" s="24"/>
      <c r="AQ29" s="16"/>
      <c r="AR29" s="16"/>
      <c r="AS29" s="24"/>
      <c r="AT29" s="16"/>
      <c r="AU29" s="16"/>
      <c r="AV29" s="24"/>
      <c r="AW29" s="16"/>
      <c r="AX29" s="16"/>
      <c r="AY29" s="24"/>
      <c r="AZ29" s="16"/>
      <c r="BA29" s="16"/>
      <c r="BB29" s="24"/>
      <c r="BC29" s="16"/>
      <c r="BD29" s="16"/>
      <c r="BE29" s="24"/>
      <c r="BF29" s="16"/>
      <c r="BG29" s="16"/>
      <c r="BH29" s="24"/>
      <c r="BI29" s="16"/>
      <c r="BJ29" s="16"/>
      <c r="BK29" s="15" t="s">
        <v>298</v>
      </c>
      <c r="BL29" s="16"/>
      <c r="BM29" s="16">
        <v>44.54</v>
      </c>
      <c r="BN29" s="24"/>
      <c r="BO29" s="16"/>
      <c r="BP29" s="16"/>
      <c r="BS29" s="15" t="s">
        <v>343</v>
      </c>
      <c r="BT29" s="16"/>
      <c r="BU29" s="16">
        <v>7169.65</v>
      </c>
      <c r="BV29" s="15" t="s">
        <v>343</v>
      </c>
      <c r="BW29" s="16"/>
      <c r="BX29" s="16">
        <v>7169.65</v>
      </c>
      <c r="BY29" s="15" t="s">
        <v>343</v>
      </c>
      <c r="BZ29" s="16"/>
      <c r="CA29" s="16">
        <v>7169.65</v>
      </c>
      <c r="CB29" s="15" t="s">
        <v>343</v>
      </c>
      <c r="CC29" s="16"/>
      <c r="CD29" s="16">
        <v>7169.65</v>
      </c>
      <c r="CE29" s="15" t="s">
        <v>343</v>
      </c>
      <c r="CF29" s="16"/>
      <c r="CG29" s="16">
        <v>7169.65</v>
      </c>
      <c r="CH29" s="15" t="s">
        <v>343</v>
      </c>
      <c r="CI29" s="16"/>
      <c r="CJ29" s="16">
        <v>7169.65</v>
      </c>
      <c r="CK29" s="15" t="s">
        <v>343</v>
      </c>
      <c r="CL29" s="16"/>
      <c r="CM29" s="16">
        <v>7169.65</v>
      </c>
      <c r="CN29" s="15" t="s">
        <v>343</v>
      </c>
      <c r="CO29" s="16"/>
      <c r="CP29" s="16">
        <v>7169.65</v>
      </c>
      <c r="CQ29" s="15" t="s">
        <v>343</v>
      </c>
      <c r="CR29" s="16"/>
      <c r="CS29" s="16">
        <v>7169.65</v>
      </c>
      <c r="CT29" s="15" t="s">
        <v>343</v>
      </c>
      <c r="CU29" s="16"/>
      <c r="CV29" s="16">
        <v>7169.65</v>
      </c>
      <c r="CW29" s="15" t="s">
        <v>343</v>
      </c>
      <c r="CX29" s="16"/>
      <c r="CY29" s="16">
        <v>7169.65</v>
      </c>
      <c r="CZ29" s="15" t="s">
        <v>343</v>
      </c>
      <c r="DA29" s="16"/>
      <c r="DB29" s="16">
        <v>7169.65</v>
      </c>
      <c r="DE29" s="15" t="s">
        <v>343</v>
      </c>
      <c r="DF29" s="16"/>
      <c r="DG29" s="16">
        <v>8060.29</v>
      </c>
      <c r="DH29" s="15" t="s">
        <v>343</v>
      </c>
      <c r="DI29" s="16"/>
      <c r="DJ29" s="16">
        <v>8060.29</v>
      </c>
      <c r="DK29" s="15" t="s">
        <v>343</v>
      </c>
      <c r="DL29" s="16"/>
      <c r="DM29" s="16">
        <v>8060.29</v>
      </c>
      <c r="DN29" s="15" t="s">
        <v>343</v>
      </c>
      <c r="DO29" s="16"/>
      <c r="DP29" s="16">
        <v>8060.29</v>
      </c>
      <c r="DQ29" s="15" t="s">
        <v>343</v>
      </c>
      <c r="DR29" s="16"/>
      <c r="DS29" s="16">
        <v>8060.29</v>
      </c>
      <c r="DT29" s="15" t="s">
        <v>343</v>
      </c>
      <c r="DU29" s="16"/>
      <c r="DV29" s="16">
        <v>8060.29</v>
      </c>
      <c r="DW29" s="15" t="s">
        <v>343</v>
      </c>
      <c r="DX29" s="16"/>
      <c r="DY29" s="16">
        <v>8060.29</v>
      </c>
      <c r="DZ29" s="15" t="s">
        <v>343</v>
      </c>
      <c r="EA29" s="16"/>
      <c r="EB29" s="16">
        <v>8060.29</v>
      </c>
      <c r="EC29" s="15" t="s">
        <v>343</v>
      </c>
      <c r="ED29" s="16"/>
      <c r="EE29" s="16">
        <v>8060.29</v>
      </c>
      <c r="EF29" s="15" t="s">
        <v>343</v>
      </c>
      <c r="EG29" s="16"/>
      <c r="EH29" s="16">
        <v>8060.29</v>
      </c>
      <c r="EI29" s="15" t="s">
        <v>343</v>
      </c>
      <c r="EJ29" s="16"/>
      <c r="EK29" s="16">
        <v>8060.29</v>
      </c>
      <c r="EL29" s="15" t="s">
        <v>343</v>
      </c>
      <c r="EM29" s="16"/>
      <c r="EN29" s="16">
        <v>8060.29</v>
      </c>
      <c r="EO29" s="16"/>
      <c r="EP29" s="16"/>
      <c r="EQ29" s="61"/>
      <c r="ER29" s="16"/>
      <c r="ES29" s="16"/>
      <c r="ET29" s="61"/>
      <c r="EU29" s="16"/>
      <c r="EV29" s="16"/>
      <c r="EW29" s="61" t="s">
        <v>558</v>
      </c>
      <c r="EX29" s="16" t="s">
        <v>556</v>
      </c>
      <c r="EY29" s="132">
        <v>3269.12</v>
      </c>
      <c r="EZ29" s="61"/>
      <c r="FA29" s="16"/>
      <c r="FB29" s="16"/>
      <c r="FC29" s="68" t="s">
        <v>573</v>
      </c>
      <c r="FD29" s="16" t="s">
        <v>575</v>
      </c>
      <c r="FE29" s="139">
        <v>1003.98</v>
      </c>
      <c r="FF29" s="76"/>
      <c r="FG29" s="16"/>
      <c r="FH29" s="16"/>
      <c r="FI29" s="79"/>
      <c r="FJ29" s="16"/>
      <c r="FK29" s="16"/>
      <c r="FL29" s="82"/>
      <c r="FM29" s="16"/>
      <c r="FN29" s="16"/>
      <c r="FO29" s="83"/>
      <c r="FP29" s="16"/>
      <c r="FQ29" s="22"/>
      <c r="FR29" s="93"/>
      <c r="FS29" s="93"/>
      <c r="FT29" s="93"/>
      <c r="FU29" s="93"/>
      <c r="FV29" s="93"/>
      <c r="FW29" s="93"/>
      <c r="FX29" s="93"/>
      <c r="FY29" s="93"/>
      <c r="FZ29" s="93"/>
    </row>
    <row r="30" spans="1:182" ht="19.5" customHeight="1">
      <c r="A30" s="11"/>
      <c r="B30" s="15" t="s">
        <v>16</v>
      </c>
      <c r="C30" s="16">
        <v>89.06</v>
      </c>
      <c r="D30" s="15" t="s">
        <v>16</v>
      </c>
      <c r="E30" s="16">
        <v>89.06</v>
      </c>
      <c r="F30" s="15" t="s">
        <v>16</v>
      </c>
      <c r="G30" s="16">
        <v>89.06</v>
      </c>
      <c r="H30" s="15" t="s">
        <v>16</v>
      </c>
      <c r="I30" s="16">
        <v>89.06</v>
      </c>
      <c r="J30" s="15" t="s">
        <v>16</v>
      </c>
      <c r="K30" s="16">
        <v>89.06</v>
      </c>
      <c r="L30" s="15" t="s">
        <v>16</v>
      </c>
      <c r="M30" s="16">
        <v>89.06</v>
      </c>
      <c r="N30" s="15" t="s">
        <v>16</v>
      </c>
      <c r="O30" s="16">
        <v>89.06</v>
      </c>
      <c r="P30" s="15" t="s">
        <v>16</v>
      </c>
      <c r="Q30" s="16">
        <v>89.06</v>
      </c>
      <c r="R30" s="15" t="s">
        <v>16</v>
      </c>
      <c r="S30" s="17">
        <f t="shared" si="0"/>
        <v>712.48</v>
      </c>
      <c r="T30" s="15"/>
      <c r="U30" s="16"/>
      <c r="V30" s="16"/>
      <c r="W30" s="15"/>
      <c r="X30" s="16"/>
      <c r="Y30" s="22"/>
      <c r="Z30" s="15"/>
      <c r="AA30" s="16"/>
      <c r="AB30" s="22"/>
      <c r="AC30" s="15"/>
      <c r="AD30" s="15"/>
      <c r="AE30" s="15"/>
      <c r="AF30" s="15"/>
      <c r="AG30" s="15"/>
      <c r="AH30" s="16"/>
      <c r="AI30" s="16"/>
      <c r="AJ30" s="15"/>
      <c r="AK30" s="16"/>
      <c r="AL30" s="16"/>
      <c r="AM30" s="15"/>
      <c r="AN30" s="16"/>
      <c r="AO30" s="16"/>
      <c r="AP30" s="15"/>
      <c r="AQ30" s="16"/>
      <c r="AR30" s="16"/>
      <c r="AS30" s="15"/>
      <c r="AT30" s="16"/>
      <c r="AU30" s="16"/>
      <c r="AV30" s="15"/>
      <c r="AW30" s="16"/>
      <c r="AX30" s="16"/>
      <c r="AY30" s="15"/>
      <c r="AZ30" s="16"/>
      <c r="BA30" s="16"/>
      <c r="BB30" s="15"/>
      <c r="BC30" s="16"/>
      <c r="BD30" s="16"/>
      <c r="BE30" s="15"/>
      <c r="BF30" s="16"/>
      <c r="BG30" s="16"/>
      <c r="BH30" s="15"/>
      <c r="BI30" s="16"/>
      <c r="BJ30" s="16"/>
      <c r="BK30" s="15" t="s">
        <v>299</v>
      </c>
      <c r="BL30" s="16"/>
      <c r="BM30" s="16">
        <v>44.54</v>
      </c>
      <c r="BN30" s="15"/>
      <c r="BO30" s="16"/>
      <c r="BP30" s="16"/>
      <c r="BS30" s="15" t="s">
        <v>344</v>
      </c>
      <c r="BT30" s="16"/>
      <c r="BU30" s="16">
        <v>2226.6</v>
      </c>
      <c r="BV30" s="15" t="s">
        <v>344</v>
      </c>
      <c r="BW30" s="16"/>
      <c r="BX30" s="16">
        <v>2226.6</v>
      </c>
      <c r="BY30" s="15" t="s">
        <v>344</v>
      </c>
      <c r="BZ30" s="16"/>
      <c r="CA30" s="16">
        <v>2226.6</v>
      </c>
      <c r="CB30" s="15" t="s">
        <v>344</v>
      </c>
      <c r="CC30" s="16"/>
      <c r="CD30" s="16">
        <v>2226.6</v>
      </c>
      <c r="CE30" s="15" t="s">
        <v>344</v>
      </c>
      <c r="CF30" s="16"/>
      <c r="CG30" s="16">
        <v>2226.6</v>
      </c>
      <c r="CH30" s="15" t="s">
        <v>344</v>
      </c>
      <c r="CI30" s="16"/>
      <c r="CJ30" s="16">
        <v>2226.6</v>
      </c>
      <c r="CK30" s="15" t="s">
        <v>344</v>
      </c>
      <c r="CL30" s="16"/>
      <c r="CM30" s="16">
        <v>2226.6</v>
      </c>
      <c r="CN30" s="15" t="s">
        <v>344</v>
      </c>
      <c r="CO30" s="16"/>
      <c r="CP30" s="16">
        <v>2226.6</v>
      </c>
      <c r="CQ30" s="15" t="s">
        <v>344</v>
      </c>
      <c r="CR30" s="16"/>
      <c r="CS30" s="16">
        <v>2226.6</v>
      </c>
      <c r="CT30" s="15" t="s">
        <v>344</v>
      </c>
      <c r="CU30" s="16"/>
      <c r="CV30" s="16">
        <v>2226.6</v>
      </c>
      <c r="CW30" s="15" t="s">
        <v>344</v>
      </c>
      <c r="CX30" s="16"/>
      <c r="CY30" s="16">
        <v>2226.6</v>
      </c>
      <c r="CZ30" s="15" t="s">
        <v>344</v>
      </c>
      <c r="DA30" s="16"/>
      <c r="DB30" s="16">
        <v>2226.6</v>
      </c>
      <c r="DE30" s="15" t="s">
        <v>344</v>
      </c>
      <c r="DF30" s="16"/>
      <c r="DG30" s="16">
        <v>2493.79</v>
      </c>
      <c r="DH30" s="15" t="s">
        <v>344</v>
      </c>
      <c r="DI30" s="16"/>
      <c r="DJ30" s="16">
        <v>2493.79</v>
      </c>
      <c r="DK30" s="15" t="s">
        <v>344</v>
      </c>
      <c r="DL30" s="16"/>
      <c r="DM30" s="16">
        <v>2493.79</v>
      </c>
      <c r="DN30" s="15" t="s">
        <v>344</v>
      </c>
      <c r="DO30" s="16"/>
      <c r="DP30" s="16">
        <v>2493.79</v>
      </c>
      <c r="DQ30" s="15" t="s">
        <v>344</v>
      </c>
      <c r="DR30" s="16"/>
      <c r="DS30" s="16">
        <v>2493.79</v>
      </c>
      <c r="DT30" s="15" t="s">
        <v>344</v>
      </c>
      <c r="DU30" s="16"/>
      <c r="DV30" s="16">
        <v>2493.79</v>
      </c>
      <c r="DW30" s="15" t="s">
        <v>344</v>
      </c>
      <c r="DX30" s="16"/>
      <c r="DY30" s="16">
        <v>2493.79</v>
      </c>
      <c r="DZ30" s="15" t="s">
        <v>344</v>
      </c>
      <c r="EA30" s="16"/>
      <c r="EB30" s="16">
        <v>2493.79</v>
      </c>
      <c r="EC30" s="15" t="s">
        <v>344</v>
      </c>
      <c r="ED30" s="16"/>
      <c r="EE30" s="16">
        <v>2493.79</v>
      </c>
      <c r="EF30" s="15" t="s">
        <v>344</v>
      </c>
      <c r="EG30" s="16"/>
      <c r="EH30" s="16">
        <v>2493.79</v>
      </c>
      <c r="EI30" s="15" t="s">
        <v>344</v>
      </c>
      <c r="EJ30" s="16"/>
      <c r="EK30" s="16">
        <v>2493.79</v>
      </c>
      <c r="EL30" s="15" t="s">
        <v>344</v>
      </c>
      <c r="EM30" s="16"/>
      <c r="EN30" s="16">
        <v>2493.79</v>
      </c>
      <c r="EO30" s="16"/>
      <c r="EP30" s="16"/>
      <c r="EQ30" s="61"/>
      <c r="ER30" s="16"/>
      <c r="ES30" s="16"/>
      <c r="ET30" s="61"/>
      <c r="EU30" s="16"/>
      <c r="EV30" s="16"/>
      <c r="EW30" s="18" t="s">
        <v>586</v>
      </c>
      <c r="EX30" s="16" t="s">
        <v>587</v>
      </c>
      <c r="EY30" s="132">
        <v>1458.16</v>
      </c>
      <c r="EZ30" s="61"/>
      <c r="FA30" s="16"/>
      <c r="FB30" s="16"/>
      <c r="FC30" s="24" t="s">
        <v>583</v>
      </c>
      <c r="FD30" s="16" t="s">
        <v>584</v>
      </c>
      <c r="FE30" s="132">
        <v>1042.08</v>
      </c>
      <c r="FF30" s="76"/>
      <c r="FG30" s="16"/>
      <c r="FH30" s="16"/>
      <c r="FI30" s="79"/>
      <c r="FJ30" s="16"/>
      <c r="FK30" s="16"/>
      <c r="FL30" s="82"/>
      <c r="FM30" s="16"/>
      <c r="FN30" s="16"/>
      <c r="FO30" s="83"/>
      <c r="FP30" s="16"/>
      <c r="FQ30" s="22"/>
      <c r="FR30" s="93"/>
      <c r="FS30" s="93"/>
      <c r="FT30" s="93"/>
      <c r="FU30" s="93"/>
      <c r="FV30" s="93"/>
      <c r="FW30" s="93"/>
      <c r="FX30" s="93"/>
      <c r="FY30" s="93"/>
      <c r="FZ30" s="93"/>
    </row>
    <row r="31" spans="1:182" ht="21" customHeight="1">
      <c r="A31" s="11"/>
      <c r="B31" s="15" t="s">
        <v>16</v>
      </c>
      <c r="C31" s="16">
        <v>2983.51</v>
      </c>
      <c r="D31" s="15" t="s">
        <v>16</v>
      </c>
      <c r="E31" s="16">
        <v>2983.51</v>
      </c>
      <c r="F31" s="15" t="s">
        <v>16</v>
      </c>
      <c r="G31" s="16">
        <v>2983.51</v>
      </c>
      <c r="H31" s="15" t="s">
        <v>16</v>
      </c>
      <c r="I31" s="16">
        <v>2983.51</v>
      </c>
      <c r="J31" s="15" t="s">
        <v>16</v>
      </c>
      <c r="K31" s="16">
        <v>2983.51</v>
      </c>
      <c r="L31" s="15" t="s">
        <v>16</v>
      </c>
      <c r="M31" s="16">
        <v>2983.51</v>
      </c>
      <c r="N31" s="15" t="s">
        <v>16</v>
      </c>
      <c r="O31" s="16">
        <v>2983.51</v>
      </c>
      <c r="P31" s="15" t="s">
        <v>16</v>
      </c>
      <c r="Q31" s="16">
        <v>2983.51</v>
      </c>
      <c r="R31" s="15" t="s">
        <v>16</v>
      </c>
      <c r="S31" s="17">
        <f t="shared" si="0"/>
        <v>23868.08</v>
      </c>
      <c r="T31" s="15"/>
      <c r="U31" s="16"/>
      <c r="V31" s="16"/>
      <c r="W31" s="15"/>
      <c r="X31" s="16"/>
      <c r="Y31" s="22"/>
      <c r="Z31" s="15"/>
      <c r="AA31" s="16"/>
      <c r="AB31" s="22"/>
      <c r="AC31" s="15"/>
      <c r="AD31" s="15"/>
      <c r="AE31" s="15"/>
      <c r="AF31" s="15"/>
      <c r="AG31" s="15"/>
      <c r="AH31" s="16"/>
      <c r="AI31" s="16"/>
      <c r="AJ31" s="15"/>
      <c r="AK31" s="16"/>
      <c r="AL31" s="16"/>
      <c r="AM31" s="15"/>
      <c r="AN31" s="16"/>
      <c r="AO31" s="16"/>
      <c r="AP31" s="15"/>
      <c r="AQ31" s="16"/>
      <c r="AR31" s="16"/>
      <c r="AS31" s="15"/>
      <c r="AT31" s="16"/>
      <c r="AU31" s="16"/>
      <c r="AV31" s="15"/>
      <c r="AW31" s="16"/>
      <c r="AX31" s="16"/>
      <c r="AY31" s="15"/>
      <c r="AZ31" s="16"/>
      <c r="BA31" s="16"/>
      <c r="BB31" s="15"/>
      <c r="BC31" s="16"/>
      <c r="BD31" s="16"/>
      <c r="BE31" s="15"/>
      <c r="BF31" s="16"/>
      <c r="BG31" s="16"/>
      <c r="BH31" s="15"/>
      <c r="BI31" s="16"/>
      <c r="BJ31" s="16"/>
      <c r="BK31" s="15"/>
      <c r="BL31" s="16"/>
      <c r="BM31" s="16"/>
      <c r="BN31" s="15"/>
      <c r="BO31" s="16"/>
      <c r="BP31" s="16"/>
      <c r="BS31" s="15"/>
      <c r="BT31" s="16"/>
      <c r="BU31" s="16"/>
      <c r="BV31" s="15"/>
      <c r="BW31" s="16"/>
      <c r="BX31" s="16"/>
      <c r="BY31" s="15"/>
      <c r="BZ31" s="16"/>
      <c r="CA31" s="16"/>
      <c r="CB31" s="15"/>
      <c r="CC31" s="16"/>
      <c r="CD31" s="16"/>
      <c r="CE31" s="15"/>
      <c r="CF31" s="16"/>
      <c r="CG31" s="16"/>
      <c r="CH31" s="15"/>
      <c r="CI31" s="16"/>
      <c r="CJ31" s="16"/>
      <c r="CK31" s="15"/>
      <c r="CL31" s="16"/>
      <c r="CM31" s="16"/>
      <c r="CN31" s="15"/>
      <c r="CO31" s="16"/>
      <c r="CP31" s="16"/>
      <c r="CQ31" s="15"/>
      <c r="CR31" s="16"/>
      <c r="CS31" s="16"/>
      <c r="CT31" s="15"/>
      <c r="CU31" s="16"/>
      <c r="CV31" s="16"/>
      <c r="CW31" s="15"/>
      <c r="CX31" s="16"/>
      <c r="CY31" s="16"/>
      <c r="CZ31" s="15"/>
      <c r="DA31" s="16"/>
      <c r="DB31" s="16"/>
      <c r="DE31" s="15"/>
      <c r="DF31" s="16"/>
      <c r="DG31" s="16"/>
      <c r="DH31" s="15"/>
      <c r="DI31" s="16"/>
      <c r="DJ31" s="16"/>
      <c r="DK31" s="15"/>
      <c r="DL31" s="16"/>
      <c r="DM31" s="16"/>
      <c r="DN31" s="15"/>
      <c r="DO31" s="16"/>
      <c r="DP31" s="16"/>
      <c r="DQ31" s="15"/>
      <c r="DR31" s="16"/>
      <c r="DS31" s="16"/>
      <c r="DT31" s="15"/>
      <c r="DU31" s="16"/>
      <c r="DV31" s="16"/>
      <c r="DW31" s="15"/>
      <c r="DX31" s="16"/>
      <c r="DY31" s="16"/>
      <c r="DZ31" s="15"/>
      <c r="EA31" s="16"/>
      <c r="EB31" s="16"/>
      <c r="EC31" s="15"/>
      <c r="ED31" s="16"/>
      <c r="EE31" s="16"/>
      <c r="EF31" s="15"/>
      <c r="EG31" s="16"/>
      <c r="EH31" s="16"/>
      <c r="EI31" s="15"/>
      <c r="EJ31" s="16"/>
      <c r="EK31" s="16"/>
      <c r="EL31" s="15"/>
      <c r="EM31" s="16"/>
      <c r="EN31" s="16"/>
      <c r="EO31" s="16"/>
      <c r="EP31" s="16"/>
      <c r="EQ31" s="61"/>
      <c r="ER31" s="16"/>
      <c r="ES31" s="16"/>
      <c r="ET31" s="61"/>
      <c r="EU31" s="16"/>
      <c r="EV31" s="16"/>
      <c r="EW31" s="131"/>
      <c r="EX31" s="16"/>
      <c r="EY31" s="16"/>
      <c r="EZ31" s="61"/>
      <c r="FA31" s="16"/>
      <c r="FB31" s="16"/>
      <c r="FC31" s="68" t="s">
        <v>14</v>
      </c>
      <c r="FD31" s="16" t="s">
        <v>536</v>
      </c>
      <c r="FE31" s="132">
        <v>2273.8</v>
      </c>
      <c r="FF31" s="76"/>
      <c r="FG31" s="16"/>
      <c r="FH31" s="16"/>
      <c r="FI31" s="79"/>
      <c r="FJ31" s="16"/>
      <c r="FK31" s="16"/>
      <c r="FL31" s="82"/>
      <c r="FM31" s="16"/>
      <c r="FN31" s="16"/>
      <c r="FO31" s="83"/>
      <c r="FP31" s="16"/>
      <c r="FQ31" s="22"/>
      <c r="FR31" s="93"/>
      <c r="FS31" s="93"/>
      <c r="FT31" s="93"/>
      <c r="FU31" s="93"/>
      <c r="FV31" s="93"/>
      <c r="FW31" s="93"/>
      <c r="FX31" s="93"/>
      <c r="FY31" s="93"/>
      <c r="FZ31" s="93"/>
    </row>
    <row r="32" spans="1:183" ht="62.25" customHeight="1">
      <c r="A32" s="15"/>
      <c r="B32" s="15"/>
      <c r="C32" s="16"/>
      <c r="D32" s="15"/>
      <c r="E32" s="16"/>
      <c r="F32" s="15"/>
      <c r="G32" s="16"/>
      <c r="H32" s="15"/>
      <c r="I32" s="16"/>
      <c r="J32" s="15"/>
      <c r="K32" s="15"/>
      <c r="L32" s="15"/>
      <c r="M32" s="15"/>
      <c r="N32" s="15"/>
      <c r="O32" s="15"/>
      <c r="P32" s="15" t="s">
        <v>20</v>
      </c>
      <c r="Q32" s="16">
        <v>33.1</v>
      </c>
      <c r="R32" s="11"/>
      <c r="S32" s="17">
        <f t="shared" si="0"/>
        <v>33.1</v>
      </c>
      <c r="T32" s="27"/>
      <c r="U32" s="27"/>
      <c r="V32" s="27"/>
      <c r="W32" s="27"/>
      <c r="X32" s="27"/>
      <c r="Y32" s="28"/>
      <c r="Z32" s="27"/>
      <c r="AA32" s="27"/>
      <c r="AB32" s="28"/>
      <c r="AC32" s="15"/>
      <c r="AD32" s="15"/>
      <c r="AE32" s="15"/>
      <c r="AF32" s="29" t="s">
        <v>295</v>
      </c>
      <c r="AG32" s="27"/>
      <c r="AH32" s="27"/>
      <c r="AI32" s="27"/>
      <c r="AJ32" s="27"/>
      <c r="AK32" s="27"/>
      <c r="AL32" s="27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1" t="s">
        <v>296</v>
      </c>
      <c r="BR32" s="31" t="s">
        <v>297</v>
      </c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1" t="s">
        <v>406</v>
      </c>
      <c r="DD32" s="31" t="s">
        <v>407</v>
      </c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92"/>
      <c r="FR32" s="93"/>
      <c r="FS32" s="93"/>
      <c r="FT32" s="93"/>
      <c r="FU32" s="93"/>
      <c r="FV32" s="93"/>
      <c r="FW32" s="93"/>
      <c r="FX32" s="93"/>
      <c r="FY32" s="93"/>
      <c r="FZ32" s="93"/>
      <c r="GA32" s="133" t="s">
        <v>602</v>
      </c>
    </row>
    <row r="33" spans="1:183" ht="12.75">
      <c r="A33" s="11" t="s">
        <v>7</v>
      </c>
      <c r="B33" s="11"/>
      <c r="C33" s="32">
        <f>SUM(C7:C8)+C14+SUM(C28:C31)+SUM(C32:C32)</f>
        <v>24001.67</v>
      </c>
      <c r="D33" s="11"/>
      <c r="E33" s="32">
        <f>SUM(E7:E8)+E14+SUM(E28:E31)+SUM(E32:E32)</f>
        <v>24001.67</v>
      </c>
      <c r="F33" s="33"/>
      <c r="G33" s="32">
        <f>SUM(G7:G8)+G14+SUM(G28:G31)+SUM(G32:G32)</f>
        <v>24001.67</v>
      </c>
      <c r="H33" s="33"/>
      <c r="I33" s="32">
        <f>SUM(I7:I8)+I14+SUM(I28:I31)+SUM(I32:I32)</f>
        <v>24001.67</v>
      </c>
      <c r="J33" s="33"/>
      <c r="K33" s="32">
        <f>SUM(K7:K8)+K14+SUM(K28:K31)+SUM(K32:K32)</f>
        <v>24001.67</v>
      </c>
      <c r="L33" s="32"/>
      <c r="M33" s="32">
        <f>SUM(M7:M8)+M14+SUM(M28:M31)+SUM(M32:M32)</f>
        <v>24001.67</v>
      </c>
      <c r="N33" s="32"/>
      <c r="O33" s="32">
        <f>SUM(O7:O8)+O14+SUM(O28:O31)+SUM(O32:O32)</f>
        <v>24001.67</v>
      </c>
      <c r="P33" s="32"/>
      <c r="Q33" s="32">
        <f>SUM(Q7:Q8)+Q14+SUM(Q28:Q31)+SUM(Q32:Q32)</f>
        <v>24034.769999999997</v>
      </c>
      <c r="R33" s="33"/>
      <c r="S33" s="17">
        <f t="shared" si="0"/>
        <v>192046.46</v>
      </c>
      <c r="T33" s="27"/>
      <c r="U33" s="27"/>
      <c r="V33" s="27">
        <f aca="true" t="shared" si="1" ref="V33:AE33">SUM(V7:V32)</f>
        <v>25276.560000000005</v>
      </c>
      <c r="W33" s="30">
        <f t="shared" si="1"/>
        <v>0</v>
      </c>
      <c r="X33" s="30">
        <f t="shared" si="1"/>
        <v>0</v>
      </c>
      <c r="Y33" s="30">
        <f t="shared" si="1"/>
        <v>28218.86</v>
      </c>
      <c r="Z33" s="30">
        <f t="shared" si="1"/>
        <v>0</v>
      </c>
      <c r="AA33" s="30">
        <f t="shared" si="1"/>
        <v>0</v>
      </c>
      <c r="AB33" s="30">
        <f t="shared" si="1"/>
        <v>97894.96000000002</v>
      </c>
      <c r="AC33" s="30">
        <f t="shared" si="1"/>
        <v>0</v>
      </c>
      <c r="AD33" s="30">
        <f t="shared" si="1"/>
        <v>0</v>
      </c>
      <c r="AE33" s="30">
        <f t="shared" si="1"/>
        <v>25116.527500000004</v>
      </c>
      <c r="AF33" s="34">
        <f>S33+V33+Y33+AB33+AE33</f>
        <v>368553.36750000005</v>
      </c>
      <c r="AG33" s="30">
        <f aca="true" t="shared" si="2" ref="AG33:AL33">SUM(AG7:AG32)</f>
        <v>0</v>
      </c>
      <c r="AH33" s="30">
        <f t="shared" si="2"/>
        <v>0</v>
      </c>
      <c r="AI33" s="30">
        <f t="shared" si="2"/>
        <v>26492.530061688314</v>
      </c>
      <c r="AJ33" s="30">
        <f t="shared" si="2"/>
        <v>0</v>
      </c>
      <c r="AK33" s="30">
        <f t="shared" si="2"/>
        <v>0</v>
      </c>
      <c r="AL33" s="30">
        <f t="shared" si="2"/>
        <v>37462.76</v>
      </c>
      <c r="AM33" s="30"/>
      <c r="AN33" s="27"/>
      <c r="AO33" s="27">
        <f aca="true" t="shared" si="3" ref="AO33:AU33">SUM(AO7:AO32)</f>
        <v>44943.57</v>
      </c>
      <c r="AP33" s="27">
        <f t="shared" si="3"/>
        <v>0</v>
      </c>
      <c r="AQ33" s="27">
        <f t="shared" si="3"/>
        <v>0</v>
      </c>
      <c r="AR33" s="27">
        <f t="shared" si="3"/>
        <v>28814.24</v>
      </c>
      <c r="AS33" s="27">
        <f t="shared" si="3"/>
        <v>0</v>
      </c>
      <c r="AT33" s="27">
        <f t="shared" si="3"/>
        <v>0</v>
      </c>
      <c r="AU33" s="27">
        <f t="shared" si="3"/>
        <v>26595.030000000002</v>
      </c>
      <c r="AV33" s="27"/>
      <c r="AW33" s="27"/>
      <c r="AX33" s="27">
        <f aca="true" t="shared" si="4" ref="AX33:BP33">SUM(AX7:AX32)</f>
        <v>28523.34</v>
      </c>
      <c r="AY33" s="27">
        <f t="shared" si="4"/>
        <v>0</v>
      </c>
      <c r="AZ33" s="27">
        <f t="shared" si="4"/>
        <v>0</v>
      </c>
      <c r="BA33" s="27">
        <f t="shared" si="4"/>
        <v>24355.500000000004</v>
      </c>
      <c r="BB33" s="27">
        <f t="shared" si="4"/>
        <v>0</v>
      </c>
      <c r="BC33" s="27">
        <f t="shared" si="4"/>
        <v>0</v>
      </c>
      <c r="BD33" s="27">
        <f t="shared" si="4"/>
        <v>27043.079999999998</v>
      </c>
      <c r="BE33" s="27">
        <f t="shared" si="4"/>
        <v>0</v>
      </c>
      <c r="BF33" s="27">
        <f t="shared" si="4"/>
        <v>0</v>
      </c>
      <c r="BG33" s="27">
        <f t="shared" si="4"/>
        <v>30270.450000000004</v>
      </c>
      <c r="BH33" s="27">
        <f t="shared" si="4"/>
        <v>0</v>
      </c>
      <c r="BI33" s="27">
        <f t="shared" si="4"/>
        <v>0</v>
      </c>
      <c r="BJ33" s="27">
        <f t="shared" si="4"/>
        <v>39402.729999999996</v>
      </c>
      <c r="BK33" s="27">
        <f t="shared" si="4"/>
        <v>0</v>
      </c>
      <c r="BL33" s="27">
        <f t="shared" si="4"/>
        <v>0</v>
      </c>
      <c r="BM33" s="27">
        <f t="shared" si="4"/>
        <v>48685.549999999996</v>
      </c>
      <c r="BN33" s="27">
        <f t="shared" si="4"/>
        <v>0</v>
      </c>
      <c r="BO33" s="27">
        <f t="shared" si="4"/>
        <v>0</v>
      </c>
      <c r="BP33" s="27">
        <f t="shared" si="4"/>
        <v>36793.770000000004</v>
      </c>
      <c r="BQ33" s="34">
        <f>AI32:AI33+AL33+AO33+AR33+AU33+AX33+BA33+BD33+BG33+BJ33+BM33+BP33</f>
        <v>399382.5500616883</v>
      </c>
      <c r="BR33" s="34">
        <f>BQ33+AF33</f>
        <v>767935.9175616883</v>
      </c>
      <c r="BS33" s="27"/>
      <c r="BT33" s="27"/>
      <c r="BU33" s="27">
        <f>SUM(BU7:BU32)</f>
        <v>33660.479999999996</v>
      </c>
      <c r="BV33" s="27"/>
      <c r="BW33" s="27"/>
      <c r="BX33" s="27">
        <f>SUM(BX7:BX32)</f>
        <v>45036.1</v>
      </c>
      <c r="BY33" s="27"/>
      <c r="BZ33" s="27"/>
      <c r="CA33" s="27">
        <f>SUM(CA7:CA32)</f>
        <v>29913.409999999996</v>
      </c>
      <c r="CB33" s="27"/>
      <c r="CC33" s="27"/>
      <c r="CD33" s="27">
        <f>SUM(CD7:CD32)</f>
        <v>25580.869999999995</v>
      </c>
      <c r="CE33" s="27"/>
      <c r="CF33" s="27"/>
      <c r="CG33" s="27">
        <f>SUM(CG7:CG32)</f>
        <v>70803.29000000001</v>
      </c>
      <c r="CH33" s="27"/>
      <c r="CI33" s="27"/>
      <c r="CJ33" s="27">
        <f>SUM(CJ7:CJ32)</f>
        <v>27002.389999999992</v>
      </c>
      <c r="CK33" s="27"/>
      <c r="CL33" s="27"/>
      <c r="CM33" s="27">
        <f>SUM(CM7:CM32)</f>
        <v>104285.32</v>
      </c>
      <c r="CN33" s="27"/>
      <c r="CO33" s="27"/>
      <c r="CP33" s="27">
        <f>SUM(CP7:CP32)</f>
        <v>37153.399999999994</v>
      </c>
      <c r="CQ33" s="27"/>
      <c r="CR33" s="27"/>
      <c r="CS33" s="27">
        <f>SUM(CS7:CS32)</f>
        <v>72692.47</v>
      </c>
      <c r="CT33" s="27"/>
      <c r="CU33" s="27"/>
      <c r="CV33" s="27">
        <f>SUM(CV7:CV32)</f>
        <v>50015.11</v>
      </c>
      <c r="CW33" s="27"/>
      <c r="CX33" s="27"/>
      <c r="CY33" s="27">
        <f>SUM(CY7:CY32)</f>
        <v>77160.84999999999</v>
      </c>
      <c r="CZ33" s="27"/>
      <c r="DA33" s="27"/>
      <c r="DB33" s="27">
        <f>SUM(DB7:DB32)</f>
        <v>187500.79</v>
      </c>
      <c r="DC33" s="9">
        <f>DB33+CY33+CV33+CS33+CP33+CM33+CJ33+CG33+CD33+CA33+BX33+BU33</f>
        <v>760804.48</v>
      </c>
      <c r="DD33" s="35">
        <f>DC33+BR33</f>
        <v>1528740.3975616884</v>
      </c>
      <c r="DE33" s="27"/>
      <c r="DF33" s="27"/>
      <c r="DG33" s="27">
        <f>SUM(DG7:DG32)</f>
        <v>46324.54</v>
      </c>
      <c r="DH33" s="27"/>
      <c r="DI33" s="27"/>
      <c r="DJ33" s="27">
        <f>SUM(DJ7:DJ32)</f>
        <v>39536.06</v>
      </c>
      <c r="DK33" s="27"/>
      <c r="DL33" s="27"/>
      <c r="DM33" s="27">
        <f>SUM(DM7:DM32)</f>
        <v>29379.08</v>
      </c>
      <c r="DN33" s="27"/>
      <c r="DO33" s="27"/>
      <c r="DP33" s="27">
        <f>SUM(DP7:DP32)</f>
        <v>28345.620000000003</v>
      </c>
      <c r="DQ33" s="27"/>
      <c r="DR33" s="27"/>
      <c r="DS33" s="27">
        <f>SUM(DS7:DS32)</f>
        <v>38440.01</v>
      </c>
      <c r="DT33" s="27"/>
      <c r="DU33" s="27"/>
      <c r="DV33" s="27">
        <f>SUM(DV7:DV32)</f>
        <v>29267.660000000003</v>
      </c>
      <c r="DW33" s="27"/>
      <c r="DX33" s="27"/>
      <c r="DY33" s="27">
        <f>SUM(DY7:DY32)</f>
        <v>29128.780000000002</v>
      </c>
      <c r="DZ33" s="27"/>
      <c r="EA33" s="27"/>
      <c r="EB33" s="27">
        <f>SUM(EB7:EB32)</f>
        <v>29949.31</v>
      </c>
      <c r="EC33" s="27"/>
      <c r="ED33" s="27"/>
      <c r="EE33" s="27">
        <f>SUM(EE7:EE32)</f>
        <v>32361.520000000004</v>
      </c>
      <c r="EF33" s="27"/>
      <c r="EG33" s="27"/>
      <c r="EH33" s="27">
        <f>SUM(EH7:EH32)</f>
        <v>34745.18</v>
      </c>
      <c r="EI33" s="27"/>
      <c r="EJ33" s="27"/>
      <c r="EK33" s="27">
        <f>SUM(EK7:EK32)</f>
        <v>40723.01</v>
      </c>
      <c r="EL33" s="27"/>
      <c r="EM33" s="27"/>
      <c r="EN33" s="27">
        <f>SUM(EN7:EN32)</f>
        <v>41192.68</v>
      </c>
      <c r="EO33" s="27">
        <f>SUM(EO7:EO32)</f>
        <v>0</v>
      </c>
      <c r="EP33" s="27">
        <f>SUM(EP7:EP32)</f>
        <v>0</v>
      </c>
      <c r="EQ33" s="27"/>
      <c r="ER33" s="27"/>
      <c r="ES33" s="27">
        <f>SUM(ES7:ES32)</f>
        <v>32731.763999999992</v>
      </c>
      <c r="ET33" s="27"/>
      <c r="EU33" s="27"/>
      <c r="EV33" s="27">
        <f>SUM(EV7:EV32)</f>
        <v>30569.393999999997</v>
      </c>
      <c r="EW33" s="27"/>
      <c r="EX33" s="27"/>
      <c r="EY33" s="27">
        <f>SUM(EY7:EY32)</f>
        <v>49286.914000000004</v>
      </c>
      <c r="EZ33" s="27"/>
      <c r="FA33" s="27"/>
      <c r="FB33" s="27">
        <f>SUM(FB7:FB32)</f>
        <v>102018.73400000001</v>
      </c>
      <c r="FC33" s="27"/>
      <c r="FD33" s="27"/>
      <c r="FE33" s="27">
        <f>SUM(FE7:FE32)</f>
        <v>45343.194</v>
      </c>
      <c r="FF33" s="27"/>
      <c r="FG33" s="27"/>
      <c r="FH33" s="27">
        <f>SUM(FH7:FH32)</f>
        <v>30569.393999999997</v>
      </c>
      <c r="FI33" s="27"/>
      <c r="FJ33" s="27"/>
      <c r="FK33" s="27">
        <f>SUM(FK7:FK32)</f>
        <v>43548.094</v>
      </c>
      <c r="FL33" s="27"/>
      <c r="FM33" s="27"/>
      <c r="FN33" s="27">
        <f>SUM(FN7:FN32)</f>
        <v>136706.65399999998</v>
      </c>
      <c r="FO33" s="27"/>
      <c r="FP33" s="27"/>
      <c r="FQ33" s="28">
        <f>SUM(FQ7:FQ32)</f>
        <v>38351.424</v>
      </c>
      <c r="FR33" s="93"/>
      <c r="FS33" s="93"/>
      <c r="FT33" s="27">
        <f>SUM(FT7:FT32)</f>
        <v>52683.51899999999</v>
      </c>
      <c r="FU33" s="93"/>
      <c r="FV33" s="93"/>
      <c r="FW33" s="27">
        <f>SUM(FW7:FW32)</f>
        <v>43103.123999999996</v>
      </c>
      <c r="FX33" s="93"/>
      <c r="FY33" s="93"/>
      <c r="FZ33" s="27">
        <f>SUM(FZ7:FZ32)</f>
        <v>92993.754</v>
      </c>
      <c r="GA33" s="93"/>
    </row>
    <row r="34" spans="1:183" s="1" customFormat="1" ht="28.5" customHeight="1">
      <c r="A34" s="36" t="s">
        <v>47</v>
      </c>
      <c r="B34" s="37" t="s">
        <v>35</v>
      </c>
      <c r="C34" s="38"/>
      <c r="D34" s="38"/>
      <c r="E34" s="38"/>
      <c r="F34" s="39"/>
      <c r="G34" s="38"/>
      <c r="H34" s="38"/>
      <c r="I34" s="38"/>
      <c r="J34" s="37"/>
      <c r="K34" s="38"/>
      <c r="L34" s="38"/>
      <c r="M34" s="38"/>
      <c r="N34" s="37"/>
      <c r="O34" s="38"/>
      <c r="P34" s="38"/>
      <c r="Q34" s="38"/>
      <c r="R34" s="37" t="s">
        <v>36</v>
      </c>
      <c r="S34" s="38"/>
      <c r="T34" s="27"/>
      <c r="U34" s="27"/>
      <c r="V34" s="27"/>
      <c r="W34" s="27"/>
      <c r="X34" s="27"/>
      <c r="Y34" s="28"/>
      <c r="Z34" s="27"/>
      <c r="AA34" s="27"/>
      <c r="AB34" s="28"/>
      <c r="AC34" s="37"/>
      <c r="AD34" s="37"/>
      <c r="AE34" s="37"/>
      <c r="AF34" s="34">
        <f>S34+V34+Y34+AB34+AE34</f>
        <v>0</v>
      </c>
      <c r="AG34" s="27"/>
      <c r="AH34" s="27"/>
      <c r="AI34" s="27"/>
      <c r="AJ34" s="27"/>
      <c r="AK34" s="27"/>
      <c r="AL34" s="27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4">
        <f>AI33:AI34+AL34+AO34+AR34+AU34+AX34+BA34+BD34+BG34+BJ34+BM34+BP34</f>
        <v>0</v>
      </c>
      <c r="BR34" s="34">
        <f>BQ34+AF34</f>
        <v>0</v>
      </c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9">
        <f>DB34+CY34+CV34+CS34+CP34+CM34+CJ34+CG34+CD34+CA34+BX34+BU34</f>
        <v>0</v>
      </c>
      <c r="DD34" s="35">
        <f>DC34+BR34</f>
        <v>0</v>
      </c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1" t="s">
        <v>493</v>
      </c>
      <c r="EP34" s="31" t="s">
        <v>494</v>
      </c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92"/>
      <c r="FR34" s="94"/>
      <c r="FS34" s="94"/>
      <c r="FT34" s="30"/>
      <c r="FU34" s="94"/>
      <c r="FV34" s="94"/>
      <c r="FW34" s="30"/>
      <c r="FX34" s="94"/>
      <c r="FY34" s="94"/>
      <c r="FZ34" s="30"/>
      <c r="GA34" s="94"/>
    </row>
    <row r="35" spans="1:183" s="2" customFormat="1" ht="21">
      <c r="A35" s="40" t="s">
        <v>37</v>
      </c>
      <c r="B35" s="11"/>
      <c r="C35" s="17" t="e">
        <f>C33-#REF!</f>
        <v>#REF!</v>
      </c>
      <c r="D35" s="17"/>
      <c r="E35" s="17" t="e">
        <f>E33-#REF!</f>
        <v>#REF!</v>
      </c>
      <c r="F35" s="17"/>
      <c r="G35" s="17" t="e">
        <f>G33-#REF!</f>
        <v>#REF!</v>
      </c>
      <c r="H35" s="17"/>
      <c r="I35" s="17" t="e">
        <f>I33-#REF!</f>
        <v>#REF!</v>
      </c>
      <c r="J35" s="17"/>
      <c r="K35" s="17" t="e">
        <f>K33-#REF!</f>
        <v>#REF!</v>
      </c>
      <c r="L35" s="17"/>
      <c r="M35" s="17" t="e">
        <f>M33-#REF!</f>
        <v>#REF!</v>
      </c>
      <c r="N35" s="17"/>
      <c r="O35" s="17" t="e">
        <f>O33-#REF!</f>
        <v>#REF!</v>
      </c>
      <c r="P35" s="17"/>
      <c r="Q35" s="17" t="e">
        <f>Q33-#REF!</f>
        <v>#REF!</v>
      </c>
      <c r="R35" s="17"/>
      <c r="S35" s="17" t="e">
        <f>C35+E35+G35+I35+K35+M35+O35+Q35</f>
        <v>#REF!</v>
      </c>
      <c r="T35" s="19"/>
      <c r="U35" s="34"/>
      <c r="V35" s="34">
        <f>V33</f>
        <v>25276.560000000005</v>
      </c>
      <c r="W35" s="34">
        <f aca="true" t="shared" si="5" ref="W35:AL35">W33</f>
        <v>0</v>
      </c>
      <c r="X35" s="34">
        <f t="shared" si="5"/>
        <v>0</v>
      </c>
      <c r="Y35" s="34">
        <f t="shared" si="5"/>
        <v>28218.86</v>
      </c>
      <c r="Z35" s="34">
        <f t="shared" si="5"/>
        <v>0</v>
      </c>
      <c r="AA35" s="34">
        <f t="shared" si="5"/>
        <v>0</v>
      </c>
      <c r="AB35" s="34">
        <f t="shared" si="5"/>
        <v>97894.96000000002</v>
      </c>
      <c r="AC35" s="34">
        <f t="shared" si="5"/>
        <v>0</v>
      </c>
      <c r="AD35" s="34">
        <f t="shared" si="5"/>
        <v>0</v>
      </c>
      <c r="AE35" s="34">
        <f t="shared" si="5"/>
        <v>25116.527500000004</v>
      </c>
      <c r="AF35" s="34" t="e">
        <f>S35+V35+Y35+AB35+AE35</f>
        <v>#REF!</v>
      </c>
      <c r="AG35" s="34">
        <f t="shared" si="5"/>
        <v>0</v>
      </c>
      <c r="AH35" s="34">
        <f t="shared" si="5"/>
        <v>0</v>
      </c>
      <c r="AI35" s="34">
        <f t="shared" si="5"/>
        <v>26492.530061688314</v>
      </c>
      <c r="AJ35" s="34">
        <f t="shared" si="5"/>
        <v>0</v>
      </c>
      <c r="AK35" s="34">
        <f t="shared" si="5"/>
        <v>0</v>
      </c>
      <c r="AL35" s="34">
        <f t="shared" si="5"/>
        <v>37462.76</v>
      </c>
      <c r="AM35" s="19"/>
      <c r="AN35" s="34"/>
      <c r="AO35" s="34">
        <f>AO33</f>
        <v>44943.57</v>
      </c>
      <c r="AP35" s="34">
        <f aca="true" t="shared" si="6" ref="AP35:AU35">AP33</f>
        <v>0</v>
      </c>
      <c r="AQ35" s="34">
        <f t="shared" si="6"/>
        <v>0</v>
      </c>
      <c r="AR35" s="34">
        <f t="shared" si="6"/>
        <v>28814.24</v>
      </c>
      <c r="AS35" s="34">
        <f t="shared" si="6"/>
        <v>0</v>
      </c>
      <c r="AT35" s="34">
        <f t="shared" si="6"/>
        <v>0</v>
      </c>
      <c r="AU35" s="34">
        <f t="shared" si="6"/>
        <v>26595.030000000002</v>
      </c>
      <c r="AV35" s="34"/>
      <c r="AW35" s="34"/>
      <c r="AX35" s="34">
        <f>AX33</f>
        <v>28523.34</v>
      </c>
      <c r="AY35" s="34">
        <f aca="true" t="shared" si="7" ref="AY35:BD35">AY33</f>
        <v>0</v>
      </c>
      <c r="AZ35" s="34">
        <f t="shared" si="7"/>
        <v>0</v>
      </c>
      <c r="BA35" s="34">
        <f t="shared" si="7"/>
        <v>24355.500000000004</v>
      </c>
      <c r="BB35" s="34">
        <f t="shared" si="7"/>
        <v>0</v>
      </c>
      <c r="BC35" s="34">
        <f t="shared" si="7"/>
        <v>0</v>
      </c>
      <c r="BD35" s="34">
        <f t="shared" si="7"/>
        <v>27043.079999999998</v>
      </c>
      <c r="BE35" s="34">
        <f aca="true" t="shared" si="8" ref="BE35:BM35">BE33</f>
        <v>0</v>
      </c>
      <c r="BF35" s="34">
        <f t="shared" si="8"/>
        <v>0</v>
      </c>
      <c r="BG35" s="34">
        <f t="shared" si="8"/>
        <v>30270.450000000004</v>
      </c>
      <c r="BH35" s="34">
        <f t="shared" si="8"/>
        <v>0</v>
      </c>
      <c r="BI35" s="34">
        <f t="shared" si="8"/>
        <v>0</v>
      </c>
      <c r="BJ35" s="34">
        <f t="shared" si="8"/>
        <v>39402.729999999996</v>
      </c>
      <c r="BK35" s="34">
        <f t="shared" si="8"/>
        <v>0</v>
      </c>
      <c r="BL35" s="34">
        <f t="shared" si="8"/>
        <v>0</v>
      </c>
      <c r="BM35" s="34">
        <f t="shared" si="8"/>
        <v>48685.549999999996</v>
      </c>
      <c r="BN35" s="34">
        <f>BN33</f>
        <v>0</v>
      </c>
      <c r="BO35" s="34">
        <f>BO33</f>
        <v>0</v>
      </c>
      <c r="BP35" s="34">
        <f>BP33</f>
        <v>36793.770000000004</v>
      </c>
      <c r="BQ35" s="34">
        <f>AI34:AI35+AL35+AO35+AR35+AU35+AX35+BA35+BD35+BG35+BJ35+BM35+BP35</f>
        <v>399382.5500616883</v>
      </c>
      <c r="BR35" s="34" t="e">
        <f>BQ35+AF35</f>
        <v>#REF!</v>
      </c>
      <c r="BS35" s="34"/>
      <c r="BT35" s="34"/>
      <c r="BU35" s="34">
        <f>BU33</f>
        <v>33660.479999999996</v>
      </c>
      <c r="BV35" s="34"/>
      <c r="BW35" s="34"/>
      <c r="BX35" s="34">
        <f>BX33</f>
        <v>45036.1</v>
      </c>
      <c r="BY35" s="34"/>
      <c r="BZ35" s="34"/>
      <c r="CA35" s="34">
        <f>CA33</f>
        <v>29913.409999999996</v>
      </c>
      <c r="CB35" s="34"/>
      <c r="CC35" s="34"/>
      <c r="CD35" s="34">
        <f>CD33</f>
        <v>25580.869999999995</v>
      </c>
      <c r="CE35" s="34"/>
      <c r="CF35" s="34"/>
      <c r="CG35" s="34">
        <f>CG33</f>
        <v>70803.29000000001</v>
      </c>
      <c r="CH35" s="34"/>
      <c r="CI35" s="34"/>
      <c r="CJ35" s="34">
        <f>CJ33</f>
        <v>27002.389999999992</v>
      </c>
      <c r="CK35" s="34"/>
      <c r="CL35" s="34"/>
      <c r="CM35" s="34">
        <f>CM33</f>
        <v>104285.32</v>
      </c>
      <c r="CN35" s="34"/>
      <c r="CO35" s="34"/>
      <c r="CP35" s="34">
        <f>CP33</f>
        <v>37153.399999999994</v>
      </c>
      <c r="CQ35" s="34"/>
      <c r="CR35" s="34"/>
      <c r="CS35" s="34">
        <f>CS33</f>
        <v>72692.47</v>
      </c>
      <c r="CT35" s="34"/>
      <c r="CU35" s="34"/>
      <c r="CV35" s="34">
        <f>CV33</f>
        <v>50015.11</v>
      </c>
      <c r="CW35" s="34"/>
      <c r="CX35" s="34"/>
      <c r="CY35" s="34">
        <f>CY33</f>
        <v>77160.84999999999</v>
      </c>
      <c r="CZ35" s="34"/>
      <c r="DA35" s="34"/>
      <c r="DB35" s="34">
        <f>DB33</f>
        <v>187500.79</v>
      </c>
      <c r="DC35" s="9">
        <f>DB35+CY35+CV35+CS35+CP35+CM35+CJ35+CG35+CD35+CA35+BX35+BU35</f>
        <v>760804.48</v>
      </c>
      <c r="DD35" s="35" t="e">
        <f>DC35+BR35</f>
        <v>#REF!</v>
      </c>
      <c r="DE35" s="34"/>
      <c r="DF35" s="34"/>
      <c r="DG35" s="34">
        <f>DG33</f>
        <v>46324.54</v>
      </c>
      <c r="DH35" s="34"/>
      <c r="DI35" s="34"/>
      <c r="DJ35" s="34">
        <f>DJ33</f>
        <v>39536.06</v>
      </c>
      <c r="DK35" s="34"/>
      <c r="DL35" s="34"/>
      <c r="DM35" s="34">
        <f>DM33</f>
        <v>29379.08</v>
      </c>
      <c r="DN35" s="34"/>
      <c r="DO35" s="34"/>
      <c r="DP35" s="34">
        <f>DP33</f>
        <v>28345.620000000003</v>
      </c>
      <c r="DQ35" s="34"/>
      <c r="DR35" s="34"/>
      <c r="DS35" s="34">
        <f>DS33</f>
        <v>38440.01</v>
      </c>
      <c r="DT35" s="34"/>
      <c r="DU35" s="34"/>
      <c r="DV35" s="34">
        <f>DV33</f>
        <v>29267.660000000003</v>
      </c>
      <c r="DW35" s="34"/>
      <c r="DX35" s="34"/>
      <c r="DY35" s="34">
        <f>DY33</f>
        <v>29128.780000000002</v>
      </c>
      <c r="DZ35" s="34"/>
      <c r="EA35" s="34"/>
      <c r="EB35" s="34">
        <f>EB33</f>
        <v>29949.31</v>
      </c>
      <c r="EC35" s="34"/>
      <c r="ED35" s="34"/>
      <c r="EE35" s="34">
        <f>EE33</f>
        <v>32361.520000000004</v>
      </c>
      <c r="EF35" s="34"/>
      <c r="EG35" s="34"/>
      <c r="EH35" s="34">
        <f>EH33</f>
        <v>34745.18</v>
      </c>
      <c r="EI35" s="34"/>
      <c r="EJ35" s="34"/>
      <c r="EK35" s="34">
        <f>EK33</f>
        <v>40723.01</v>
      </c>
      <c r="EL35" s="34"/>
      <c r="EM35" s="34"/>
      <c r="EN35" s="34">
        <f>EN33</f>
        <v>41192.68</v>
      </c>
      <c r="EO35" s="34">
        <f>EO33</f>
        <v>0</v>
      </c>
      <c r="EP35" s="34">
        <f>EP33</f>
        <v>0</v>
      </c>
      <c r="EQ35" s="34"/>
      <c r="ER35" s="34"/>
      <c r="ES35" s="34">
        <f>ES33</f>
        <v>32731.763999999992</v>
      </c>
      <c r="ET35" s="34"/>
      <c r="EU35" s="34"/>
      <c r="EV35" s="34">
        <f>EV33</f>
        <v>30569.393999999997</v>
      </c>
      <c r="EW35" s="34"/>
      <c r="EX35" s="34"/>
      <c r="EY35" s="34">
        <f>EY33</f>
        <v>49286.914000000004</v>
      </c>
      <c r="EZ35" s="34"/>
      <c r="FA35" s="34"/>
      <c r="FB35" s="34">
        <f>FB33</f>
        <v>102018.73400000001</v>
      </c>
      <c r="FC35" s="34"/>
      <c r="FD35" s="34"/>
      <c r="FE35" s="34">
        <f>FE33</f>
        <v>45343.194</v>
      </c>
      <c r="FF35" s="34"/>
      <c r="FG35" s="34"/>
      <c r="FH35" s="34">
        <f>FH33</f>
        <v>30569.393999999997</v>
      </c>
      <c r="FI35" s="34"/>
      <c r="FJ35" s="34"/>
      <c r="FK35" s="34">
        <f>FK33</f>
        <v>43548.094</v>
      </c>
      <c r="FL35" s="34"/>
      <c r="FM35" s="34"/>
      <c r="FN35" s="34">
        <f>FN33</f>
        <v>136706.65399999998</v>
      </c>
      <c r="FO35" s="34"/>
      <c r="FP35" s="34"/>
      <c r="FQ35" s="43">
        <f>FQ33</f>
        <v>38351.424</v>
      </c>
      <c r="FR35" s="44"/>
      <c r="FS35" s="44"/>
      <c r="FT35" s="34">
        <f>FT33</f>
        <v>52683.51899999999</v>
      </c>
      <c r="FU35" s="44"/>
      <c r="FV35" s="44"/>
      <c r="FW35" s="34">
        <f>FW33</f>
        <v>43103.123999999996</v>
      </c>
      <c r="FX35" s="44"/>
      <c r="FY35" s="44"/>
      <c r="FZ35" s="34">
        <f>FZ33</f>
        <v>92993.754</v>
      </c>
      <c r="GA35" s="26">
        <f>SUM(ES35:FZ35)</f>
        <v>697905.9629999999</v>
      </c>
    </row>
    <row r="36" spans="1:183" s="2" customFormat="1" ht="12.75">
      <c r="A36" s="40" t="s">
        <v>625</v>
      </c>
      <c r="B36" s="15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9"/>
      <c r="U36" s="34"/>
      <c r="V36" s="34"/>
      <c r="W36" s="34"/>
      <c r="X36" s="34"/>
      <c r="Y36" s="43"/>
      <c r="Z36" s="34"/>
      <c r="AA36" s="34"/>
      <c r="AB36" s="43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19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9"/>
      <c r="DD36" s="35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156">
        <f>SUM(ES37:ES47)</f>
        <v>60680.759999999995</v>
      </c>
      <c r="ET36" s="34"/>
      <c r="EU36" s="34"/>
      <c r="EV36" s="156">
        <f>SUM(EV37:EV47)</f>
        <v>60680.759999999995</v>
      </c>
      <c r="EW36" s="34"/>
      <c r="EX36" s="34"/>
      <c r="EY36" s="156">
        <f>SUM(EY37:EY47)</f>
        <v>60680.759999999995</v>
      </c>
      <c r="EZ36" s="34"/>
      <c r="FA36" s="34"/>
      <c r="FB36" s="156">
        <f>SUM(FB37:FB47)</f>
        <v>60680.759999999995</v>
      </c>
      <c r="FC36" s="34"/>
      <c r="FD36" s="34"/>
      <c r="FE36" s="156">
        <f>SUM(FE37:FE47)</f>
        <v>60680.759999999995</v>
      </c>
      <c r="FF36" s="34"/>
      <c r="FG36" s="34"/>
      <c r="FH36" s="156">
        <f>SUM(FH37:FH47)</f>
        <v>60680.759999999995</v>
      </c>
      <c r="FI36" s="34"/>
      <c r="FJ36" s="34"/>
      <c r="FK36" s="156">
        <f>SUM(FK37:FK47)</f>
        <v>60680.759999999995</v>
      </c>
      <c r="FL36" s="34"/>
      <c r="FM36" s="34"/>
      <c r="FN36" s="156">
        <f>SUM(FN37:FN47)</f>
        <v>60680.759999999995</v>
      </c>
      <c r="FO36" s="34"/>
      <c r="FP36" s="34"/>
      <c r="FQ36" s="156">
        <f>SUM(FQ37:FQ47)</f>
        <v>60680.759999999995</v>
      </c>
      <c r="FR36" s="44"/>
      <c r="FS36" s="44"/>
      <c r="FT36" s="156">
        <f>SUM(FT37:FT47)</f>
        <v>60680.759999999995</v>
      </c>
      <c r="FU36" s="44"/>
      <c r="FV36" s="44"/>
      <c r="FW36" s="156">
        <f>SUM(FW37:FW47)</f>
        <v>60680.759999999995</v>
      </c>
      <c r="FX36" s="44"/>
      <c r="FY36" s="44"/>
      <c r="FZ36" s="156">
        <f>SUM(FZ37:FZ47)</f>
        <v>60680.759999999995</v>
      </c>
      <c r="GA36" s="17">
        <f>SUM(ES36:FZ36)</f>
        <v>728169.12</v>
      </c>
    </row>
    <row r="37" spans="1:183" s="110" customFormat="1" ht="12.75">
      <c r="A37" s="100" t="s">
        <v>626</v>
      </c>
      <c r="B37" s="101"/>
      <c r="C37" s="102">
        <v>31463</v>
      </c>
      <c r="D37" s="102"/>
      <c r="E37" s="102">
        <v>31463</v>
      </c>
      <c r="F37" s="102"/>
      <c r="G37" s="102">
        <v>31463</v>
      </c>
      <c r="H37" s="102"/>
      <c r="I37" s="102">
        <v>31463</v>
      </c>
      <c r="J37" s="103"/>
      <c r="K37" s="102">
        <v>31463</v>
      </c>
      <c r="L37" s="102"/>
      <c r="M37" s="102">
        <v>31463</v>
      </c>
      <c r="N37" s="103"/>
      <c r="O37" s="102">
        <v>31463</v>
      </c>
      <c r="P37" s="102"/>
      <c r="Q37" s="102">
        <v>23915.06</v>
      </c>
      <c r="R37" s="103"/>
      <c r="S37" s="104">
        <f>C37+E37+G37+I37+K37+M37+O37+Q37</f>
        <v>244156.06</v>
      </c>
      <c r="T37" s="105"/>
      <c r="U37" s="105"/>
      <c r="V37" s="105">
        <v>31463</v>
      </c>
      <c r="W37" s="105"/>
      <c r="X37" s="105"/>
      <c r="Y37" s="106">
        <v>31463</v>
      </c>
      <c r="Z37" s="105"/>
      <c r="AA37" s="105"/>
      <c r="AB37" s="106">
        <v>31463</v>
      </c>
      <c r="AC37" s="101"/>
      <c r="AD37" s="101"/>
      <c r="AE37" s="101">
        <v>31463</v>
      </c>
      <c r="AF37" s="105">
        <f>S37+V37+Y37+AB37+AE37</f>
        <v>370008.06</v>
      </c>
      <c r="AG37" s="105"/>
      <c r="AH37" s="105"/>
      <c r="AI37" s="105">
        <v>38017.83</v>
      </c>
      <c r="AJ37" s="105"/>
      <c r="AK37" s="105"/>
      <c r="AL37" s="105">
        <v>38017.83</v>
      </c>
      <c r="AM37" s="105"/>
      <c r="AN37" s="105"/>
      <c r="AO37" s="105">
        <v>38017.83</v>
      </c>
      <c r="AP37" s="105"/>
      <c r="AQ37" s="105"/>
      <c r="AR37" s="105">
        <v>38017.83</v>
      </c>
      <c r="AS37" s="105"/>
      <c r="AT37" s="105"/>
      <c r="AU37" s="105">
        <v>38017.83</v>
      </c>
      <c r="AV37" s="105"/>
      <c r="AW37" s="105"/>
      <c r="AX37" s="105">
        <v>38017.83</v>
      </c>
      <c r="AY37" s="105"/>
      <c r="AZ37" s="105"/>
      <c r="BA37" s="105">
        <v>38017.83</v>
      </c>
      <c r="BB37" s="105"/>
      <c r="BC37" s="105"/>
      <c r="BD37" s="105">
        <v>38017.83</v>
      </c>
      <c r="BE37" s="105"/>
      <c r="BF37" s="105"/>
      <c r="BG37" s="105">
        <v>38017.83</v>
      </c>
      <c r="BH37" s="105"/>
      <c r="BI37" s="105"/>
      <c r="BJ37" s="105">
        <v>38017.83</v>
      </c>
      <c r="BK37" s="105"/>
      <c r="BL37" s="105"/>
      <c r="BM37" s="105">
        <v>38017.83</v>
      </c>
      <c r="BN37" s="105"/>
      <c r="BO37" s="105"/>
      <c r="BP37" s="105">
        <v>38017.83</v>
      </c>
      <c r="BQ37" s="105">
        <f>AI35:AI37+AL37+AO37+AR37+AU37+AX37+BA37+BD37+BG37+BJ37+BM37+BP37</f>
        <v>456213.96000000014</v>
      </c>
      <c r="BR37" s="105">
        <f>BQ37+AF37</f>
        <v>826222.0200000001</v>
      </c>
      <c r="BS37" s="105"/>
      <c r="BT37" s="105"/>
      <c r="BU37" s="105">
        <v>37501.4</v>
      </c>
      <c r="BV37" s="105"/>
      <c r="BW37" s="105"/>
      <c r="BX37" s="105">
        <v>37501.4</v>
      </c>
      <c r="BY37" s="105"/>
      <c r="BZ37" s="105"/>
      <c r="CA37" s="105">
        <v>37501.4</v>
      </c>
      <c r="CB37" s="105"/>
      <c r="CC37" s="105"/>
      <c r="CD37" s="105">
        <v>37501.4</v>
      </c>
      <c r="CE37" s="105"/>
      <c r="CF37" s="105"/>
      <c r="CG37" s="105">
        <v>37501.4</v>
      </c>
      <c r="CH37" s="105"/>
      <c r="CI37" s="105"/>
      <c r="CJ37" s="105">
        <v>37501.4</v>
      </c>
      <c r="CK37" s="105"/>
      <c r="CL37" s="105"/>
      <c r="CM37" s="105">
        <v>37501.4</v>
      </c>
      <c r="CN37" s="105"/>
      <c r="CO37" s="105"/>
      <c r="CP37" s="105">
        <v>37501.4</v>
      </c>
      <c r="CQ37" s="105"/>
      <c r="CR37" s="105"/>
      <c r="CS37" s="105">
        <v>37223.86</v>
      </c>
      <c r="CT37" s="105"/>
      <c r="CU37" s="105"/>
      <c r="CV37" s="105">
        <v>37223.86</v>
      </c>
      <c r="CW37" s="105"/>
      <c r="CX37" s="105"/>
      <c r="CY37" s="105">
        <v>37221.97</v>
      </c>
      <c r="CZ37" s="105"/>
      <c r="DA37" s="105"/>
      <c r="DB37" s="105">
        <v>36812.27</v>
      </c>
      <c r="DC37" s="107">
        <f>DB37+CY37+CV37+CS37+CP37+CM37+CJ37+CG37+CD37+CA37+BX37+BU37</f>
        <v>448493.1600000001</v>
      </c>
      <c r="DD37" s="108">
        <f>DC37+BR37</f>
        <v>1274715.1800000002</v>
      </c>
      <c r="DE37" s="105"/>
      <c r="DF37" s="105"/>
      <c r="DG37" s="105">
        <v>46912.19</v>
      </c>
      <c r="DH37" s="105"/>
      <c r="DI37" s="105"/>
      <c r="DJ37" s="105">
        <v>46912.19</v>
      </c>
      <c r="DK37" s="105"/>
      <c r="DL37" s="105"/>
      <c r="DM37" s="105">
        <v>46912.19</v>
      </c>
      <c r="DN37" s="105"/>
      <c r="DO37" s="105"/>
      <c r="DP37" s="105">
        <v>46912.19</v>
      </c>
      <c r="DQ37" s="105"/>
      <c r="DR37" s="105"/>
      <c r="DS37" s="105">
        <v>46912.19</v>
      </c>
      <c r="DT37" s="105"/>
      <c r="DU37" s="105"/>
      <c r="DV37" s="105">
        <v>46912.19</v>
      </c>
      <c r="DW37" s="105"/>
      <c r="DX37" s="105"/>
      <c r="DY37" s="105">
        <v>46912.19</v>
      </c>
      <c r="DZ37" s="105"/>
      <c r="EA37" s="105"/>
      <c r="EB37" s="105">
        <v>46912.19</v>
      </c>
      <c r="EC37" s="105"/>
      <c r="ED37" s="105"/>
      <c r="EE37" s="105">
        <v>46912.19</v>
      </c>
      <c r="EF37" s="105"/>
      <c r="EG37" s="105"/>
      <c r="EH37" s="105">
        <v>46912.19</v>
      </c>
      <c r="EI37" s="105"/>
      <c r="EJ37" s="105"/>
      <c r="EK37" s="105">
        <v>46912.19</v>
      </c>
      <c r="EL37" s="105"/>
      <c r="EM37" s="105"/>
      <c r="EN37" s="105">
        <v>46912.19</v>
      </c>
      <c r="EO37" s="105">
        <f>EN37+EK37+EH37+EE37+EB37+DY37+DV37+DS37+DP37+DM37+DJ37+DG37</f>
        <v>562946.28</v>
      </c>
      <c r="EP37" s="105">
        <f>EO37+DD37</f>
        <v>1837661.4600000002</v>
      </c>
      <c r="EQ37" s="105"/>
      <c r="ER37" s="105"/>
      <c r="ES37" s="105">
        <v>53151.55</v>
      </c>
      <c r="ET37" s="105"/>
      <c r="EU37" s="105"/>
      <c r="EV37" s="105">
        <v>53151.55</v>
      </c>
      <c r="EW37" s="105"/>
      <c r="EX37" s="105"/>
      <c r="EY37" s="105">
        <v>53151.55</v>
      </c>
      <c r="EZ37" s="105"/>
      <c r="FA37" s="105"/>
      <c r="FB37" s="105">
        <v>53151.55</v>
      </c>
      <c r="FC37" s="105"/>
      <c r="FD37" s="105"/>
      <c r="FE37" s="105">
        <v>53151.55</v>
      </c>
      <c r="FF37" s="105"/>
      <c r="FG37" s="105"/>
      <c r="FH37" s="105">
        <v>53151.55</v>
      </c>
      <c r="FI37" s="105"/>
      <c r="FJ37" s="105"/>
      <c r="FK37" s="105">
        <v>53151.55</v>
      </c>
      <c r="FL37" s="105"/>
      <c r="FM37" s="105"/>
      <c r="FN37" s="105">
        <v>53151.55</v>
      </c>
      <c r="FO37" s="105"/>
      <c r="FP37" s="105"/>
      <c r="FQ37" s="106">
        <v>53151.55</v>
      </c>
      <c r="FR37" s="109"/>
      <c r="FS37" s="109"/>
      <c r="FT37" s="105">
        <v>53151.55</v>
      </c>
      <c r="FU37" s="109"/>
      <c r="FV37" s="109"/>
      <c r="FW37" s="105">
        <v>53151.55</v>
      </c>
      <c r="FX37" s="109"/>
      <c r="FY37" s="109"/>
      <c r="FZ37" s="105">
        <v>53151.55</v>
      </c>
      <c r="GA37" s="118">
        <f aca="true" t="shared" si="9" ref="GA37:GA71">SUM(ES37:FZ37)</f>
        <v>637818.6000000001</v>
      </c>
    </row>
    <row r="38" spans="1:183" s="110" customFormat="1" ht="12.75">
      <c r="A38" s="100" t="s">
        <v>627</v>
      </c>
      <c r="B38" s="101"/>
      <c r="C38" s="102"/>
      <c r="D38" s="102"/>
      <c r="E38" s="102"/>
      <c r="F38" s="102"/>
      <c r="G38" s="102"/>
      <c r="H38" s="102"/>
      <c r="I38" s="102"/>
      <c r="J38" s="103"/>
      <c r="K38" s="102"/>
      <c r="L38" s="102"/>
      <c r="M38" s="102"/>
      <c r="N38" s="103"/>
      <c r="O38" s="102"/>
      <c r="P38" s="102"/>
      <c r="Q38" s="102"/>
      <c r="R38" s="103"/>
      <c r="S38" s="104"/>
      <c r="T38" s="105"/>
      <c r="U38" s="105"/>
      <c r="V38" s="105"/>
      <c r="W38" s="105"/>
      <c r="X38" s="105"/>
      <c r="Y38" s="106"/>
      <c r="Z38" s="105"/>
      <c r="AA38" s="105"/>
      <c r="AB38" s="106"/>
      <c r="AC38" s="101"/>
      <c r="AD38" s="101"/>
      <c r="AE38" s="101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7"/>
      <c r="DD38" s="108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5"/>
      <c r="EL38" s="105"/>
      <c r="EM38" s="105"/>
      <c r="EN38" s="105"/>
      <c r="EO38" s="105"/>
      <c r="EP38" s="105"/>
      <c r="EQ38" s="105"/>
      <c r="ER38" s="105"/>
      <c r="ES38" s="105">
        <v>538.39</v>
      </c>
      <c r="ET38" s="105"/>
      <c r="EU38" s="105"/>
      <c r="EV38" s="105">
        <v>538.39</v>
      </c>
      <c r="EW38" s="105"/>
      <c r="EX38" s="105"/>
      <c r="EY38" s="105">
        <v>538.39</v>
      </c>
      <c r="EZ38" s="105"/>
      <c r="FA38" s="105"/>
      <c r="FB38" s="105">
        <v>538.39</v>
      </c>
      <c r="FC38" s="105"/>
      <c r="FD38" s="105"/>
      <c r="FE38" s="105">
        <v>538.39</v>
      </c>
      <c r="FF38" s="105"/>
      <c r="FG38" s="105"/>
      <c r="FH38" s="105">
        <v>538.39</v>
      </c>
      <c r="FI38" s="105"/>
      <c r="FJ38" s="105"/>
      <c r="FK38" s="105">
        <v>538.39</v>
      </c>
      <c r="FL38" s="105"/>
      <c r="FM38" s="105"/>
      <c r="FN38" s="105">
        <v>538.39</v>
      </c>
      <c r="FO38" s="105"/>
      <c r="FP38" s="105"/>
      <c r="FQ38" s="105">
        <v>538.39</v>
      </c>
      <c r="FR38" s="109"/>
      <c r="FS38" s="109"/>
      <c r="FT38" s="105">
        <v>538.39</v>
      </c>
      <c r="FU38" s="109"/>
      <c r="FV38" s="109"/>
      <c r="FW38" s="105">
        <v>538.39</v>
      </c>
      <c r="FX38" s="109"/>
      <c r="FY38" s="109"/>
      <c r="FZ38" s="105">
        <v>538.39</v>
      </c>
      <c r="GA38" s="118">
        <f t="shared" si="9"/>
        <v>6460.680000000001</v>
      </c>
    </row>
    <row r="39" spans="1:183" s="110" customFormat="1" ht="12.75">
      <c r="A39" s="100" t="s">
        <v>628</v>
      </c>
      <c r="B39" s="101"/>
      <c r="C39" s="102"/>
      <c r="D39" s="102"/>
      <c r="E39" s="102"/>
      <c r="F39" s="102"/>
      <c r="G39" s="102"/>
      <c r="H39" s="102"/>
      <c r="I39" s="102"/>
      <c r="J39" s="103"/>
      <c r="K39" s="102"/>
      <c r="L39" s="102"/>
      <c r="M39" s="102"/>
      <c r="N39" s="103"/>
      <c r="O39" s="102"/>
      <c r="P39" s="102"/>
      <c r="Q39" s="102"/>
      <c r="R39" s="103"/>
      <c r="S39" s="104"/>
      <c r="T39" s="105"/>
      <c r="U39" s="105"/>
      <c r="V39" s="105"/>
      <c r="W39" s="105"/>
      <c r="X39" s="105"/>
      <c r="Y39" s="106"/>
      <c r="Z39" s="105"/>
      <c r="AA39" s="105"/>
      <c r="AB39" s="106"/>
      <c r="AC39" s="101"/>
      <c r="AD39" s="101"/>
      <c r="AE39" s="101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7"/>
      <c r="DD39" s="108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>
        <v>537.02</v>
      </c>
      <c r="ET39" s="105"/>
      <c r="EU39" s="105"/>
      <c r="EV39" s="105">
        <v>537.02</v>
      </c>
      <c r="EW39" s="105"/>
      <c r="EX39" s="105"/>
      <c r="EY39" s="105">
        <v>537.02</v>
      </c>
      <c r="EZ39" s="105"/>
      <c r="FA39" s="105"/>
      <c r="FB39" s="105">
        <v>537.02</v>
      </c>
      <c r="FC39" s="105"/>
      <c r="FD39" s="105"/>
      <c r="FE39" s="105">
        <v>537.02</v>
      </c>
      <c r="FF39" s="105"/>
      <c r="FG39" s="105"/>
      <c r="FH39" s="105">
        <v>537.02</v>
      </c>
      <c r="FI39" s="105"/>
      <c r="FJ39" s="105"/>
      <c r="FK39" s="105">
        <v>537.02</v>
      </c>
      <c r="FL39" s="105"/>
      <c r="FM39" s="105"/>
      <c r="FN39" s="105">
        <v>537.02</v>
      </c>
      <c r="FO39" s="105"/>
      <c r="FP39" s="105"/>
      <c r="FQ39" s="105">
        <v>537.02</v>
      </c>
      <c r="FR39" s="109"/>
      <c r="FS39" s="109"/>
      <c r="FT39" s="105">
        <v>537.02</v>
      </c>
      <c r="FU39" s="109"/>
      <c r="FV39" s="109"/>
      <c r="FW39" s="105">
        <v>537.02</v>
      </c>
      <c r="FX39" s="109"/>
      <c r="FY39" s="109"/>
      <c r="FZ39" s="105">
        <v>537.02</v>
      </c>
      <c r="GA39" s="118">
        <f t="shared" si="9"/>
        <v>6444.240000000002</v>
      </c>
    </row>
    <row r="40" spans="1:183" s="110" customFormat="1" ht="12.75">
      <c r="A40" s="100" t="s">
        <v>629</v>
      </c>
      <c r="B40" s="101"/>
      <c r="C40" s="102"/>
      <c r="D40" s="102"/>
      <c r="E40" s="102"/>
      <c r="F40" s="102"/>
      <c r="G40" s="102"/>
      <c r="H40" s="102"/>
      <c r="I40" s="102"/>
      <c r="J40" s="103"/>
      <c r="K40" s="102"/>
      <c r="L40" s="102"/>
      <c r="M40" s="102"/>
      <c r="N40" s="103"/>
      <c r="O40" s="102"/>
      <c r="P40" s="102"/>
      <c r="Q40" s="102"/>
      <c r="R40" s="103"/>
      <c r="S40" s="104"/>
      <c r="T40" s="105"/>
      <c r="U40" s="105"/>
      <c r="V40" s="105"/>
      <c r="W40" s="105"/>
      <c r="X40" s="105"/>
      <c r="Y40" s="106"/>
      <c r="Z40" s="105"/>
      <c r="AA40" s="105"/>
      <c r="AB40" s="106"/>
      <c r="AC40" s="101"/>
      <c r="AD40" s="101"/>
      <c r="AE40" s="101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7"/>
      <c r="DD40" s="108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5"/>
      <c r="EL40" s="105"/>
      <c r="EM40" s="105"/>
      <c r="EN40" s="105"/>
      <c r="EO40" s="105"/>
      <c r="EP40" s="105"/>
      <c r="EQ40" s="105"/>
      <c r="ER40" s="105"/>
      <c r="ES40" s="105">
        <v>580.64</v>
      </c>
      <c r="ET40" s="105"/>
      <c r="EU40" s="105"/>
      <c r="EV40" s="105">
        <v>580.64</v>
      </c>
      <c r="EW40" s="105"/>
      <c r="EX40" s="105"/>
      <c r="EY40" s="105">
        <v>580.64</v>
      </c>
      <c r="EZ40" s="105"/>
      <c r="FA40" s="105"/>
      <c r="FB40" s="105">
        <v>580.64</v>
      </c>
      <c r="FC40" s="105"/>
      <c r="FD40" s="105"/>
      <c r="FE40" s="105">
        <v>580.64</v>
      </c>
      <c r="FF40" s="105"/>
      <c r="FG40" s="105"/>
      <c r="FH40" s="105">
        <v>580.64</v>
      </c>
      <c r="FI40" s="105"/>
      <c r="FJ40" s="105"/>
      <c r="FK40" s="105">
        <v>580.64</v>
      </c>
      <c r="FL40" s="105"/>
      <c r="FM40" s="105"/>
      <c r="FN40" s="105">
        <v>580.64</v>
      </c>
      <c r="FO40" s="105"/>
      <c r="FP40" s="105"/>
      <c r="FQ40" s="105">
        <v>580.64</v>
      </c>
      <c r="FR40" s="109"/>
      <c r="FS40" s="109"/>
      <c r="FT40" s="105">
        <v>580.64</v>
      </c>
      <c r="FU40" s="109"/>
      <c r="FV40" s="109"/>
      <c r="FW40" s="105">
        <v>580.64</v>
      </c>
      <c r="FX40" s="109"/>
      <c r="FY40" s="109"/>
      <c r="FZ40" s="105">
        <v>580.64</v>
      </c>
      <c r="GA40" s="118">
        <f t="shared" si="9"/>
        <v>6967.680000000001</v>
      </c>
    </row>
    <row r="41" spans="1:183" s="110" customFormat="1" ht="12.75">
      <c r="A41" s="100" t="s">
        <v>635</v>
      </c>
      <c r="B41" s="101"/>
      <c r="C41" s="102"/>
      <c r="D41" s="102"/>
      <c r="E41" s="102"/>
      <c r="F41" s="102"/>
      <c r="G41" s="102"/>
      <c r="H41" s="102"/>
      <c r="I41" s="102"/>
      <c r="J41" s="103"/>
      <c r="K41" s="102"/>
      <c r="L41" s="102"/>
      <c r="M41" s="102"/>
      <c r="N41" s="103"/>
      <c r="O41" s="102"/>
      <c r="P41" s="102"/>
      <c r="Q41" s="102"/>
      <c r="R41" s="103"/>
      <c r="S41" s="104"/>
      <c r="T41" s="105"/>
      <c r="U41" s="105"/>
      <c r="V41" s="105"/>
      <c r="W41" s="105"/>
      <c r="X41" s="105"/>
      <c r="Y41" s="106"/>
      <c r="Z41" s="105"/>
      <c r="AA41" s="105"/>
      <c r="AB41" s="106"/>
      <c r="AC41" s="101"/>
      <c r="AD41" s="101"/>
      <c r="AE41" s="101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7"/>
      <c r="DD41" s="108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5"/>
      <c r="EL41" s="105"/>
      <c r="EM41" s="105"/>
      <c r="EN41" s="105"/>
      <c r="EO41" s="105"/>
      <c r="EP41" s="105"/>
      <c r="EQ41" s="105"/>
      <c r="ER41" s="105"/>
      <c r="ES41" s="105">
        <v>764.64</v>
      </c>
      <c r="ET41" s="105"/>
      <c r="EU41" s="105"/>
      <c r="EV41" s="105">
        <v>764.64</v>
      </c>
      <c r="EW41" s="105"/>
      <c r="EX41" s="105"/>
      <c r="EY41" s="105">
        <v>764.64</v>
      </c>
      <c r="EZ41" s="105"/>
      <c r="FA41" s="105"/>
      <c r="FB41" s="105">
        <v>764.64</v>
      </c>
      <c r="FC41" s="105"/>
      <c r="FD41" s="105"/>
      <c r="FE41" s="105">
        <v>764.64</v>
      </c>
      <c r="FF41" s="105"/>
      <c r="FG41" s="105"/>
      <c r="FH41" s="105">
        <v>764.64</v>
      </c>
      <c r="FI41" s="105"/>
      <c r="FJ41" s="105"/>
      <c r="FK41" s="105">
        <v>764.64</v>
      </c>
      <c r="FL41" s="105"/>
      <c r="FM41" s="105"/>
      <c r="FN41" s="105">
        <v>764.64</v>
      </c>
      <c r="FO41" s="105"/>
      <c r="FP41" s="105"/>
      <c r="FQ41" s="105">
        <v>764.64</v>
      </c>
      <c r="FR41" s="109"/>
      <c r="FS41" s="109"/>
      <c r="FT41" s="105">
        <v>764.64</v>
      </c>
      <c r="FU41" s="109"/>
      <c r="FV41" s="109"/>
      <c r="FW41" s="105">
        <v>764.64</v>
      </c>
      <c r="FX41" s="109"/>
      <c r="FY41" s="109"/>
      <c r="FZ41" s="105">
        <v>764.64</v>
      </c>
      <c r="GA41" s="118">
        <f t="shared" si="9"/>
        <v>9175.68</v>
      </c>
    </row>
    <row r="42" spans="1:183" s="110" customFormat="1" ht="12.75">
      <c r="A42" s="100" t="s">
        <v>630</v>
      </c>
      <c r="B42" s="101"/>
      <c r="C42" s="102"/>
      <c r="D42" s="102"/>
      <c r="E42" s="102"/>
      <c r="F42" s="102"/>
      <c r="G42" s="102"/>
      <c r="H42" s="102"/>
      <c r="I42" s="102"/>
      <c r="J42" s="103"/>
      <c r="K42" s="102"/>
      <c r="L42" s="102"/>
      <c r="M42" s="102"/>
      <c r="N42" s="103"/>
      <c r="O42" s="102"/>
      <c r="P42" s="102"/>
      <c r="Q42" s="102"/>
      <c r="R42" s="103"/>
      <c r="S42" s="104"/>
      <c r="T42" s="105"/>
      <c r="U42" s="105"/>
      <c r="V42" s="105"/>
      <c r="W42" s="105"/>
      <c r="X42" s="105"/>
      <c r="Y42" s="106"/>
      <c r="Z42" s="105"/>
      <c r="AA42" s="105"/>
      <c r="AB42" s="106"/>
      <c r="AC42" s="101"/>
      <c r="AD42" s="101"/>
      <c r="AE42" s="101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7"/>
      <c r="DD42" s="108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>
        <v>1331.65</v>
      </c>
      <c r="ET42" s="105"/>
      <c r="EU42" s="105"/>
      <c r="EV42" s="105">
        <v>1331.65</v>
      </c>
      <c r="EW42" s="105"/>
      <c r="EX42" s="105"/>
      <c r="EY42" s="105">
        <v>1331.65</v>
      </c>
      <c r="EZ42" s="105"/>
      <c r="FA42" s="105"/>
      <c r="FB42" s="105">
        <v>1331.65</v>
      </c>
      <c r="FC42" s="105"/>
      <c r="FD42" s="105"/>
      <c r="FE42" s="105">
        <v>1331.65</v>
      </c>
      <c r="FF42" s="105"/>
      <c r="FG42" s="105"/>
      <c r="FH42" s="105">
        <v>1331.65</v>
      </c>
      <c r="FI42" s="105"/>
      <c r="FJ42" s="105"/>
      <c r="FK42" s="105">
        <v>1331.65</v>
      </c>
      <c r="FL42" s="105"/>
      <c r="FM42" s="105"/>
      <c r="FN42" s="105">
        <v>1331.65</v>
      </c>
      <c r="FO42" s="105"/>
      <c r="FP42" s="105"/>
      <c r="FQ42" s="105">
        <v>1331.65</v>
      </c>
      <c r="FR42" s="109"/>
      <c r="FS42" s="109"/>
      <c r="FT42" s="105">
        <v>1331.65</v>
      </c>
      <c r="FU42" s="109"/>
      <c r="FV42" s="109"/>
      <c r="FW42" s="105">
        <v>1331.65</v>
      </c>
      <c r="FX42" s="109"/>
      <c r="FY42" s="109"/>
      <c r="FZ42" s="105">
        <v>1331.65</v>
      </c>
      <c r="GA42" s="118">
        <f t="shared" si="9"/>
        <v>15979.799999999997</v>
      </c>
    </row>
    <row r="43" spans="1:183" s="110" customFormat="1" ht="12.75">
      <c r="A43" s="100" t="s">
        <v>636</v>
      </c>
      <c r="B43" s="101"/>
      <c r="C43" s="102"/>
      <c r="D43" s="102"/>
      <c r="E43" s="102"/>
      <c r="F43" s="102"/>
      <c r="G43" s="102"/>
      <c r="H43" s="102"/>
      <c r="I43" s="102"/>
      <c r="J43" s="103"/>
      <c r="K43" s="102"/>
      <c r="L43" s="102"/>
      <c r="M43" s="102"/>
      <c r="N43" s="103"/>
      <c r="O43" s="102"/>
      <c r="P43" s="102"/>
      <c r="Q43" s="102"/>
      <c r="R43" s="103"/>
      <c r="S43" s="104"/>
      <c r="T43" s="105"/>
      <c r="U43" s="105"/>
      <c r="V43" s="105"/>
      <c r="W43" s="105"/>
      <c r="X43" s="105"/>
      <c r="Y43" s="106"/>
      <c r="Z43" s="105"/>
      <c r="AA43" s="105"/>
      <c r="AB43" s="106"/>
      <c r="AC43" s="101"/>
      <c r="AD43" s="101"/>
      <c r="AE43" s="101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7"/>
      <c r="DD43" s="108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105"/>
      <c r="EQ43" s="105"/>
      <c r="ER43" s="105"/>
      <c r="ES43" s="105">
        <v>610.62</v>
      </c>
      <c r="ET43" s="105"/>
      <c r="EU43" s="105"/>
      <c r="EV43" s="105">
        <v>610.62</v>
      </c>
      <c r="EW43" s="105"/>
      <c r="EX43" s="105"/>
      <c r="EY43" s="105">
        <v>610.62</v>
      </c>
      <c r="EZ43" s="105"/>
      <c r="FA43" s="105"/>
      <c r="FB43" s="105">
        <v>610.62</v>
      </c>
      <c r="FC43" s="105"/>
      <c r="FD43" s="105"/>
      <c r="FE43" s="105">
        <v>610.62</v>
      </c>
      <c r="FF43" s="105"/>
      <c r="FG43" s="105"/>
      <c r="FH43" s="105">
        <v>610.62</v>
      </c>
      <c r="FI43" s="105"/>
      <c r="FJ43" s="105"/>
      <c r="FK43" s="105">
        <v>610.62</v>
      </c>
      <c r="FL43" s="105"/>
      <c r="FM43" s="105"/>
      <c r="FN43" s="105">
        <v>610.62</v>
      </c>
      <c r="FO43" s="105"/>
      <c r="FP43" s="105"/>
      <c r="FQ43" s="105">
        <v>610.62</v>
      </c>
      <c r="FR43" s="109"/>
      <c r="FS43" s="109"/>
      <c r="FT43" s="105">
        <v>610.62</v>
      </c>
      <c r="FU43" s="109"/>
      <c r="FV43" s="109"/>
      <c r="FW43" s="105">
        <v>610.62</v>
      </c>
      <c r="FX43" s="109"/>
      <c r="FY43" s="109"/>
      <c r="FZ43" s="105">
        <v>610.62</v>
      </c>
      <c r="GA43" s="118">
        <f t="shared" si="9"/>
        <v>7327.44</v>
      </c>
    </row>
    <row r="44" spans="1:183" s="110" customFormat="1" ht="12.75">
      <c r="A44" s="100" t="s">
        <v>632</v>
      </c>
      <c r="B44" s="101"/>
      <c r="C44" s="102"/>
      <c r="D44" s="102"/>
      <c r="E44" s="102"/>
      <c r="F44" s="102"/>
      <c r="G44" s="102"/>
      <c r="H44" s="102"/>
      <c r="I44" s="102"/>
      <c r="J44" s="103"/>
      <c r="K44" s="102"/>
      <c r="L44" s="102"/>
      <c r="M44" s="102"/>
      <c r="N44" s="103"/>
      <c r="O44" s="102"/>
      <c r="P44" s="102"/>
      <c r="Q44" s="102"/>
      <c r="R44" s="103"/>
      <c r="S44" s="104"/>
      <c r="T44" s="105"/>
      <c r="U44" s="105"/>
      <c r="V44" s="105"/>
      <c r="W44" s="105"/>
      <c r="X44" s="105"/>
      <c r="Y44" s="106"/>
      <c r="Z44" s="105"/>
      <c r="AA44" s="105"/>
      <c r="AB44" s="106"/>
      <c r="AC44" s="101"/>
      <c r="AD44" s="101"/>
      <c r="AE44" s="101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7"/>
      <c r="DD44" s="108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5"/>
      <c r="EL44" s="105"/>
      <c r="EM44" s="105"/>
      <c r="EN44" s="105"/>
      <c r="EO44" s="105"/>
      <c r="EP44" s="105"/>
      <c r="EQ44" s="105"/>
      <c r="ER44" s="105"/>
      <c r="ES44" s="105">
        <v>387.09</v>
      </c>
      <c r="ET44" s="105"/>
      <c r="EU44" s="105"/>
      <c r="EV44" s="105">
        <v>387.09</v>
      </c>
      <c r="EW44" s="105"/>
      <c r="EX44" s="105"/>
      <c r="EY44" s="105">
        <v>387.09</v>
      </c>
      <c r="EZ44" s="105"/>
      <c r="FA44" s="105"/>
      <c r="FB44" s="105">
        <v>387.09</v>
      </c>
      <c r="FC44" s="105"/>
      <c r="FD44" s="105"/>
      <c r="FE44" s="105">
        <v>387.09</v>
      </c>
      <c r="FF44" s="105"/>
      <c r="FG44" s="105"/>
      <c r="FH44" s="105">
        <v>387.09</v>
      </c>
      <c r="FI44" s="105"/>
      <c r="FJ44" s="105"/>
      <c r="FK44" s="105">
        <v>387.09</v>
      </c>
      <c r="FL44" s="105"/>
      <c r="FM44" s="105"/>
      <c r="FN44" s="105">
        <v>387.09</v>
      </c>
      <c r="FO44" s="105"/>
      <c r="FP44" s="105"/>
      <c r="FQ44" s="105">
        <v>387.09</v>
      </c>
      <c r="FR44" s="109"/>
      <c r="FS44" s="109"/>
      <c r="FT44" s="105">
        <v>387.09</v>
      </c>
      <c r="FU44" s="109"/>
      <c r="FV44" s="109"/>
      <c r="FW44" s="105">
        <v>387.09</v>
      </c>
      <c r="FX44" s="109"/>
      <c r="FY44" s="109"/>
      <c r="FZ44" s="105">
        <v>387.09</v>
      </c>
      <c r="GA44" s="118">
        <f t="shared" si="9"/>
        <v>4645.080000000001</v>
      </c>
    </row>
    <row r="45" spans="1:183" s="110" customFormat="1" ht="12.75">
      <c r="A45" s="100" t="s">
        <v>631</v>
      </c>
      <c r="B45" s="101"/>
      <c r="C45" s="102"/>
      <c r="D45" s="102"/>
      <c r="E45" s="102"/>
      <c r="F45" s="102"/>
      <c r="G45" s="102"/>
      <c r="H45" s="102"/>
      <c r="I45" s="102"/>
      <c r="J45" s="103"/>
      <c r="K45" s="102"/>
      <c r="L45" s="102"/>
      <c r="M45" s="102"/>
      <c r="N45" s="103"/>
      <c r="O45" s="102"/>
      <c r="P45" s="102"/>
      <c r="Q45" s="102"/>
      <c r="R45" s="103"/>
      <c r="S45" s="104"/>
      <c r="T45" s="105"/>
      <c r="U45" s="105"/>
      <c r="V45" s="105"/>
      <c r="W45" s="105"/>
      <c r="X45" s="105"/>
      <c r="Y45" s="106"/>
      <c r="Z45" s="105"/>
      <c r="AA45" s="105"/>
      <c r="AB45" s="106"/>
      <c r="AC45" s="101"/>
      <c r="AD45" s="101"/>
      <c r="AE45" s="101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7"/>
      <c r="DD45" s="108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>
        <v>1800.52</v>
      </c>
      <c r="ET45" s="105"/>
      <c r="EU45" s="105"/>
      <c r="EV45" s="105">
        <v>1800.52</v>
      </c>
      <c r="EW45" s="105"/>
      <c r="EX45" s="105"/>
      <c r="EY45" s="105">
        <v>1800.52</v>
      </c>
      <c r="EZ45" s="105"/>
      <c r="FA45" s="105"/>
      <c r="FB45" s="105">
        <v>1800.52</v>
      </c>
      <c r="FC45" s="105"/>
      <c r="FD45" s="105"/>
      <c r="FE45" s="105">
        <v>1800.52</v>
      </c>
      <c r="FF45" s="105"/>
      <c r="FG45" s="105"/>
      <c r="FH45" s="105">
        <v>1800.52</v>
      </c>
      <c r="FI45" s="105"/>
      <c r="FJ45" s="105"/>
      <c r="FK45" s="105">
        <v>1800.52</v>
      </c>
      <c r="FL45" s="105"/>
      <c r="FM45" s="105"/>
      <c r="FN45" s="105">
        <v>1800.52</v>
      </c>
      <c r="FO45" s="105"/>
      <c r="FP45" s="105"/>
      <c r="FQ45" s="105">
        <v>1800.52</v>
      </c>
      <c r="FR45" s="109"/>
      <c r="FS45" s="109"/>
      <c r="FT45" s="105">
        <v>1800.52</v>
      </c>
      <c r="FU45" s="109"/>
      <c r="FV45" s="109"/>
      <c r="FW45" s="105">
        <v>1800.52</v>
      </c>
      <c r="FX45" s="109"/>
      <c r="FY45" s="109"/>
      <c r="FZ45" s="105">
        <v>1800.52</v>
      </c>
      <c r="GA45" s="118">
        <f t="shared" si="9"/>
        <v>21606.24</v>
      </c>
    </row>
    <row r="46" spans="1:183" s="110" customFormat="1" ht="12.75">
      <c r="A46" s="100" t="s">
        <v>633</v>
      </c>
      <c r="B46" s="101"/>
      <c r="C46" s="102"/>
      <c r="D46" s="102"/>
      <c r="E46" s="102"/>
      <c r="F46" s="102"/>
      <c r="G46" s="102"/>
      <c r="H46" s="102"/>
      <c r="I46" s="102"/>
      <c r="J46" s="103"/>
      <c r="K46" s="102"/>
      <c r="L46" s="102"/>
      <c r="M46" s="102"/>
      <c r="N46" s="103"/>
      <c r="O46" s="102"/>
      <c r="P46" s="102"/>
      <c r="Q46" s="102"/>
      <c r="R46" s="103"/>
      <c r="S46" s="104"/>
      <c r="T46" s="105"/>
      <c r="U46" s="105"/>
      <c r="V46" s="105"/>
      <c r="W46" s="105"/>
      <c r="X46" s="105"/>
      <c r="Y46" s="106"/>
      <c r="Z46" s="105"/>
      <c r="AA46" s="105"/>
      <c r="AB46" s="106"/>
      <c r="AC46" s="101"/>
      <c r="AD46" s="101"/>
      <c r="AE46" s="101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7"/>
      <c r="DD46" s="108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>
        <v>403.45</v>
      </c>
      <c r="ET46" s="105"/>
      <c r="EU46" s="105"/>
      <c r="EV46" s="105">
        <v>403.45</v>
      </c>
      <c r="EW46" s="105"/>
      <c r="EX46" s="105"/>
      <c r="EY46" s="105">
        <v>403.45</v>
      </c>
      <c r="EZ46" s="105"/>
      <c r="FA46" s="105"/>
      <c r="FB46" s="105">
        <v>403.45</v>
      </c>
      <c r="FC46" s="105"/>
      <c r="FD46" s="105"/>
      <c r="FE46" s="105">
        <v>403.45</v>
      </c>
      <c r="FF46" s="105"/>
      <c r="FG46" s="105"/>
      <c r="FH46" s="105">
        <v>403.45</v>
      </c>
      <c r="FI46" s="105"/>
      <c r="FJ46" s="105"/>
      <c r="FK46" s="105">
        <v>403.45</v>
      </c>
      <c r="FL46" s="105"/>
      <c r="FM46" s="105"/>
      <c r="FN46" s="105">
        <v>403.45</v>
      </c>
      <c r="FO46" s="105"/>
      <c r="FP46" s="105"/>
      <c r="FQ46" s="105">
        <v>403.45</v>
      </c>
      <c r="FR46" s="109"/>
      <c r="FS46" s="109"/>
      <c r="FT46" s="105">
        <v>403.45</v>
      </c>
      <c r="FU46" s="109"/>
      <c r="FV46" s="109"/>
      <c r="FW46" s="105">
        <v>403.45</v>
      </c>
      <c r="FX46" s="109"/>
      <c r="FY46" s="109"/>
      <c r="FZ46" s="105">
        <v>403.45</v>
      </c>
      <c r="GA46" s="118">
        <f t="shared" si="9"/>
        <v>4841.399999999999</v>
      </c>
    </row>
    <row r="47" spans="1:183" s="110" customFormat="1" ht="12.75">
      <c r="A47" s="100" t="s">
        <v>634</v>
      </c>
      <c r="B47" s="101"/>
      <c r="C47" s="102"/>
      <c r="D47" s="102"/>
      <c r="E47" s="102"/>
      <c r="F47" s="102"/>
      <c r="G47" s="102"/>
      <c r="H47" s="102"/>
      <c r="I47" s="102"/>
      <c r="J47" s="103"/>
      <c r="K47" s="102"/>
      <c r="L47" s="102"/>
      <c r="M47" s="102"/>
      <c r="N47" s="103"/>
      <c r="O47" s="102"/>
      <c r="P47" s="102"/>
      <c r="Q47" s="102"/>
      <c r="R47" s="103"/>
      <c r="S47" s="104"/>
      <c r="T47" s="105"/>
      <c r="U47" s="105"/>
      <c r="V47" s="105"/>
      <c r="W47" s="105"/>
      <c r="X47" s="105"/>
      <c r="Y47" s="106"/>
      <c r="Z47" s="105"/>
      <c r="AA47" s="105"/>
      <c r="AB47" s="106"/>
      <c r="AC47" s="101"/>
      <c r="AD47" s="101"/>
      <c r="AE47" s="101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7"/>
      <c r="DD47" s="108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>
        <v>575.19</v>
      </c>
      <c r="ET47" s="105"/>
      <c r="EU47" s="105"/>
      <c r="EV47" s="105">
        <v>575.19</v>
      </c>
      <c r="EW47" s="105"/>
      <c r="EX47" s="105"/>
      <c r="EY47" s="105">
        <v>575.19</v>
      </c>
      <c r="EZ47" s="105"/>
      <c r="FA47" s="105"/>
      <c r="FB47" s="105">
        <v>575.19</v>
      </c>
      <c r="FC47" s="105"/>
      <c r="FD47" s="105"/>
      <c r="FE47" s="105">
        <v>575.19</v>
      </c>
      <c r="FF47" s="105"/>
      <c r="FG47" s="105"/>
      <c r="FH47" s="105">
        <v>575.19</v>
      </c>
      <c r="FI47" s="105"/>
      <c r="FJ47" s="105"/>
      <c r="FK47" s="105">
        <v>575.19</v>
      </c>
      <c r="FL47" s="105"/>
      <c r="FM47" s="105"/>
      <c r="FN47" s="105">
        <v>575.19</v>
      </c>
      <c r="FO47" s="105"/>
      <c r="FP47" s="105"/>
      <c r="FQ47" s="105">
        <v>575.19</v>
      </c>
      <c r="FR47" s="109"/>
      <c r="FS47" s="109"/>
      <c r="FT47" s="105">
        <v>575.19</v>
      </c>
      <c r="FU47" s="109"/>
      <c r="FV47" s="109"/>
      <c r="FW47" s="105">
        <v>575.19</v>
      </c>
      <c r="FX47" s="109"/>
      <c r="FY47" s="109"/>
      <c r="FZ47" s="105">
        <v>575.19</v>
      </c>
      <c r="GA47" s="118">
        <f t="shared" si="9"/>
        <v>6902.2800000000025</v>
      </c>
    </row>
    <row r="48" spans="1:183" s="2" customFormat="1" ht="12.75">
      <c r="A48" s="40" t="s">
        <v>38</v>
      </c>
      <c r="B48" s="152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9"/>
      <c r="U48" s="34"/>
      <c r="V48" s="34"/>
      <c r="W48" s="34"/>
      <c r="X48" s="34"/>
      <c r="Y48" s="43"/>
      <c r="Z48" s="34"/>
      <c r="AA48" s="34"/>
      <c r="AB48" s="43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19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9"/>
      <c r="DD48" s="35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156">
        <f>SUM(ES49:ES59)</f>
        <v>51188.189999999995</v>
      </c>
      <c r="ET48" s="34"/>
      <c r="EU48" s="34"/>
      <c r="EV48" s="156">
        <f>SUM(EV49:EV59)</f>
        <v>60193.93</v>
      </c>
      <c r="EW48" s="34"/>
      <c r="EX48" s="34"/>
      <c r="EY48" s="156">
        <f>SUM(EY49:EY59)</f>
        <v>55066.58</v>
      </c>
      <c r="EZ48" s="34"/>
      <c r="FA48" s="34"/>
      <c r="FB48" s="156">
        <f>SUM(FB49:FB59)</f>
        <v>59105.61</v>
      </c>
      <c r="FC48" s="34"/>
      <c r="FD48" s="34"/>
      <c r="FE48" s="156">
        <f>SUM(FE49:FE59)</f>
        <v>58940.159999999996</v>
      </c>
      <c r="FF48" s="34"/>
      <c r="FG48" s="34"/>
      <c r="FH48" s="156">
        <f>SUM(FH49:FH59)</f>
        <v>63247.799999999996</v>
      </c>
      <c r="FI48" s="34"/>
      <c r="FJ48" s="34"/>
      <c r="FK48" s="156">
        <f>SUM(FK49:FK59)</f>
        <v>64346.689999999995</v>
      </c>
      <c r="FL48" s="34"/>
      <c r="FM48" s="34"/>
      <c r="FN48" s="156">
        <f>SUM(FN49:FN59)</f>
        <v>57448.549999999996</v>
      </c>
      <c r="FO48" s="34"/>
      <c r="FP48" s="34"/>
      <c r="FQ48" s="156">
        <f>SUM(FQ49:FQ59)</f>
        <v>54799.47</v>
      </c>
      <c r="FR48" s="44"/>
      <c r="FS48" s="44"/>
      <c r="FT48" s="156">
        <f>SUM(FT49:FT59)</f>
        <v>55745.29</v>
      </c>
      <c r="FU48" s="44"/>
      <c r="FV48" s="44"/>
      <c r="FW48" s="156">
        <f>SUM(FW49:FW59)</f>
        <v>61514.479999999996</v>
      </c>
      <c r="FX48" s="44"/>
      <c r="FY48" s="44"/>
      <c r="FZ48" s="156">
        <f>SUM(FZ49:FZ59)</f>
        <v>64167.31</v>
      </c>
      <c r="GA48" s="17">
        <f>SUM(ES48:FZ48)</f>
        <v>705764.06</v>
      </c>
    </row>
    <row r="49" spans="1:183" s="110" customFormat="1" ht="12.75">
      <c r="A49" s="100" t="s">
        <v>626</v>
      </c>
      <c r="B49" s="101"/>
      <c r="C49" s="102">
        <f>6110.13+20382.95</f>
        <v>26493.08</v>
      </c>
      <c r="D49" s="102"/>
      <c r="E49" s="102">
        <f>6114.24+22653.28</f>
        <v>28767.519999999997</v>
      </c>
      <c r="F49" s="102"/>
      <c r="G49" s="102">
        <f>6061.35+25891.87</f>
        <v>31953.22</v>
      </c>
      <c r="H49" s="102"/>
      <c r="I49" s="102">
        <f>6021.69+27657.98</f>
        <v>33679.67</v>
      </c>
      <c r="J49" s="103"/>
      <c r="K49" s="102">
        <f>5977.03+23524.68</f>
        <v>29501.71</v>
      </c>
      <c r="L49" s="102"/>
      <c r="M49" s="102">
        <f>5977.03+26093.32</f>
        <v>32070.35</v>
      </c>
      <c r="N49" s="103"/>
      <c r="O49" s="102">
        <f>5977.03+27200.19</f>
        <v>33177.22</v>
      </c>
      <c r="P49" s="102"/>
      <c r="Q49" s="102">
        <f>4545.46+28647.96</f>
        <v>33193.42</v>
      </c>
      <c r="R49" s="103"/>
      <c r="S49" s="104">
        <f>C49+E49+G49+I49+K49+M49+O49+Q49</f>
        <v>248836.19</v>
      </c>
      <c r="T49" s="105"/>
      <c r="U49" s="105"/>
      <c r="V49" s="105">
        <f>6052.32+26599.15</f>
        <v>32651.47</v>
      </c>
      <c r="W49" s="105"/>
      <c r="X49" s="105"/>
      <c r="Y49" s="106">
        <f>6104.54+13560.17</f>
        <v>19664.71</v>
      </c>
      <c r="Z49" s="105"/>
      <c r="AA49" s="105"/>
      <c r="AB49" s="106">
        <f>6160.87+27225.29</f>
        <v>33386.16</v>
      </c>
      <c r="AC49" s="101"/>
      <c r="AD49" s="101"/>
      <c r="AE49" s="101">
        <f>6174.33+21893.49</f>
        <v>28067.82</v>
      </c>
      <c r="AF49" s="105">
        <f>S49+V49+Y49+AB49+AE49</f>
        <v>362606.35000000003</v>
      </c>
      <c r="AG49" s="105"/>
      <c r="AH49" s="105"/>
      <c r="AI49" s="105">
        <f>7423.61+22115.42</f>
        <v>29539.03</v>
      </c>
      <c r="AJ49" s="105"/>
      <c r="AK49" s="105"/>
      <c r="AL49" s="105">
        <f>7230.99+31591.9</f>
        <v>38822.89</v>
      </c>
      <c r="AM49" s="105"/>
      <c r="AN49" s="105"/>
      <c r="AO49" s="105">
        <f>7231.01+35299.31</f>
        <v>42530.32</v>
      </c>
      <c r="AP49" s="105"/>
      <c r="AQ49" s="105"/>
      <c r="AR49" s="105">
        <f>7080.98+29352.33</f>
        <v>36433.31</v>
      </c>
      <c r="AS49" s="105"/>
      <c r="AT49" s="105"/>
      <c r="AU49" s="105">
        <f>7058.75+32509.74</f>
        <v>39568.490000000005</v>
      </c>
      <c r="AV49" s="105"/>
      <c r="AW49" s="105"/>
      <c r="AX49" s="105">
        <f>7058.75+26963.32</f>
        <v>34022.07</v>
      </c>
      <c r="AY49" s="105"/>
      <c r="AZ49" s="105"/>
      <c r="BA49" s="105">
        <f>7058.75+32788.11</f>
        <v>39846.86</v>
      </c>
      <c r="BB49" s="105"/>
      <c r="BC49" s="105"/>
      <c r="BD49" s="105">
        <v>33468.19</v>
      </c>
      <c r="BE49" s="105"/>
      <c r="BF49" s="105"/>
      <c r="BG49" s="105">
        <v>31736.14</v>
      </c>
      <c r="BH49" s="105"/>
      <c r="BI49" s="105"/>
      <c r="BJ49" s="105">
        <v>35498.62</v>
      </c>
      <c r="BK49" s="105"/>
      <c r="BL49" s="105"/>
      <c r="BM49" s="105">
        <v>40253.53</v>
      </c>
      <c r="BN49" s="105"/>
      <c r="BO49" s="105"/>
      <c r="BP49" s="105">
        <v>33756.7</v>
      </c>
      <c r="BQ49" s="105">
        <f>AI37:AI49+AL49+AO49+AR49+AU49+AX49+BA49+BD49+BG49+BJ49+BM49+BP49</f>
        <v>435476.14999999997</v>
      </c>
      <c r="BR49" s="105">
        <f>BQ49+AF49</f>
        <v>798082.5</v>
      </c>
      <c r="BS49" s="105"/>
      <c r="BT49" s="105"/>
      <c r="BU49" s="105">
        <v>37153.25</v>
      </c>
      <c r="BV49" s="105"/>
      <c r="BW49" s="105"/>
      <c r="BX49" s="105">
        <v>49857.84</v>
      </c>
      <c r="BY49" s="105"/>
      <c r="BZ49" s="105"/>
      <c r="CA49" s="105">
        <v>37663.79</v>
      </c>
      <c r="CB49" s="105"/>
      <c r="CC49" s="105"/>
      <c r="CD49" s="105">
        <v>38777.64</v>
      </c>
      <c r="CE49" s="105"/>
      <c r="CF49" s="105"/>
      <c r="CG49" s="105">
        <v>35199.15</v>
      </c>
      <c r="CH49" s="105"/>
      <c r="CI49" s="105"/>
      <c r="CJ49" s="105">
        <v>33837.14</v>
      </c>
      <c r="CK49" s="105"/>
      <c r="CL49" s="105"/>
      <c r="CM49" s="105">
        <v>38456.09</v>
      </c>
      <c r="CN49" s="105"/>
      <c r="CO49" s="105"/>
      <c r="CP49" s="105">
        <v>43409.36</v>
      </c>
      <c r="CQ49" s="105"/>
      <c r="CR49" s="105"/>
      <c r="CS49" s="105">
        <v>38292.48</v>
      </c>
      <c r="CT49" s="105"/>
      <c r="CU49" s="105"/>
      <c r="CV49" s="105">
        <v>37223.86</v>
      </c>
      <c r="CW49" s="105"/>
      <c r="CX49" s="105"/>
      <c r="CY49" s="105">
        <v>43678.96</v>
      </c>
      <c r="CZ49" s="105"/>
      <c r="DA49" s="105"/>
      <c r="DB49" s="105">
        <v>36483.29</v>
      </c>
      <c r="DC49" s="107">
        <f>DB49+CY49+CV49+CS49+CP49+CM49+CJ49+CG49+CD49+CA49+BX49+BU49</f>
        <v>470032.85</v>
      </c>
      <c r="DD49" s="108">
        <f>DC49+BR49</f>
        <v>1268115.35</v>
      </c>
      <c r="DE49" s="105"/>
      <c r="DF49" s="105"/>
      <c r="DG49" s="105">
        <v>35252.81</v>
      </c>
      <c r="DH49" s="105"/>
      <c r="DI49" s="105"/>
      <c r="DJ49" s="105">
        <v>40614.14</v>
      </c>
      <c r="DK49" s="105"/>
      <c r="DL49" s="105"/>
      <c r="DM49" s="105">
        <v>43673.36</v>
      </c>
      <c r="DN49" s="105"/>
      <c r="DO49" s="105"/>
      <c r="DP49" s="105">
        <v>48923.55</v>
      </c>
      <c r="DQ49" s="105"/>
      <c r="DR49" s="105"/>
      <c r="DS49" s="105">
        <v>45000.48</v>
      </c>
      <c r="DT49" s="105"/>
      <c r="DU49" s="105"/>
      <c r="DV49" s="105">
        <v>45615.6</v>
      </c>
      <c r="DW49" s="105"/>
      <c r="DX49" s="105"/>
      <c r="DY49" s="105">
        <v>50317.56</v>
      </c>
      <c r="DZ49" s="105"/>
      <c r="EA49" s="105"/>
      <c r="EB49" s="105">
        <v>45498.85</v>
      </c>
      <c r="EC49" s="105"/>
      <c r="ED49" s="105"/>
      <c r="EE49" s="105">
        <v>47507.37</v>
      </c>
      <c r="EF49" s="105"/>
      <c r="EG49" s="105"/>
      <c r="EH49" s="105">
        <v>47473.18</v>
      </c>
      <c r="EI49" s="105"/>
      <c r="EJ49" s="105"/>
      <c r="EK49" s="105">
        <v>46388.82</v>
      </c>
      <c r="EL49" s="105"/>
      <c r="EM49" s="105"/>
      <c r="EN49" s="105">
        <v>49704.08</v>
      </c>
      <c r="EO49" s="105">
        <f aca="true" t="shared" si="10" ref="EO49:EO71">EN49+EK49+EH49+EE49+EB49+DY49+DV49+DS49+DP49+DM49+DJ49+DG49</f>
        <v>545969.7999999999</v>
      </c>
      <c r="EP49" s="105">
        <f aca="true" t="shared" si="11" ref="EP49:EP71">EO49+DD49</f>
        <v>1814085.15</v>
      </c>
      <c r="EQ49" s="105"/>
      <c r="ER49" s="105"/>
      <c r="ES49" s="105">
        <v>44458.84</v>
      </c>
      <c r="ET49" s="105"/>
      <c r="EU49" s="105"/>
      <c r="EV49" s="105">
        <v>53464.58</v>
      </c>
      <c r="EW49" s="105"/>
      <c r="EX49" s="105"/>
      <c r="EY49" s="105">
        <v>48337.23</v>
      </c>
      <c r="EZ49" s="105"/>
      <c r="FA49" s="105"/>
      <c r="FB49" s="105">
        <v>52376.26</v>
      </c>
      <c r="FC49" s="105"/>
      <c r="FD49" s="105"/>
      <c r="FE49" s="105">
        <v>52210.81</v>
      </c>
      <c r="FF49" s="105"/>
      <c r="FG49" s="105"/>
      <c r="FH49" s="105">
        <v>56518.45</v>
      </c>
      <c r="FI49" s="105"/>
      <c r="FJ49" s="105"/>
      <c r="FK49" s="105">
        <v>57617.34</v>
      </c>
      <c r="FL49" s="105"/>
      <c r="FM49" s="105"/>
      <c r="FN49" s="105">
        <v>50719.2</v>
      </c>
      <c r="FO49" s="105"/>
      <c r="FP49" s="105"/>
      <c r="FQ49" s="106">
        <v>48070.12</v>
      </c>
      <c r="FR49" s="109"/>
      <c r="FS49" s="109"/>
      <c r="FT49" s="105">
        <v>49015.94</v>
      </c>
      <c r="FU49" s="109"/>
      <c r="FV49" s="109"/>
      <c r="FW49" s="105">
        <v>54785.13</v>
      </c>
      <c r="FX49" s="109"/>
      <c r="FY49" s="109"/>
      <c r="FZ49" s="105">
        <v>57437.96</v>
      </c>
      <c r="GA49" s="118">
        <f t="shared" si="9"/>
        <v>625011.86</v>
      </c>
    </row>
    <row r="50" spans="1:183" s="110" customFormat="1" ht="12.75">
      <c r="A50" s="100" t="s">
        <v>627</v>
      </c>
      <c r="B50" s="101"/>
      <c r="C50" s="102"/>
      <c r="D50" s="102"/>
      <c r="E50" s="102"/>
      <c r="F50" s="102"/>
      <c r="G50" s="102"/>
      <c r="H50" s="102"/>
      <c r="I50" s="102"/>
      <c r="J50" s="103"/>
      <c r="K50" s="102"/>
      <c r="L50" s="102"/>
      <c r="M50" s="102"/>
      <c r="N50" s="103"/>
      <c r="O50" s="102"/>
      <c r="P50" s="102"/>
      <c r="Q50" s="102"/>
      <c r="R50" s="103"/>
      <c r="S50" s="104"/>
      <c r="T50" s="105"/>
      <c r="U50" s="105"/>
      <c r="V50" s="105"/>
      <c r="W50" s="105"/>
      <c r="X50" s="105"/>
      <c r="Y50" s="106"/>
      <c r="Z50" s="105"/>
      <c r="AA50" s="105"/>
      <c r="AB50" s="106"/>
      <c r="AC50" s="101"/>
      <c r="AD50" s="101"/>
      <c r="AE50" s="101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7"/>
      <c r="DD50" s="108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5"/>
      <c r="DT50" s="105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105"/>
      <c r="EK50" s="105"/>
      <c r="EL50" s="105"/>
      <c r="EM50" s="105"/>
      <c r="EN50" s="105"/>
      <c r="EO50" s="105"/>
      <c r="EP50" s="105"/>
      <c r="EQ50" s="105"/>
      <c r="ER50" s="105"/>
      <c r="ES50" s="105">
        <v>532.09</v>
      </c>
      <c r="ET50" s="105"/>
      <c r="EU50" s="105"/>
      <c r="EV50" s="105">
        <v>532.09</v>
      </c>
      <c r="EW50" s="105"/>
      <c r="EX50" s="105"/>
      <c r="EY50" s="105">
        <v>532.09</v>
      </c>
      <c r="EZ50" s="105"/>
      <c r="FA50" s="105"/>
      <c r="FB50" s="105">
        <v>532.09</v>
      </c>
      <c r="FC50" s="105"/>
      <c r="FD50" s="105"/>
      <c r="FE50" s="105">
        <v>532.09</v>
      </c>
      <c r="FF50" s="105"/>
      <c r="FG50" s="105"/>
      <c r="FH50" s="105">
        <v>532.09</v>
      </c>
      <c r="FI50" s="105"/>
      <c r="FJ50" s="105"/>
      <c r="FK50" s="105">
        <v>532.09</v>
      </c>
      <c r="FL50" s="105"/>
      <c r="FM50" s="105"/>
      <c r="FN50" s="105">
        <v>532.09</v>
      </c>
      <c r="FO50" s="105"/>
      <c r="FP50" s="105"/>
      <c r="FQ50" s="105">
        <v>532.09</v>
      </c>
      <c r="FR50" s="109"/>
      <c r="FS50" s="109"/>
      <c r="FT50" s="105">
        <v>532.09</v>
      </c>
      <c r="FU50" s="109"/>
      <c r="FV50" s="109"/>
      <c r="FW50" s="105">
        <v>532.09</v>
      </c>
      <c r="FX50" s="109"/>
      <c r="FY50" s="109"/>
      <c r="FZ50" s="105">
        <v>532.09</v>
      </c>
      <c r="GA50" s="118">
        <v>6385.09</v>
      </c>
    </row>
    <row r="51" spans="1:183" s="110" customFormat="1" ht="12.75">
      <c r="A51" s="100" t="s">
        <v>628</v>
      </c>
      <c r="B51" s="101"/>
      <c r="C51" s="102"/>
      <c r="D51" s="102"/>
      <c r="E51" s="102"/>
      <c r="F51" s="102"/>
      <c r="G51" s="102"/>
      <c r="H51" s="102"/>
      <c r="I51" s="102"/>
      <c r="J51" s="103"/>
      <c r="K51" s="102"/>
      <c r="L51" s="102"/>
      <c r="M51" s="102"/>
      <c r="N51" s="103"/>
      <c r="O51" s="102"/>
      <c r="P51" s="102"/>
      <c r="Q51" s="102"/>
      <c r="R51" s="103"/>
      <c r="S51" s="104"/>
      <c r="T51" s="105"/>
      <c r="U51" s="105"/>
      <c r="V51" s="105"/>
      <c r="W51" s="105"/>
      <c r="X51" s="105"/>
      <c r="Y51" s="106"/>
      <c r="Z51" s="105"/>
      <c r="AA51" s="105"/>
      <c r="AB51" s="106"/>
      <c r="AC51" s="101"/>
      <c r="AD51" s="101"/>
      <c r="AE51" s="101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7"/>
      <c r="DD51" s="108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>
        <v>482.73</v>
      </c>
      <c r="ET51" s="105"/>
      <c r="EU51" s="105"/>
      <c r="EV51" s="105">
        <v>482.73</v>
      </c>
      <c r="EW51" s="105"/>
      <c r="EX51" s="105"/>
      <c r="EY51" s="105">
        <v>482.73</v>
      </c>
      <c r="EZ51" s="105"/>
      <c r="FA51" s="105"/>
      <c r="FB51" s="105">
        <v>482.73</v>
      </c>
      <c r="FC51" s="105"/>
      <c r="FD51" s="105"/>
      <c r="FE51" s="105">
        <v>482.73</v>
      </c>
      <c r="FF51" s="105"/>
      <c r="FG51" s="105"/>
      <c r="FH51" s="105">
        <v>482.73</v>
      </c>
      <c r="FI51" s="105"/>
      <c r="FJ51" s="105"/>
      <c r="FK51" s="105">
        <v>482.73</v>
      </c>
      <c r="FL51" s="105"/>
      <c r="FM51" s="105"/>
      <c r="FN51" s="105">
        <v>482.73</v>
      </c>
      <c r="FO51" s="105"/>
      <c r="FP51" s="105"/>
      <c r="FQ51" s="105">
        <v>482.73</v>
      </c>
      <c r="FR51" s="109"/>
      <c r="FS51" s="109"/>
      <c r="FT51" s="105">
        <v>482.73</v>
      </c>
      <c r="FU51" s="109"/>
      <c r="FV51" s="109"/>
      <c r="FW51" s="105">
        <v>482.73</v>
      </c>
      <c r="FX51" s="109"/>
      <c r="FY51" s="109"/>
      <c r="FZ51" s="105">
        <v>482.73</v>
      </c>
      <c r="GA51" s="118">
        <v>5792.73</v>
      </c>
    </row>
    <row r="52" spans="1:183" s="110" customFormat="1" ht="12.75">
      <c r="A52" s="100" t="s">
        <v>629</v>
      </c>
      <c r="B52" s="101"/>
      <c r="C52" s="102"/>
      <c r="D52" s="102"/>
      <c r="E52" s="102"/>
      <c r="F52" s="102"/>
      <c r="G52" s="102"/>
      <c r="H52" s="102"/>
      <c r="I52" s="102"/>
      <c r="J52" s="103"/>
      <c r="K52" s="102"/>
      <c r="L52" s="102"/>
      <c r="M52" s="102"/>
      <c r="N52" s="103"/>
      <c r="O52" s="102"/>
      <c r="P52" s="102"/>
      <c r="Q52" s="102"/>
      <c r="R52" s="103"/>
      <c r="S52" s="104"/>
      <c r="T52" s="105"/>
      <c r="U52" s="105"/>
      <c r="V52" s="105"/>
      <c r="W52" s="105"/>
      <c r="X52" s="105"/>
      <c r="Y52" s="106"/>
      <c r="Z52" s="105"/>
      <c r="AA52" s="105"/>
      <c r="AB52" s="106"/>
      <c r="AC52" s="101"/>
      <c r="AD52" s="101"/>
      <c r="AE52" s="101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7"/>
      <c r="DD52" s="108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105"/>
      <c r="EL52" s="105"/>
      <c r="EM52" s="105"/>
      <c r="EN52" s="105"/>
      <c r="EO52" s="105"/>
      <c r="EP52" s="105"/>
      <c r="EQ52" s="105"/>
      <c r="ER52" s="105"/>
      <c r="ES52" s="105">
        <v>524.03</v>
      </c>
      <c r="ET52" s="105"/>
      <c r="EU52" s="105"/>
      <c r="EV52" s="105">
        <v>524.03</v>
      </c>
      <c r="EW52" s="105"/>
      <c r="EX52" s="105"/>
      <c r="EY52" s="105">
        <v>524.03</v>
      </c>
      <c r="EZ52" s="105"/>
      <c r="FA52" s="105"/>
      <c r="FB52" s="105">
        <v>524.03</v>
      </c>
      <c r="FC52" s="105"/>
      <c r="FD52" s="105"/>
      <c r="FE52" s="105">
        <v>524.03</v>
      </c>
      <c r="FF52" s="105"/>
      <c r="FG52" s="105"/>
      <c r="FH52" s="105">
        <v>524.03</v>
      </c>
      <c r="FI52" s="105"/>
      <c r="FJ52" s="105"/>
      <c r="FK52" s="105">
        <v>524.03</v>
      </c>
      <c r="FL52" s="105"/>
      <c r="FM52" s="105"/>
      <c r="FN52" s="105">
        <v>524.03</v>
      </c>
      <c r="FO52" s="105"/>
      <c r="FP52" s="105"/>
      <c r="FQ52" s="105">
        <v>524.03</v>
      </c>
      <c r="FR52" s="109"/>
      <c r="FS52" s="109"/>
      <c r="FT52" s="105">
        <v>524.03</v>
      </c>
      <c r="FU52" s="109"/>
      <c r="FV52" s="109"/>
      <c r="FW52" s="105">
        <v>524.03</v>
      </c>
      <c r="FX52" s="109"/>
      <c r="FY52" s="109"/>
      <c r="FZ52" s="105">
        <v>524.03</v>
      </c>
      <c r="GA52" s="118">
        <v>6288.33</v>
      </c>
    </row>
    <row r="53" spans="1:183" s="110" customFormat="1" ht="12.75">
      <c r="A53" s="100" t="s">
        <v>635</v>
      </c>
      <c r="B53" s="101"/>
      <c r="C53" s="102"/>
      <c r="D53" s="102"/>
      <c r="E53" s="102"/>
      <c r="F53" s="102"/>
      <c r="G53" s="102"/>
      <c r="H53" s="102"/>
      <c r="I53" s="102"/>
      <c r="J53" s="103"/>
      <c r="K53" s="102"/>
      <c r="L53" s="102"/>
      <c r="M53" s="102"/>
      <c r="N53" s="103"/>
      <c r="O53" s="102"/>
      <c r="P53" s="102"/>
      <c r="Q53" s="102"/>
      <c r="R53" s="103"/>
      <c r="S53" s="104"/>
      <c r="T53" s="105"/>
      <c r="U53" s="105"/>
      <c r="V53" s="105"/>
      <c r="W53" s="105"/>
      <c r="X53" s="105"/>
      <c r="Y53" s="106"/>
      <c r="Z53" s="105"/>
      <c r="AA53" s="105"/>
      <c r="AB53" s="106"/>
      <c r="AC53" s="101"/>
      <c r="AD53" s="101"/>
      <c r="AE53" s="101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7"/>
      <c r="DD53" s="108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5"/>
      <c r="EL53" s="105"/>
      <c r="EM53" s="105"/>
      <c r="EN53" s="105"/>
      <c r="EO53" s="105"/>
      <c r="EP53" s="105"/>
      <c r="EQ53" s="105"/>
      <c r="ER53" s="105"/>
      <c r="ES53" s="105">
        <v>180.3</v>
      </c>
      <c r="ET53" s="105"/>
      <c r="EU53" s="105"/>
      <c r="EV53" s="105">
        <v>180.3</v>
      </c>
      <c r="EW53" s="105"/>
      <c r="EX53" s="105"/>
      <c r="EY53" s="105">
        <v>180.3</v>
      </c>
      <c r="EZ53" s="105"/>
      <c r="FA53" s="105"/>
      <c r="FB53" s="105">
        <v>180.3</v>
      </c>
      <c r="FC53" s="105"/>
      <c r="FD53" s="105"/>
      <c r="FE53" s="105">
        <v>180.3</v>
      </c>
      <c r="FF53" s="105"/>
      <c r="FG53" s="105"/>
      <c r="FH53" s="105">
        <v>180.3</v>
      </c>
      <c r="FI53" s="105"/>
      <c r="FJ53" s="105"/>
      <c r="FK53" s="105">
        <v>180.3</v>
      </c>
      <c r="FL53" s="105"/>
      <c r="FM53" s="105"/>
      <c r="FN53" s="105">
        <v>180.3</v>
      </c>
      <c r="FO53" s="105"/>
      <c r="FP53" s="105"/>
      <c r="FQ53" s="105">
        <v>180.3</v>
      </c>
      <c r="FR53" s="109"/>
      <c r="FS53" s="109"/>
      <c r="FT53" s="105">
        <v>180.3</v>
      </c>
      <c r="FU53" s="109"/>
      <c r="FV53" s="109"/>
      <c r="FW53" s="105">
        <v>180.3</v>
      </c>
      <c r="FX53" s="109"/>
      <c r="FY53" s="109"/>
      <c r="FZ53" s="105">
        <v>180.3</v>
      </c>
      <c r="GA53" s="118">
        <v>2163.63</v>
      </c>
    </row>
    <row r="54" spans="1:183" s="110" customFormat="1" ht="12.75">
      <c r="A54" s="100" t="s">
        <v>630</v>
      </c>
      <c r="B54" s="101"/>
      <c r="C54" s="102"/>
      <c r="D54" s="102"/>
      <c r="E54" s="102"/>
      <c r="F54" s="102"/>
      <c r="G54" s="102"/>
      <c r="H54" s="102"/>
      <c r="I54" s="102"/>
      <c r="J54" s="103"/>
      <c r="K54" s="102"/>
      <c r="L54" s="102"/>
      <c r="M54" s="102"/>
      <c r="N54" s="103"/>
      <c r="O54" s="102"/>
      <c r="P54" s="102"/>
      <c r="Q54" s="102"/>
      <c r="R54" s="103"/>
      <c r="S54" s="104"/>
      <c r="T54" s="105"/>
      <c r="U54" s="105"/>
      <c r="V54" s="105"/>
      <c r="W54" s="105"/>
      <c r="X54" s="105"/>
      <c r="Y54" s="106"/>
      <c r="Z54" s="105"/>
      <c r="AA54" s="105"/>
      <c r="AB54" s="106"/>
      <c r="AC54" s="101"/>
      <c r="AD54" s="101"/>
      <c r="AE54" s="101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7"/>
      <c r="DD54" s="108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05"/>
      <c r="EF54" s="105"/>
      <c r="EG54" s="105"/>
      <c r="EH54" s="105"/>
      <c r="EI54" s="105"/>
      <c r="EJ54" s="105"/>
      <c r="EK54" s="105"/>
      <c r="EL54" s="105"/>
      <c r="EM54" s="105"/>
      <c r="EN54" s="105"/>
      <c r="EO54" s="105"/>
      <c r="EP54" s="105"/>
      <c r="EQ54" s="105"/>
      <c r="ER54" s="105"/>
      <c r="ES54" s="105">
        <v>1316.87</v>
      </c>
      <c r="ET54" s="105"/>
      <c r="EU54" s="105"/>
      <c r="EV54" s="105">
        <v>1316.87</v>
      </c>
      <c r="EW54" s="105"/>
      <c r="EX54" s="105"/>
      <c r="EY54" s="105">
        <v>1316.87</v>
      </c>
      <c r="EZ54" s="105"/>
      <c r="FA54" s="105"/>
      <c r="FB54" s="105">
        <v>1316.87</v>
      </c>
      <c r="FC54" s="105"/>
      <c r="FD54" s="105"/>
      <c r="FE54" s="105">
        <v>1316.87</v>
      </c>
      <c r="FF54" s="105"/>
      <c r="FG54" s="105"/>
      <c r="FH54" s="105">
        <v>1316.87</v>
      </c>
      <c r="FI54" s="105"/>
      <c r="FJ54" s="105"/>
      <c r="FK54" s="105">
        <v>1316.87</v>
      </c>
      <c r="FL54" s="105"/>
      <c r="FM54" s="105"/>
      <c r="FN54" s="105">
        <v>1316.87</v>
      </c>
      <c r="FO54" s="105"/>
      <c r="FP54" s="105"/>
      <c r="FQ54" s="105">
        <v>1316.87</v>
      </c>
      <c r="FR54" s="109"/>
      <c r="FS54" s="109"/>
      <c r="FT54" s="105">
        <v>1316.87</v>
      </c>
      <c r="FU54" s="109"/>
      <c r="FV54" s="109"/>
      <c r="FW54" s="105">
        <v>1316.87</v>
      </c>
      <c r="FX54" s="109"/>
      <c r="FY54" s="109"/>
      <c r="FZ54" s="105">
        <v>1316.87</v>
      </c>
      <c r="GA54" s="118">
        <v>15802.42</v>
      </c>
    </row>
    <row r="55" spans="1:183" s="110" customFormat="1" ht="12.75">
      <c r="A55" s="100" t="s">
        <v>636</v>
      </c>
      <c r="B55" s="101"/>
      <c r="C55" s="102"/>
      <c r="D55" s="102"/>
      <c r="E55" s="102"/>
      <c r="F55" s="102"/>
      <c r="G55" s="102"/>
      <c r="H55" s="102"/>
      <c r="I55" s="102"/>
      <c r="J55" s="103"/>
      <c r="K55" s="102"/>
      <c r="L55" s="102"/>
      <c r="M55" s="102"/>
      <c r="N55" s="103"/>
      <c r="O55" s="102"/>
      <c r="P55" s="102"/>
      <c r="Q55" s="102"/>
      <c r="R55" s="103"/>
      <c r="S55" s="104"/>
      <c r="T55" s="105"/>
      <c r="U55" s="105"/>
      <c r="V55" s="105"/>
      <c r="W55" s="105"/>
      <c r="X55" s="105"/>
      <c r="Y55" s="106"/>
      <c r="Z55" s="105"/>
      <c r="AA55" s="105"/>
      <c r="AB55" s="106"/>
      <c r="AC55" s="101"/>
      <c r="AD55" s="101"/>
      <c r="AE55" s="101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7"/>
      <c r="DD55" s="108"/>
      <c r="DE55" s="105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  <c r="DQ55" s="105"/>
      <c r="DR55" s="105"/>
      <c r="DS55" s="105"/>
      <c r="DT55" s="105"/>
      <c r="DU55" s="105"/>
      <c r="DV55" s="105"/>
      <c r="DW55" s="105"/>
      <c r="DX55" s="105"/>
      <c r="DY55" s="105"/>
      <c r="DZ55" s="105"/>
      <c r="EA55" s="105"/>
      <c r="EB55" s="105"/>
      <c r="EC55" s="105"/>
      <c r="ED55" s="105"/>
      <c r="EE55" s="105"/>
      <c r="EF55" s="105"/>
      <c r="EG55" s="105"/>
      <c r="EH55" s="105"/>
      <c r="EI55" s="105"/>
      <c r="EJ55" s="105"/>
      <c r="EK55" s="105"/>
      <c r="EL55" s="105"/>
      <c r="EM55" s="105"/>
      <c r="EN55" s="105"/>
      <c r="EO55" s="105"/>
      <c r="EP55" s="105"/>
      <c r="EQ55" s="105"/>
      <c r="ER55" s="105"/>
      <c r="ES55" s="105">
        <v>601.64</v>
      </c>
      <c r="ET55" s="105"/>
      <c r="EU55" s="105"/>
      <c r="EV55" s="105">
        <v>601.64</v>
      </c>
      <c r="EW55" s="105"/>
      <c r="EX55" s="105"/>
      <c r="EY55" s="105">
        <v>601.64</v>
      </c>
      <c r="EZ55" s="105"/>
      <c r="FA55" s="105"/>
      <c r="FB55" s="105">
        <v>601.64</v>
      </c>
      <c r="FC55" s="105"/>
      <c r="FD55" s="105"/>
      <c r="FE55" s="105">
        <v>601.64</v>
      </c>
      <c r="FF55" s="105"/>
      <c r="FG55" s="105"/>
      <c r="FH55" s="105">
        <v>601.64</v>
      </c>
      <c r="FI55" s="105"/>
      <c r="FJ55" s="105"/>
      <c r="FK55" s="105">
        <v>601.64</v>
      </c>
      <c r="FL55" s="105"/>
      <c r="FM55" s="105"/>
      <c r="FN55" s="105">
        <v>601.64</v>
      </c>
      <c r="FO55" s="105"/>
      <c r="FP55" s="105"/>
      <c r="FQ55" s="105">
        <v>601.64</v>
      </c>
      <c r="FR55" s="109"/>
      <c r="FS55" s="109"/>
      <c r="FT55" s="105">
        <v>601.64</v>
      </c>
      <c r="FU55" s="109"/>
      <c r="FV55" s="109"/>
      <c r="FW55" s="105">
        <v>601.64</v>
      </c>
      <c r="FX55" s="109"/>
      <c r="FY55" s="109"/>
      <c r="FZ55" s="105">
        <v>601.64</v>
      </c>
      <c r="GA55" s="118">
        <v>7219.73</v>
      </c>
    </row>
    <row r="56" spans="1:183" s="110" customFormat="1" ht="12.75">
      <c r="A56" s="100" t="s">
        <v>632</v>
      </c>
      <c r="B56" s="101"/>
      <c r="C56" s="102"/>
      <c r="D56" s="102"/>
      <c r="E56" s="102"/>
      <c r="F56" s="102"/>
      <c r="G56" s="102"/>
      <c r="H56" s="102"/>
      <c r="I56" s="102"/>
      <c r="J56" s="103"/>
      <c r="K56" s="102"/>
      <c r="L56" s="102"/>
      <c r="M56" s="102"/>
      <c r="N56" s="103"/>
      <c r="O56" s="102"/>
      <c r="P56" s="102"/>
      <c r="Q56" s="102"/>
      <c r="R56" s="103"/>
      <c r="S56" s="104"/>
      <c r="T56" s="105"/>
      <c r="U56" s="105"/>
      <c r="V56" s="105"/>
      <c r="W56" s="105"/>
      <c r="X56" s="105"/>
      <c r="Y56" s="106"/>
      <c r="Z56" s="105"/>
      <c r="AA56" s="105"/>
      <c r="AB56" s="106"/>
      <c r="AC56" s="101"/>
      <c r="AD56" s="101"/>
      <c r="AE56" s="101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7"/>
      <c r="DD56" s="108"/>
      <c r="DE56" s="105"/>
      <c r="DF56" s="105"/>
      <c r="DG56" s="105"/>
      <c r="DH56" s="105"/>
      <c r="DI56" s="105"/>
      <c r="DJ56" s="105"/>
      <c r="DK56" s="105"/>
      <c r="DL56" s="105"/>
      <c r="DM56" s="105"/>
      <c r="DN56" s="105"/>
      <c r="DO56" s="105"/>
      <c r="DP56" s="105"/>
      <c r="DQ56" s="105"/>
      <c r="DR56" s="105"/>
      <c r="DS56" s="105"/>
      <c r="DT56" s="105"/>
      <c r="DU56" s="105"/>
      <c r="DV56" s="105"/>
      <c r="DW56" s="105"/>
      <c r="DX56" s="105"/>
      <c r="DY56" s="105"/>
      <c r="DZ56" s="105"/>
      <c r="EA56" s="105"/>
      <c r="EB56" s="105"/>
      <c r="EC56" s="105"/>
      <c r="ED56" s="105"/>
      <c r="EE56" s="105"/>
      <c r="EF56" s="105"/>
      <c r="EG56" s="105"/>
      <c r="EH56" s="105"/>
      <c r="EI56" s="105"/>
      <c r="EJ56" s="105"/>
      <c r="EK56" s="105"/>
      <c r="EL56" s="105"/>
      <c r="EM56" s="105"/>
      <c r="EN56" s="105"/>
      <c r="EO56" s="105"/>
      <c r="EP56" s="105"/>
      <c r="EQ56" s="105"/>
      <c r="ER56" s="105"/>
      <c r="ES56" s="105">
        <v>381.32</v>
      </c>
      <c r="ET56" s="105"/>
      <c r="EU56" s="105"/>
      <c r="EV56" s="105">
        <v>381.32</v>
      </c>
      <c r="EW56" s="105"/>
      <c r="EX56" s="105"/>
      <c r="EY56" s="105">
        <v>381.32</v>
      </c>
      <c r="EZ56" s="105"/>
      <c r="FA56" s="105"/>
      <c r="FB56" s="105">
        <v>381.32</v>
      </c>
      <c r="FC56" s="105"/>
      <c r="FD56" s="105"/>
      <c r="FE56" s="105">
        <v>381.32</v>
      </c>
      <c r="FF56" s="105"/>
      <c r="FG56" s="105"/>
      <c r="FH56" s="105">
        <v>381.32</v>
      </c>
      <c r="FI56" s="105"/>
      <c r="FJ56" s="105"/>
      <c r="FK56" s="105">
        <v>381.32</v>
      </c>
      <c r="FL56" s="105"/>
      <c r="FM56" s="105"/>
      <c r="FN56" s="105">
        <v>381.32</v>
      </c>
      <c r="FO56" s="105"/>
      <c r="FP56" s="105"/>
      <c r="FQ56" s="105">
        <v>381.32</v>
      </c>
      <c r="FR56" s="109"/>
      <c r="FS56" s="109"/>
      <c r="FT56" s="105">
        <v>381.32</v>
      </c>
      <c r="FU56" s="109"/>
      <c r="FV56" s="109"/>
      <c r="FW56" s="105">
        <v>381.32</v>
      </c>
      <c r="FX56" s="109"/>
      <c r="FY56" s="109"/>
      <c r="FZ56" s="105">
        <v>381.32</v>
      </c>
      <c r="GA56" s="118">
        <v>4575.87</v>
      </c>
    </row>
    <row r="57" spans="1:183" s="110" customFormat="1" ht="12.75">
      <c r="A57" s="100" t="s">
        <v>631</v>
      </c>
      <c r="B57" s="101"/>
      <c r="C57" s="102"/>
      <c r="D57" s="102"/>
      <c r="E57" s="102"/>
      <c r="F57" s="102"/>
      <c r="G57" s="102"/>
      <c r="H57" s="102"/>
      <c r="I57" s="102"/>
      <c r="J57" s="103"/>
      <c r="K57" s="102"/>
      <c r="L57" s="102"/>
      <c r="M57" s="102"/>
      <c r="N57" s="103"/>
      <c r="O57" s="102"/>
      <c r="P57" s="102"/>
      <c r="Q57" s="102"/>
      <c r="R57" s="103"/>
      <c r="S57" s="104"/>
      <c r="T57" s="105"/>
      <c r="U57" s="105"/>
      <c r="V57" s="105"/>
      <c r="W57" s="105"/>
      <c r="X57" s="105"/>
      <c r="Y57" s="106"/>
      <c r="Z57" s="105"/>
      <c r="AA57" s="105"/>
      <c r="AB57" s="106"/>
      <c r="AC57" s="101"/>
      <c r="AD57" s="101"/>
      <c r="AE57" s="101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7"/>
      <c r="DD57" s="108"/>
      <c r="DE57" s="105"/>
      <c r="DF57" s="105"/>
      <c r="DG57" s="105"/>
      <c r="DH57" s="105"/>
      <c r="DI57" s="105"/>
      <c r="DJ57" s="105"/>
      <c r="DK57" s="105"/>
      <c r="DL57" s="105"/>
      <c r="DM57" s="105"/>
      <c r="DN57" s="105"/>
      <c r="DO57" s="105"/>
      <c r="DP57" s="105"/>
      <c r="DQ57" s="105"/>
      <c r="DR57" s="105"/>
      <c r="DS57" s="105"/>
      <c r="DT57" s="105"/>
      <c r="DU57" s="105"/>
      <c r="DV57" s="105"/>
      <c r="DW57" s="105"/>
      <c r="DX57" s="105"/>
      <c r="DY57" s="105"/>
      <c r="DZ57" s="105"/>
      <c r="EA57" s="105"/>
      <c r="EB57" s="105"/>
      <c r="EC57" s="105"/>
      <c r="ED57" s="105"/>
      <c r="EE57" s="105"/>
      <c r="EF57" s="105"/>
      <c r="EG57" s="105"/>
      <c r="EH57" s="105"/>
      <c r="EI57" s="105"/>
      <c r="EJ57" s="105"/>
      <c r="EK57" s="105"/>
      <c r="EL57" s="105"/>
      <c r="EM57" s="105"/>
      <c r="EN57" s="105"/>
      <c r="EO57" s="105"/>
      <c r="EP57" s="105"/>
      <c r="EQ57" s="105"/>
      <c r="ER57" s="105"/>
      <c r="ES57" s="105">
        <v>1775.85</v>
      </c>
      <c r="ET57" s="105"/>
      <c r="EU57" s="105"/>
      <c r="EV57" s="105">
        <v>1775.85</v>
      </c>
      <c r="EW57" s="105"/>
      <c r="EX57" s="105"/>
      <c r="EY57" s="105">
        <v>1775.85</v>
      </c>
      <c r="EZ57" s="105"/>
      <c r="FA57" s="105"/>
      <c r="FB57" s="105">
        <v>1775.85</v>
      </c>
      <c r="FC57" s="105"/>
      <c r="FD57" s="105"/>
      <c r="FE57" s="105">
        <v>1775.85</v>
      </c>
      <c r="FF57" s="105"/>
      <c r="FG57" s="105"/>
      <c r="FH57" s="105">
        <v>1775.85</v>
      </c>
      <c r="FI57" s="105"/>
      <c r="FJ57" s="105"/>
      <c r="FK57" s="105">
        <v>1775.85</v>
      </c>
      <c r="FL57" s="105"/>
      <c r="FM57" s="105"/>
      <c r="FN57" s="105">
        <v>1775.85</v>
      </c>
      <c r="FO57" s="105"/>
      <c r="FP57" s="105"/>
      <c r="FQ57" s="105">
        <v>1775.85</v>
      </c>
      <c r="FR57" s="109"/>
      <c r="FS57" s="109"/>
      <c r="FT57" s="105">
        <v>1775.85</v>
      </c>
      <c r="FU57" s="109"/>
      <c r="FV57" s="109"/>
      <c r="FW57" s="105">
        <v>1775.85</v>
      </c>
      <c r="FX57" s="109"/>
      <c r="FY57" s="109"/>
      <c r="FZ57" s="105">
        <v>1775.85</v>
      </c>
      <c r="GA57" s="118">
        <v>21310.23</v>
      </c>
    </row>
    <row r="58" spans="1:183" s="110" customFormat="1" ht="12.75">
      <c r="A58" s="100" t="s">
        <v>633</v>
      </c>
      <c r="B58" s="101"/>
      <c r="C58" s="102"/>
      <c r="D58" s="102"/>
      <c r="E58" s="102"/>
      <c r="F58" s="102"/>
      <c r="G58" s="102"/>
      <c r="H58" s="102"/>
      <c r="I58" s="102"/>
      <c r="J58" s="103"/>
      <c r="K58" s="102"/>
      <c r="L58" s="102"/>
      <c r="M58" s="102"/>
      <c r="N58" s="103"/>
      <c r="O58" s="102"/>
      <c r="P58" s="102"/>
      <c r="Q58" s="102"/>
      <c r="R58" s="103"/>
      <c r="S58" s="104"/>
      <c r="T58" s="105"/>
      <c r="U58" s="105"/>
      <c r="V58" s="105"/>
      <c r="W58" s="105"/>
      <c r="X58" s="105"/>
      <c r="Y58" s="106"/>
      <c r="Z58" s="105"/>
      <c r="AA58" s="105"/>
      <c r="AB58" s="106"/>
      <c r="AC58" s="101"/>
      <c r="AD58" s="101"/>
      <c r="AE58" s="101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7"/>
      <c r="DD58" s="108"/>
      <c r="DE58" s="105"/>
      <c r="DF58" s="105"/>
      <c r="DG58" s="105"/>
      <c r="DH58" s="105"/>
      <c r="DI58" s="105"/>
      <c r="DJ58" s="105"/>
      <c r="DK58" s="105"/>
      <c r="DL58" s="105"/>
      <c r="DM58" s="105"/>
      <c r="DN58" s="105"/>
      <c r="DO58" s="105"/>
      <c r="DP58" s="105"/>
      <c r="DQ58" s="105"/>
      <c r="DR58" s="105"/>
      <c r="DS58" s="105"/>
      <c r="DT58" s="105"/>
      <c r="DU58" s="105"/>
      <c r="DV58" s="105"/>
      <c r="DW58" s="105"/>
      <c r="DX58" s="105"/>
      <c r="DY58" s="105"/>
      <c r="DZ58" s="105"/>
      <c r="EA58" s="105"/>
      <c r="EB58" s="105"/>
      <c r="EC58" s="105"/>
      <c r="ED58" s="105"/>
      <c r="EE58" s="105"/>
      <c r="EF58" s="105"/>
      <c r="EG58" s="105"/>
      <c r="EH58" s="105"/>
      <c r="EI58" s="105"/>
      <c r="EJ58" s="105"/>
      <c r="EK58" s="105"/>
      <c r="EL58" s="105"/>
      <c r="EM58" s="105"/>
      <c r="EN58" s="105"/>
      <c r="EO58" s="105"/>
      <c r="EP58" s="105"/>
      <c r="EQ58" s="105"/>
      <c r="ER58" s="105"/>
      <c r="ES58" s="105">
        <v>368.07</v>
      </c>
      <c r="ET58" s="105"/>
      <c r="EU58" s="105"/>
      <c r="EV58" s="105">
        <v>368.07</v>
      </c>
      <c r="EW58" s="105"/>
      <c r="EX58" s="105"/>
      <c r="EY58" s="105">
        <v>368.07</v>
      </c>
      <c r="EZ58" s="105"/>
      <c r="FA58" s="105"/>
      <c r="FB58" s="105">
        <v>368.07</v>
      </c>
      <c r="FC58" s="105"/>
      <c r="FD58" s="105"/>
      <c r="FE58" s="105">
        <v>368.07</v>
      </c>
      <c r="FF58" s="105"/>
      <c r="FG58" s="105"/>
      <c r="FH58" s="105">
        <v>368.07</v>
      </c>
      <c r="FI58" s="105"/>
      <c r="FJ58" s="105"/>
      <c r="FK58" s="105">
        <v>368.07</v>
      </c>
      <c r="FL58" s="105"/>
      <c r="FM58" s="105"/>
      <c r="FN58" s="105">
        <v>368.07</v>
      </c>
      <c r="FO58" s="105"/>
      <c r="FP58" s="105"/>
      <c r="FQ58" s="105">
        <v>368.07</v>
      </c>
      <c r="FR58" s="109"/>
      <c r="FS58" s="109"/>
      <c r="FT58" s="105">
        <v>368.07</v>
      </c>
      <c r="FU58" s="109"/>
      <c r="FV58" s="109"/>
      <c r="FW58" s="105">
        <v>368.07</v>
      </c>
      <c r="FX58" s="109"/>
      <c r="FY58" s="109"/>
      <c r="FZ58" s="105">
        <v>368.07</v>
      </c>
      <c r="GA58" s="118">
        <v>4416.81</v>
      </c>
    </row>
    <row r="59" spans="1:183" s="110" customFormat="1" ht="12.75">
      <c r="A59" s="100" t="s">
        <v>634</v>
      </c>
      <c r="B59" s="101"/>
      <c r="C59" s="102"/>
      <c r="D59" s="102"/>
      <c r="E59" s="102"/>
      <c r="F59" s="102"/>
      <c r="G59" s="102"/>
      <c r="H59" s="102"/>
      <c r="I59" s="102"/>
      <c r="J59" s="103"/>
      <c r="K59" s="102"/>
      <c r="L59" s="102"/>
      <c r="M59" s="102"/>
      <c r="N59" s="103"/>
      <c r="O59" s="102"/>
      <c r="P59" s="102"/>
      <c r="Q59" s="102"/>
      <c r="R59" s="103"/>
      <c r="S59" s="104"/>
      <c r="T59" s="105"/>
      <c r="U59" s="105"/>
      <c r="V59" s="105"/>
      <c r="W59" s="105"/>
      <c r="X59" s="105"/>
      <c r="Y59" s="106"/>
      <c r="Z59" s="105"/>
      <c r="AA59" s="105"/>
      <c r="AB59" s="106"/>
      <c r="AC59" s="101"/>
      <c r="AD59" s="101"/>
      <c r="AE59" s="101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7"/>
      <c r="DD59" s="108"/>
      <c r="DE59" s="105"/>
      <c r="DF59" s="105"/>
      <c r="DG59" s="105"/>
      <c r="DH59" s="105"/>
      <c r="DI59" s="105"/>
      <c r="DJ59" s="105"/>
      <c r="DK59" s="105"/>
      <c r="DL59" s="105"/>
      <c r="DM59" s="105"/>
      <c r="DN59" s="105"/>
      <c r="DO59" s="105"/>
      <c r="DP59" s="105"/>
      <c r="DQ59" s="105"/>
      <c r="DR59" s="105"/>
      <c r="DS59" s="105"/>
      <c r="DT59" s="105"/>
      <c r="DU59" s="105"/>
      <c r="DV59" s="105"/>
      <c r="DW59" s="105"/>
      <c r="DX59" s="105"/>
      <c r="DY59" s="105"/>
      <c r="DZ59" s="105"/>
      <c r="EA59" s="105"/>
      <c r="EB59" s="105"/>
      <c r="EC59" s="105"/>
      <c r="ED59" s="105"/>
      <c r="EE59" s="105"/>
      <c r="EF59" s="105"/>
      <c r="EG59" s="105"/>
      <c r="EH59" s="105"/>
      <c r="EI59" s="105"/>
      <c r="EJ59" s="105"/>
      <c r="EK59" s="105"/>
      <c r="EL59" s="105"/>
      <c r="EM59" s="105"/>
      <c r="EN59" s="105"/>
      <c r="EO59" s="105"/>
      <c r="EP59" s="105"/>
      <c r="EQ59" s="105"/>
      <c r="ER59" s="105"/>
      <c r="ES59" s="105">
        <v>566.45</v>
      </c>
      <c r="ET59" s="105"/>
      <c r="EU59" s="105"/>
      <c r="EV59" s="105">
        <v>566.45</v>
      </c>
      <c r="EW59" s="105"/>
      <c r="EX59" s="105"/>
      <c r="EY59" s="105">
        <v>566.45</v>
      </c>
      <c r="EZ59" s="105"/>
      <c r="FA59" s="105"/>
      <c r="FB59" s="105">
        <v>566.45</v>
      </c>
      <c r="FC59" s="105"/>
      <c r="FD59" s="105"/>
      <c r="FE59" s="105">
        <v>566.45</v>
      </c>
      <c r="FF59" s="105"/>
      <c r="FG59" s="105"/>
      <c r="FH59" s="105">
        <v>566.45</v>
      </c>
      <c r="FI59" s="105"/>
      <c r="FJ59" s="105"/>
      <c r="FK59" s="105">
        <v>566.45</v>
      </c>
      <c r="FL59" s="105"/>
      <c r="FM59" s="105"/>
      <c r="FN59" s="105">
        <v>566.45</v>
      </c>
      <c r="FO59" s="105"/>
      <c r="FP59" s="105"/>
      <c r="FQ59" s="105">
        <v>566.45</v>
      </c>
      <c r="FR59" s="109"/>
      <c r="FS59" s="109"/>
      <c r="FT59" s="105">
        <v>566.45</v>
      </c>
      <c r="FU59" s="109"/>
      <c r="FV59" s="109"/>
      <c r="FW59" s="105">
        <v>566.45</v>
      </c>
      <c r="FX59" s="109"/>
      <c r="FY59" s="109"/>
      <c r="FZ59" s="105">
        <v>566.45</v>
      </c>
      <c r="GA59" s="118">
        <v>6797.37</v>
      </c>
    </row>
    <row r="60" spans="1:183" s="3" customFormat="1" ht="18" customHeight="1">
      <c r="A60" s="37" t="s">
        <v>39</v>
      </c>
      <c r="B60" s="18">
        <v>27597.29</v>
      </c>
      <c r="C60" s="41">
        <f>C37-C49</f>
        <v>4969.919999999998</v>
      </c>
      <c r="D60" s="41"/>
      <c r="E60" s="41">
        <f aca="true" t="shared" si="12" ref="E60:Q60">E37-E49</f>
        <v>2695.480000000003</v>
      </c>
      <c r="F60" s="41"/>
      <c r="G60" s="41">
        <f t="shared" si="12"/>
        <v>-490.22000000000116</v>
      </c>
      <c r="H60" s="41"/>
      <c r="I60" s="41">
        <f t="shared" si="12"/>
        <v>-2216.6699999999983</v>
      </c>
      <c r="J60" s="41"/>
      <c r="K60" s="41">
        <f t="shared" si="12"/>
        <v>1961.2900000000009</v>
      </c>
      <c r="L60" s="41"/>
      <c r="M60" s="41">
        <f t="shared" si="12"/>
        <v>-607.3499999999985</v>
      </c>
      <c r="N60" s="41"/>
      <c r="O60" s="41">
        <f t="shared" si="12"/>
        <v>-1714.2200000000012</v>
      </c>
      <c r="P60" s="41"/>
      <c r="Q60" s="41">
        <f t="shared" si="12"/>
        <v>-9278.359999999997</v>
      </c>
      <c r="R60" s="41">
        <v>22917.16</v>
      </c>
      <c r="S60" s="17">
        <f>C60+E60+G60+I60+K60+M60+O60+Q60</f>
        <v>-4680.129999999994</v>
      </c>
      <c r="T60" s="34"/>
      <c r="U60" s="34"/>
      <c r="V60" s="34">
        <f>V37-V49</f>
        <v>-1188.4700000000012</v>
      </c>
      <c r="W60" s="34">
        <f aca="true" t="shared" si="13" ref="W60:AL60">W37-W49</f>
        <v>0</v>
      </c>
      <c r="X60" s="34">
        <f t="shared" si="13"/>
        <v>0</v>
      </c>
      <c r="Y60" s="34">
        <f t="shared" si="13"/>
        <v>11798.29</v>
      </c>
      <c r="Z60" s="34">
        <f t="shared" si="13"/>
        <v>0</v>
      </c>
      <c r="AA60" s="34">
        <f t="shared" si="13"/>
        <v>0</v>
      </c>
      <c r="AB60" s="34">
        <f t="shared" si="13"/>
        <v>-1923.1600000000035</v>
      </c>
      <c r="AC60" s="34">
        <f t="shared" si="13"/>
        <v>0</v>
      </c>
      <c r="AD60" s="34">
        <f t="shared" si="13"/>
        <v>0</v>
      </c>
      <c r="AE60" s="34">
        <f t="shared" si="13"/>
        <v>3395.1800000000003</v>
      </c>
      <c r="AF60" s="34">
        <f aca="true" t="shared" si="14" ref="AF60:AF71">S60+V60+Y60+AB60+AE60</f>
        <v>7401.710000000003</v>
      </c>
      <c r="AG60" s="34">
        <f t="shared" si="13"/>
        <v>0</v>
      </c>
      <c r="AH60" s="34">
        <f t="shared" si="13"/>
        <v>0</v>
      </c>
      <c r="AI60" s="34">
        <f t="shared" si="13"/>
        <v>8478.800000000003</v>
      </c>
      <c r="AJ60" s="34">
        <f t="shared" si="13"/>
        <v>0</v>
      </c>
      <c r="AK60" s="34">
        <f t="shared" si="13"/>
        <v>0</v>
      </c>
      <c r="AL60" s="34">
        <f t="shared" si="13"/>
        <v>-805.0599999999977</v>
      </c>
      <c r="AM60" s="34"/>
      <c r="AN60" s="34"/>
      <c r="AO60" s="34">
        <f>AO37-AO49</f>
        <v>-4512.489999999998</v>
      </c>
      <c r="AP60" s="34">
        <f aca="true" t="shared" si="15" ref="AP60:AU60">AP37-AP49</f>
        <v>0</v>
      </c>
      <c r="AQ60" s="34">
        <f t="shared" si="15"/>
        <v>0</v>
      </c>
      <c r="AR60" s="34">
        <f t="shared" si="15"/>
        <v>1584.520000000004</v>
      </c>
      <c r="AS60" s="34">
        <f t="shared" si="15"/>
        <v>0</v>
      </c>
      <c r="AT60" s="34">
        <f t="shared" si="15"/>
        <v>0</v>
      </c>
      <c r="AU60" s="34">
        <f t="shared" si="15"/>
        <v>-1550.6600000000035</v>
      </c>
      <c r="AV60" s="34"/>
      <c r="AW60" s="34"/>
      <c r="AX60" s="34">
        <f>AX37-AX49</f>
        <v>3995.760000000002</v>
      </c>
      <c r="AY60" s="34">
        <f aca="true" t="shared" si="16" ref="AY60:BD60">AY37-AY49</f>
        <v>0</v>
      </c>
      <c r="AZ60" s="34">
        <f t="shared" si="16"/>
        <v>0</v>
      </c>
      <c r="BA60" s="34">
        <f t="shared" si="16"/>
        <v>-1829.0299999999988</v>
      </c>
      <c r="BB60" s="34">
        <f t="shared" si="16"/>
        <v>0</v>
      </c>
      <c r="BC60" s="34">
        <f t="shared" si="16"/>
        <v>0</v>
      </c>
      <c r="BD60" s="34">
        <f t="shared" si="16"/>
        <v>4549.639999999999</v>
      </c>
      <c r="BE60" s="34">
        <f aca="true" t="shared" si="17" ref="BE60:BM60">BE37-BE49</f>
        <v>0</v>
      </c>
      <c r="BF60" s="34">
        <f t="shared" si="17"/>
        <v>0</v>
      </c>
      <c r="BG60" s="34">
        <f t="shared" si="17"/>
        <v>6281.690000000002</v>
      </c>
      <c r="BH60" s="34">
        <f t="shared" si="17"/>
        <v>0</v>
      </c>
      <c r="BI60" s="34">
        <f t="shared" si="17"/>
        <v>0</v>
      </c>
      <c r="BJ60" s="34">
        <f t="shared" si="17"/>
        <v>2519.209999999999</v>
      </c>
      <c r="BK60" s="34">
        <f t="shared" si="17"/>
        <v>0</v>
      </c>
      <c r="BL60" s="34">
        <f t="shared" si="17"/>
        <v>0</v>
      </c>
      <c r="BM60" s="34">
        <f t="shared" si="17"/>
        <v>-2235.699999999997</v>
      </c>
      <c r="BN60" s="34">
        <f>BN37-BN49</f>
        <v>0</v>
      </c>
      <c r="BO60" s="34">
        <f>BO37-BO49</f>
        <v>0</v>
      </c>
      <c r="BP60" s="34">
        <f>BP37-BP49</f>
        <v>4261.130000000005</v>
      </c>
      <c r="BQ60" s="34">
        <f>AI49:AI60+AL60+AO60+AR60+AU60+AX60+BA60+BD60+BG60+BJ60+BM60+BP60</f>
        <v>20737.81000000002</v>
      </c>
      <c r="BR60" s="34">
        <f aca="true" t="shared" si="18" ref="BR60:BR71">BQ60+AF60</f>
        <v>28139.520000000022</v>
      </c>
      <c r="BS60" s="34"/>
      <c r="BT60" s="34"/>
      <c r="BU60" s="34">
        <f>BU37-BU49</f>
        <v>348.15000000000146</v>
      </c>
      <c r="BV60" s="34"/>
      <c r="BW60" s="34"/>
      <c r="BX60" s="34">
        <f>BX37-BX49</f>
        <v>-12356.439999999995</v>
      </c>
      <c r="BY60" s="34"/>
      <c r="BZ60" s="34"/>
      <c r="CA60" s="34">
        <f>CA37-CA49</f>
        <v>-162.38999999999942</v>
      </c>
      <c r="CB60" s="34"/>
      <c r="CC60" s="34"/>
      <c r="CD60" s="34">
        <f>CD37-CD49</f>
        <v>-1276.239999999998</v>
      </c>
      <c r="CE60" s="34"/>
      <c r="CF60" s="34"/>
      <c r="CG60" s="34">
        <f>CG37-CG49</f>
        <v>2302.25</v>
      </c>
      <c r="CH60" s="34"/>
      <c r="CI60" s="34"/>
      <c r="CJ60" s="34">
        <f>CJ37-CJ49</f>
        <v>3664.260000000002</v>
      </c>
      <c r="CK60" s="34"/>
      <c r="CL60" s="34"/>
      <c r="CM60" s="34">
        <f>CM37-CM49</f>
        <v>-954.689999999995</v>
      </c>
      <c r="CN60" s="34"/>
      <c r="CO60" s="34"/>
      <c r="CP60" s="34">
        <f>CP37-CP49</f>
        <v>-5907.959999999999</v>
      </c>
      <c r="CQ60" s="34"/>
      <c r="CR60" s="34"/>
      <c r="CS60" s="34">
        <f>CS37-CS49</f>
        <v>-1068.6200000000026</v>
      </c>
      <c r="CT60" s="34"/>
      <c r="CU60" s="34"/>
      <c r="CV60" s="34">
        <f>CV37-CV49</f>
        <v>0</v>
      </c>
      <c r="CW60" s="34"/>
      <c r="CX60" s="34"/>
      <c r="CY60" s="34">
        <f>CY37-CY49</f>
        <v>-6456.989999999998</v>
      </c>
      <c r="CZ60" s="34"/>
      <c r="DA60" s="34"/>
      <c r="DB60" s="34">
        <f>DB37-DB49</f>
        <v>328.9799999999959</v>
      </c>
      <c r="DC60" s="9">
        <f aca="true" t="shared" si="19" ref="DC60:DC71">DB60+CY60+CV60+CS60+CP60+CM60+CJ60+CG60+CD60+CA60+BX60+BU60</f>
        <v>-21539.689999999988</v>
      </c>
      <c r="DD60" s="35">
        <f aca="true" t="shared" si="20" ref="DD60:DD71">DC60+BR60</f>
        <v>6599.8300000000345</v>
      </c>
      <c r="DE60" s="34"/>
      <c r="DF60" s="34"/>
      <c r="DG60" s="34">
        <f>DG37-DG49</f>
        <v>11659.380000000005</v>
      </c>
      <c r="DH60" s="34"/>
      <c r="DI60" s="34"/>
      <c r="DJ60" s="34">
        <f>DJ37-DJ49</f>
        <v>6298.050000000003</v>
      </c>
      <c r="DK60" s="34"/>
      <c r="DL60" s="34"/>
      <c r="DM60" s="34">
        <f>DM37-DM49</f>
        <v>3238.8300000000017</v>
      </c>
      <c r="DN60" s="34"/>
      <c r="DO60" s="34"/>
      <c r="DP60" s="34">
        <f>DP37-DP49</f>
        <v>-2011.3600000000006</v>
      </c>
      <c r="DQ60" s="34"/>
      <c r="DR60" s="34"/>
      <c r="DS60" s="34">
        <f>DS37-DS49</f>
        <v>1911.7099999999991</v>
      </c>
      <c r="DT60" s="34"/>
      <c r="DU60" s="34"/>
      <c r="DV60" s="34">
        <f>DV37-DV49</f>
        <v>1296.5900000000038</v>
      </c>
      <c r="DW60" s="34"/>
      <c r="DX60" s="34"/>
      <c r="DY60" s="34">
        <f>DY37-DY49</f>
        <v>-3405.3699999999953</v>
      </c>
      <c r="DZ60" s="34"/>
      <c r="EA60" s="34"/>
      <c r="EB60" s="34">
        <f>EB37-EB49</f>
        <v>1413.3400000000038</v>
      </c>
      <c r="EC60" s="34"/>
      <c r="ED60" s="34"/>
      <c r="EE60" s="34">
        <f>EE37-EE49</f>
        <v>-595.1800000000003</v>
      </c>
      <c r="EF60" s="34"/>
      <c r="EG60" s="34"/>
      <c r="EH60" s="34">
        <f>EH37-EH49</f>
        <v>-560.989999999998</v>
      </c>
      <c r="EI60" s="34"/>
      <c r="EJ60" s="34"/>
      <c r="EK60" s="34">
        <f>EK37-EK49</f>
        <v>523.3700000000026</v>
      </c>
      <c r="EL60" s="34"/>
      <c r="EM60" s="34"/>
      <c r="EN60" s="34">
        <f>EN37-EN49</f>
        <v>-2791.8899999999994</v>
      </c>
      <c r="EO60" s="34">
        <f t="shared" si="10"/>
        <v>16976.480000000025</v>
      </c>
      <c r="EP60" s="34">
        <f t="shared" si="11"/>
        <v>23576.31000000006</v>
      </c>
      <c r="EQ60" s="34"/>
      <c r="ER60" s="34"/>
      <c r="ES60" s="34">
        <f>ES36-ES48</f>
        <v>9492.57</v>
      </c>
      <c r="ET60" s="34"/>
      <c r="EU60" s="34"/>
      <c r="EV60" s="34">
        <f>EV36-EV48</f>
        <v>486.82999999999447</v>
      </c>
      <c r="EW60" s="34"/>
      <c r="EX60" s="34"/>
      <c r="EY60" s="34">
        <f>EY36-EY48</f>
        <v>5614.179999999993</v>
      </c>
      <c r="EZ60" s="34"/>
      <c r="FA60" s="34"/>
      <c r="FB60" s="34">
        <f>FB36-FB48</f>
        <v>1575.1499999999942</v>
      </c>
      <c r="FC60" s="34"/>
      <c r="FD60" s="34"/>
      <c r="FE60" s="34">
        <f>FE36-FE48</f>
        <v>1740.5999999999985</v>
      </c>
      <c r="FF60" s="34"/>
      <c r="FG60" s="34"/>
      <c r="FH60" s="34">
        <f>FH36-FH48</f>
        <v>-2567.040000000001</v>
      </c>
      <c r="FI60" s="34"/>
      <c r="FJ60" s="34"/>
      <c r="FK60" s="34">
        <f>FK36-FK48</f>
        <v>-3665.9300000000003</v>
      </c>
      <c r="FL60" s="34"/>
      <c r="FM60" s="34"/>
      <c r="FN60" s="34">
        <f>FN36-FN48</f>
        <v>3232.209999999999</v>
      </c>
      <c r="FO60" s="34"/>
      <c r="FP60" s="34"/>
      <c r="FQ60" s="34">
        <f>FQ36-FQ48</f>
        <v>5881.289999999994</v>
      </c>
      <c r="FR60" s="95"/>
      <c r="FS60" s="95"/>
      <c r="FT60" s="34">
        <f>FT36-FT48</f>
        <v>4935.469999999994</v>
      </c>
      <c r="FU60" s="95"/>
      <c r="FV60" s="95"/>
      <c r="FW60" s="34">
        <f>FW36-FW48</f>
        <v>-833.7200000000012</v>
      </c>
      <c r="FX60" s="95"/>
      <c r="FY60" s="95"/>
      <c r="FZ60" s="34">
        <f>FZ36-FZ48</f>
        <v>-3486.550000000003</v>
      </c>
      <c r="GA60" s="26">
        <f t="shared" si="9"/>
        <v>22405.05999999996</v>
      </c>
    </row>
    <row r="61" spans="1:183" s="3" customFormat="1" ht="22.5" customHeight="1" hidden="1">
      <c r="A61" s="37" t="s">
        <v>40</v>
      </c>
      <c r="B61" s="18"/>
      <c r="C61" s="41"/>
      <c r="D61" s="41"/>
      <c r="E61" s="41"/>
      <c r="F61" s="41"/>
      <c r="G61" s="41"/>
      <c r="H61" s="41"/>
      <c r="I61" s="41"/>
      <c r="J61" s="42"/>
      <c r="K61" s="41"/>
      <c r="L61" s="41"/>
      <c r="M61" s="41"/>
      <c r="N61" s="42"/>
      <c r="O61" s="41"/>
      <c r="P61" s="41"/>
      <c r="Q61" s="41"/>
      <c r="R61" s="42"/>
      <c r="S61" s="41">
        <v>-4680.13</v>
      </c>
      <c r="T61" s="34"/>
      <c r="U61" s="34"/>
      <c r="V61" s="34"/>
      <c r="W61" s="34"/>
      <c r="X61" s="34"/>
      <c r="Y61" s="43"/>
      <c r="Z61" s="34"/>
      <c r="AA61" s="34"/>
      <c r="AB61" s="43"/>
      <c r="AC61" s="18"/>
      <c r="AD61" s="18"/>
      <c r="AE61" s="18"/>
      <c r="AF61" s="34">
        <f t="shared" si="14"/>
        <v>-4680.13</v>
      </c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>
        <f aca="true" t="shared" si="21" ref="BQ61:BQ71">AI60:AI61+AL61+AO61+AR61+AU61+AX61+BA61+BD61+BG61+BJ61+BM61+BP61</f>
        <v>0</v>
      </c>
      <c r="BR61" s="34">
        <f t="shared" si="18"/>
        <v>-4680.13</v>
      </c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9">
        <f t="shared" si="19"/>
        <v>0</v>
      </c>
      <c r="DD61" s="35">
        <f t="shared" si="20"/>
        <v>-4680.13</v>
      </c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>
        <f t="shared" si="10"/>
        <v>0</v>
      </c>
      <c r="EP61" s="34">
        <f t="shared" si="11"/>
        <v>-4680.13</v>
      </c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95"/>
      <c r="FS61" s="95"/>
      <c r="FT61" s="34"/>
      <c r="FU61" s="95"/>
      <c r="FV61" s="95"/>
      <c r="FW61" s="34"/>
      <c r="FX61" s="95"/>
      <c r="FY61" s="95"/>
      <c r="FZ61" s="34"/>
      <c r="GA61" s="26">
        <f t="shared" si="9"/>
        <v>0</v>
      </c>
    </row>
    <row r="62" spans="1:183" s="3" customFormat="1" ht="22.5">
      <c r="A62" s="37" t="s">
        <v>41</v>
      </c>
      <c r="B62" s="18"/>
      <c r="C62" s="41" t="e">
        <f>C49-C35</f>
        <v>#REF!</v>
      </c>
      <c r="D62" s="41"/>
      <c r="E62" s="41" t="e">
        <f aca="true" t="shared" si="22" ref="E62:Q62">E49-E35</f>
        <v>#REF!</v>
      </c>
      <c r="F62" s="41">
        <f t="shared" si="22"/>
        <v>0</v>
      </c>
      <c r="G62" s="41" t="e">
        <f t="shared" si="22"/>
        <v>#REF!</v>
      </c>
      <c r="H62" s="41">
        <f t="shared" si="22"/>
        <v>0</v>
      </c>
      <c r="I62" s="41" t="e">
        <f t="shared" si="22"/>
        <v>#REF!</v>
      </c>
      <c r="J62" s="41">
        <f t="shared" si="22"/>
        <v>0</v>
      </c>
      <c r="K62" s="41" t="e">
        <f t="shared" si="22"/>
        <v>#REF!</v>
      </c>
      <c r="L62" s="41">
        <f t="shared" si="22"/>
        <v>0</v>
      </c>
      <c r="M62" s="41" t="e">
        <f t="shared" si="22"/>
        <v>#REF!</v>
      </c>
      <c r="N62" s="41">
        <f t="shared" si="22"/>
        <v>0</v>
      </c>
      <c r="O62" s="41" t="e">
        <f t="shared" si="22"/>
        <v>#REF!</v>
      </c>
      <c r="P62" s="41">
        <f t="shared" si="22"/>
        <v>0</v>
      </c>
      <c r="Q62" s="41" t="e">
        <f t="shared" si="22"/>
        <v>#REF!</v>
      </c>
      <c r="R62" s="41"/>
      <c r="S62" s="17" t="e">
        <f>C62+E62+G62+I62+K62+M62+O62+Q62</f>
        <v>#REF!</v>
      </c>
      <c r="T62" s="34"/>
      <c r="U62" s="34"/>
      <c r="V62" s="34">
        <f>V49-V35</f>
        <v>7374.909999999996</v>
      </c>
      <c r="W62" s="34">
        <f aca="true" t="shared" si="23" ref="W62:AL62">W49-W35</f>
        <v>0</v>
      </c>
      <c r="X62" s="34">
        <f t="shared" si="23"/>
        <v>0</v>
      </c>
      <c r="Y62" s="34">
        <f t="shared" si="23"/>
        <v>-8554.150000000001</v>
      </c>
      <c r="Z62" s="34">
        <f t="shared" si="23"/>
        <v>0</v>
      </c>
      <c r="AA62" s="34">
        <f t="shared" si="23"/>
        <v>0</v>
      </c>
      <c r="AB62" s="34">
        <f t="shared" si="23"/>
        <v>-64508.80000000002</v>
      </c>
      <c r="AC62" s="34">
        <f t="shared" si="23"/>
        <v>0</v>
      </c>
      <c r="AD62" s="34">
        <f t="shared" si="23"/>
        <v>0</v>
      </c>
      <c r="AE62" s="34">
        <f t="shared" si="23"/>
        <v>2951.292499999996</v>
      </c>
      <c r="AF62" s="34" t="e">
        <f t="shared" si="14"/>
        <v>#REF!</v>
      </c>
      <c r="AG62" s="34">
        <f t="shared" si="23"/>
        <v>0</v>
      </c>
      <c r="AH62" s="34">
        <f t="shared" si="23"/>
        <v>0</v>
      </c>
      <c r="AI62" s="34">
        <f t="shared" si="23"/>
        <v>3046.4999383116847</v>
      </c>
      <c r="AJ62" s="34">
        <f t="shared" si="23"/>
        <v>0</v>
      </c>
      <c r="AK62" s="34">
        <f t="shared" si="23"/>
        <v>0</v>
      </c>
      <c r="AL62" s="34">
        <f t="shared" si="23"/>
        <v>1360.1299999999974</v>
      </c>
      <c r="AM62" s="34"/>
      <c r="AN62" s="34"/>
      <c r="AO62" s="34">
        <f>AO49-AO35</f>
        <v>-2413.25</v>
      </c>
      <c r="AP62" s="34">
        <f aca="true" t="shared" si="24" ref="AP62:AU62">AP49-AP35</f>
        <v>0</v>
      </c>
      <c r="AQ62" s="34">
        <f t="shared" si="24"/>
        <v>0</v>
      </c>
      <c r="AR62" s="34">
        <f t="shared" si="24"/>
        <v>7619.069999999996</v>
      </c>
      <c r="AS62" s="34">
        <f t="shared" si="24"/>
        <v>0</v>
      </c>
      <c r="AT62" s="34">
        <f t="shared" si="24"/>
        <v>0</v>
      </c>
      <c r="AU62" s="34">
        <f t="shared" si="24"/>
        <v>12973.460000000003</v>
      </c>
      <c r="AV62" s="34"/>
      <c r="AW62" s="34"/>
      <c r="AX62" s="34">
        <f>AX49-AX35</f>
        <v>5498.73</v>
      </c>
      <c r="AY62" s="34">
        <f aca="true" t="shared" si="25" ref="AY62:BD62">AY49-AY35</f>
        <v>0</v>
      </c>
      <c r="AZ62" s="34">
        <f t="shared" si="25"/>
        <v>0</v>
      </c>
      <c r="BA62" s="34">
        <f t="shared" si="25"/>
        <v>15491.359999999997</v>
      </c>
      <c r="BB62" s="34">
        <f t="shared" si="25"/>
        <v>0</v>
      </c>
      <c r="BC62" s="34">
        <f t="shared" si="25"/>
        <v>0</v>
      </c>
      <c r="BD62" s="34">
        <f t="shared" si="25"/>
        <v>6425.110000000004</v>
      </c>
      <c r="BE62" s="34">
        <f aca="true" t="shared" si="26" ref="BE62:BM62">BE49-BE35</f>
        <v>0</v>
      </c>
      <c r="BF62" s="34">
        <f t="shared" si="26"/>
        <v>0</v>
      </c>
      <c r="BG62" s="34">
        <f t="shared" si="26"/>
        <v>1465.689999999995</v>
      </c>
      <c r="BH62" s="34">
        <f t="shared" si="26"/>
        <v>0</v>
      </c>
      <c r="BI62" s="34">
        <f t="shared" si="26"/>
        <v>0</v>
      </c>
      <c r="BJ62" s="34">
        <f t="shared" si="26"/>
        <v>-3904.1099999999933</v>
      </c>
      <c r="BK62" s="34">
        <f t="shared" si="26"/>
        <v>0</v>
      </c>
      <c r="BL62" s="34">
        <f t="shared" si="26"/>
        <v>0</v>
      </c>
      <c r="BM62" s="34">
        <f t="shared" si="26"/>
        <v>-8432.019999999997</v>
      </c>
      <c r="BN62" s="34">
        <f>BN49-BN35</f>
        <v>0</v>
      </c>
      <c r="BO62" s="34">
        <f>BO49-BO35</f>
        <v>0</v>
      </c>
      <c r="BP62" s="34">
        <f>BP49-BP35</f>
        <v>-3037.070000000007</v>
      </c>
      <c r="BQ62" s="34">
        <f t="shared" si="21"/>
        <v>36093.59993831168</v>
      </c>
      <c r="BR62" s="34" t="e">
        <f t="shared" si="18"/>
        <v>#REF!</v>
      </c>
      <c r="BS62" s="34"/>
      <c r="BT62" s="34"/>
      <c r="BU62" s="34">
        <f>BU49-BU35</f>
        <v>3492.770000000004</v>
      </c>
      <c r="BV62" s="34"/>
      <c r="BW62" s="34"/>
      <c r="BX62" s="34">
        <f>BX49-BX35</f>
        <v>4821.739999999998</v>
      </c>
      <c r="BY62" s="34"/>
      <c r="BZ62" s="34"/>
      <c r="CA62" s="34">
        <f>CA49-CA35</f>
        <v>7750.380000000005</v>
      </c>
      <c r="CB62" s="34"/>
      <c r="CC62" s="34"/>
      <c r="CD62" s="34">
        <f>CD49-CD35</f>
        <v>13196.770000000004</v>
      </c>
      <c r="CE62" s="34"/>
      <c r="CF62" s="34"/>
      <c r="CG62" s="34">
        <f>CG49-CG35</f>
        <v>-35604.14000000001</v>
      </c>
      <c r="CH62" s="34"/>
      <c r="CI62" s="34"/>
      <c r="CJ62" s="34">
        <f>CJ49-CJ35</f>
        <v>6834.750000000007</v>
      </c>
      <c r="CK62" s="34"/>
      <c r="CL62" s="34"/>
      <c r="CM62" s="34">
        <f>CM49-CM35</f>
        <v>-65829.23000000001</v>
      </c>
      <c r="CN62" s="34"/>
      <c r="CO62" s="34"/>
      <c r="CP62" s="34">
        <f>CP49-CP35</f>
        <v>6255.960000000006</v>
      </c>
      <c r="CQ62" s="34"/>
      <c r="CR62" s="34"/>
      <c r="CS62" s="34">
        <f>CS49-CS35</f>
        <v>-34399.99</v>
      </c>
      <c r="CT62" s="34"/>
      <c r="CU62" s="34"/>
      <c r="CV62" s="34">
        <f>CV49-CV35</f>
        <v>-12791.25</v>
      </c>
      <c r="CW62" s="34"/>
      <c r="CX62" s="34"/>
      <c r="CY62" s="34">
        <f>CY49-CY35</f>
        <v>-33481.88999999999</v>
      </c>
      <c r="CZ62" s="34"/>
      <c r="DA62" s="34"/>
      <c r="DB62" s="34">
        <f>DB49-DB35</f>
        <v>-151017.5</v>
      </c>
      <c r="DC62" s="9">
        <f t="shared" si="19"/>
        <v>-290771.63</v>
      </c>
      <c r="DD62" s="35" t="e">
        <f t="shared" si="20"/>
        <v>#REF!</v>
      </c>
      <c r="DE62" s="34"/>
      <c r="DF62" s="34"/>
      <c r="DG62" s="34">
        <f>DG49-DG35</f>
        <v>-11071.730000000003</v>
      </c>
      <c r="DH62" s="34"/>
      <c r="DI62" s="34"/>
      <c r="DJ62" s="34">
        <f>DJ49-DJ35</f>
        <v>1078.0800000000017</v>
      </c>
      <c r="DK62" s="34"/>
      <c r="DL62" s="34"/>
      <c r="DM62" s="34">
        <f>DM49-DM35</f>
        <v>14294.279999999999</v>
      </c>
      <c r="DN62" s="34"/>
      <c r="DO62" s="34"/>
      <c r="DP62" s="34">
        <f>DP49-DP35</f>
        <v>20577.93</v>
      </c>
      <c r="DQ62" s="34"/>
      <c r="DR62" s="34"/>
      <c r="DS62" s="34">
        <f>DS49-DS35</f>
        <v>6560.470000000001</v>
      </c>
      <c r="DT62" s="34"/>
      <c r="DU62" s="34"/>
      <c r="DV62" s="34">
        <f>DV49-DV35</f>
        <v>16347.939999999995</v>
      </c>
      <c r="DW62" s="34"/>
      <c r="DX62" s="34"/>
      <c r="DY62" s="34">
        <f>DY49-DY35</f>
        <v>21188.779999999995</v>
      </c>
      <c r="DZ62" s="34"/>
      <c r="EA62" s="34"/>
      <c r="EB62" s="34">
        <f>EB49-EB35</f>
        <v>15549.539999999997</v>
      </c>
      <c r="EC62" s="34"/>
      <c r="ED62" s="34"/>
      <c r="EE62" s="34">
        <f>EE49-EE35</f>
        <v>15145.849999999999</v>
      </c>
      <c r="EF62" s="34"/>
      <c r="EG62" s="34"/>
      <c r="EH62" s="34">
        <f>EH49-EH35</f>
        <v>12728</v>
      </c>
      <c r="EI62" s="34"/>
      <c r="EJ62" s="34"/>
      <c r="EK62" s="34">
        <f>EK49-EK35</f>
        <v>5665.809999999998</v>
      </c>
      <c r="EL62" s="34"/>
      <c r="EM62" s="34"/>
      <c r="EN62" s="34">
        <f>EN49-EN35</f>
        <v>8511.400000000001</v>
      </c>
      <c r="EO62" s="34">
        <f t="shared" si="10"/>
        <v>126576.34999999995</v>
      </c>
      <c r="EP62" s="34" t="e">
        <f t="shared" si="11"/>
        <v>#REF!</v>
      </c>
      <c r="EQ62" s="34"/>
      <c r="ER62" s="34"/>
      <c r="ES62" s="34">
        <f>ES48-ES35</f>
        <v>18456.426000000003</v>
      </c>
      <c r="ET62" s="34"/>
      <c r="EU62" s="34"/>
      <c r="EV62" s="34">
        <f>EV48-EV35</f>
        <v>29624.536000000004</v>
      </c>
      <c r="EW62" s="34"/>
      <c r="EX62" s="34"/>
      <c r="EY62" s="34">
        <f>EY48-EY35</f>
        <v>5779.665999999997</v>
      </c>
      <c r="EZ62" s="34"/>
      <c r="FA62" s="34"/>
      <c r="FB62" s="34">
        <f>FB48-FB35</f>
        <v>-42913.12400000001</v>
      </c>
      <c r="FC62" s="34"/>
      <c r="FD62" s="34"/>
      <c r="FE62" s="34">
        <f>FE48-FE35</f>
        <v>13596.965999999993</v>
      </c>
      <c r="FF62" s="34"/>
      <c r="FG62" s="34"/>
      <c r="FH62" s="34">
        <f>FH48-FH35</f>
        <v>32678.406</v>
      </c>
      <c r="FI62" s="34"/>
      <c r="FJ62" s="34"/>
      <c r="FK62" s="34">
        <f>FK48-FK35</f>
        <v>20798.595999999998</v>
      </c>
      <c r="FL62" s="34"/>
      <c r="FM62" s="34"/>
      <c r="FN62" s="34">
        <f>FN48-FN35</f>
        <v>-79258.10399999999</v>
      </c>
      <c r="FO62" s="34"/>
      <c r="FP62" s="34"/>
      <c r="FQ62" s="34">
        <f>FQ48-FQ35</f>
        <v>16448.046000000002</v>
      </c>
      <c r="FR62" s="95"/>
      <c r="FS62" s="95"/>
      <c r="FT62" s="34">
        <f>FT48-FT35</f>
        <v>3061.771000000008</v>
      </c>
      <c r="FU62" s="95"/>
      <c r="FV62" s="95"/>
      <c r="FW62" s="34">
        <f>FW48-FW35</f>
        <v>18411.356</v>
      </c>
      <c r="FX62" s="95"/>
      <c r="FY62" s="95"/>
      <c r="FZ62" s="34">
        <f>FZ48-FZ35</f>
        <v>-28826.444000000003</v>
      </c>
      <c r="GA62" s="26">
        <f t="shared" si="9"/>
        <v>7858.096999999994</v>
      </c>
    </row>
    <row r="63" spans="1:183" s="4" customFormat="1" ht="12.75">
      <c r="A63" s="15"/>
      <c r="B63" s="15"/>
      <c r="C63" s="15"/>
      <c r="D63" s="15"/>
      <c r="E63" s="15"/>
      <c r="F63" s="15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34"/>
      <c r="U63" s="34"/>
      <c r="V63" s="34"/>
      <c r="W63" s="34"/>
      <c r="X63" s="34"/>
      <c r="Y63" s="43"/>
      <c r="Z63" s="34"/>
      <c r="AA63" s="34"/>
      <c r="AB63" s="43"/>
      <c r="AC63" s="15"/>
      <c r="AD63" s="15"/>
      <c r="AE63" s="15"/>
      <c r="AF63" s="34">
        <f t="shared" si="14"/>
        <v>0</v>
      </c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>
        <f t="shared" si="21"/>
        <v>0</v>
      </c>
      <c r="BR63" s="34">
        <f t="shared" si="18"/>
        <v>0</v>
      </c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9">
        <f t="shared" si="19"/>
        <v>0</v>
      </c>
      <c r="DD63" s="35">
        <f t="shared" si="20"/>
        <v>0</v>
      </c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>
        <f t="shared" si="10"/>
        <v>0</v>
      </c>
      <c r="EP63" s="34">
        <f t="shared" si="11"/>
        <v>0</v>
      </c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43"/>
      <c r="FR63" s="96"/>
      <c r="FS63" s="96"/>
      <c r="FT63" s="34"/>
      <c r="FU63" s="96"/>
      <c r="FV63" s="96"/>
      <c r="FW63" s="34"/>
      <c r="FX63" s="96"/>
      <c r="FY63" s="96"/>
      <c r="FZ63" s="34"/>
      <c r="GA63" s="26"/>
    </row>
    <row r="64" spans="1:183" s="4" customFormat="1" ht="12.75">
      <c r="A64" s="40" t="s">
        <v>42</v>
      </c>
      <c r="B64" s="15"/>
      <c r="C64" s="16">
        <v>2681.28</v>
      </c>
      <c r="D64" s="15"/>
      <c r="E64" s="16">
        <v>2681.28</v>
      </c>
      <c r="F64" s="15"/>
      <c r="G64" s="16">
        <v>2681.28</v>
      </c>
      <c r="H64" s="15"/>
      <c r="I64" s="16">
        <v>2665.32</v>
      </c>
      <c r="J64" s="15"/>
      <c r="K64" s="16">
        <v>2617.44</v>
      </c>
      <c r="L64" s="16"/>
      <c r="M64" s="16">
        <v>2521.68</v>
      </c>
      <c r="N64" s="16"/>
      <c r="O64" s="16">
        <v>2537.64</v>
      </c>
      <c r="P64" s="16"/>
      <c r="Q64" s="16">
        <v>2537.64</v>
      </c>
      <c r="R64" s="44"/>
      <c r="S64" s="17">
        <f>C64+E64+G64+I64+K64+M64+O64+Q64</f>
        <v>20923.56</v>
      </c>
      <c r="T64" s="17"/>
      <c r="U64" s="17"/>
      <c r="V64" s="17">
        <v>4733.87</v>
      </c>
      <c r="W64" s="17"/>
      <c r="X64" s="17"/>
      <c r="Y64" s="45">
        <v>4132.92</v>
      </c>
      <c r="Z64" s="17"/>
      <c r="AA64" s="17"/>
      <c r="AB64" s="45">
        <v>4205.53</v>
      </c>
      <c r="AC64" s="15"/>
      <c r="AD64" s="15"/>
      <c r="AE64" s="15">
        <v>3727.35</v>
      </c>
      <c r="AF64" s="34">
        <f t="shared" si="14"/>
        <v>37723.229999999996</v>
      </c>
      <c r="AG64" s="17"/>
      <c r="AH64" s="17"/>
      <c r="AI64" s="17">
        <v>3561.29</v>
      </c>
      <c r="AJ64" s="17"/>
      <c r="AK64" s="17"/>
      <c r="AL64" s="17">
        <v>3518.72</v>
      </c>
      <c r="AM64" s="17"/>
      <c r="AN64" s="17"/>
      <c r="AO64" s="17">
        <v>3637.06</v>
      </c>
      <c r="AP64" s="17"/>
      <c r="AQ64" s="17"/>
      <c r="AR64" s="17">
        <v>3538.84</v>
      </c>
      <c r="AS64" s="17"/>
      <c r="AT64" s="17"/>
      <c r="AU64" s="17">
        <v>3530.32</v>
      </c>
      <c r="AV64" s="17"/>
      <c r="AW64" s="17"/>
      <c r="AX64" s="17">
        <v>3333.83</v>
      </c>
      <c r="AY64" s="17"/>
      <c r="AZ64" s="17"/>
      <c r="BA64" s="26">
        <v>3376.22</v>
      </c>
      <c r="BB64" s="17"/>
      <c r="BC64" s="17"/>
      <c r="BD64" s="26">
        <v>3486.9</v>
      </c>
      <c r="BE64" s="17"/>
      <c r="BF64" s="17"/>
      <c r="BG64" s="26">
        <v>3564.19</v>
      </c>
      <c r="BH64" s="17"/>
      <c r="BI64" s="17"/>
      <c r="BJ64" s="26">
        <v>3417.95</v>
      </c>
      <c r="BK64" s="17"/>
      <c r="BL64" s="17"/>
      <c r="BM64" s="26">
        <v>3518.5</v>
      </c>
      <c r="BN64" s="17"/>
      <c r="BO64" s="17"/>
      <c r="BP64" s="26">
        <v>3620.58</v>
      </c>
      <c r="BQ64" s="34">
        <f t="shared" si="21"/>
        <v>42104.4</v>
      </c>
      <c r="BR64" s="34">
        <f t="shared" si="18"/>
        <v>79827.63</v>
      </c>
      <c r="BS64" s="17"/>
      <c r="BT64" s="17"/>
      <c r="BU64" s="26">
        <v>3896.07</v>
      </c>
      <c r="BV64" s="17"/>
      <c r="BW64" s="17"/>
      <c r="BX64" s="26">
        <v>4115.86</v>
      </c>
      <c r="BY64" s="17"/>
      <c r="BZ64" s="17"/>
      <c r="CA64" s="26">
        <v>3925.68</v>
      </c>
      <c r="CB64" s="17"/>
      <c r="CC64" s="17"/>
      <c r="CD64" s="26">
        <v>4189.11</v>
      </c>
      <c r="CE64" s="17"/>
      <c r="CF64" s="17"/>
      <c r="CG64" s="26">
        <v>3945.26</v>
      </c>
      <c r="CH64" s="17"/>
      <c r="CI64" s="17"/>
      <c r="CJ64" s="26">
        <v>4174.64</v>
      </c>
      <c r="CK64" s="17"/>
      <c r="CL64" s="17"/>
      <c r="CM64" s="26">
        <v>4214.02</v>
      </c>
      <c r="CN64" s="17"/>
      <c r="CO64" s="17"/>
      <c r="CP64" s="26">
        <v>4272.22</v>
      </c>
      <c r="CQ64" s="17"/>
      <c r="CR64" s="17"/>
      <c r="CS64" s="26">
        <v>4056.37</v>
      </c>
      <c r="CT64" s="17"/>
      <c r="CU64" s="17"/>
      <c r="CV64" s="26">
        <v>4056.37</v>
      </c>
      <c r="CW64" s="17"/>
      <c r="CX64" s="17"/>
      <c r="CY64" s="26">
        <v>4116.71</v>
      </c>
      <c r="CZ64" s="17"/>
      <c r="DA64" s="17"/>
      <c r="DB64" s="26">
        <v>4334.83</v>
      </c>
      <c r="DC64" s="9">
        <f t="shared" si="19"/>
        <v>49297.14</v>
      </c>
      <c r="DD64" s="35">
        <f t="shared" si="20"/>
        <v>129124.77</v>
      </c>
      <c r="DE64" s="17"/>
      <c r="DF64" s="17"/>
      <c r="DG64" s="26">
        <v>4426.45</v>
      </c>
      <c r="DH64" s="17"/>
      <c r="DI64" s="17"/>
      <c r="DJ64" s="26">
        <v>4439.32</v>
      </c>
      <c r="DK64" s="17"/>
      <c r="DL64" s="17"/>
      <c r="DM64" s="26">
        <v>4439.32</v>
      </c>
      <c r="DN64" s="17"/>
      <c r="DO64" s="17"/>
      <c r="DP64" s="26">
        <v>4264.74</v>
      </c>
      <c r="DQ64" s="17"/>
      <c r="DR64" s="17"/>
      <c r="DS64" s="26">
        <v>4403.92</v>
      </c>
      <c r="DT64" s="17"/>
      <c r="DU64" s="17"/>
      <c r="DV64" s="26">
        <v>4411.16</v>
      </c>
      <c r="DW64" s="17"/>
      <c r="DX64" s="17"/>
      <c r="DY64" s="26">
        <v>4432.67</v>
      </c>
      <c r="DZ64" s="17"/>
      <c r="EA64" s="17"/>
      <c r="EB64" s="26">
        <v>4377.37</v>
      </c>
      <c r="EC64" s="17"/>
      <c r="ED64" s="17"/>
      <c r="EE64" s="26">
        <v>4317.03</v>
      </c>
      <c r="EF64" s="17"/>
      <c r="EG64" s="17"/>
      <c r="EH64" s="26">
        <v>4339.56</v>
      </c>
      <c r="EI64" s="17"/>
      <c r="EJ64" s="17"/>
      <c r="EK64" s="26">
        <v>4339.56</v>
      </c>
      <c r="EL64" s="17"/>
      <c r="EM64" s="17"/>
      <c r="EN64" s="26">
        <v>4339.56</v>
      </c>
      <c r="EO64" s="34">
        <f t="shared" si="10"/>
        <v>52530.659999999996</v>
      </c>
      <c r="EP64" s="34">
        <f t="shared" si="11"/>
        <v>181655.43</v>
      </c>
      <c r="EQ64" s="17"/>
      <c r="ER64" s="17"/>
      <c r="ES64" s="26">
        <v>5195.4</v>
      </c>
      <c r="ET64" s="17"/>
      <c r="EU64" s="17"/>
      <c r="EV64" s="26">
        <v>5801.42</v>
      </c>
      <c r="EW64" s="17"/>
      <c r="EX64" s="17"/>
      <c r="EY64" s="26">
        <v>5498.41</v>
      </c>
      <c r="EZ64" s="17"/>
      <c r="FA64" s="17"/>
      <c r="FB64" s="26">
        <v>5498.41</v>
      </c>
      <c r="FC64" s="17"/>
      <c r="FD64" s="17"/>
      <c r="FE64" s="26">
        <v>5498.41</v>
      </c>
      <c r="FF64" s="17"/>
      <c r="FG64" s="17"/>
      <c r="FH64" s="26">
        <v>5498.41</v>
      </c>
      <c r="FI64" s="17"/>
      <c r="FJ64" s="17"/>
      <c r="FK64" s="26">
        <v>5498.41</v>
      </c>
      <c r="FL64" s="17"/>
      <c r="FM64" s="17"/>
      <c r="FN64" s="26">
        <v>5498.41</v>
      </c>
      <c r="FO64" s="17"/>
      <c r="FP64" s="17"/>
      <c r="FQ64" s="25">
        <v>5498.41</v>
      </c>
      <c r="FR64" s="96"/>
      <c r="FS64" s="96"/>
      <c r="FT64" s="26">
        <v>5498.41</v>
      </c>
      <c r="FU64" s="96"/>
      <c r="FV64" s="96"/>
      <c r="FW64" s="26">
        <v>5498.41</v>
      </c>
      <c r="FX64" s="96"/>
      <c r="FY64" s="96"/>
      <c r="FZ64" s="26">
        <v>5498.41</v>
      </c>
      <c r="GA64" s="26">
        <f t="shared" si="9"/>
        <v>65980.92000000001</v>
      </c>
    </row>
    <row r="65" spans="1:183" s="116" customFormat="1" ht="12.75">
      <c r="A65" s="100" t="s">
        <v>43</v>
      </c>
      <c r="B65" s="111"/>
      <c r="C65" s="111">
        <v>2674.82</v>
      </c>
      <c r="D65" s="111"/>
      <c r="E65" s="111">
        <v>2671.19</v>
      </c>
      <c r="F65" s="111"/>
      <c r="G65" s="112">
        <v>2658.33</v>
      </c>
      <c r="H65" s="112"/>
      <c r="I65" s="112">
        <v>2663.78</v>
      </c>
      <c r="J65" s="112"/>
      <c r="K65" s="112">
        <v>2582.82</v>
      </c>
      <c r="L65" s="112"/>
      <c r="M65" s="112">
        <v>2507.5</v>
      </c>
      <c r="N65" s="112"/>
      <c r="O65" s="112">
        <v>2484.18</v>
      </c>
      <c r="P65" s="112"/>
      <c r="Q65" s="112">
        <v>1872.47</v>
      </c>
      <c r="R65" s="112"/>
      <c r="S65" s="104">
        <f aca="true" t="shared" si="27" ref="S65:S71">C65+E65+G65+I65+K65+M65+O65+Q65</f>
        <v>20115.09</v>
      </c>
      <c r="T65" s="113"/>
      <c r="U65" s="113"/>
      <c r="V65" s="113">
        <v>2572.14</v>
      </c>
      <c r="W65" s="113"/>
      <c r="X65" s="113"/>
      <c r="Y65" s="114">
        <v>2559.3</v>
      </c>
      <c r="Z65" s="113"/>
      <c r="AA65" s="113"/>
      <c r="AB65" s="114">
        <v>2568.02</v>
      </c>
      <c r="AC65" s="111"/>
      <c r="AD65" s="111"/>
      <c r="AE65" s="111">
        <v>2558.39</v>
      </c>
      <c r="AF65" s="105">
        <f t="shared" si="14"/>
        <v>30372.94</v>
      </c>
      <c r="AG65" s="113"/>
      <c r="AH65" s="113"/>
      <c r="AI65" s="113">
        <v>3561.29</v>
      </c>
      <c r="AJ65" s="113"/>
      <c r="AK65" s="113"/>
      <c r="AL65" s="113">
        <v>3518.72</v>
      </c>
      <c r="AM65" s="113"/>
      <c r="AN65" s="113"/>
      <c r="AO65" s="105">
        <v>3637.06</v>
      </c>
      <c r="AP65" s="113"/>
      <c r="AQ65" s="113"/>
      <c r="AR65" s="105">
        <v>3538.84</v>
      </c>
      <c r="AS65" s="113"/>
      <c r="AT65" s="113"/>
      <c r="AU65" s="105">
        <v>3530.32</v>
      </c>
      <c r="AV65" s="113"/>
      <c r="AW65" s="113"/>
      <c r="AX65" s="105">
        <v>3333.83</v>
      </c>
      <c r="AY65" s="113"/>
      <c r="AZ65" s="113"/>
      <c r="BA65" s="105">
        <v>3376.22</v>
      </c>
      <c r="BB65" s="113"/>
      <c r="BC65" s="113"/>
      <c r="BD65" s="105">
        <v>3486.9</v>
      </c>
      <c r="BE65" s="113"/>
      <c r="BF65" s="113"/>
      <c r="BG65" s="105">
        <v>3564.19</v>
      </c>
      <c r="BH65" s="113"/>
      <c r="BI65" s="113"/>
      <c r="BJ65" s="105">
        <v>3417.95</v>
      </c>
      <c r="BK65" s="113"/>
      <c r="BL65" s="113"/>
      <c r="BM65" s="105">
        <v>3518.5</v>
      </c>
      <c r="BN65" s="113"/>
      <c r="BO65" s="113"/>
      <c r="BP65" s="105">
        <v>3620.58</v>
      </c>
      <c r="BQ65" s="105">
        <f t="shared" si="21"/>
        <v>42104.4</v>
      </c>
      <c r="BR65" s="105">
        <f t="shared" si="18"/>
        <v>72477.34</v>
      </c>
      <c r="BS65" s="113"/>
      <c r="BT65" s="113"/>
      <c r="BU65" s="105">
        <v>3896.07</v>
      </c>
      <c r="BV65" s="113"/>
      <c r="BW65" s="113"/>
      <c r="BX65" s="105">
        <v>4115.86</v>
      </c>
      <c r="BY65" s="113"/>
      <c r="BZ65" s="113"/>
      <c r="CA65" s="105">
        <v>3925.68</v>
      </c>
      <c r="CB65" s="113"/>
      <c r="CC65" s="113"/>
      <c r="CD65" s="105">
        <v>4189.11</v>
      </c>
      <c r="CE65" s="113"/>
      <c r="CF65" s="113"/>
      <c r="CG65" s="105">
        <v>3945.26</v>
      </c>
      <c r="CH65" s="113"/>
      <c r="CI65" s="113"/>
      <c r="CJ65" s="105">
        <v>4174.64</v>
      </c>
      <c r="CK65" s="113"/>
      <c r="CL65" s="113"/>
      <c r="CM65" s="105">
        <v>4214.02</v>
      </c>
      <c r="CN65" s="113"/>
      <c r="CO65" s="113"/>
      <c r="CP65" s="105">
        <v>4272.22</v>
      </c>
      <c r="CQ65" s="113"/>
      <c r="CR65" s="113"/>
      <c r="CS65" s="105">
        <v>4056.37</v>
      </c>
      <c r="CT65" s="113"/>
      <c r="CU65" s="113"/>
      <c r="CV65" s="105">
        <v>4056.37</v>
      </c>
      <c r="CW65" s="113"/>
      <c r="CX65" s="113"/>
      <c r="CY65" s="105">
        <v>4116.71</v>
      </c>
      <c r="CZ65" s="113"/>
      <c r="DA65" s="113"/>
      <c r="DB65" s="105">
        <v>4334.83</v>
      </c>
      <c r="DC65" s="107">
        <f t="shared" si="19"/>
        <v>49297.14</v>
      </c>
      <c r="DD65" s="108">
        <f t="shared" si="20"/>
        <v>121774.48</v>
      </c>
      <c r="DE65" s="113"/>
      <c r="DF65" s="113"/>
      <c r="DG65" s="105">
        <v>4426.45</v>
      </c>
      <c r="DH65" s="113"/>
      <c r="DI65" s="113"/>
      <c r="DJ65" s="105">
        <v>4439.32</v>
      </c>
      <c r="DK65" s="113"/>
      <c r="DL65" s="113"/>
      <c r="DM65" s="105">
        <v>4439.32</v>
      </c>
      <c r="DN65" s="113"/>
      <c r="DO65" s="113"/>
      <c r="DP65" s="105">
        <v>4264.74</v>
      </c>
      <c r="DQ65" s="113"/>
      <c r="DR65" s="113"/>
      <c r="DS65" s="105">
        <v>4403.92</v>
      </c>
      <c r="DT65" s="113"/>
      <c r="DU65" s="113"/>
      <c r="DV65" s="105">
        <v>4411.16</v>
      </c>
      <c r="DW65" s="113"/>
      <c r="DX65" s="113"/>
      <c r="DY65" s="105">
        <v>4432.67</v>
      </c>
      <c r="DZ65" s="113"/>
      <c r="EA65" s="113"/>
      <c r="EB65" s="105">
        <v>4377.37</v>
      </c>
      <c r="EC65" s="113"/>
      <c r="ED65" s="113"/>
      <c r="EE65" s="105">
        <v>4317.03</v>
      </c>
      <c r="EF65" s="113"/>
      <c r="EG65" s="113"/>
      <c r="EH65" s="105">
        <v>4339.56</v>
      </c>
      <c r="EI65" s="113"/>
      <c r="EJ65" s="113"/>
      <c r="EK65" s="105">
        <v>4339.56</v>
      </c>
      <c r="EL65" s="113"/>
      <c r="EM65" s="113"/>
      <c r="EN65" s="105">
        <v>4339.56</v>
      </c>
      <c r="EO65" s="105">
        <f t="shared" si="10"/>
        <v>52530.659999999996</v>
      </c>
      <c r="EP65" s="105">
        <f t="shared" si="11"/>
        <v>174305.13999999998</v>
      </c>
      <c r="EQ65" s="113"/>
      <c r="ER65" s="113"/>
      <c r="ES65" s="105">
        <v>5195.4</v>
      </c>
      <c r="ET65" s="113"/>
      <c r="EU65" s="113"/>
      <c r="EV65" s="105">
        <v>5801.42</v>
      </c>
      <c r="EW65" s="113"/>
      <c r="EX65" s="113"/>
      <c r="EY65" s="105">
        <v>5498.41</v>
      </c>
      <c r="EZ65" s="113"/>
      <c r="FA65" s="113"/>
      <c r="FB65" s="105">
        <v>5498.41</v>
      </c>
      <c r="FC65" s="113"/>
      <c r="FD65" s="113"/>
      <c r="FE65" s="105">
        <v>5498.41</v>
      </c>
      <c r="FF65" s="113"/>
      <c r="FG65" s="113"/>
      <c r="FH65" s="105">
        <v>5498.41</v>
      </c>
      <c r="FI65" s="113"/>
      <c r="FJ65" s="113"/>
      <c r="FK65" s="105">
        <v>5498.41</v>
      </c>
      <c r="FL65" s="113"/>
      <c r="FM65" s="113"/>
      <c r="FN65" s="105">
        <v>5498.41</v>
      </c>
      <c r="FO65" s="113"/>
      <c r="FP65" s="113"/>
      <c r="FQ65" s="106">
        <v>5498.41</v>
      </c>
      <c r="FR65" s="115"/>
      <c r="FS65" s="115"/>
      <c r="FT65" s="105">
        <v>5498.41</v>
      </c>
      <c r="FU65" s="115"/>
      <c r="FV65" s="115"/>
      <c r="FW65" s="105">
        <v>5498.41</v>
      </c>
      <c r="FX65" s="115"/>
      <c r="FY65" s="115"/>
      <c r="FZ65" s="105">
        <v>5498.41</v>
      </c>
      <c r="GA65" s="118">
        <f t="shared" si="9"/>
        <v>65980.92000000001</v>
      </c>
    </row>
    <row r="66" spans="1:183" s="116" customFormat="1" ht="12.75">
      <c r="A66" s="100" t="s">
        <v>38</v>
      </c>
      <c r="B66" s="111"/>
      <c r="C66" s="111">
        <f>518.7+1734.1</f>
        <v>2252.8</v>
      </c>
      <c r="D66" s="111"/>
      <c r="E66" s="111">
        <f>518.7+1950.19</f>
        <v>2468.8900000000003</v>
      </c>
      <c r="F66" s="111"/>
      <c r="G66" s="112">
        <f>520.76+2154.97</f>
        <v>2675.7299999999996</v>
      </c>
      <c r="H66" s="112"/>
      <c r="I66" s="112">
        <f>516.13+2413.58</f>
        <v>2929.71</v>
      </c>
      <c r="J66" s="112"/>
      <c r="K66" s="112">
        <f>510.72+2110.05</f>
        <v>2620.7700000000004</v>
      </c>
      <c r="L66" s="112"/>
      <c r="M66" s="112">
        <f>496.56+2054.02</f>
        <v>2550.58</v>
      </c>
      <c r="N66" s="112"/>
      <c r="O66" s="112">
        <f>502.74+2168.91</f>
        <v>2671.6499999999996</v>
      </c>
      <c r="P66" s="112"/>
      <c r="Q66" s="112">
        <f>457.84+1785.25</f>
        <v>2243.09</v>
      </c>
      <c r="R66" s="112"/>
      <c r="S66" s="104">
        <f t="shared" si="27"/>
        <v>20413.22</v>
      </c>
      <c r="T66" s="104"/>
      <c r="U66" s="104"/>
      <c r="V66" s="104">
        <f>507.12+2401.47</f>
        <v>2908.5899999999997</v>
      </c>
      <c r="W66" s="104"/>
      <c r="X66" s="104"/>
      <c r="Y66" s="117">
        <f>505.59+1230.59</f>
        <v>1736.1799999999998</v>
      </c>
      <c r="Z66" s="104"/>
      <c r="AA66" s="104"/>
      <c r="AB66" s="117">
        <f>511.75+2187.15</f>
        <v>2698.9</v>
      </c>
      <c r="AC66" s="111"/>
      <c r="AD66" s="111"/>
      <c r="AE66" s="111">
        <f>510.72+1784.47</f>
        <v>2295.19</v>
      </c>
      <c r="AF66" s="105">
        <f t="shared" si="14"/>
        <v>30052.08</v>
      </c>
      <c r="AG66" s="104"/>
      <c r="AH66" s="104"/>
      <c r="AI66" s="104">
        <f>701.49+1762</f>
        <v>2463.49</v>
      </c>
      <c r="AJ66" s="104"/>
      <c r="AK66" s="104"/>
      <c r="AL66" s="104">
        <f>683.86+3085.4</f>
        <v>3769.26</v>
      </c>
      <c r="AM66" s="104"/>
      <c r="AN66" s="104"/>
      <c r="AO66" s="104">
        <f>694.89+3227.72</f>
        <v>3922.6099999999997</v>
      </c>
      <c r="AP66" s="104"/>
      <c r="AQ66" s="104"/>
      <c r="AR66" s="104">
        <f>675.68+2621.33</f>
        <v>3297.0099999999998</v>
      </c>
      <c r="AS66" s="104"/>
      <c r="AT66" s="104"/>
      <c r="AU66" s="104">
        <f>672.83+3135.14</f>
        <v>3807.97</v>
      </c>
      <c r="AV66" s="104"/>
      <c r="AW66" s="104"/>
      <c r="AX66" s="104">
        <f>665.33+2350.8</f>
        <v>3016.13</v>
      </c>
      <c r="AY66" s="118"/>
      <c r="AZ66" s="118"/>
      <c r="BA66" s="118">
        <f>602.02+2886.59</f>
        <v>3488.61</v>
      </c>
      <c r="BB66" s="118"/>
      <c r="BC66" s="118"/>
      <c r="BD66" s="118">
        <v>3182.56</v>
      </c>
      <c r="BE66" s="118"/>
      <c r="BF66" s="118"/>
      <c r="BG66" s="118">
        <v>2988.78</v>
      </c>
      <c r="BH66" s="118"/>
      <c r="BI66" s="118"/>
      <c r="BJ66" s="118">
        <v>3266.75</v>
      </c>
      <c r="BK66" s="118"/>
      <c r="BL66" s="118"/>
      <c r="BM66" s="118">
        <v>3405.28</v>
      </c>
      <c r="BN66" s="118"/>
      <c r="BO66" s="118"/>
      <c r="BP66" s="118">
        <v>3364.78</v>
      </c>
      <c r="BQ66" s="105">
        <f t="shared" si="21"/>
        <v>39973.229999999996</v>
      </c>
      <c r="BR66" s="105">
        <f t="shared" si="18"/>
        <v>70025.31</v>
      </c>
      <c r="BS66" s="118"/>
      <c r="BT66" s="118"/>
      <c r="BU66" s="118">
        <v>3491.11</v>
      </c>
      <c r="BV66" s="118"/>
      <c r="BW66" s="118"/>
      <c r="BX66" s="118">
        <v>3936.79</v>
      </c>
      <c r="BY66" s="118"/>
      <c r="BZ66" s="118"/>
      <c r="CA66" s="118">
        <v>4135.69</v>
      </c>
      <c r="CB66" s="118"/>
      <c r="CC66" s="118"/>
      <c r="CD66" s="118">
        <v>4087.72</v>
      </c>
      <c r="CE66" s="118"/>
      <c r="CF66" s="118"/>
      <c r="CG66" s="118">
        <v>3955.73</v>
      </c>
      <c r="CH66" s="118"/>
      <c r="CI66" s="118"/>
      <c r="CJ66" s="118">
        <v>3677.05</v>
      </c>
      <c r="CK66" s="118"/>
      <c r="CL66" s="118"/>
      <c r="CM66" s="118">
        <v>4433.2</v>
      </c>
      <c r="CN66" s="118"/>
      <c r="CO66" s="118"/>
      <c r="CP66" s="118">
        <v>5133.39</v>
      </c>
      <c r="CQ66" s="118"/>
      <c r="CR66" s="118"/>
      <c r="CS66" s="118">
        <v>4309.17</v>
      </c>
      <c r="CT66" s="118"/>
      <c r="CU66" s="118"/>
      <c r="CV66" s="118">
        <v>4205.12</v>
      </c>
      <c r="CW66" s="118"/>
      <c r="CX66" s="118"/>
      <c r="CY66" s="118">
        <v>4723.51</v>
      </c>
      <c r="CZ66" s="118"/>
      <c r="DA66" s="118"/>
      <c r="DB66" s="118">
        <v>3901.16</v>
      </c>
      <c r="DC66" s="107">
        <f t="shared" si="19"/>
        <v>49989.64000000001</v>
      </c>
      <c r="DD66" s="108">
        <f t="shared" si="20"/>
        <v>120014.95000000001</v>
      </c>
      <c r="DE66" s="118"/>
      <c r="DF66" s="118"/>
      <c r="DG66" s="118">
        <v>4293.8</v>
      </c>
      <c r="DH66" s="118"/>
      <c r="DI66" s="118"/>
      <c r="DJ66" s="118">
        <v>3881.55</v>
      </c>
      <c r="DK66" s="118"/>
      <c r="DL66" s="118"/>
      <c r="DM66" s="118">
        <v>4062.45</v>
      </c>
      <c r="DN66" s="118"/>
      <c r="DO66" s="118"/>
      <c r="DP66" s="118">
        <v>5026.01</v>
      </c>
      <c r="DQ66" s="118"/>
      <c r="DR66" s="118"/>
      <c r="DS66" s="118">
        <v>3915.65</v>
      </c>
      <c r="DT66" s="118"/>
      <c r="DU66" s="118"/>
      <c r="DV66" s="118">
        <v>4334.39</v>
      </c>
      <c r="DW66" s="118"/>
      <c r="DX66" s="118"/>
      <c r="DY66" s="118">
        <v>4564.61</v>
      </c>
      <c r="DZ66" s="118"/>
      <c r="EA66" s="118"/>
      <c r="EB66" s="118">
        <v>4346.75</v>
      </c>
      <c r="EC66" s="118"/>
      <c r="ED66" s="118"/>
      <c r="EE66" s="118">
        <v>4464.38</v>
      </c>
      <c r="EF66" s="118"/>
      <c r="EG66" s="118"/>
      <c r="EH66" s="118">
        <v>4626.29</v>
      </c>
      <c r="EI66" s="118"/>
      <c r="EJ66" s="118"/>
      <c r="EK66" s="118">
        <v>4209.21</v>
      </c>
      <c r="EL66" s="118"/>
      <c r="EM66" s="118"/>
      <c r="EN66" s="118">
        <v>4697.41</v>
      </c>
      <c r="EO66" s="105">
        <f t="shared" si="10"/>
        <v>52422.50000000001</v>
      </c>
      <c r="EP66" s="105">
        <f t="shared" si="11"/>
        <v>172437.45</v>
      </c>
      <c r="EQ66" s="118"/>
      <c r="ER66" s="118"/>
      <c r="ES66" s="118">
        <v>3840.9</v>
      </c>
      <c r="ET66" s="118"/>
      <c r="EU66" s="118"/>
      <c r="EV66" s="118">
        <v>5543.46</v>
      </c>
      <c r="EW66" s="118"/>
      <c r="EX66" s="118"/>
      <c r="EY66" s="118">
        <v>5242.75</v>
      </c>
      <c r="EZ66" s="118"/>
      <c r="FA66" s="118"/>
      <c r="FB66" s="118">
        <v>5307.45</v>
      </c>
      <c r="FC66" s="118"/>
      <c r="FD66" s="118"/>
      <c r="FE66" s="118">
        <v>5414.89</v>
      </c>
      <c r="FF66" s="118"/>
      <c r="FG66" s="118"/>
      <c r="FH66" s="118">
        <v>5797.54</v>
      </c>
      <c r="FI66" s="118"/>
      <c r="FJ66" s="118"/>
      <c r="FK66" s="118">
        <v>5950.72</v>
      </c>
      <c r="FL66" s="118"/>
      <c r="FM66" s="118"/>
      <c r="FN66" s="118">
        <v>5243.48</v>
      </c>
      <c r="FO66" s="118"/>
      <c r="FP66" s="118"/>
      <c r="FQ66" s="119">
        <v>4962.76</v>
      </c>
      <c r="FR66" s="115"/>
      <c r="FS66" s="115"/>
      <c r="FT66" s="118">
        <v>5064.07</v>
      </c>
      <c r="FU66" s="115"/>
      <c r="FV66" s="115"/>
      <c r="FW66" s="118">
        <v>5655.5</v>
      </c>
      <c r="FX66" s="115"/>
      <c r="FY66" s="115"/>
      <c r="FZ66" s="118">
        <v>5942.38</v>
      </c>
      <c r="GA66" s="118">
        <f t="shared" si="9"/>
        <v>63965.9</v>
      </c>
    </row>
    <row r="67" spans="1:183" s="4" customFormat="1" ht="12.75">
      <c r="A67" s="37" t="s">
        <v>39</v>
      </c>
      <c r="B67" s="15">
        <v>2422.47</v>
      </c>
      <c r="C67" s="15">
        <f>C65-C66</f>
        <v>422.02</v>
      </c>
      <c r="D67" s="15"/>
      <c r="E67" s="15">
        <f aca="true" t="shared" si="28" ref="E67:Q67">E65-E66</f>
        <v>202.29999999999973</v>
      </c>
      <c r="F67" s="15"/>
      <c r="G67" s="15">
        <f t="shared" si="28"/>
        <v>-17.399999999999636</v>
      </c>
      <c r="H67" s="15"/>
      <c r="I67" s="15">
        <f t="shared" si="28"/>
        <v>-265.92999999999984</v>
      </c>
      <c r="J67" s="15"/>
      <c r="K67" s="15">
        <f t="shared" si="28"/>
        <v>-37.95000000000027</v>
      </c>
      <c r="L67" s="15"/>
      <c r="M67" s="15">
        <f t="shared" si="28"/>
        <v>-43.07999999999993</v>
      </c>
      <c r="N67" s="15"/>
      <c r="O67" s="15">
        <f t="shared" si="28"/>
        <v>-187.4699999999998</v>
      </c>
      <c r="P67" s="15"/>
      <c r="Q67" s="15">
        <f t="shared" si="28"/>
        <v>-370.6200000000001</v>
      </c>
      <c r="R67" s="15">
        <v>2124.34</v>
      </c>
      <c r="S67" s="17">
        <f t="shared" si="27"/>
        <v>-298.1299999999999</v>
      </c>
      <c r="T67" s="41"/>
      <c r="U67" s="41"/>
      <c r="V67" s="41">
        <f>V65-V66</f>
        <v>-336.4499999999998</v>
      </c>
      <c r="W67" s="41">
        <f aca="true" t="shared" si="29" ref="W67:AL67">W65-W66</f>
        <v>0</v>
      </c>
      <c r="X67" s="41">
        <f t="shared" si="29"/>
        <v>0</v>
      </c>
      <c r="Y67" s="41">
        <f t="shared" si="29"/>
        <v>823.1200000000003</v>
      </c>
      <c r="Z67" s="41">
        <f t="shared" si="29"/>
        <v>0</v>
      </c>
      <c r="AA67" s="41">
        <f t="shared" si="29"/>
        <v>0</v>
      </c>
      <c r="AB67" s="41">
        <f t="shared" si="29"/>
        <v>-130.8800000000001</v>
      </c>
      <c r="AC67" s="41">
        <f t="shared" si="29"/>
        <v>0</v>
      </c>
      <c r="AD67" s="41">
        <f t="shared" si="29"/>
        <v>0</v>
      </c>
      <c r="AE67" s="41">
        <f t="shared" si="29"/>
        <v>263.1999999999998</v>
      </c>
      <c r="AF67" s="34">
        <f t="shared" si="14"/>
        <v>320.86000000000035</v>
      </c>
      <c r="AG67" s="41">
        <f t="shared" si="29"/>
        <v>0</v>
      </c>
      <c r="AH67" s="41">
        <f t="shared" si="29"/>
        <v>0</v>
      </c>
      <c r="AI67" s="41">
        <f t="shared" si="29"/>
        <v>1097.8000000000002</v>
      </c>
      <c r="AJ67" s="41">
        <f t="shared" si="29"/>
        <v>0</v>
      </c>
      <c r="AK67" s="41">
        <f t="shared" si="29"/>
        <v>0</v>
      </c>
      <c r="AL67" s="41">
        <f t="shared" si="29"/>
        <v>-250.54000000000042</v>
      </c>
      <c r="AM67" s="41"/>
      <c r="AN67" s="41"/>
      <c r="AO67" s="41">
        <f>AO65-AO66</f>
        <v>-285.5499999999997</v>
      </c>
      <c r="AP67" s="41">
        <f aca="true" t="shared" si="30" ref="AP67:AU67">AP65-AP66</f>
        <v>0</v>
      </c>
      <c r="AQ67" s="41">
        <f t="shared" si="30"/>
        <v>0</v>
      </c>
      <c r="AR67" s="41">
        <f t="shared" si="30"/>
        <v>241.83000000000038</v>
      </c>
      <c r="AS67" s="41">
        <f t="shared" si="30"/>
        <v>0</v>
      </c>
      <c r="AT67" s="41">
        <f t="shared" si="30"/>
        <v>0</v>
      </c>
      <c r="AU67" s="41">
        <f t="shared" si="30"/>
        <v>-277.64999999999964</v>
      </c>
      <c r="AV67" s="41"/>
      <c r="AW67" s="41"/>
      <c r="AX67" s="41">
        <f>AX65-AX66</f>
        <v>317.6999999999998</v>
      </c>
      <c r="AY67" s="41">
        <f aca="true" t="shared" si="31" ref="AY67:BD67">AY65-AY66</f>
        <v>0</v>
      </c>
      <c r="AZ67" s="41">
        <f t="shared" si="31"/>
        <v>0</v>
      </c>
      <c r="BA67" s="41">
        <f t="shared" si="31"/>
        <v>-112.39000000000033</v>
      </c>
      <c r="BB67" s="41">
        <f t="shared" si="31"/>
        <v>0</v>
      </c>
      <c r="BC67" s="41">
        <f t="shared" si="31"/>
        <v>0</v>
      </c>
      <c r="BD67" s="41">
        <f t="shared" si="31"/>
        <v>304.34000000000015</v>
      </c>
      <c r="BE67" s="41">
        <f aca="true" t="shared" si="32" ref="BE67:BM67">BE65-BE66</f>
        <v>0</v>
      </c>
      <c r="BF67" s="41">
        <f t="shared" si="32"/>
        <v>0</v>
      </c>
      <c r="BG67" s="41">
        <f t="shared" si="32"/>
        <v>575.4099999999999</v>
      </c>
      <c r="BH67" s="41">
        <f t="shared" si="32"/>
        <v>0</v>
      </c>
      <c r="BI67" s="41">
        <f t="shared" si="32"/>
        <v>0</v>
      </c>
      <c r="BJ67" s="41">
        <f t="shared" si="32"/>
        <v>151.19999999999982</v>
      </c>
      <c r="BK67" s="41">
        <f t="shared" si="32"/>
        <v>0</v>
      </c>
      <c r="BL67" s="41">
        <f t="shared" si="32"/>
        <v>0</v>
      </c>
      <c r="BM67" s="41">
        <f t="shared" si="32"/>
        <v>113.2199999999998</v>
      </c>
      <c r="BN67" s="41">
        <f>BN65-BN66</f>
        <v>0</v>
      </c>
      <c r="BO67" s="41">
        <f>BO65-BO66</f>
        <v>0</v>
      </c>
      <c r="BP67" s="41">
        <f>BP65-BP66</f>
        <v>255.79999999999973</v>
      </c>
      <c r="BQ67" s="34">
        <f t="shared" si="21"/>
        <v>2131.1699999999996</v>
      </c>
      <c r="BR67" s="34">
        <f t="shared" si="18"/>
        <v>2452.0299999999997</v>
      </c>
      <c r="BS67" s="41"/>
      <c r="BT67" s="41"/>
      <c r="BU67" s="41">
        <f>BU65-BU66</f>
        <v>404.96000000000004</v>
      </c>
      <c r="BV67" s="41"/>
      <c r="BW67" s="41"/>
      <c r="BX67" s="41">
        <f>BX65-BX66</f>
        <v>179.0699999999997</v>
      </c>
      <c r="BY67" s="41"/>
      <c r="BZ67" s="41"/>
      <c r="CA67" s="41">
        <f>CA65-CA66</f>
        <v>-210.00999999999976</v>
      </c>
      <c r="CB67" s="41"/>
      <c r="CC67" s="41"/>
      <c r="CD67" s="41">
        <f>CD65-CD66</f>
        <v>101.38999999999987</v>
      </c>
      <c r="CE67" s="41"/>
      <c r="CF67" s="41"/>
      <c r="CG67" s="41">
        <f>CG65-CG66</f>
        <v>-10.4699999999998</v>
      </c>
      <c r="CH67" s="41"/>
      <c r="CI67" s="41"/>
      <c r="CJ67" s="41">
        <f>CJ65-CJ66</f>
        <v>497.59000000000015</v>
      </c>
      <c r="CK67" s="41"/>
      <c r="CL67" s="41"/>
      <c r="CM67" s="41">
        <f>CM65-CM66</f>
        <v>-219.17999999999938</v>
      </c>
      <c r="CN67" s="41"/>
      <c r="CO67" s="41"/>
      <c r="CP67" s="41">
        <f>CP65-CP66</f>
        <v>-861.1700000000001</v>
      </c>
      <c r="CQ67" s="41"/>
      <c r="CR67" s="41"/>
      <c r="CS67" s="41">
        <f>CS65-CS66</f>
        <v>-252.80000000000018</v>
      </c>
      <c r="CT67" s="41"/>
      <c r="CU67" s="41"/>
      <c r="CV67" s="41">
        <f>CV65-CV66</f>
        <v>-148.75</v>
      </c>
      <c r="CW67" s="41"/>
      <c r="CX67" s="41"/>
      <c r="CY67" s="41">
        <f>CY65-CY66</f>
        <v>-606.8000000000002</v>
      </c>
      <c r="CZ67" s="41"/>
      <c r="DA67" s="41"/>
      <c r="DB67" s="41">
        <f>DB65-DB66</f>
        <v>433.6700000000001</v>
      </c>
      <c r="DC67" s="9">
        <f t="shared" si="19"/>
        <v>-692.4999999999995</v>
      </c>
      <c r="DD67" s="35">
        <f t="shared" si="20"/>
        <v>1759.5300000000002</v>
      </c>
      <c r="DE67" s="41"/>
      <c r="DF67" s="41"/>
      <c r="DG67" s="41">
        <f>DG65-DG66</f>
        <v>132.64999999999964</v>
      </c>
      <c r="DH67" s="41"/>
      <c r="DI67" s="41"/>
      <c r="DJ67" s="41">
        <f>DJ65-DJ66</f>
        <v>557.7699999999995</v>
      </c>
      <c r="DK67" s="41"/>
      <c r="DL67" s="41"/>
      <c r="DM67" s="41">
        <f>DM65-DM66</f>
        <v>376.8699999999999</v>
      </c>
      <c r="DN67" s="41"/>
      <c r="DO67" s="41"/>
      <c r="DP67" s="41">
        <f>DP65-DP66</f>
        <v>-761.2700000000004</v>
      </c>
      <c r="DQ67" s="41"/>
      <c r="DR67" s="41"/>
      <c r="DS67" s="41">
        <f>DS65-DS66</f>
        <v>488.27</v>
      </c>
      <c r="DT67" s="41"/>
      <c r="DU67" s="41"/>
      <c r="DV67" s="41">
        <f>DV65-DV66</f>
        <v>76.76999999999953</v>
      </c>
      <c r="DW67" s="41"/>
      <c r="DX67" s="41"/>
      <c r="DY67" s="41">
        <f>DY65-DY66</f>
        <v>-131.9399999999996</v>
      </c>
      <c r="DZ67" s="41"/>
      <c r="EA67" s="41"/>
      <c r="EB67" s="41">
        <f>EB65-EB66</f>
        <v>30.61999999999989</v>
      </c>
      <c r="EC67" s="41"/>
      <c r="ED67" s="41"/>
      <c r="EE67" s="41">
        <f>EE65-EE66</f>
        <v>-147.35000000000036</v>
      </c>
      <c r="EF67" s="41"/>
      <c r="EG67" s="41"/>
      <c r="EH67" s="41">
        <f>EH65-EH66</f>
        <v>-286.72999999999956</v>
      </c>
      <c r="EI67" s="41"/>
      <c r="EJ67" s="41"/>
      <c r="EK67" s="41">
        <f>EK65-EK66</f>
        <v>130.35000000000036</v>
      </c>
      <c r="EL67" s="41"/>
      <c r="EM67" s="41"/>
      <c r="EN67" s="41">
        <f>EN65-EN66</f>
        <v>-357.84999999999945</v>
      </c>
      <c r="EO67" s="34">
        <f t="shared" si="10"/>
        <v>108.1599999999994</v>
      </c>
      <c r="EP67" s="34">
        <f t="shared" si="11"/>
        <v>1867.6899999999996</v>
      </c>
      <c r="EQ67" s="41"/>
      <c r="ER67" s="41"/>
      <c r="ES67" s="41">
        <f>ES65-ES66</f>
        <v>1354.4999999999995</v>
      </c>
      <c r="ET67" s="41"/>
      <c r="EU67" s="41"/>
      <c r="EV67" s="41">
        <f>EV65-EV66</f>
        <v>257.96000000000004</v>
      </c>
      <c r="EW67" s="41"/>
      <c r="EX67" s="41"/>
      <c r="EY67" s="41">
        <f>EY65-EY66</f>
        <v>255.65999999999985</v>
      </c>
      <c r="EZ67" s="41"/>
      <c r="FA67" s="41"/>
      <c r="FB67" s="41">
        <f>FB65-FB66</f>
        <v>190.96000000000004</v>
      </c>
      <c r="FC67" s="41"/>
      <c r="FD67" s="41"/>
      <c r="FE67" s="41">
        <f>FE65-FE66</f>
        <v>83.51999999999953</v>
      </c>
      <c r="FF67" s="41"/>
      <c r="FG67" s="41"/>
      <c r="FH67" s="41">
        <f>FH65-FH66</f>
        <v>-299.1300000000001</v>
      </c>
      <c r="FI67" s="41"/>
      <c r="FJ67" s="41"/>
      <c r="FK67" s="41">
        <f>FK65-FK66</f>
        <v>-452.3100000000004</v>
      </c>
      <c r="FL67" s="41"/>
      <c r="FM67" s="41"/>
      <c r="FN67" s="41">
        <f>FN65-FN66</f>
        <v>254.9300000000003</v>
      </c>
      <c r="FO67" s="41"/>
      <c r="FP67" s="41"/>
      <c r="FQ67" s="46">
        <f>FQ65-FQ66</f>
        <v>535.6499999999996</v>
      </c>
      <c r="FR67" s="96"/>
      <c r="FS67" s="96"/>
      <c r="FT67" s="41">
        <f>FT65-FT66</f>
        <v>434.34000000000015</v>
      </c>
      <c r="FU67" s="96"/>
      <c r="FV67" s="96"/>
      <c r="FW67" s="41">
        <f>FW65-FW66</f>
        <v>-157.09000000000015</v>
      </c>
      <c r="FX67" s="96"/>
      <c r="FY67" s="96"/>
      <c r="FZ67" s="41">
        <f>FZ65-FZ66</f>
        <v>-443.97000000000025</v>
      </c>
      <c r="GA67" s="26">
        <f t="shared" si="9"/>
        <v>2015.0199999999982</v>
      </c>
    </row>
    <row r="68" spans="1:183" s="4" customFormat="1" ht="22.5" customHeight="1" hidden="1">
      <c r="A68" s="37" t="s">
        <v>44</v>
      </c>
      <c r="B68" s="15"/>
      <c r="C68" s="15"/>
      <c r="D68" s="15"/>
      <c r="E68" s="15"/>
      <c r="F68" s="15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>
        <v>-298.13</v>
      </c>
      <c r="T68" s="41"/>
      <c r="U68" s="41"/>
      <c r="V68" s="41"/>
      <c r="W68" s="41"/>
      <c r="X68" s="41"/>
      <c r="Y68" s="46"/>
      <c r="Z68" s="41"/>
      <c r="AA68" s="41"/>
      <c r="AB68" s="46"/>
      <c r="AC68" s="15"/>
      <c r="AD68" s="15"/>
      <c r="AE68" s="15"/>
      <c r="AF68" s="34">
        <f t="shared" si="14"/>
        <v>-298.13</v>
      </c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34">
        <f t="shared" si="21"/>
        <v>0</v>
      </c>
      <c r="BR68" s="34">
        <f t="shared" si="18"/>
        <v>-298.13</v>
      </c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9">
        <f t="shared" si="19"/>
        <v>0</v>
      </c>
      <c r="DD68" s="35">
        <f t="shared" si="20"/>
        <v>-298.13</v>
      </c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34">
        <f t="shared" si="10"/>
        <v>0</v>
      </c>
      <c r="EP68" s="34">
        <f t="shared" si="11"/>
        <v>-298.13</v>
      </c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6"/>
      <c r="FR68" s="96"/>
      <c r="FS68" s="96"/>
      <c r="FT68" s="41"/>
      <c r="FU68" s="96"/>
      <c r="FV68" s="96"/>
      <c r="FW68" s="41"/>
      <c r="FX68" s="96"/>
      <c r="FY68" s="96"/>
      <c r="FZ68" s="41"/>
      <c r="GA68" s="26">
        <f t="shared" si="9"/>
        <v>0</v>
      </c>
    </row>
    <row r="69" spans="1:183" s="4" customFormat="1" ht="22.5">
      <c r="A69" s="37" t="s">
        <v>41</v>
      </c>
      <c r="B69" s="15"/>
      <c r="C69" s="16">
        <f>C66-C64</f>
        <v>-428.48</v>
      </c>
      <c r="D69" s="16">
        <f aca="true" t="shared" si="33" ref="D69:Q69">D66-D64</f>
        <v>0</v>
      </c>
      <c r="E69" s="16">
        <f t="shared" si="33"/>
        <v>-212.38999999999987</v>
      </c>
      <c r="F69" s="16">
        <f t="shared" si="33"/>
        <v>0</v>
      </c>
      <c r="G69" s="16">
        <f t="shared" si="33"/>
        <v>-5.550000000000637</v>
      </c>
      <c r="H69" s="16">
        <f t="shared" si="33"/>
        <v>0</v>
      </c>
      <c r="I69" s="16">
        <f t="shared" si="33"/>
        <v>264.3899999999999</v>
      </c>
      <c r="J69" s="16">
        <f t="shared" si="33"/>
        <v>0</v>
      </c>
      <c r="K69" s="16">
        <f t="shared" si="33"/>
        <v>3.330000000000382</v>
      </c>
      <c r="L69" s="16">
        <f t="shared" si="33"/>
        <v>0</v>
      </c>
      <c r="M69" s="16">
        <f t="shared" si="33"/>
        <v>28.90000000000009</v>
      </c>
      <c r="N69" s="16">
        <f t="shared" si="33"/>
        <v>0</v>
      </c>
      <c r="O69" s="16">
        <f t="shared" si="33"/>
        <v>134.00999999999976</v>
      </c>
      <c r="P69" s="16">
        <f t="shared" si="33"/>
        <v>0</v>
      </c>
      <c r="Q69" s="16">
        <f t="shared" si="33"/>
        <v>-294.5499999999997</v>
      </c>
      <c r="R69" s="16"/>
      <c r="S69" s="17">
        <f t="shared" si="27"/>
        <v>-510.34000000000015</v>
      </c>
      <c r="T69" s="41"/>
      <c r="U69" s="41"/>
      <c r="V69" s="41">
        <f>V66-V64</f>
        <v>-1825.2800000000002</v>
      </c>
      <c r="W69" s="41">
        <f aca="true" t="shared" si="34" ref="W69:AL69">W66-W64</f>
        <v>0</v>
      </c>
      <c r="X69" s="41">
        <f t="shared" si="34"/>
        <v>0</v>
      </c>
      <c r="Y69" s="41">
        <f t="shared" si="34"/>
        <v>-2396.7400000000002</v>
      </c>
      <c r="Z69" s="41">
        <f t="shared" si="34"/>
        <v>0</v>
      </c>
      <c r="AA69" s="41">
        <f t="shared" si="34"/>
        <v>0</v>
      </c>
      <c r="AB69" s="41">
        <f t="shared" si="34"/>
        <v>-1506.6299999999997</v>
      </c>
      <c r="AC69" s="41">
        <f t="shared" si="34"/>
        <v>0</v>
      </c>
      <c r="AD69" s="41">
        <f t="shared" si="34"/>
        <v>0</v>
      </c>
      <c r="AE69" s="41">
        <f t="shared" si="34"/>
        <v>-1432.1599999999999</v>
      </c>
      <c r="AF69" s="34">
        <f t="shared" si="14"/>
        <v>-7671.15</v>
      </c>
      <c r="AG69" s="41">
        <f t="shared" si="34"/>
        <v>0</v>
      </c>
      <c r="AH69" s="41">
        <f t="shared" si="34"/>
        <v>0</v>
      </c>
      <c r="AI69" s="41">
        <f t="shared" si="34"/>
        <v>-1097.8000000000002</v>
      </c>
      <c r="AJ69" s="41">
        <f t="shared" si="34"/>
        <v>0</v>
      </c>
      <c r="AK69" s="41">
        <f t="shared" si="34"/>
        <v>0</v>
      </c>
      <c r="AL69" s="41">
        <f t="shared" si="34"/>
        <v>250.54000000000042</v>
      </c>
      <c r="AM69" s="41"/>
      <c r="AN69" s="41"/>
      <c r="AO69" s="41">
        <f>AO66-AO64</f>
        <v>285.5499999999997</v>
      </c>
      <c r="AP69" s="41">
        <f aca="true" t="shared" si="35" ref="AP69:AU69">AP66-AP64</f>
        <v>0</v>
      </c>
      <c r="AQ69" s="41">
        <f t="shared" si="35"/>
        <v>0</v>
      </c>
      <c r="AR69" s="41">
        <f t="shared" si="35"/>
        <v>-241.83000000000038</v>
      </c>
      <c r="AS69" s="41">
        <f t="shared" si="35"/>
        <v>0</v>
      </c>
      <c r="AT69" s="41">
        <f t="shared" si="35"/>
        <v>0</v>
      </c>
      <c r="AU69" s="41">
        <f t="shared" si="35"/>
        <v>277.64999999999964</v>
      </c>
      <c r="AV69" s="41"/>
      <c r="AW69" s="41"/>
      <c r="AX69" s="41">
        <f>AX66-AX64</f>
        <v>-317.6999999999998</v>
      </c>
      <c r="AY69" s="41">
        <f aca="true" t="shared" si="36" ref="AY69:BD69">AY66-AY64</f>
        <v>0</v>
      </c>
      <c r="AZ69" s="41">
        <f t="shared" si="36"/>
        <v>0</v>
      </c>
      <c r="BA69" s="41">
        <f t="shared" si="36"/>
        <v>112.39000000000033</v>
      </c>
      <c r="BB69" s="41">
        <f t="shared" si="36"/>
        <v>0</v>
      </c>
      <c r="BC69" s="41">
        <f t="shared" si="36"/>
        <v>0</v>
      </c>
      <c r="BD69" s="41">
        <f t="shared" si="36"/>
        <v>-304.34000000000015</v>
      </c>
      <c r="BE69" s="41">
        <f aca="true" t="shared" si="37" ref="BE69:BM69">BE66-BE64</f>
        <v>0</v>
      </c>
      <c r="BF69" s="41">
        <f t="shared" si="37"/>
        <v>0</v>
      </c>
      <c r="BG69" s="41">
        <f t="shared" si="37"/>
        <v>-575.4099999999999</v>
      </c>
      <c r="BH69" s="41">
        <f t="shared" si="37"/>
        <v>0</v>
      </c>
      <c r="BI69" s="41">
        <f t="shared" si="37"/>
        <v>0</v>
      </c>
      <c r="BJ69" s="41">
        <f t="shared" si="37"/>
        <v>-151.19999999999982</v>
      </c>
      <c r="BK69" s="41">
        <f t="shared" si="37"/>
        <v>0</v>
      </c>
      <c r="BL69" s="41">
        <f t="shared" si="37"/>
        <v>0</v>
      </c>
      <c r="BM69" s="41">
        <f t="shared" si="37"/>
        <v>-113.2199999999998</v>
      </c>
      <c r="BN69" s="41">
        <f>BN66-BN64</f>
        <v>0</v>
      </c>
      <c r="BO69" s="41">
        <f>BO66-BO64</f>
        <v>0</v>
      </c>
      <c r="BP69" s="41">
        <f>BP66-BP64</f>
        <v>-255.79999999999973</v>
      </c>
      <c r="BQ69" s="34">
        <f t="shared" si="21"/>
        <v>-2131.1699999999996</v>
      </c>
      <c r="BR69" s="34">
        <f t="shared" si="18"/>
        <v>-9802.32</v>
      </c>
      <c r="BS69" s="41"/>
      <c r="BT69" s="41"/>
      <c r="BU69" s="41">
        <f>BU66-BU64</f>
        <v>-404.96000000000004</v>
      </c>
      <c r="BV69" s="41"/>
      <c r="BW69" s="41"/>
      <c r="BX69" s="41">
        <f>BX66-BX64</f>
        <v>-179.0699999999997</v>
      </c>
      <c r="BY69" s="41"/>
      <c r="BZ69" s="41"/>
      <c r="CA69" s="41">
        <f>CA66-CA64</f>
        <v>210.00999999999976</v>
      </c>
      <c r="CB69" s="41"/>
      <c r="CC69" s="41"/>
      <c r="CD69" s="41">
        <f>CD66-CD64</f>
        <v>-101.38999999999987</v>
      </c>
      <c r="CE69" s="41"/>
      <c r="CF69" s="41"/>
      <c r="CG69" s="41">
        <f>CG66-CG64</f>
        <v>10.4699999999998</v>
      </c>
      <c r="CH69" s="41"/>
      <c r="CI69" s="41"/>
      <c r="CJ69" s="41">
        <f>CJ66-CJ64</f>
        <v>-497.59000000000015</v>
      </c>
      <c r="CK69" s="41"/>
      <c r="CL69" s="41"/>
      <c r="CM69" s="41">
        <f>CM66-CM64</f>
        <v>219.17999999999938</v>
      </c>
      <c r="CN69" s="41"/>
      <c r="CO69" s="41"/>
      <c r="CP69" s="41">
        <f>CP66-CP64</f>
        <v>861.1700000000001</v>
      </c>
      <c r="CQ69" s="41"/>
      <c r="CR69" s="41"/>
      <c r="CS69" s="41">
        <f>CS66-CS64</f>
        <v>252.80000000000018</v>
      </c>
      <c r="CT69" s="41"/>
      <c r="CU69" s="41"/>
      <c r="CV69" s="41">
        <f>CV66-CV64</f>
        <v>148.75</v>
      </c>
      <c r="CW69" s="41"/>
      <c r="CX69" s="41"/>
      <c r="CY69" s="41">
        <f>CY66-CY64</f>
        <v>606.8000000000002</v>
      </c>
      <c r="CZ69" s="41"/>
      <c r="DA69" s="41"/>
      <c r="DB69" s="41">
        <f>DB66-DB64</f>
        <v>-433.6700000000001</v>
      </c>
      <c r="DC69" s="9">
        <f t="shared" si="19"/>
        <v>692.4999999999995</v>
      </c>
      <c r="DD69" s="35">
        <f t="shared" si="20"/>
        <v>-9109.82</v>
      </c>
      <c r="DE69" s="41"/>
      <c r="DF69" s="41"/>
      <c r="DG69" s="41">
        <f>DG66-DG64</f>
        <v>-132.64999999999964</v>
      </c>
      <c r="DH69" s="41"/>
      <c r="DI69" s="41"/>
      <c r="DJ69" s="41">
        <f>DJ66-DJ64</f>
        <v>-557.7699999999995</v>
      </c>
      <c r="DK69" s="41"/>
      <c r="DL69" s="41"/>
      <c r="DM69" s="41">
        <f>DM66-DM64</f>
        <v>-376.8699999999999</v>
      </c>
      <c r="DN69" s="41"/>
      <c r="DO69" s="41"/>
      <c r="DP69" s="41">
        <f>DP66-DP64</f>
        <v>761.2700000000004</v>
      </c>
      <c r="DQ69" s="41"/>
      <c r="DR69" s="41"/>
      <c r="DS69" s="41">
        <f>DS66-DS64</f>
        <v>-488.27</v>
      </c>
      <c r="DT69" s="41"/>
      <c r="DU69" s="41"/>
      <c r="DV69" s="41">
        <f>DV66-DV64</f>
        <v>-76.76999999999953</v>
      </c>
      <c r="DW69" s="41"/>
      <c r="DX69" s="41"/>
      <c r="DY69" s="41">
        <f>DY66-DY64</f>
        <v>131.9399999999996</v>
      </c>
      <c r="DZ69" s="41"/>
      <c r="EA69" s="41"/>
      <c r="EB69" s="41">
        <f>EB66-EB64</f>
        <v>-30.61999999999989</v>
      </c>
      <c r="EC69" s="41"/>
      <c r="ED69" s="41"/>
      <c r="EE69" s="41">
        <f>EE66-EE64</f>
        <v>147.35000000000036</v>
      </c>
      <c r="EF69" s="41"/>
      <c r="EG69" s="41"/>
      <c r="EH69" s="41">
        <f>EH66-EH64</f>
        <v>286.72999999999956</v>
      </c>
      <c r="EI69" s="41"/>
      <c r="EJ69" s="41"/>
      <c r="EK69" s="41">
        <f>EK66-EK64</f>
        <v>-130.35000000000036</v>
      </c>
      <c r="EL69" s="41"/>
      <c r="EM69" s="41"/>
      <c r="EN69" s="41">
        <f>EN66-EN64</f>
        <v>357.84999999999945</v>
      </c>
      <c r="EO69" s="34">
        <f t="shared" si="10"/>
        <v>-108.1599999999994</v>
      </c>
      <c r="EP69" s="34">
        <f t="shared" si="11"/>
        <v>-9217.98</v>
      </c>
      <c r="EQ69" s="41"/>
      <c r="ER69" s="41"/>
      <c r="ES69" s="41">
        <f>ES66-ES64</f>
        <v>-1354.4999999999995</v>
      </c>
      <c r="ET69" s="41"/>
      <c r="EU69" s="41"/>
      <c r="EV69" s="41">
        <f>EV66-EV64</f>
        <v>-257.96000000000004</v>
      </c>
      <c r="EW69" s="41"/>
      <c r="EX69" s="41"/>
      <c r="EY69" s="41">
        <f>EY66-EY64</f>
        <v>-255.65999999999985</v>
      </c>
      <c r="EZ69" s="41"/>
      <c r="FA69" s="41"/>
      <c r="FB69" s="41">
        <f>FB66-FB64</f>
        <v>-190.96000000000004</v>
      </c>
      <c r="FC69" s="41"/>
      <c r="FD69" s="41"/>
      <c r="FE69" s="41">
        <f>FE66-FE64</f>
        <v>-83.51999999999953</v>
      </c>
      <c r="FF69" s="41"/>
      <c r="FG69" s="41"/>
      <c r="FH69" s="41">
        <f>FH66-FH64</f>
        <v>299.1300000000001</v>
      </c>
      <c r="FI69" s="41"/>
      <c r="FJ69" s="41"/>
      <c r="FK69" s="41">
        <f>FK66-FK64</f>
        <v>452.3100000000004</v>
      </c>
      <c r="FL69" s="41"/>
      <c r="FM69" s="41"/>
      <c r="FN69" s="41">
        <f>FN66-FN64</f>
        <v>-254.9300000000003</v>
      </c>
      <c r="FO69" s="41"/>
      <c r="FP69" s="41"/>
      <c r="FQ69" s="46">
        <f>FQ66-FQ64</f>
        <v>-535.6499999999996</v>
      </c>
      <c r="FR69" s="96"/>
      <c r="FS69" s="96"/>
      <c r="FT69" s="41">
        <f>FT66-FT64</f>
        <v>-434.34000000000015</v>
      </c>
      <c r="FU69" s="96"/>
      <c r="FV69" s="96"/>
      <c r="FW69" s="41">
        <f>FW66-FW64</f>
        <v>157.09000000000015</v>
      </c>
      <c r="FX69" s="96"/>
      <c r="FY69" s="96"/>
      <c r="FZ69" s="41">
        <f>FZ66-FZ64</f>
        <v>443.97000000000025</v>
      </c>
      <c r="GA69" s="26">
        <f t="shared" si="9"/>
        <v>-2015.0199999999982</v>
      </c>
    </row>
    <row r="70" spans="1:183" s="5" customFormat="1" ht="18.75" customHeight="1">
      <c r="A70" s="47" t="s">
        <v>45</v>
      </c>
      <c r="B70" s="48"/>
      <c r="C70" s="49">
        <f>C60+C67</f>
        <v>5391.939999999999</v>
      </c>
      <c r="D70" s="49">
        <f aca="true" t="shared" si="38" ref="D70:Q70">D60+D67</f>
        <v>0</v>
      </c>
      <c r="E70" s="49">
        <f t="shared" si="38"/>
        <v>2897.780000000003</v>
      </c>
      <c r="F70" s="49">
        <f t="shared" si="38"/>
        <v>0</v>
      </c>
      <c r="G70" s="49">
        <f t="shared" si="38"/>
        <v>-507.6200000000008</v>
      </c>
      <c r="H70" s="49">
        <f t="shared" si="38"/>
        <v>0</v>
      </c>
      <c r="I70" s="49">
        <f t="shared" si="38"/>
        <v>-2482.599999999998</v>
      </c>
      <c r="J70" s="49">
        <f t="shared" si="38"/>
        <v>0</v>
      </c>
      <c r="K70" s="49">
        <f t="shared" si="38"/>
        <v>1923.3400000000006</v>
      </c>
      <c r="L70" s="49">
        <f t="shared" si="38"/>
        <v>0</v>
      </c>
      <c r="M70" s="49">
        <f t="shared" si="38"/>
        <v>-650.4299999999985</v>
      </c>
      <c r="N70" s="49">
        <f t="shared" si="38"/>
        <v>0</v>
      </c>
      <c r="O70" s="49">
        <f t="shared" si="38"/>
        <v>-1901.690000000001</v>
      </c>
      <c r="P70" s="49">
        <f t="shared" si="38"/>
        <v>0</v>
      </c>
      <c r="Q70" s="49">
        <f t="shared" si="38"/>
        <v>-9648.979999999998</v>
      </c>
      <c r="R70" s="50"/>
      <c r="S70" s="17">
        <f t="shared" si="27"/>
        <v>-4978.259999999995</v>
      </c>
      <c r="T70" s="41"/>
      <c r="U70" s="41"/>
      <c r="V70" s="41">
        <f>V60+V67</f>
        <v>-1524.920000000001</v>
      </c>
      <c r="W70" s="41">
        <f aca="true" t="shared" si="39" ref="W70:AL70">W60+W67</f>
        <v>0</v>
      </c>
      <c r="X70" s="41">
        <f t="shared" si="39"/>
        <v>0</v>
      </c>
      <c r="Y70" s="41">
        <f t="shared" si="39"/>
        <v>12621.410000000002</v>
      </c>
      <c r="Z70" s="41">
        <f t="shared" si="39"/>
        <v>0</v>
      </c>
      <c r="AA70" s="41">
        <f t="shared" si="39"/>
        <v>0</v>
      </c>
      <c r="AB70" s="41">
        <f t="shared" si="39"/>
        <v>-2054.0400000000036</v>
      </c>
      <c r="AC70" s="41">
        <f t="shared" si="39"/>
        <v>0</v>
      </c>
      <c r="AD70" s="41">
        <f t="shared" si="39"/>
        <v>0</v>
      </c>
      <c r="AE70" s="41">
        <f t="shared" si="39"/>
        <v>3658.38</v>
      </c>
      <c r="AF70" s="34">
        <f t="shared" si="14"/>
        <v>7722.570000000002</v>
      </c>
      <c r="AG70" s="41">
        <f t="shared" si="39"/>
        <v>0</v>
      </c>
      <c r="AH70" s="41">
        <f t="shared" si="39"/>
        <v>0</v>
      </c>
      <c r="AI70" s="41">
        <f t="shared" si="39"/>
        <v>9576.600000000002</v>
      </c>
      <c r="AJ70" s="41">
        <f t="shared" si="39"/>
        <v>0</v>
      </c>
      <c r="AK70" s="41">
        <f t="shared" si="39"/>
        <v>0</v>
      </c>
      <c r="AL70" s="41">
        <f t="shared" si="39"/>
        <v>-1055.599999999998</v>
      </c>
      <c r="AM70" s="41"/>
      <c r="AN70" s="41"/>
      <c r="AO70" s="41">
        <f>AO60+AO67</f>
        <v>-4798.039999999997</v>
      </c>
      <c r="AP70" s="41">
        <f aca="true" t="shared" si="40" ref="AP70:AU70">AP60+AP67</f>
        <v>0</v>
      </c>
      <c r="AQ70" s="41">
        <f t="shared" si="40"/>
        <v>0</v>
      </c>
      <c r="AR70" s="41">
        <f t="shared" si="40"/>
        <v>1826.3500000000045</v>
      </c>
      <c r="AS70" s="41">
        <f t="shared" si="40"/>
        <v>0</v>
      </c>
      <c r="AT70" s="41">
        <f t="shared" si="40"/>
        <v>0</v>
      </c>
      <c r="AU70" s="41">
        <f t="shared" si="40"/>
        <v>-1828.3100000000031</v>
      </c>
      <c r="AV70" s="41"/>
      <c r="AW70" s="41"/>
      <c r="AX70" s="41">
        <f>AX60+AX67</f>
        <v>4313.460000000002</v>
      </c>
      <c r="AY70" s="41">
        <f aca="true" t="shared" si="41" ref="AY70:BD70">AY60+AY67</f>
        <v>0</v>
      </c>
      <c r="AZ70" s="41">
        <f t="shared" si="41"/>
        <v>0</v>
      </c>
      <c r="BA70" s="41">
        <f t="shared" si="41"/>
        <v>-1941.4199999999992</v>
      </c>
      <c r="BB70" s="41">
        <f t="shared" si="41"/>
        <v>0</v>
      </c>
      <c r="BC70" s="41">
        <f t="shared" si="41"/>
        <v>0</v>
      </c>
      <c r="BD70" s="41">
        <f t="shared" si="41"/>
        <v>4853.98</v>
      </c>
      <c r="BE70" s="41">
        <f aca="true" t="shared" si="42" ref="BE70:BM70">BE60+BE67</f>
        <v>0</v>
      </c>
      <c r="BF70" s="41">
        <f t="shared" si="42"/>
        <v>0</v>
      </c>
      <c r="BG70" s="41">
        <f t="shared" si="42"/>
        <v>6857.100000000002</v>
      </c>
      <c r="BH70" s="41">
        <f t="shared" si="42"/>
        <v>0</v>
      </c>
      <c r="BI70" s="41">
        <f t="shared" si="42"/>
        <v>0</v>
      </c>
      <c r="BJ70" s="41">
        <f t="shared" si="42"/>
        <v>2670.409999999999</v>
      </c>
      <c r="BK70" s="41">
        <f t="shared" si="42"/>
        <v>0</v>
      </c>
      <c r="BL70" s="41">
        <f t="shared" si="42"/>
        <v>0</v>
      </c>
      <c r="BM70" s="41">
        <f t="shared" si="42"/>
        <v>-2122.4799999999973</v>
      </c>
      <c r="BN70" s="41">
        <f>BN60+BN67</f>
        <v>0</v>
      </c>
      <c r="BO70" s="41">
        <f>BO60+BO67</f>
        <v>0</v>
      </c>
      <c r="BP70" s="41">
        <f>BP60+BP67</f>
        <v>4516.930000000004</v>
      </c>
      <c r="BQ70" s="34">
        <f t="shared" si="21"/>
        <v>22868.980000000018</v>
      </c>
      <c r="BR70" s="34">
        <f t="shared" si="18"/>
        <v>30591.55000000002</v>
      </c>
      <c r="BS70" s="41"/>
      <c r="BT70" s="41"/>
      <c r="BU70" s="41">
        <f>BU60+BU67</f>
        <v>753.1100000000015</v>
      </c>
      <c r="BV70" s="41"/>
      <c r="BW70" s="41"/>
      <c r="BX70" s="41">
        <f>BX60+BX67</f>
        <v>-12177.369999999995</v>
      </c>
      <c r="BY70" s="41"/>
      <c r="BZ70" s="41"/>
      <c r="CA70" s="41">
        <f>CA60+CA67</f>
        <v>-372.3999999999992</v>
      </c>
      <c r="CB70" s="41"/>
      <c r="CC70" s="41"/>
      <c r="CD70" s="41">
        <f>CD60+CD67</f>
        <v>-1174.849999999998</v>
      </c>
      <c r="CE70" s="41"/>
      <c r="CF70" s="41"/>
      <c r="CG70" s="41">
        <f>CG60+CG67</f>
        <v>2291.78</v>
      </c>
      <c r="CH70" s="41"/>
      <c r="CI70" s="41"/>
      <c r="CJ70" s="41">
        <f>CJ60+CJ67</f>
        <v>4161.850000000002</v>
      </c>
      <c r="CK70" s="41"/>
      <c r="CL70" s="41"/>
      <c r="CM70" s="41">
        <f>CM60+CM67</f>
        <v>-1173.8699999999944</v>
      </c>
      <c r="CN70" s="41"/>
      <c r="CO70" s="41"/>
      <c r="CP70" s="41">
        <f>CP60+CP67</f>
        <v>-6769.129999999999</v>
      </c>
      <c r="CQ70" s="41"/>
      <c r="CR70" s="41"/>
      <c r="CS70" s="41">
        <f>CS60+CS67</f>
        <v>-1321.4200000000028</v>
      </c>
      <c r="CT70" s="41"/>
      <c r="CU70" s="41"/>
      <c r="CV70" s="41">
        <f>CV60+CV67</f>
        <v>-148.75</v>
      </c>
      <c r="CW70" s="41"/>
      <c r="CX70" s="41"/>
      <c r="CY70" s="41">
        <f>CY60+CY67</f>
        <v>-7063.789999999998</v>
      </c>
      <c r="CZ70" s="41"/>
      <c r="DA70" s="41"/>
      <c r="DB70" s="41">
        <f>DB60+DB67</f>
        <v>762.649999999996</v>
      </c>
      <c r="DC70" s="9">
        <f t="shared" si="19"/>
        <v>-22232.189999999988</v>
      </c>
      <c r="DD70" s="35">
        <f t="shared" si="20"/>
        <v>8359.360000000033</v>
      </c>
      <c r="DE70" s="41"/>
      <c r="DF70" s="41"/>
      <c r="DG70" s="41">
        <f>DG60+DG67</f>
        <v>11792.030000000004</v>
      </c>
      <c r="DH70" s="41"/>
      <c r="DI70" s="41"/>
      <c r="DJ70" s="41">
        <f>DJ60+DJ67</f>
        <v>6855.820000000002</v>
      </c>
      <c r="DK70" s="41"/>
      <c r="DL70" s="41"/>
      <c r="DM70" s="41">
        <f>DM60+DM67</f>
        <v>3615.7000000000016</v>
      </c>
      <c r="DN70" s="41"/>
      <c r="DO70" s="41"/>
      <c r="DP70" s="41">
        <f>DP60+DP67</f>
        <v>-2772.630000000001</v>
      </c>
      <c r="DQ70" s="41"/>
      <c r="DR70" s="41"/>
      <c r="DS70" s="41">
        <f>DS60+DS67</f>
        <v>2399.979999999999</v>
      </c>
      <c r="DT70" s="41"/>
      <c r="DU70" s="41"/>
      <c r="DV70" s="41">
        <f>DV60+DV67</f>
        <v>1373.3600000000033</v>
      </c>
      <c r="DW70" s="41"/>
      <c r="DX70" s="41"/>
      <c r="DY70" s="41">
        <f>DY60+DY67</f>
        <v>-3537.309999999995</v>
      </c>
      <c r="DZ70" s="41"/>
      <c r="EA70" s="41"/>
      <c r="EB70" s="41">
        <f>EB60+EB67</f>
        <v>1443.9600000000037</v>
      </c>
      <c r="EC70" s="41"/>
      <c r="ED70" s="41"/>
      <c r="EE70" s="41">
        <f>EE60+EE67</f>
        <v>-742.5300000000007</v>
      </c>
      <c r="EF70" s="41"/>
      <c r="EG70" s="41"/>
      <c r="EH70" s="41">
        <f>EH60+EH67</f>
        <v>-847.7199999999975</v>
      </c>
      <c r="EI70" s="41"/>
      <c r="EJ70" s="41"/>
      <c r="EK70" s="41">
        <f>EK60+EK67</f>
        <v>653.720000000003</v>
      </c>
      <c r="EL70" s="41"/>
      <c r="EM70" s="41"/>
      <c r="EN70" s="41">
        <f>EN60+EN67</f>
        <v>-3149.739999999999</v>
      </c>
      <c r="EO70" s="34">
        <f t="shared" si="10"/>
        <v>17084.640000000025</v>
      </c>
      <c r="EP70" s="34">
        <f t="shared" si="11"/>
        <v>25444.00000000006</v>
      </c>
      <c r="EQ70" s="41"/>
      <c r="ER70" s="41"/>
      <c r="ES70" s="41">
        <f>ES60+ES67</f>
        <v>10847.07</v>
      </c>
      <c r="ET70" s="41"/>
      <c r="EU70" s="41"/>
      <c r="EV70" s="41">
        <f>EV60+EV67</f>
        <v>744.7899999999945</v>
      </c>
      <c r="EW70" s="41"/>
      <c r="EX70" s="41"/>
      <c r="EY70" s="41">
        <f>EY60+EY67</f>
        <v>5869.839999999993</v>
      </c>
      <c r="EZ70" s="41"/>
      <c r="FA70" s="41"/>
      <c r="FB70" s="41">
        <f>FB60+FB67</f>
        <v>1766.1099999999942</v>
      </c>
      <c r="FC70" s="41"/>
      <c r="FD70" s="41"/>
      <c r="FE70" s="41">
        <f>FE60+FE67</f>
        <v>1824.119999999998</v>
      </c>
      <c r="FF70" s="41"/>
      <c r="FG70" s="41"/>
      <c r="FH70" s="41">
        <f>FH60+FH67</f>
        <v>-2866.170000000001</v>
      </c>
      <c r="FI70" s="41"/>
      <c r="FJ70" s="41"/>
      <c r="FK70" s="41">
        <f>FK60+FK67</f>
        <v>-4118.240000000001</v>
      </c>
      <c r="FL70" s="41"/>
      <c r="FM70" s="41"/>
      <c r="FN70" s="41">
        <f>FN60+FN67</f>
        <v>3487.1399999999994</v>
      </c>
      <c r="FO70" s="41"/>
      <c r="FP70" s="41"/>
      <c r="FQ70" s="46">
        <f>FQ60+FQ67</f>
        <v>6416.939999999993</v>
      </c>
      <c r="FR70" s="50"/>
      <c r="FS70" s="50"/>
      <c r="FT70" s="41">
        <f>FT60+FT67</f>
        <v>5369.809999999994</v>
      </c>
      <c r="FU70" s="50"/>
      <c r="FV70" s="50"/>
      <c r="FW70" s="41">
        <f>FW60+FW67</f>
        <v>-990.8100000000013</v>
      </c>
      <c r="FX70" s="50"/>
      <c r="FY70" s="50"/>
      <c r="FZ70" s="41">
        <f>FZ60+FZ67</f>
        <v>-3930.520000000003</v>
      </c>
      <c r="GA70" s="26">
        <f t="shared" si="9"/>
        <v>24420.079999999958</v>
      </c>
    </row>
    <row r="71" spans="1:183" s="5" customFormat="1" ht="24">
      <c r="A71" s="47" t="s">
        <v>46</v>
      </c>
      <c r="B71" s="48"/>
      <c r="C71" s="49" t="e">
        <f>C62+C69</f>
        <v>#REF!</v>
      </c>
      <c r="D71" s="49">
        <f aca="true" t="shared" si="43" ref="D71:Q71">D62+D69</f>
        <v>0</v>
      </c>
      <c r="E71" s="49" t="e">
        <f t="shared" si="43"/>
        <v>#REF!</v>
      </c>
      <c r="F71" s="49">
        <f t="shared" si="43"/>
        <v>0</v>
      </c>
      <c r="G71" s="49" t="e">
        <f t="shared" si="43"/>
        <v>#REF!</v>
      </c>
      <c r="H71" s="49">
        <f t="shared" si="43"/>
        <v>0</v>
      </c>
      <c r="I71" s="49" t="e">
        <f t="shared" si="43"/>
        <v>#REF!</v>
      </c>
      <c r="J71" s="49">
        <f t="shared" si="43"/>
        <v>0</v>
      </c>
      <c r="K71" s="49" t="e">
        <f t="shared" si="43"/>
        <v>#REF!</v>
      </c>
      <c r="L71" s="49">
        <f t="shared" si="43"/>
        <v>0</v>
      </c>
      <c r="M71" s="49" t="e">
        <f t="shared" si="43"/>
        <v>#REF!</v>
      </c>
      <c r="N71" s="49">
        <f t="shared" si="43"/>
        <v>0</v>
      </c>
      <c r="O71" s="49" t="e">
        <f t="shared" si="43"/>
        <v>#REF!</v>
      </c>
      <c r="P71" s="49">
        <f t="shared" si="43"/>
        <v>0</v>
      </c>
      <c r="Q71" s="49" t="e">
        <f t="shared" si="43"/>
        <v>#REF!</v>
      </c>
      <c r="R71" s="50"/>
      <c r="S71" s="17" t="e">
        <f t="shared" si="27"/>
        <v>#REF!</v>
      </c>
      <c r="T71" s="41"/>
      <c r="U71" s="41"/>
      <c r="V71" s="41">
        <f>V62+V69</f>
        <v>5549.629999999996</v>
      </c>
      <c r="W71" s="41">
        <f aca="true" t="shared" si="44" ref="W71:AL71">W62+W69</f>
        <v>0</v>
      </c>
      <c r="X71" s="41">
        <f t="shared" si="44"/>
        <v>0</v>
      </c>
      <c r="Y71" s="41">
        <f t="shared" si="44"/>
        <v>-10950.890000000001</v>
      </c>
      <c r="Z71" s="41">
        <f t="shared" si="44"/>
        <v>0</v>
      </c>
      <c r="AA71" s="41">
        <f t="shared" si="44"/>
        <v>0</v>
      </c>
      <c r="AB71" s="41">
        <f t="shared" si="44"/>
        <v>-66015.43000000002</v>
      </c>
      <c r="AC71" s="41">
        <f t="shared" si="44"/>
        <v>0</v>
      </c>
      <c r="AD71" s="41">
        <f t="shared" si="44"/>
        <v>0</v>
      </c>
      <c r="AE71" s="41">
        <f t="shared" si="44"/>
        <v>1519.132499999996</v>
      </c>
      <c r="AF71" s="34" t="e">
        <f t="shared" si="14"/>
        <v>#REF!</v>
      </c>
      <c r="AG71" s="41">
        <f t="shared" si="44"/>
        <v>0</v>
      </c>
      <c r="AH71" s="41">
        <f t="shared" si="44"/>
        <v>0</v>
      </c>
      <c r="AI71" s="41">
        <f t="shared" si="44"/>
        <v>1948.6999383116845</v>
      </c>
      <c r="AJ71" s="41">
        <f t="shared" si="44"/>
        <v>0</v>
      </c>
      <c r="AK71" s="41">
        <f t="shared" si="44"/>
        <v>0</v>
      </c>
      <c r="AL71" s="41">
        <f t="shared" si="44"/>
        <v>1610.6699999999978</v>
      </c>
      <c r="AM71" s="41"/>
      <c r="AN71" s="41"/>
      <c r="AO71" s="41">
        <f>AO62+AO69</f>
        <v>-2127.7000000000003</v>
      </c>
      <c r="AP71" s="41">
        <f aca="true" t="shared" si="45" ref="AP71:AU71">AP62+AP69</f>
        <v>0</v>
      </c>
      <c r="AQ71" s="41">
        <f t="shared" si="45"/>
        <v>0</v>
      </c>
      <c r="AR71" s="41">
        <f t="shared" si="45"/>
        <v>7377.239999999996</v>
      </c>
      <c r="AS71" s="41">
        <f t="shared" si="45"/>
        <v>0</v>
      </c>
      <c r="AT71" s="41">
        <f t="shared" si="45"/>
        <v>0</v>
      </c>
      <c r="AU71" s="41">
        <f t="shared" si="45"/>
        <v>13251.110000000002</v>
      </c>
      <c r="AV71" s="41"/>
      <c r="AW71" s="41"/>
      <c r="AX71" s="41">
        <f>AX62+AX69</f>
        <v>5181.03</v>
      </c>
      <c r="AY71" s="41">
        <f aca="true" t="shared" si="46" ref="AY71:BD71">AY62+AY69</f>
        <v>0</v>
      </c>
      <c r="AZ71" s="41">
        <f t="shared" si="46"/>
        <v>0</v>
      </c>
      <c r="BA71" s="41">
        <f t="shared" si="46"/>
        <v>15603.749999999996</v>
      </c>
      <c r="BB71" s="41">
        <f t="shared" si="46"/>
        <v>0</v>
      </c>
      <c r="BC71" s="41">
        <f t="shared" si="46"/>
        <v>0</v>
      </c>
      <c r="BD71" s="41">
        <f t="shared" si="46"/>
        <v>6120.770000000004</v>
      </c>
      <c r="BE71" s="41">
        <f aca="true" t="shared" si="47" ref="BE71:BM71">BE62+BE69</f>
        <v>0</v>
      </c>
      <c r="BF71" s="41">
        <f t="shared" si="47"/>
        <v>0</v>
      </c>
      <c r="BG71" s="41">
        <f t="shared" si="47"/>
        <v>890.2799999999952</v>
      </c>
      <c r="BH71" s="41">
        <f t="shared" si="47"/>
        <v>0</v>
      </c>
      <c r="BI71" s="41">
        <f t="shared" si="47"/>
        <v>0</v>
      </c>
      <c r="BJ71" s="41">
        <f t="shared" si="47"/>
        <v>-4055.309999999993</v>
      </c>
      <c r="BK71" s="41">
        <f t="shared" si="47"/>
        <v>0</v>
      </c>
      <c r="BL71" s="41">
        <f t="shared" si="47"/>
        <v>0</v>
      </c>
      <c r="BM71" s="41">
        <f t="shared" si="47"/>
        <v>-8545.239999999996</v>
      </c>
      <c r="BN71" s="41">
        <f>BN62+BN69</f>
        <v>0</v>
      </c>
      <c r="BO71" s="41">
        <f>BO62+BO69</f>
        <v>0</v>
      </c>
      <c r="BP71" s="41">
        <f>BP62+BP69</f>
        <v>-3292.8700000000067</v>
      </c>
      <c r="BQ71" s="34">
        <f t="shared" si="21"/>
        <v>33962.429938311674</v>
      </c>
      <c r="BR71" s="34" t="e">
        <f t="shared" si="18"/>
        <v>#REF!</v>
      </c>
      <c r="BS71" s="41"/>
      <c r="BT71" s="41"/>
      <c r="BU71" s="41">
        <f>BU62+BU69</f>
        <v>3087.810000000004</v>
      </c>
      <c r="BV71" s="41"/>
      <c r="BW71" s="41"/>
      <c r="BX71" s="41">
        <f>BX62+BX69</f>
        <v>4642.669999999998</v>
      </c>
      <c r="BY71" s="41"/>
      <c r="BZ71" s="41"/>
      <c r="CA71" s="41">
        <f>CA62+CA69</f>
        <v>7960.390000000005</v>
      </c>
      <c r="CB71" s="41"/>
      <c r="CC71" s="41"/>
      <c r="CD71" s="41">
        <f>CD62+CD69</f>
        <v>13095.380000000005</v>
      </c>
      <c r="CE71" s="41"/>
      <c r="CF71" s="41"/>
      <c r="CG71" s="41">
        <f>CG62+CG69</f>
        <v>-35593.670000000006</v>
      </c>
      <c r="CH71" s="41"/>
      <c r="CI71" s="41"/>
      <c r="CJ71" s="41">
        <f>CJ62+CJ69</f>
        <v>6337.160000000007</v>
      </c>
      <c r="CK71" s="41"/>
      <c r="CL71" s="41"/>
      <c r="CM71" s="41">
        <f>CM62+CM69</f>
        <v>-65610.05000000002</v>
      </c>
      <c r="CN71" s="41"/>
      <c r="CO71" s="41"/>
      <c r="CP71" s="41">
        <f>CP62+CP69</f>
        <v>7117.1300000000065</v>
      </c>
      <c r="CQ71" s="41"/>
      <c r="CR71" s="41"/>
      <c r="CS71" s="41">
        <f>CS62+CS69</f>
        <v>-34147.189999999995</v>
      </c>
      <c r="CT71" s="41"/>
      <c r="CU71" s="41"/>
      <c r="CV71" s="41">
        <f>CV62+CV69</f>
        <v>-12642.5</v>
      </c>
      <c r="CW71" s="41"/>
      <c r="CX71" s="41"/>
      <c r="CY71" s="41">
        <f>CY62+CY69</f>
        <v>-32875.08999999999</v>
      </c>
      <c r="CZ71" s="41"/>
      <c r="DA71" s="41"/>
      <c r="DB71" s="41">
        <f>DB62+DB69</f>
        <v>-151451.17</v>
      </c>
      <c r="DC71" s="9">
        <f t="shared" si="19"/>
        <v>-290079.12999999995</v>
      </c>
      <c r="DD71" s="35" t="e">
        <f t="shared" si="20"/>
        <v>#REF!</v>
      </c>
      <c r="DE71" s="41"/>
      <c r="DF71" s="41"/>
      <c r="DG71" s="41">
        <f>DG62+DG69</f>
        <v>-11204.380000000003</v>
      </c>
      <c r="DH71" s="41"/>
      <c r="DI71" s="41"/>
      <c r="DJ71" s="41">
        <f>DJ62+DJ69</f>
        <v>520.3100000000022</v>
      </c>
      <c r="DK71" s="41"/>
      <c r="DL71" s="41"/>
      <c r="DM71" s="41">
        <f>DM62+DM69</f>
        <v>13917.41</v>
      </c>
      <c r="DN71" s="41"/>
      <c r="DO71" s="41"/>
      <c r="DP71" s="41">
        <f>DP62+DP69</f>
        <v>21339.2</v>
      </c>
      <c r="DQ71" s="41"/>
      <c r="DR71" s="41"/>
      <c r="DS71" s="41">
        <f>DS62+DS69</f>
        <v>6072.200000000001</v>
      </c>
      <c r="DT71" s="41"/>
      <c r="DU71" s="41"/>
      <c r="DV71" s="41">
        <f>DV62+DV69</f>
        <v>16271.169999999995</v>
      </c>
      <c r="DW71" s="41"/>
      <c r="DX71" s="41"/>
      <c r="DY71" s="41">
        <f>DY62+DY69</f>
        <v>21320.719999999994</v>
      </c>
      <c r="DZ71" s="41"/>
      <c r="EA71" s="41"/>
      <c r="EB71" s="41">
        <f>EB62+EB69</f>
        <v>15518.919999999998</v>
      </c>
      <c r="EC71" s="41"/>
      <c r="ED71" s="41"/>
      <c r="EE71" s="41">
        <f>EE62+EE69</f>
        <v>15293.199999999999</v>
      </c>
      <c r="EF71" s="41"/>
      <c r="EG71" s="41"/>
      <c r="EH71" s="41">
        <f>EH62+EH69</f>
        <v>13014.73</v>
      </c>
      <c r="EI71" s="41"/>
      <c r="EJ71" s="41"/>
      <c r="EK71" s="41">
        <f>EK62+EK69</f>
        <v>5535.459999999997</v>
      </c>
      <c r="EL71" s="41"/>
      <c r="EM71" s="41"/>
      <c r="EN71" s="41">
        <f>EN62+EN69</f>
        <v>8869.25</v>
      </c>
      <c r="EO71" s="34">
        <f t="shared" si="10"/>
        <v>126468.18999999997</v>
      </c>
      <c r="EP71" s="34" t="e">
        <f t="shared" si="11"/>
        <v>#REF!</v>
      </c>
      <c r="EQ71" s="41"/>
      <c r="ER71" s="41"/>
      <c r="ES71" s="41">
        <f>ES62+ES69</f>
        <v>17101.926000000003</v>
      </c>
      <c r="ET71" s="41"/>
      <c r="EU71" s="41"/>
      <c r="EV71" s="41">
        <f>EV62+EV69</f>
        <v>29366.576000000005</v>
      </c>
      <c r="EW71" s="41"/>
      <c r="EX71" s="41"/>
      <c r="EY71" s="41">
        <f>EY62+EY69</f>
        <v>5524.005999999998</v>
      </c>
      <c r="EZ71" s="41"/>
      <c r="FA71" s="41"/>
      <c r="FB71" s="41">
        <f>FB62+FB69</f>
        <v>-43104.08400000001</v>
      </c>
      <c r="FC71" s="41"/>
      <c r="FD71" s="41"/>
      <c r="FE71" s="41">
        <f>FE62+FE69</f>
        <v>13513.445999999993</v>
      </c>
      <c r="FF71" s="41"/>
      <c r="FG71" s="41"/>
      <c r="FH71" s="41">
        <f>FH62+FH69</f>
        <v>32977.536</v>
      </c>
      <c r="FI71" s="41"/>
      <c r="FJ71" s="41"/>
      <c r="FK71" s="41">
        <f>FK62+FK69</f>
        <v>21250.906</v>
      </c>
      <c r="FL71" s="41"/>
      <c r="FM71" s="41"/>
      <c r="FN71" s="41">
        <f>FN62+FN69</f>
        <v>-79513.03399999999</v>
      </c>
      <c r="FO71" s="41"/>
      <c r="FP71" s="41"/>
      <c r="FQ71" s="46">
        <f>FQ62+FQ69</f>
        <v>15912.396000000002</v>
      </c>
      <c r="FR71" s="50"/>
      <c r="FS71" s="50"/>
      <c r="FT71" s="41">
        <f>FT62+FT69</f>
        <v>2627.4310000000078</v>
      </c>
      <c r="FU71" s="50"/>
      <c r="FV71" s="50"/>
      <c r="FW71" s="41">
        <f>FW62+FW69</f>
        <v>18568.446</v>
      </c>
      <c r="FX71" s="50"/>
      <c r="FY71" s="50"/>
      <c r="FZ71" s="41">
        <f>FZ62+FZ69</f>
        <v>-28382.474000000002</v>
      </c>
      <c r="GA71" s="146">
        <f t="shared" si="9"/>
        <v>5843.077000000012</v>
      </c>
    </row>
    <row r="72" spans="1:182" ht="12.75">
      <c r="A72" s="51"/>
      <c r="B72" s="51"/>
      <c r="C72" s="51"/>
      <c r="D72" s="51"/>
      <c r="T72" s="7"/>
      <c r="U72" s="7"/>
      <c r="V72" s="52" t="e">
        <f>S71+V71</f>
        <v>#REF!</v>
      </c>
      <c r="W72" s="7"/>
      <c r="X72" s="7"/>
      <c r="Y72" s="7"/>
      <c r="Z72" s="7"/>
      <c r="AA72" s="7"/>
      <c r="AB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T72" s="7"/>
      <c r="FW72" s="7"/>
      <c r="FZ72" s="7"/>
    </row>
    <row r="73" spans="1:182" ht="14.25">
      <c r="A73" s="166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52" t="e">
        <f>BD71+BA71+AX71+AU71+AR71+AO71+AL71+AI71+AE71+AB71+Y71+V71+S71</f>
        <v>#REF!</v>
      </c>
      <c r="BE73" s="7"/>
      <c r="BF73" s="7"/>
      <c r="BG73" s="52"/>
      <c r="BH73" s="7"/>
      <c r="BI73" s="7"/>
      <c r="BJ73" s="52" t="e">
        <f>BD73+BG71+BJ71</f>
        <v>#REF!</v>
      </c>
      <c r="BK73" s="7"/>
      <c r="BL73" s="7"/>
      <c r="BM73" s="52" t="e">
        <f>BJ73+BM71</f>
        <v>#REF!</v>
      </c>
      <c r="BN73" s="7"/>
      <c r="BO73" s="7"/>
      <c r="BP73" s="52" t="e">
        <f>BM73+BP71</f>
        <v>#REF!</v>
      </c>
      <c r="BS73" s="7"/>
      <c r="BT73" s="7"/>
      <c r="BU73" s="52" t="e">
        <f>BP75+BU71</f>
        <v>#REF!</v>
      </c>
      <c r="BV73" s="7"/>
      <c r="BW73" s="7"/>
      <c r="BX73" s="52" t="e">
        <f>BU73+BX71</f>
        <v>#REF!</v>
      </c>
      <c r="BY73" s="7"/>
      <c r="BZ73" s="7"/>
      <c r="CA73" s="52" t="e">
        <f>BX73+CA71</f>
        <v>#REF!</v>
      </c>
      <c r="CB73" s="7"/>
      <c r="CC73" s="7"/>
      <c r="CD73" s="52" t="e">
        <f>CA73+CD71</f>
        <v>#REF!</v>
      </c>
      <c r="CE73" s="7"/>
      <c r="CF73" s="7"/>
      <c r="CG73" s="52" t="e">
        <f>CD73+CG71</f>
        <v>#REF!</v>
      </c>
      <c r="CH73" s="7"/>
      <c r="CI73" s="7"/>
      <c r="CJ73" s="52" t="e">
        <f>CG73+CJ71</f>
        <v>#REF!</v>
      </c>
      <c r="CK73" s="7"/>
      <c r="CL73" s="7"/>
      <c r="CM73" s="52" t="e">
        <f>CJ73+CM71</f>
        <v>#REF!</v>
      </c>
      <c r="CN73" s="7"/>
      <c r="CO73" s="7"/>
      <c r="CP73" s="52" t="e">
        <f>CM73+CP71</f>
        <v>#REF!</v>
      </c>
      <c r="CQ73" s="7"/>
      <c r="CR73" s="7"/>
      <c r="CS73" s="52" t="e">
        <f>CP73+CS71</f>
        <v>#REF!</v>
      </c>
      <c r="CT73" s="7"/>
      <c r="CU73" s="7"/>
      <c r="CV73" s="52" t="e">
        <f>CS73+CV71</f>
        <v>#REF!</v>
      </c>
      <c r="CW73" s="7"/>
      <c r="CX73" s="7"/>
      <c r="CY73" s="52" t="e">
        <f>CV73+CY71</f>
        <v>#REF!</v>
      </c>
      <c r="CZ73" s="7"/>
      <c r="DA73" s="7"/>
      <c r="DB73" s="52" t="e">
        <f>CY73+DB71</f>
        <v>#REF!</v>
      </c>
      <c r="DE73" s="7"/>
      <c r="DF73" s="7"/>
      <c r="DG73" s="52" t="e">
        <f>DD75+DG71</f>
        <v>#REF!</v>
      </c>
      <c r="DH73" s="7"/>
      <c r="DI73" s="7"/>
      <c r="DJ73" s="52" t="e">
        <f>DG75+DJ71</f>
        <v>#REF!</v>
      </c>
      <c r="DK73" s="7"/>
      <c r="DL73" s="7"/>
      <c r="DM73" s="52" t="e">
        <f>DJ75+DM71</f>
        <v>#REF!</v>
      </c>
      <c r="DN73" s="7"/>
      <c r="DO73" s="7"/>
      <c r="DP73" s="52" t="e">
        <f>DM75+DP71</f>
        <v>#REF!</v>
      </c>
      <c r="DQ73" s="7"/>
      <c r="DR73" s="7"/>
      <c r="DS73" s="52" t="e">
        <f>DP75+DS71</f>
        <v>#REF!</v>
      </c>
      <c r="DT73" s="7"/>
      <c r="DU73" s="7"/>
      <c r="DV73" s="52" t="e">
        <f>DS75+DV71</f>
        <v>#REF!</v>
      </c>
      <c r="DW73" s="7"/>
      <c r="DX73" s="7"/>
      <c r="DY73" s="52" t="e">
        <f>DV75+DY71</f>
        <v>#REF!</v>
      </c>
      <c r="DZ73" s="7"/>
      <c r="EA73" s="7"/>
      <c r="EB73" s="52" t="e">
        <f>DY75+EB71</f>
        <v>#REF!</v>
      </c>
      <c r="EC73" s="7"/>
      <c r="ED73" s="7"/>
      <c r="EE73" s="52" t="e">
        <f>EB73+EE71</f>
        <v>#REF!</v>
      </c>
      <c r="EF73" s="7"/>
      <c r="EG73" s="7"/>
      <c r="EH73" s="52" t="e">
        <f>EE73+EH71</f>
        <v>#REF!</v>
      </c>
      <c r="EI73" s="7"/>
      <c r="EJ73" s="7"/>
      <c r="EK73" s="52" t="e">
        <f>EH73+EK71</f>
        <v>#REF!</v>
      </c>
      <c r="EL73" s="7"/>
      <c r="EM73" s="7"/>
      <c r="EN73" s="52" t="e">
        <f>EK73+EN71</f>
        <v>#REF!</v>
      </c>
      <c r="EO73" s="52"/>
      <c r="EP73" s="52"/>
      <c r="EQ73" s="7"/>
      <c r="ER73" s="7"/>
      <c r="ES73" s="52">
        <f>EP76+ES71</f>
        <v>22691.176438311693</v>
      </c>
      <c r="ET73" s="7"/>
      <c r="EU73" s="7"/>
      <c r="EV73" s="52">
        <f>ES76+EV71</f>
        <v>52467.7524383117</v>
      </c>
      <c r="EW73" s="7"/>
      <c r="EX73" s="7"/>
      <c r="EY73" s="52">
        <f>EV76+EY71</f>
        <v>58401.75843831169</v>
      </c>
      <c r="EZ73" s="7"/>
      <c r="FA73" s="7"/>
      <c r="FB73" s="52">
        <f>EY76+FB71</f>
        <v>15707.674438311682</v>
      </c>
      <c r="FC73" s="7"/>
      <c r="FD73" s="7"/>
      <c r="FE73" s="52">
        <f>FB76+FE71</f>
        <v>29631.120438311675</v>
      </c>
      <c r="FF73" s="7"/>
      <c r="FG73" s="7"/>
      <c r="FH73" s="52">
        <f>FE76+FH71</f>
        <v>63018.65643831168</v>
      </c>
      <c r="FI73" s="7"/>
      <c r="FJ73" s="7"/>
      <c r="FK73" s="52">
        <f>FH76+FK71</f>
        <v>84679.56243831168</v>
      </c>
      <c r="FL73" s="7"/>
      <c r="FM73" s="7"/>
      <c r="FN73" s="52">
        <f>FK76+FN71</f>
        <v>5576.528438311696</v>
      </c>
      <c r="FO73" s="7"/>
      <c r="FP73" s="7"/>
      <c r="FQ73" s="52">
        <f>FN76+FQ71</f>
        <v>21898.924438311697</v>
      </c>
      <c r="FT73" s="52">
        <f>FQ76+FT71</f>
        <v>24936.355438311704</v>
      </c>
      <c r="FW73" s="52">
        <f>FT76+FW71</f>
        <v>43914.801438311704</v>
      </c>
      <c r="FZ73" s="52">
        <f>FW76+FZ71</f>
        <v>15942.327438311702</v>
      </c>
    </row>
    <row r="74" spans="1:182" ht="14.25" hidden="1">
      <c r="A74" s="53"/>
      <c r="B74" s="53"/>
      <c r="C74" s="53"/>
      <c r="D74" s="53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52"/>
      <c r="BB74" s="7"/>
      <c r="BC74" s="7"/>
      <c r="BD74" s="52"/>
      <c r="BE74" s="7"/>
      <c r="BF74" s="7"/>
      <c r="BG74" s="52"/>
      <c r="BH74" s="7"/>
      <c r="BI74" s="7"/>
      <c r="BJ74" s="52"/>
      <c r="BK74" s="7"/>
      <c r="BL74" s="7"/>
      <c r="BM74" s="52"/>
      <c r="BN74" s="7"/>
      <c r="BO74" s="7" t="s">
        <v>272</v>
      </c>
      <c r="BP74" s="52">
        <v>55123.2</v>
      </c>
      <c r="BS74" s="7"/>
      <c r="BT74" s="7"/>
      <c r="BU74" s="52"/>
      <c r="BV74" s="7"/>
      <c r="BW74" s="7"/>
      <c r="BX74" s="52"/>
      <c r="BY74" s="7"/>
      <c r="BZ74" s="7"/>
      <c r="CA74" s="52"/>
      <c r="CB74" s="7"/>
      <c r="CC74" s="7"/>
      <c r="CD74" s="52"/>
      <c r="CE74" s="7"/>
      <c r="CF74" s="7"/>
      <c r="CG74" s="52"/>
      <c r="CH74" s="7"/>
      <c r="CI74" s="7"/>
      <c r="CJ74" s="52"/>
      <c r="CK74" s="7"/>
      <c r="CL74" s="7"/>
      <c r="CM74" s="52"/>
      <c r="CN74" s="7"/>
      <c r="CO74" s="7"/>
      <c r="CP74" s="52"/>
      <c r="CQ74" s="7"/>
      <c r="CR74" s="7"/>
      <c r="CS74" s="52"/>
      <c r="CT74" s="7"/>
      <c r="CU74" s="7"/>
      <c r="CV74" s="52"/>
      <c r="CW74" s="7"/>
      <c r="CX74" s="7"/>
      <c r="CY74" s="52"/>
      <c r="CZ74" s="7"/>
      <c r="DA74" s="7" t="s">
        <v>405</v>
      </c>
      <c r="DB74" s="52">
        <v>54442.39</v>
      </c>
      <c r="DC74" s="9">
        <f>DB74+CY74+CV74+CS74+CP74+CM74+CJ74+CG74+CD74+CA74+BX74+BU74</f>
        <v>54442.39</v>
      </c>
      <c r="DD74" s="35">
        <f>DC74+BP74</f>
        <v>109565.59</v>
      </c>
      <c r="DE74" s="7"/>
      <c r="DF74" s="7" t="s">
        <v>405</v>
      </c>
      <c r="DG74" s="52"/>
      <c r="DH74" s="7"/>
      <c r="DI74" s="7" t="s">
        <v>405</v>
      </c>
      <c r="DJ74" s="52"/>
      <c r="DK74" s="7"/>
      <c r="DL74" s="7" t="s">
        <v>405</v>
      </c>
      <c r="DM74" s="52"/>
      <c r="DN74" s="7"/>
      <c r="DO74" s="7" t="s">
        <v>405</v>
      </c>
      <c r="DP74" s="52"/>
      <c r="DQ74" s="7"/>
      <c r="DR74" s="7" t="s">
        <v>405</v>
      </c>
      <c r="DS74" s="52"/>
      <c r="DT74" s="7"/>
      <c r="DU74" s="7" t="s">
        <v>405</v>
      </c>
      <c r="DV74" s="52"/>
      <c r="DW74" s="7"/>
      <c r="DX74" s="7" t="s">
        <v>405</v>
      </c>
      <c r="DY74" s="52"/>
      <c r="DZ74" s="7"/>
      <c r="EA74" s="7" t="s">
        <v>405</v>
      </c>
      <c r="EB74" s="52"/>
      <c r="EC74" s="7"/>
      <c r="ED74" s="7" t="s">
        <v>405</v>
      </c>
      <c r="EE74" s="52"/>
      <c r="EF74" s="7"/>
      <c r="EG74" s="7" t="s">
        <v>405</v>
      </c>
      <c r="EH74" s="52"/>
      <c r="EI74" s="7"/>
      <c r="EJ74" s="7" t="s">
        <v>405</v>
      </c>
      <c r="EK74" s="52"/>
      <c r="EL74" s="7"/>
      <c r="EM74" s="7" t="s">
        <v>405</v>
      </c>
      <c r="EN74" s="52">
        <v>54096.32</v>
      </c>
      <c r="EO74" s="52"/>
      <c r="EP74" s="52"/>
      <c r="EQ74" s="7"/>
      <c r="ER74" s="7"/>
      <c r="ES74" s="52"/>
      <c r="ET74" s="7"/>
      <c r="EU74" s="7"/>
      <c r="EV74" s="52"/>
      <c r="EW74" s="7"/>
      <c r="EX74" s="7"/>
      <c r="EY74" s="52"/>
      <c r="EZ74" s="7"/>
      <c r="FA74" s="7"/>
      <c r="FB74" s="52"/>
      <c r="FC74" s="7"/>
      <c r="FD74" s="7"/>
      <c r="FE74" s="52"/>
      <c r="FF74" s="7"/>
      <c r="FG74" s="7"/>
      <c r="FH74" s="52"/>
      <c r="FI74" s="7"/>
      <c r="FJ74" s="7"/>
      <c r="FK74" s="52"/>
      <c r="FL74" s="7"/>
      <c r="FM74" s="7"/>
      <c r="FN74" s="52"/>
      <c r="FO74" s="7"/>
      <c r="FP74" s="7"/>
      <c r="FQ74" s="52"/>
      <c r="FT74" s="52"/>
      <c r="FW74" s="52"/>
      <c r="FY74" s="7"/>
      <c r="FZ74" s="52"/>
    </row>
    <row r="75" spans="1:183" ht="14.25">
      <c r="A75" s="166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52" t="e">
        <f>BP73+BP74</f>
        <v>#REF!</v>
      </c>
      <c r="BQ75" s="35"/>
      <c r="BR75" s="55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7"/>
      <c r="CI75" s="7"/>
      <c r="CJ75" s="35"/>
      <c r="CK75" s="7"/>
      <c r="CL75" s="7"/>
      <c r="CM75" s="35"/>
      <c r="CN75" s="7"/>
      <c r="CO75" s="7"/>
      <c r="CP75" s="52"/>
      <c r="CQ75" s="7"/>
      <c r="CR75" s="7"/>
      <c r="CS75" s="52"/>
      <c r="CT75" s="7"/>
      <c r="CU75" s="7"/>
      <c r="CV75" s="52"/>
      <c r="CW75" s="7"/>
      <c r="CX75" s="7"/>
      <c r="CY75" s="52"/>
      <c r="CZ75" s="7"/>
      <c r="DA75" s="7"/>
      <c r="DB75" s="52" t="e">
        <f>DB73+DB74</f>
        <v>#REF!</v>
      </c>
      <c r="DD75" s="35" t="e">
        <f>DD71+DD74</f>
        <v>#REF!</v>
      </c>
      <c r="DE75" s="7"/>
      <c r="DF75" s="7"/>
      <c r="DG75" s="52" t="e">
        <f>DG73+DG74</f>
        <v>#REF!</v>
      </c>
      <c r="DH75" s="7"/>
      <c r="DI75" s="7"/>
      <c r="DJ75" s="52" t="e">
        <f>DJ73+DJ74</f>
        <v>#REF!</v>
      </c>
      <c r="DK75" s="7"/>
      <c r="DL75" s="7"/>
      <c r="DM75" s="52" t="e">
        <f>DM73+DM74</f>
        <v>#REF!</v>
      </c>
      <c r="DN75" s="7"/>
      <c r="DO75" s="7"/>
      <c r="DP75" s="52" t="e">
        <f>DP73+DP74</f>
        <v>#REF!</v>
      </c>
      <c r="DQ75" s="7"/>
      <c r="DR75" s="7"/>
      <c r="DS75" s="52" t="e">
        <f>DS73+DS74</f>
        <v>#REF!</v>
      </c>
      <c r="DT75" s="7"/>
      <c r="DU75" s="7"/>
      <c r="DV75" s="52" t="e">
        <f>DV73+DV74</f>
        <v>#REF!</v>
      </c>
      <c r="DW75" s="7"/>
      <c r="DX75" s="7"/>
      <c r="DY75" s="52" t="e">
        <f>DY73+DY74</f>
        <v>#REF!</v>
      </c>
      <c r="DZ75" s="7"/>
      <c r="EA75" s="7"/>
      <c r="EB75" s="52" t="e">
        <f>EB73+EB74</f>
        <v>#REF!</v>
      </c>
      <c r="EC75" s="7"/>
      <c r="ED75" s="7"/>
      <c r="EE75" s="52" t="e">
        <f>EE73+EE74</f>
        <v>#REF!</v>
      </c>
      <c r="EF75" s="7"/>
      <c r="EG75" s="7"/>
      <c r="EH75" s="52" t="e">
        <f>EH73+EH74</f>
        <v>#REF!</v>
      </c>
      <c r="EI75" s="7"/>
      <c r="EJ75" s="7"/>
      <c r="EK75" s="52" t="e">
        <f>EK73+EK74</f>
        <v>#REF!</v>
      </c>
      <c r="EL75" s="7"/>
      <c r="EM75" s="7" t="s">
        <v>489</v>
      </c>
      <c r="EN75" s="52">
        <v>4230</v>
      </c>
      <c r="EO75" s="52"/>
      <c r="EP75" s="52"/>
      <c r="EQ75" s="7"/>
      <c r="ER75" s="7" t="s">
        <v>489</v>
      </c>
      <c r="ES75" s="52">
        <v>410</v>
      </c>
      <c r="ET75" s="7"/>
      <c r="EU75" s="7" t="s">
        <v>489</v>
      </c>
      <c r="EV75" s="52">
        <v>410</v>
      </c>
      <c r="EW75" s="7"/>
      <c r="EX75" s="7" t="s">
        <v>489</v>
      </c>
      <c r="EY75" s="52">
        <v>410</v>
      </c>
      <c r="EZ75" s="7"/>
      <c r="FA75" s="7" t="s">
        <v>489</v>
      </c>
      <c r="FB75" s="52">
        <v>410</v>
      </c>
      <c r="FC75" s="7"/>
      <c r="FD75" s="7" t="s">
        <v>489</v>
      </c>
      <c r="FE75" s="52">
        <v>410</v>
      </c>
      <c r="FF75" s="7"/>
      <c r="FG75" s="7" t="s">
        <v>489</v>
      </c>
      <c r="FH75" s="52">
        <v>410</v>
      </c>
      <c r="FI75" s="7"/>
      <c r="FJ75" s="7" t="s">
        <v>489</v>
      </c>
      <c r="FK75" s="52">
        <v>410</v>
      </c>
      <c r="FL75" s="7"/>
      <c r="FM75" s="7" t="s">
        <v>489</v>
      </c>
      <c r="FN75" s="52">
        <v>410</v>
      </c>
      <c r="FO75" s="7"/>
      <c r="FP75" s="7" t="s">
        <v>489</v>
      </c>
      <c r="FQ75" s="52">
        <v>410</v>
      </c>
      <c r="FT75" s="52">
        <v>410</v>
      </c>
      <c r="FW75" s="52">
        <v>410</v>
      </c>
      <c r="FY75" s="7" t="s">
        <v>489</v>
      </c>
      <c r="FZ75" s="52">
        <v>410</v>
      </c>
      <c r="GA75" s="26">
        <f>SUM(ES75:FZ75)</f>
        <v>4920</v>
      </c>
    </row>
    <row r="76" spans="1:182" ht="15">
      <c r="A76" s="51"/>
      <c r="B76" s="51"/>
      <c r="C76" s="51"/>
      <c r="D76" s="51"/>
      <c r="T76" s="7"/>
      <c r="U76" s="7"/>
      <c r="V76" s="7"/>
      <c r="W76" s="7"/>
      <c r="X76" s="7"/>
      <c r="Y76" s="7"/>
      <c r="Z76" s="7"/>
      <c r="AA76" s="7"/>
      <c r="AB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35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7"/>
      <c r="CI76" s="7"/>
      <c r="CJ76" s="35"/>
      <c r="CK76" s="7"/>
      <c r="CL76" s="7"/>
      <c r="CM76" s="35"/>
      <c r="CN76" s="7"/>
      <c r="CO76" s="7"/>
      <c r="CP76" s="35"/>
      <c r="CQ76" s="7"/>
      <c r="CR76" s="7"/>
      <c r="CS76" s="35"/>
      <c r="CT76" s="7"/>
      <c r="CU76" s="7"/>
      <c r="CV76" s="35"/>
      <c r="CW76" s="7"/>
      <c r="CX76" s="7"/>
      <c r="CY76" s="35"/>
      <c r="CZ76" s="7"/>
      <c r="DA76" s="7"/>
      <c r="DB76" s="35"/>
      <c r="DE76" s="7"/>
      <c r="DF76" s="7"/>
      <c r="DG76" s="35"/>
      <c r="DH76" s="7"/>
      <c r="DI76" s="7"/>
      <c r="DJ76" s="35"/>
      <c r="DK76" s="7"/>
      <c r="DL76" s="7"/>
      <c r="DM76" s="35"/>
      <c r="DN76" s="7"/>
      <c r="DO76" s="7"/>
      <c r="DP76" s="35"/>
      <c r="DQ76" s="7"/>
      <c r="DR76" s="7"/>
      <c r="DS76" s="35"/>
      <c r="DT76" s="7"/>
      <c r="DU76" s="7"/>
      <c r="DV76" s="35"/>
      <c r="DW76" s="7"/>
      <c r="DX76" s="7"/>
      <c r="DY76" s="35"/>
      <c r="DZ76" s="7"/>
      <c r="EA76" s="7"/>
      <c r="EB76" s="35"/>
      <c r="EC76" s="7"/>
      <c r="ED76" s="7"/>
      <c r="EE76" s="35"/>
      <c r="EF76" s="7"/>
      <c r="EG76" s="7"/>
      <c r="EH76" s="35"/>
      <c r="EI76" s="7"/>
      <c r="EJ76" s="7"/>
      <c r="EK76" s="35"/>
      <c r="EL76" s="7"/>
      <c r="EM76" s="7"/>
      <c r="EN76" s="35" t="e">
        <f>EN73+EN74+EN75</f>
        <v>#REF!</v>
      </c>
      <c r="EO76" s="35"/>
      <c r="EP76" s="138">
        <f>'[1]Лист1'!$EN$60</f>
        <v>5589.25043831169</v>
      </c>
      <c r="EQ76" s="7"/>
      <c r="ER76" s="7"/>
      <c r="ES76" s="35">
        <f>ES73+ES74+ES75</f>
        <v>23101.176438311693</v>
      </c>
      <c r="ET76" s="7"/>
      <c r="EU76" s="7"/>
      <c r="EV76" s="35">
        <f>EV73+EV74+EV75</f>
        <v>52877.7524383117</v>
      </c>
      <c r="EW76" s="7"/>
      <c r="EX76" s="7"/>
      <c r="EY76" s="35">
        <f>EY73+EY74+EY75</f>
        <v>58811.75843831169</v>
      </c>
      <c r="EZ76" s="7"/>
      <c r="FA76" s="7"/>
      <c r="FB76" s="35">
        <f>FB73+FB74+FB75</f>
        <v>16117.674438311682</v>
      </c>
      <c r="FC76" s="7"/>
      <c r="FD76" s="7"/>
      <c r="FE76" s="35">
        <f>FE73+FE74+FE75</f>
        <v>30041.120438311675</v>
      </c>
      <c r="FF76" s="7"/>
      <c r="FG76" s="7"/>
      <c r="FH76" s="35">
        <f>FH73+FH74+FH75</f>
        <v>63428.65643831168</v>
      </c>
      <c r="FI76" s="7"/>
      <c r="FJ76" s="7"/>
      <c r="FK76" s="35">
        <f>FK73+FK74+FK75</f>
        <v>85089.56243831168</v>
      </c>
      <c r="FL76" s="7"/>
      <c r="FM76" s="7"/>
      <c r="FN76" s="35">
        <f>FN73+FN74+FN75</f>
        <v>5986.528438311696</v>
      </c>
      <c r="FO76" s="7"/>
      <c r="FP76" s="7"/>
      <c r="FQ76" s="35">
        <f>FQ73+FQ74+FQ75</f>
        <v>22308.924438311697</v>
      </c>
      <c r="FT76" s="35">
        <f>FT73+FT74+FT75</f>
        <v>25346.355438311704</v>
      </c>
      <c r="FW76" s="35">
        <f>FW73+FW74+FW75</f>
        <v>44324.801438311704</v>
      </c>
      <c r="FZ76" s="138">
        <f>FZ73+FZ74+FZ75</f>
        <v>16352.327438311702</v>
      </c>
    </row>
    <row r="77" spans="1:182" ht="21.75" customHeight="1">
      <c r="A77" s="153"/>
      <c r="B77" s="153"/>
      <c r="C77" s="153"/>
      <c r="D77" s="153"/>
      <c r="T77" s="7"/>
      <c r="U77" s="7"/>
      <c r="V77" s="7"/>
      <c r="W77" s="7"/>
      <c r="X77" s="7"/>
      <c r="Y77" s="7"/>
      <c r="Z77" s="7"/>
      <c r="AA77" s="7"/>
      <c r="AB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35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7"/>
      <c r="CI77" s="7"/>
      <c r="CJ77" s="35"/>
      <c r="CK77" s="7"/>
      <c r="CL77" s="7"/>
      <c r="CM77" s="35"/>
      <c r="CN77" s="7"/>
      <c r="CO77" s="7"/>
      <c r="CP77" s="35"/>
      <c r="CQ77" s="7"/>
      <c r="CR77" s="7"/>
      <c r="CS77" s="35"/>
      <c r="CT77" s="7"/>
      <c r="CU77" s="7"/>
      <c r="CV77" s="35"/>
      <c r="CW77" s="7"/>
      <c r="CX77" s="7"/>
      <c r="CY77" s="35"/>
      <c r="CZ77" s="7"/>
      <c r="DA77" s="7"/>
      <c r="DB77" s="35"/>
      <c r="DE77" s="7"/>
      <c r="DF77" s="7"/>
      <c r="DG77" s="35"/>
      <c r="DH77" s="7"/>
      <c r="DI77" s="7"/>
      <c r="DJ77" s="35"/>
      <c r="DK77" s="7"/>
      <c r="DL77" s="7"/>
      <c r="DM77" s="35"/>
      <c r="DN77" s="7"/>
      <c r="DO77" s="7"/>
      <c r="DP77" s="35"/>
      <c r="DQ77" s="7"/>
      <c r="DR77" s="7"/>
      <c r="DS77" s="35"/>
      <c r="DT77" s="7"/>
      <c r="DU77" s="7"/>
      <c r="DV77" s="35"/>
      <c r="DW77" s="7"/>
      <c r="DX77" s="7"/>
      <c r="DY77" s="35"/>
      <c r="DZ77" s="7"/>
      <c r="EA77" s="7"/>
      <c r="EB77" s="35"/>
      <c r="EC77" s="7"/>
      <c r="ED77" s="7"/>
      <c r="EE77" s="35"/>
      <c r="EF77" s="7"/>
      <c r="EG77" s="7"/>
      <c r="EH77" s="35"/>
      <c r="EI77" s="7"/>
      <c r="EJ77" s="7"/>
      <c r="EK77" s="35"/>
      <c r="EL77" s="7"/>
      <c r="EM77" s="7"/>
      <c r="EN77" s="35"/>
      <c r="EO77" s="35"/>
      <c r="EP77" s="138"/>
      <c r="EQ77" s="7"/>
      <c r="ER77" s="7"/>
      <c r="ES77" s="35"/>
      <c r="ET77" s="7"/>
      <c r="EU77" s="7"/>
      <c r="EV77" s="35"/>
      <c r="EW77" s="7"/>
      <c r="EX77" s="7"/>
      <c r="EY77" s="35"/>
      <c r="EZ77" s="7"/>
      <c r="FA77" s="7"/>
      <c r="FB77" s="35"/>
      <c r="FC77" s="7"/>
      <c r="FD77" s="7"/>
      <c r="FE77" s="35"/>
      <c r="FF77" s="7"/>
      <c r="FG77" s="7"/>
      <c r="FH77" s="35"/>
      <c r="FI77" s="7"/>
      <c r="FJ77" s="7"/>
      <c r="FK77" s="35"/>
      <c r="FL77" s="7"/>
      <c r="FM77" s="7"/>
      <c r="FN77" s="35"/>
      <c r="FO77" s="7"/>
      <c r="FP77" s="7"/>
      <c r="FQ77" s="35"/>
      <c r="FT77" s="35"/>
      <c r="FW77" s="35"/>
      <c r="FZ77" s="147"/>
    </row>
    <row r="78" spans="1:183" ht="15">
      <c r="A78" s="153"/>
      <c r="B78" s="153"/>
      <c r="C78" s="153"/>
      <c r="D78" s="153"/>
      <c r="T78" s="7"/>
      <c r="U78" s="7"/>
      <c r="V78" s="7"/>
      <c r="W78" s="7"/>
      <c r="X78" s="7"/>
      <c r="Y78" s="7"/>
      <c r="Z78" s="7"/>
      <c r="AA78" s="7"/>
      <c r="AB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35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7"/>
      <c r="CI78" s="7"/>
      <c r="CJ78" s="35"/>
      <c r="CK78" s="7"/>
      <c r="CL78" s="7"/>
      <c r="CM78" s="35"/>
      <c r="CN78" s="7"/>
      <c r="CO78" s="7"/>
      <c r="CP78" s="35"/>
      <c r="CQ78" s="7"/>
      <c r="CR78" s="7"/>
      <c r="CS78" s="35"/>
      <c r="CT78" s="7"/>
      <c r="CU78" s="7"/>
      <c r="CV78" s="35"/>
      <c r="CW78" s="7"/>
      <c r="CX78" s="7"/>
      <c r="CY78" s="35"/>
      <c r="CZ78" s="7"/>
      <c r="DA78" s="7"/>
      <c r="DB78" s="35"/>
      <c r="DE78" s="7"/>
      <c r="DF78" s="7"/>
      <c r="DG78" s="35"/>
      <c r="DH78" s="7"/>
      <c r="DI78" s="7"/>
      <c r="DJ78" s="35"/>
      <c r="DK78" s="7"/>
      <c r="DL78" s="7"/>
      <c r="DM78" s="35"/>
      <c r="DN78" s="7"/>
      <c r="DO78" s="7"/>
      <c r="DP78" s="35"/>
      <c r="DQ78" s="7"/>
      <c r="DR78" s="7"/>
      <c r="DS78" s="35"/>
      <c r="DT78" s="7"/>
      <c r="DU78" s="7"/>
      <c r="DV78" s="35"/>
      <c r="DW78" s="7"/>
      <c r="DX78" s="7"/>
      <c r="DY78" s="35"/>
      <c r="DZ78" s="7"/>
      <c r="EA78" s="7"/>
      <c r="EB78" s="35"/>
      <c r="EC78" s="7"/>
      <c r="ED78" s="7"/>
      <c r="EE78" s="35"/>
      <c r="EF78" s="7"/>
      <c r="EG78" s="7"/>
      <c r="EH78" s="35"/>
      <c r="EI78" s="7"/>
      <c r="EJ78" s="7"/>
      <c r="EK78" s="35"/>
      <c r="EL78" s="7"/>
      <c r="EM78" s="7"/>
      <c r="EN78" s="35"/>
      <c r="EO78" s="35"/>
      <c r="EP78" s="138"/>
      <c r="EQ78" s="7"/>
      <c r="ER78" s="7"/>
      <c r="ES78" s="35"/>
      <c r="ET78" s="7"/>
      <c r="EU78" s="7"/>
      <c r="EV78" s="35"/>
      <c r="EW78" s="7"/>
      <c r="EX78" s="7"/>
      <c r="EY78" s="35"/>
      <c r="EZ78" s="7"/>
      <c r="FA78" s="7"/>
      <c r="FB78" s="35"/>
      <c r="FC78" s="7"/>
      <c r="FD78" s="7"/>
      <c r="FE78" s="35"/>
      <c r="FF78" s="7"/>
      <c r="FG78" s="7"/>
      <c r="FH78" s="35"/>
      <c r="FI78" s="7"/>
      <c r="FJ78" s="7"/>
      <c r="FK78" s="35"/>
      <c r="FL78" s="7"/>
      <c r="FM78" s="7"/>
      <c r="FN78" s="35"/>
      <c r="FO78" s="7"/>
      <c r="FP78" s="7"/>
      <c r="FQ78" s="35"/>
      <c r="FT78" s="35"/>
      <c r="FW78" s="35"/>
      <c r="FX78" s="57" t="s">
        <v>495</v>
      </c>
      <c r="FY78" s="57"/>
      <c r="FZ78" s="57"/>
      <c r="GA78" s="57" t="s">
        <v>496</v>
      </c>
    </row>
    <row r="79" spans="1:183" ht="14.25">
      <c r="A79" s="51"/>
      <c r="B79" s="51"/>
      <c r="C79" s="51"/>
      <c r="D79" s="51"/>
      <c r="T79" s="7"/>
      <c r="U79" s="7"/>
      <c r="V79" s="7"/>
      <c r="W79" s="7"/>
      <c r="X79" s="7"/>
      <c r="Y79" s="7"/>
      <c r="Z79" s="7"/>
      <c r="AA79" s="7"/>
      <c r="AB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FX79" s="57"/>
      <c r="FY79" s="57"/>
      <c r="FZ79" s="57"/>
      <c r="GA79" s="57"/>
    </row>
    <row r="80" spans="1:183" ht="29.25" customHeight="1">
      <c r="A80" s="153"/>
      <c r="B80" s="153"/>
      <c r="C80" s="153"/>
      <c r="D80" s="153"/>
      <c r="T80" s="7"/>
      <c r="U80" s="7"/>
      <c r="V80" s="7"/>
      <c r="W80" s="7"/>
      <c r="X80" s="7"/>
      <c r="Y80" s="7"/>
      <c r="Z80" s="7"/>
      <c r="AA80" s="7"/>
      <c r="AB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FX80" s="57"/>
      <c r="FY80" s="57"/>
      <c r="FZ80" s="57"/>
      <c r="GA80" s="57"/>
    </row>
    <row r="81" spans="1:183" ht="28.5">
      <c r="A81" s="153"/>
      <c r="B81" s="153"/>
      <c r="C81" s="153"/>
      <c r="D81" s="153"/>
      <c r="T81" s="7"/>
      <c r="U81" s="7"/>
      <c r="V81" s="7"/>
      <c r="W81" s="7"/>
      <c r="X81" s="7"/>
      <c r="Y81" s="7"/>
      <c r="Z81" s="7"/>
      <c r="AA81" s="7"/>
      <c r="AB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FX81" s="58" t="s">
        <v>497</v>
      </c>
      <c r="FY81" s="57"/>
      <c r="FZ81" s="57"/>
      <c r="GA81" s="57" t="s">
        <v>623</v>
      </c>
    </row>
    <row r="82" spans="1:145" ht="12.75">
      <c r="A82" s="153"/>
      <c r="B82" s="153"/>
      <c r="C82" s="153"/>
      <c r="D82" s="153"/>
      <c r="T82" s="7"/>
      <c r="U82" s="7"/>
      <c r="V82" s="7"/>
      <c r="W82" s="7"/>
      <c r="X82" s="7"/>
      <c r="Y82" s="7"/>
      <c r="Z82" s="7"/>
      <c r="AA82" s="7"/>
      <c r="AB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</row>
    <row r="83" spans="1:183" ht="14.25">
      <c r="A83" s="51"/>
      <c r="B83" s="51"/>
      <c r="C83" s="51"/>
      <c r="D83" s="51"/>
      <c r="T83" s="7"/>
      <c r="U83" s="7"/>
      <c r="V83" s="7"/>
      <c r="W83" s="7"/>
      <c r="X83" s="7"/>
      <c r="Y83" s="7"/>
      <c r="Z83" s="7"/>
      <c r="AA83" s="7"/>
      <c r="AB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57" t="s">
        <v>495</v>
      </c>
      <c r="EM83" s="57"/>
      <c r="EN83" s="57"/>
      <c r="EO83" s="57"/>
      <c r="EP83" s="57"/>
      <c r="FV83" s="188" t="s">
        <v>603</v>
      </c>
      <c r="FW83" s="188"/>
      <c r="FX83" s="188"/>
      <c r="FY83" s="134">
        <f>GA35+GA64</f>
        <v>763886.8829999999</v>
      </c>
      <c r="FZ83"/>
      <c r="GA83"/>
    </row>
    <row r="84" spans="1:183" ht="14.25">
      <c r="A84" s="51"/>
      <c r="B84" s="51"/>
      <c r="C84" s="51"/>
      <c r="D84" s="51"/>
      <c r="T84" s="7"/>
      <c r="U84" s="7"/>
      <c r="V84" s="7"/>
      <c r="W84" s="7"/>
      <c r="X84" s="7"/>
      <c r="Y84" s="7"/>
      <c r="Z84" s="7"/>
      <c r="AA84" s="7"/>
      <c r="AB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57"/>
      <c r="EM84" s="57"/>
      <c r="EN84" s="57"/>
      <c r="EO84" s="57"/>
      <c r="EP84" s="57"/>
      <c r="FV84" s="188" t="s">
        <v>604</v>
      </c>
      <c r="FW84" s="188"/>
      <c r="FX84" s="188"/>
      <c r="FY84" s="134">
        <f>GA36+GA65</f>
        <v>794150.04</v>
      </c>
      <c r="FZ84"/>
      <c r="GA84"/>
    </row>
    <row r="85" spans="1:183" ht="14.25" customHeight="1">
      <c r="A85" s="51"/>
      <c r="B85" s="51"/>
      <c r="C85" s="51"/>
      <c r="D85" s="51"/>
      <c r="T85" s="7"/>
      <c r="U85" s="7"/>
      <c r="V85" s="7"/>
      <c r="W85" s="7"/>
      <c r="X85" s="7"/>
      <c r="Y85" s="7"/>
      <c r="Z85" s="7"/>
      <c r="AA85" s="7"/>
      <c r="AB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R85" s="55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58" t="s">
        <v>497</v>
      </c>
      <c r="EM85" s="57"/>
      <c r="EN85" s="57"/>
      <c r="EO85" s="57"/>
      <c r="EP85" s="57"/>
      <c r="FV85" s="188" t="s">
        <v>605</v>
      </c>
      <c r="FW85" s="188"/>
      <c r="FX85" s="188"/>
      <c r="FY85" s="134">
        <f>GA48+GA66</f>
        <v>769729.9600000001</v>
      </c>
      <c r="FZ85"/>
      <c r="GA85"/>
    </row>
    <row r="86" spans="1:183" ht="13.5" customHeight="1">
      <c r="A86" s="51"/>
      <c r="B86" s="51"/>
      <c r="C86" s="51"/>
      <c r="D86" s="51"/>
      <c r="T86" s="7"/>
      <c r="U86" s="7"/>
      <c r="V86" s="7"/>
      <c r="W86" s="7"/>
      <c r="X86" s="7"/>
      <c r="Y86" s="7"/>
      <c r="Z86" s="7"/>
      <c r="AA86" s="7"/>
      <c r="AB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R86" s="31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FV86" s="188" t="s">
        <v>606</v>
      </c>
      <c r="FW86" s="188"/>
      <c r="FX86" s="188"/>
      <c r="FY86" s="134">
        <f>FY85-FY84</f>
        <v>-24420.079999999958</v>
      </c>
      <c r="FZ86"/>
      <c r="GA86"/>
    </row>
    <row r="87" spans="1:183" ht="12.75">
      <c r="A87" s="51"/>
      <c r="B87" s="51"/>
      <c r="C87" s="51"/>
      <c r="D87" s="51"/>
      <c r="T87" s="7"/>
      <c r="U87" s="7"/>
      <c r="V87" s="7"/>
      <c r="W87" s="7"/>
      <c r="X87" s="7"/>
      <c r="Y87" s="7"/>
      <c r="Z87" s="7"/>
      <c r="AA87" s="7"/>
      <c r="AB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R87" s="55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>
        <f>CG86+CD86+CA86+BX86+BU86</f>
        <v>0</v>
      </c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FV87" s="185" t="s">
        <v>607</v>
      </c>
      <c r="FW87" s="185"/>
      <c r="FX87" s="185"/>
      <c r="FY87" s="134">
        <f>FY84-FY83</f>
        <v>30263.157000000123</v>
      </c>
      <c r="FZ87"/>
      <c r="GA87"/>
    </row>
    <row r="88" spans="1:183" ht="12.75">
      <c r="A88" s="51"/>
      <c r="B88" s="51"/>
      <c r="C88" s="51"/>
      <c r="D88" s="51"/>
      <c r="T88" s="7"/>
      <c r="U88" s="7"/>
      <c r="V88" s="7"/>
      <c r="W88" s="7"/>
      <c r="X88" s="7"/>
      <c r="Y88" s="7"/>
      <c r="Z88" s="7"/>
      <c r="AA88" s="7"/>
      <c r="AB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R88" s="55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FV88" s="189" t="s">
        <v>608</v>
      </c>
      <c r="FW88" s="190"/>
      <c r="FX88" s="191"/>
      <c r="FY88" s="135">
        <f>EP76</f>
        <v>5589.25043831169</v>
      </c>
      <c r="FZ88"/>
      <c r="GA88"/>
    </row>
    <row r="89" spans="1:183" ht="15">
      <c r="A89" s="51"/>
      <c r="B89" s="51"/>
      <c r="C89" s="51"/>
      <c r="D89" s="51"/>
      <c r="T89" s="7"/>
      <c r="U89" s="7"/>
      <c r="V89" s="7"/>
      <c r="W89" s="7"/>
      <c r="X89" s="7"/>
      <c r="Y89" s="7"/>
      <c r="Z89" s="7"/>
      <c r="AA89" s="7"/>
      <c r="AB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R89" s="55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9" t="s">
        <v>340</v>
      </c>
      <c r="CF89" s="56"/>
      <c r="CG89" s="60" t="e">
        <f>CG73-CG87</f>
        <v>#REF!</v>
      </c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FV89" s="181" t="s">
        <v>609</v>
      </c>
      <c r="FW89" s="181"/>
      <c r="FX89" s="181"/>
      <c r="FY89" s="136">
        <f>FY88+FY87+FY86+FY90</f>
        <v>16352.327438311855</v>
      </c>
      <c r="FZ89"/>
      <c r="GA89"/>
    </row>
    <row r="90" spans="1:183" ht="12.75">
      <c r="A90" s="51"/>
      <c r="B90" s="51"/>
      <c r="C90" s="51"/>
      <c r="D90" s="51"/>
      <c r="T90" s="7"/>
      <c r="U90" s="7"/>
      <c r="V90" s="7"/>
      <c r="W90" s="7"/>
      <c r="X90" s="7"/>
      <c r="Y90" s="7"/>
      <c r="Z90" s="7"/>
      <c r="AA90" s="7"/>
      <c r="AB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FV90" s="182" t="s">
        <v>624</v>
      </c>
      <c r="FW90" s="183"/>
      <c r="FX90" s="184"/>
      <c r="FY90" s="137">
        <f>GA75</f>
        <v>4920</v>
      </c>
      <c r="FZ90"/>
      <c r="GA90"/>
    </row>
    <row r="91" spans="1:183" ht="12.75">
      <c r="A91" s="51"/>
      <c r="B91" s="51"/>
      <c r="C91" s="51"/>
      <c r="D91" s="51"/>
      <c r="T91" s="7"/>
      <c r="U91" s="7"/>
      <c r="V91" s="7"/>
      <c r="W91" s="7"/>
      <c r="X91" s="7"/>
      <c r="Y91" s="7"/>
      <c r="Z91" s="7"/>
      <c r="AA91" s="7"/>
      <c r="AB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FV91" s="185" t="s">
        <v>610</v>
      </c>
      <c r="FW91" s="185"/>
      <c r="FX91" s="185"/>
      <c r="FY91" s="134">
        <f>FZ22+FW19+FW20+FW21+FT19+FT21+FT23+FQ19+FN21+FK19+FK20+FE21+FE22+FE23+FE24+FE25+FE26+FE27+FE29+FB24+FB23+FB20+FB19+EY19+ES20+ES21</f>
        <v>34285.939999999995</v>
      </c>
      <c r="FZ91" s="186" t="s">
        <v>611</v>
      </c>
      <c r="GA91" s="187"/>
    </row>
    <row r="92" spans="1:181" ht="12.75">
      <c r="A92" s="51"/>
      <c r="B92" s="51"/>
      <c r="C92" s="51"/>
      <c r="D92" s="51"/>
      <c r="T92" s="7"/>
      <c r="U92" s="7"/>
      <c r="V92" s="7"/>
      <c r="W92" s="7"/>
      <c r="X92" s="7"/>
      <c r="Y92" s="7"/>
      <c r="Z92" s="7"/>
      <c r="AA92" s="7"/>
      <c r="AB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FV92" s="158" t="s">
        <v>618</v>
      </c>
      <c r="FW92" s="158"/>
      <c r="FX92" s="158"/>
      <c r="FY92" s="154">
        <v>47086</v>
      </c>
    </row>
    <row r="93" spans="1:181" ht="12.75">
      <c r="A93" s="51"/>
      <c r="B93" s="51"/>
      <c r="C93" s="51"/>
      <c r="D93" s="51"/>
      <c r="T93" s="7"/>
      <c r="U93" s="7"/>
      <c r="V93" s="7"/>
      <c r="W93" s="7"/>
      <c r="X93" s="7"/>
      <c r="Y93" s="7"/>
      <c r="Z93" s="7"/>
      <c r="AA93" s="7"/>
      <c r="AB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FV93" s="158" t="s">
        <v>619</v>
      </c>
      <c r="FW93" s="158"/>
      <c r="FX93" s="158"/>
      <c r="FY93" s="154">
        <v>17872.6</v>
      </c>
    </row>
    <row r="94" spans="1:181" ht="12.75">
      <c r="A94" s="51"/>
      <c r="B94" s="51"/>
      <c r="C94" s="51"/>
      <c r="D94" s="51"/>
      <c r="T94" s="7"/>
      <c r="U94" s="7"/>
      <c r="V94" s="7"/>
      <c r="W94" s="7"/>
      <c r="X94" s="7"/>
      <c r="Y94" s="7"/>
      <c r="Z94" s="7"/>
      <c r="AA94" s="7"/>
      <c r="AB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FV94" s="158" t="s">
        <v>620</v>
      </c>
      <c r="FW94" s="158"/>
      <c r="FX94" s="158"/>
      <c r="FY94" s="154">
        <f>FY92+FY93</f>
        <v>64958.6</v>
      </c>
    </row>
    <row r="95" spans="1:181" ht="12.75">
      <c r="A95" s="51"/>
      <c r="B95" s="51"/>
      <c r="C95" s="51"/>
      <c r="D95" s="51"/>
      <c r="T95" s="7"/>
      <c r="U95" s="7"/>
      <c r="V95" s="7"/>
      <c r="W95" s="7"/>
      <c r="X95" s="7"/>
      <c r="Y95" s="7"/>
      <c r="Z95" s="7"/>
      <c r="AA95" s="7"/>
      <c r="AB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FV95" s="158" t="s">
        <v>621</v>
      </c>
      <c r="FW95" s="158"/>
      <c r="FX95" s="158"/>
      <c r="FY95" s="154">
        <f>FY94-FY91</f>
        <v>30672.660000000003</v>
      </c>
    </row>
    <row r="96" spans="1:181" ht="12.75">
      <c r="A96" s="51"/>
      <c r="B96" s="51"/>
      <c r="C96" s="51"/>
      <c r="D96" s="51"/>
      <c r="T96" s="7"/>
      <c r="U96" s="7"/>
      <c r="V96" s="7"/>
      <c r="W96" s="7"/>
      <c r="X96" s="7"/>
      <c r="Y96" s="7"/>
      <c r="Z96" s="7"/>
      <c r="AA96" s="7"/>
      <c r="AB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FV96" s="158" t="s">
        <v>622</v>
      </c>
      <c r="FW96" s="158"/>
      <c r="FX96" s="158"/>
      <c r="FY96" s="155">
        <f>FY87-FY95</f>
        <v>-409.50299999988056</v>
      </c>
    </row>
    <row r="97" spans="1:146" ht="12.75">
      <c r="A97" s="51"/>
      <c r="B97" s="51"/>
      <c r="C97" s="51"/>
      <c r="D97" s="51"/>
      <c r="T97" s="7"/>
      <c r="U97" s="7"/>
      <c r="V97" s="7"/>
      <c r="W97" s="7"/>
      <c r="X97" s="7"/>
      <c r="Y97" s="7"/>
      <c r="Z97" s="7"/>
      <c r="AA97" s="7"/>
      <c r="AB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</row>
    <row r="98" spans="1:146" ht="12.75">
      <c r="A98" s="51"/>
      <c r="B98" s="51"/>
      <c r="C98" s="51"/>
      <c r="D98" s="51"/>
      <c r="T98" s="7"/>
      <c r="U98" s="7"/>
      <c r="V98" s="7"/>
      <c r="W98" s="7"/>
      <c r="X98" s="7"/>
      <c r="Y98" s="7"/>
      <c r="Z98" s="7"/>
      <c r="AA98" s="7"/>
      <c r="AB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</row>
    <row r="99" spans="1:146" ht="12.75">
      <c r="A99" s="51"/>
      <c r="B99" s="51"/>
      <c r="C99" s="51"/>
      <c r="D99" s="51"/>
      <c r="T99" s="7"/>
      <c r="U99" s="7"/>
      <c r="V99" s="7"/>
      <c r="W99" s="7"/>
      <c r="X99" s="7"/>
      <c r="Y99" s="7"/>
      <c r="Z99" s="7"/>
      <c r="AA99" s="7"/>
      <c r="AB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</row>
    <row r="100" spans="1:146" ht="12.75">
      <c r="A100" s="51"/>
      <c r="B100" s="51"/>
      <c r="C100" s="51"/>
      <c r="D100" s="51"/>
      <c r="T100" s="7"/>
      <c r="U100" s="7"/>
      <c r="V100" s="7"/>
      <c r="W100" s="7"/>
      <c r="X100" s="7"/>
      <c r="Y100" s="7"/>
      <c r="Z100" s="7"/>
      <c r="AA100" s="7"/>
      <c r="AB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</row>
    <row r="101" spans="1:146" ht="12.75">
      <c r="A101" s="51"/>
      <c r="B101" s="51"/>
      <c r="C101" s="51"/>
      <c r="D101" s="51"/>
      <c r="T101" s="7"/>
      <c r="U101" s="7"/>
      <c r="V101" s="7"/>
      <c r="W101" s="7"/>
      <c r="X101" s="7"/>
      <c r="Y101" s="7"/>
      <c r="Z101" s="7"/>
      <c r="AA101" s="7"/>
      <c r="AB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</row>
    <row r="102" spans="1:146" ht="12.75">
      <c r="A102" s="51"/>
      <c r="B102" s="51"/>
      <c r="C102" s="51"/>
      <c r="D102" s="51"/>
      <c r="T102" s="7"/>
      <c r="U102" s="7"/>
      <c r="V102" s="7"/>
      <c r="W102" s="7"/>
      <c r="X102" s="7"/>
      <c r="Y102" s="7"/>
      <c r="Z102" s="7"/>
      <c r="AA102" s="7"/>
      <c r="AB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</row>
    <row r="103" spans="1:146" ht="12.75">
      <c r="A103" s="51"/>
      <c r="B103" s="51"/>
      <c r="C103" s="51"/>
      <c r="D103" s="51"/>
      <c r="T103" s="7"/>
      <c r="U103" s="7"/>
      <c r="V103" s="7"/>
      <c r="W103" s="7"/>
      <c r="X103" s="7"/>
      <c r="Y103" s="7"/>
      <c r="Z103" s="7"/>
      <c r="AA103" s="7"/>
      <c r="AB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</row>
    <row r="104" spans="1:146" ht="12.75">
      <c r="A104" s="51"/>
      <c r="B104" s="51"/>
      <c r="C104" s="51"/>
      <c r="D104" s="51"/>
      <c r="T104" s="7"/>
      <c r="U104" s="7"/>
      <c r="V104" s="7"/>
      <c r="W104" s="7"/>
      <c r="X104" s="7"/>
      <c r="Y104" s="7"/>
      <c r="Z104" s="7"/>
      <c r="AA104" s="7"/>
      <c r="AB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</row>
    <row r="105" spans="1:146" ht="12.75">
      <c r="A105" s="51"/>
      <c r="B105" s="51"/>
      <c r="C105" s="51"/>
      <c r="D105" s="51"/>
      <c r="T105" s="7"/>
      <c r="U105" s="7"/>
      <c r="V105" s="7"/>
      <c r="W105" s="7"/>
      <c r="X105" s="7"/>
      <c r="Y105" s="7"/>
      <c r="Z105" s="7"/>
      <c r="AA105" s="7"/>
      <c r="AB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</row>
    <row r="106" spans="1:146" ht="12.75">
      <c r="A106" s="51"/>
      <c r="B106" s="51"/>
      <c r="C106" s="51"/>
      <c r="D106" s="51"/>
      <c r="T106" s="7"/>
      <c r="U106" s="7"/>
      <c r="V106" s="7"/>
      <c r="W106" s="7"/>
      <c r="X106" s="7"/>
      <c r="Y106" s="7"/>
      <c r="Z106" s="7"/>
      <c r="AA106" s="7"/>
      <c r="AB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</row>
    <row r="107" spans="1:146" ht="12.75">
      <c r="A107" s="51"/>
      <c r="B107" s="51"/>
      <c r="C107" s="51"/>
      <c r="D107" s="51"/>
      <c r="T107" s="7"/>
      <c r="U107" s="7"/>
      <c r="V107" s="7"/>
      <c r="W107" s="7"/>
      <c r="X107" s="7"/>
      <c r="Y107" s="7"/>
      <c r="Z107" s="7"/>
      <c r="AA107" s="7"/>
      <c r="AB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</row>
    <row r="108" spans="1:146" ht="12.75">
      <c r="A108" s="51"/>
      <c r="B108" s="51"/>
      <c r="C108" s="51"/>
      <c r="D108" s="51"/>
      <c r="T108" s="7"/>
      <c r="U108" s="7"/>
      <c r="V108" s="7"/>
      <c r="W108" s="7"/>
      <c r="X108" s="7"/>
      <c r="Y108" s="7"/>
      <c r="Z108" s="7"/>
      <c r="AA108" s="7"/>
      <c r="AB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</row>
    <row r="109" spans="1:146" ht="12.75">
      <c r="A109" s="51"/>
      <c r="B109" s="51"/>
      <c r="C109" s="51"/>
      <c r="D109" s="51"/>
      <c r="T109" s="7"/>
      <c r="U109" s="7"/>
      <c r="V109" s="7"/>
      <c r="W109" s="7"/>
      <c r="X109" s="7"/>
      <c r="Y109" s="7"/>
      <c r="Z109" s="7"/>
      <c r="AA109" s="7"/>
      <c r="AB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</row>
    <row r="110" spans="1:146" ht="12.75">
      <c r="A110" s="51"/>
      <c r="B110" s="51"/>
      <c r="C110" s="51"/>
      <c r="D110" s="51"/>
      <c r="T110" s="7"/>
      <c r="U110" s="7"/>
      <c r="V110" s="7"/>
      <c r="W110" s="7"/>
      <c r="X110" s="7"/>
      <c r="Y110" s="7"/>
      <c r="Z110" s="7"/>
      <c r="AA110" s="7"/>
      <c r="AB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</row>
    <row r="111" spans="1:146" ht="12.75">
      <c r="A111" s="51"/>
      <c r="B111" s="51"/>
      <c r="C111" s="51"/>
      <c r="D111" s="51"/>
      <c r="T111" s="7"/>
      <c r="U111" s="7"/>
      <c r="V111" s="7"/>
      <c r="W111" s="7"/>
      <c r="X111" s="7"/>
      <c r="Y111" s="7"/>
      <c r="Z111" s="7"/>
      <c r="AA111" s="7"/>
      <c r="AB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</row>
    <row r="112" spans="1:146" ht="12.75">
      <c r="A112" s="51"/>
      <c r="B112" s="51"/>
      <c r="C112" s="51"/>
      <c r="D112" s="51"/>
      <c r="T112" s="7"/>
      <c r="U112" s="7"/>
      <c r="V112" s="7"/>
      <c r="W112" s="7"/>
      <c r="X112" s="7"/>
      <c r="Y112" s="7"/>
      <c r="Z112" s="7"/>
      <c r="AA112" s="7"/>
      <c r="AB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</row>
    <row r="113" spans="1:146" ht="12.75">
      <c r="A113" s="51"/>
      <c r="B113" s="51"/>
      <c r="C113" s="51"/>
      <c r="D113" s="51"/>
      <c r="T113" s="7"/>
      <c r="U113" s="7"/>
      <c r="V113" s="7"/>
      <c r="W113" s="7"/>
      <c r="X113" s="7"/>
      <c r="Y113" s="7"/>
      <c r="Z113" s="7"/>
      <c r="AA113" s="7"/>
      <c r="AB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</row>
    <row r="114" spans="1:146" ht="12.75">
      <c r="A114" s="51"/>
      <c r="B114" s="51"/>
      <c r="C114" s="51"/>
      <c r="D114" s="51"/>
      <c r="T114" s="7"/>
      <c r="U114" s="7"/>
      <c r="V114" s="7"/>
      <c r="W114" s="7"/>
      <c r="X114" s="7"/>
      <c r="Y114" s="7"/>
      <c r="Z114" s="7"/>
      <c r="AA114" s="7"/>
      <c r="AB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</row>
    <row r="115" spans="1:146" ht="12.75">
      <c r="A115" s="51"/>
      <c r="B115" s="51"/>
      <c r="C115" s="51"/>
      <c r="D115" s="51"/>
      <c r="T115" s="7"/>
      <c r="U115" s="7"/>
      <c r="V115" s="7"/>
      <c r="W115" s="7"/>
      <c r="X115" s="7"/>
      <c r="Y115" s="7"/>
      <c r="Z115" s="7"/>
      <c r="AA115" s="7"/>
      <c r="AB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</row>
    <row r="116" spans="1:146" ht="12.75">
      <c r="A116" s="51"/>
      <c r="B116" s="51"/>
      <c r="C116" s="51"/>
      <c r="D116" s="51"/>
      <c r="T116" s="7"/>
      <c r="U116" s="7"/>
      <c r="V116" s="7"/>
      <c r="W116" s="7"/>
      <c r="X116" s="7"/>
      <c r="Y116" s="7"/>
      <c r="Z116" s="7"/>
      <c r="AA116" s="7"/>
      <c r="AB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</row>
    <row r="117" spans="1:146" ht="12.75">
      <c r="A117" s="51"/>
      <c r="B117" s="51"/>
      <c r="C117" s="51"/>
      <c r="D117" s="51"/>
      <c r="T117" s="7"/>
      <c r="U117" s="7"/>
      <c r="V117" s="7"/>
      <c r="W117" s="7"/>
      <c r="X117" s="7"/>
      <c r="Y117" s="7"/>
      <c r="Z117" s="7"/>
      <c r="AA117" s="7"/>
      <c r="AB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</row>
    <row r="118" spans="1:146" ht="12.75">
      <c r="A118" s="51"/>
      <c r="B118" s="51"/>
      <c r="C118" s="51"/>
      <c r="D118" s="51"/>
      <c r="T118" s="7"/>
      <c r="U118" s="7"/>
      <c r="V118" s="7"/>
      <c r="W118" s="7"/>
      <c r="X118" s="7"/>
      <c r="Y118" s="7"/>
      <c r="Z118" s="7"/>
      <c r="AA118" s="7"/>
      <c r="AB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</row>
    <row r="119" spans="1:146" ht="12.75">
      <c r="A119" s="51"/>
      <c r="B119" s="51"/>
      <c r="C119" s="51"/>
      <c r="D119" s="51"/>
      <c r="T119" s="7"/>
      <c r="U119" s="7"/>
      <c r="V119" s="7"/>
      <c r="W119" s="7"/>
      <c r="X119" s="7"/>
      <c r="Y119" s="7"/>
      <c r="Z119" s="7"/>
      <c r="AA119" s="7"/>
      <c r="AB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</row>
    <row r="120" spans="1:146" ht="12.75">
      <c r="A120" s="51"/>
      <c r="B120" s="51"/>
      <c r="C120" s="51"/>
      <c r="D120" s="51"/>
      <c r="T120" s="7"/>
      <c r="U120" s="7"/>
      <c r="V120" s="7"/>
      <c r="W120" s="7"/>
      <c r="X120" s="7"/>
      <c r="Y120" s="7"/>
      <c r="Z120" s="7"/>
      <c r="AA120" s="7"/>
      <c r="AB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</row>
    <row r="121" spans="1:146" ht="12.75">
      <c r="A121" s="51"/>
      <c r="B121" s="51"/>
      <c r="C121" s="51"/>
      <c r="D121" s="51"/>
      <c r="T121" s="7"/>
      <c r="U121" s="7"/>
      <c r="V121" s="7"/>
      <c r="W121" s="7"/>
      <c r="X121" s="7"/>
      <c r="Y121" s="7"/>
      <c r="Z121" s="7"/>
      <c r="AA121" s="7"/>
      <c r="AB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</row>
    <row r="122" spans="1:146" ht="12.75">
      <c r="A122" s="51"/>
      <c r="B122" s="51"/>
      <c r="C122" s="51"/>
      <c r="D122" s="51"/>
      <c r="T122" s="7"/>
      <c r="U122" s="7"/>
      <c r="V122" s="7"/>
      <c r="W122" s="7"/>
      <c r="X122" s="7"/>
      <c r="Y122" s="7"/>
      <c r="Z122" s="7"/>
      <c r="AA122" s="7"/>
      <c r="AB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</row>
    <row r="123" spans="1:146" ht="12.75">
      <c r="A123" s="51"/>
      <c r="B123" s="51"/>
      <c r="C123" s="51"/>
      <c r="D123" s="51"/>
      <c r="T123" s="7"/>
      <c r="U123" s="7"/>
      <c r="V123" s="7"/>
      <c r="W123" s="7"/>
      <c r="X123" s="7"/>
      <c r="Y123" s="7"/>
      <c r="Z123" s="7"/>
      <c r="AA123" s="7"/>
      <c r="AB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</row>
    <row r="124" spans="1:146" ht="12.75">
      <c r="A124" s="51"/>
      <c r="B124" s="51"/>
      <c r="C124" s="51"/>
      <c r="D124" s="51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</row>
    <row r="125" spans="1:146" ht="12.75">
      <c r="A125" s="51"/>
      <c r="B125" s="51"/>
      <c r="C125" s="51"/>
      <c r="D125" s="51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</row>
    <row r="126" spans="1:146" ht="12.75">
      <c r="A126" s="51"/>
      <c r="B126" s="51"/>
      <c r="C126" s="51"/>
      <c r="D126" s="51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</row>
    <row r="127" spans="1:146" ht="12.75">
      <c r="A127" s="51"/>
      <c r="B127" s="51"/>
      <c r="C127" s="51"/>
      <c r="D127" s="51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</row>
    <row r="128" spans="1:146" ht="12.75">
      <c r="A128" s="51"/>
      <c r="B128" s="51"/>
      <c r="C128" s="51"/>
      <c r="D128" s="51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</row>
    <row r="129" spans="1:146" ht="12.75">
      <c r="A129" s="51"/>
      <c r="B129" s="51"/>
      <c r="C129" s="51"/>
      <c r="D129" s="51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</row>
    <row r="130" spans="1:146" ht="12.75">
      <c r="A130" s="51"/>
      <c r="B130" s="51"/>
      <c r="C130" s="51"/>
      <c r="D130" s="51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</row>
    <row r="131" spans="1:146" ht="12.75">
      <c r="A131" s="51"/>
      <c r="B131" s="51"/>
      <c r="C131" s="51"/>
      <c r="D131" s="51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</row>
    <row r="132" spans="1:146" ht="12.75">
      <c r="A132" s="51"/>
      <c r="B132" s="51"/>
      <c r="C132" s="51"/>
      <c r="D132" s="51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</row>
    <row r="133" spans="1:146" ht="12.75">
      <c r="A133" s="51"/>
      <c r="B133" s="51"/>
      <c r="C133" s="51"/>
      <c r="D133" s="51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</row>
    <row r="134" spans="1:146" ht="12.75">
      <c r="A134" s="51"/>
      <c r="B134" s="51"/>
      <c r="C134" s="51"/>
      <c r="D134" s="51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</row>
    <row r="135" spans="1:146" ht="12.75">
      <c r="A135" s="51"/>
      <c r="B135" s="51"/>
      <c r="C135" s="51"/>
      <c r="D135" s="51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</row>
    <row r="136" spans="1:146" ht="12.75">
      <c r="A136" s="51"/>
      <c r="B136" s="51"/>
      <c r="C136" s="51"/>
      <c r="D136" s="51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</row>
    <row r="137" spans="1:146" ht="12.75">
      <c r="A137" s="51"/>
      <c r="B137" s="51"/>
      <c r="C137" s="51"/>
      <c r="D137" s="51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</row>
    <row r="138" spans="1:146" ht="12.75">
      <c r="A138" s="51"/>
      <c r="B138" s="51"/>
      <c r="C138" s="51"/>
      <c r="D138" s="51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</row>
    <row r="139" spans="1:146" ht="12.75">
      <c r="A139" s="51"/>
      <c r="B139" s="51"/>
      <c r="C139" s="51"/>
      <c r="D139" s="51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</row>
    <row r="140" spans="1:146" ht="12.75">
      <c r="A140" s="51"/>
      <c r="B140" s="51"/>
      <c r="C140" s="51"/>
      <c r="D140" s="51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</row>
    <row r="141" spans="1:146" ht="12.75">
      <c r="A141" s="51"/>
      <c r="B141" s="51"/>
      <c r="C141" s="51"/>
      <c r="D141" s="51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</row>
    <row r="142" spans="1:146" ht="12.75">
      <c r="A142" s="51"/>
      <c r="B142" s="51"/>
      <c r="C142" s="51"/>
      <c r="D142" s="51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</row>
    <row r="143" spans="1:146" ht="12.75">
      <c r="A143" s="51"/>
      <c r="B143" s="51"/>
      <c r="C143" s="51"/>
      <c r="D143" s="51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</row>
    <row r="144" spans="1:146" ht="12.75">
      <c r="A144" s="51"/>
      <c r="B144" s="51"/>
      <c r="C144" s="51"/>
      <c r="D144" s="51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</row>
    <row r="145" spans="1:146" ht="12.75">
      <c r="A145" s="51"/>
      <c r="B145" s="51"/>
      <c r="C145" s="51"/>
      <c r="D145" s="51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</row>
    <row r="146" spans="1:146" ht="12.75">
      <c r="A146" s="51"/>
      <c r="B146" s="51"/>
      <c r="C146" s="51"/>
      <c r="D146" s="51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</row>
    <row r="147" spans="1:146" ht="12.75">
      <c r="A147" s="51"/>
      <c r="B147" s="51"/>
      <c r="C147" s="51"/>
      <c r="D147" s="51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</row>
    <row r="148" spans="1:146" ht="12.75">
      <c r="A148" s="51"/>
      <c r="B148" s="51"/>
      <c r="C148" s="51"/>
      <c r="D148" s="51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</row>
    <row r="149" spans="1:146" ht="12.75">
      <c r="A149" s="51"/>
      <c r="B149" s="51"/>
      <c r="C149" s="51"/>
      <c r="D149" s="51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</row>
    <row r="150" spans="1:146" ht="12.75">
      <c r="A150" s="51"/>
      <c r="B150" s="51"/>
      <c r="C150" s="51"/>
      <c r="D150" s="51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</row>
    <row r="151" spans="1:146" ht="12.75">
      <c r="A151" s="51"/>
      <c r="B151" s="51"/>
      <c r="C151" s="51"/>
      <c r="D151" s="51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</row>
    <row r="152" spans="1:146" ht="12.75">
      <c r="A152" s="51"/>
      <c r="B152" s="51"/>
      <c r="C152" s="51"/>
      <c r="D152" s="51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</row>
    <row r="153" spans="1:146" ht="12.75">
      <c r="A153" s="51"/>
      <c r="B153" s="51"/>
      <c r="C153" s="51"/>
      <c r="D153" s="51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</row>
    <row r="154" spans="1:146" ht="12.75">
      <c r="A154" s="51"/>
      <c r="B154" s="51"/>
      <c r="C154" s="51"/>
      <c r="D154" s="51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</row>
    <row r="155" spans="1:146" ht="12.75">
      <c r="A155" s="51"/>
      <c r="B155" s="51"/>
      <c r="C155" s="51"/>
      <c r="D155" s="51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</row>
    <row r="156" spans="1:146" ht="12.75">
      <c r="A156" s="51"/>
      <c r="B156" s="51"/>
      <c r="C156" s="51"/>
      <c r="D156" s="51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</row>
    <row r="157" spans="1:4" ht="12.75">
      <c r="A157" s="51"/>
      <c r="B157" s="51"/>
      <c r="C157" s="51"/>
      <c r="D157" s="51"/>
    </row>
    <row r="158" spans="1:4" ht="12.75">
      <c r="A158" s="51"/>
      <c r="B158" s="51"/>
      <c r="C158" s="51"/>
      <c r="D158" s="51"/>
    </row>
    <row r="159" spans="1:4" ht="12.75">
      <c r="A159" s="51"/>
      <c r="B159" s="51"/>
      <c r="C159" s="51"/>
      <c r="D159" s="51"/>
    </row>
    <row r="160" spans="1:4" ht="12.75">
      <c r="A160" s="51"/>
      <c r="B160" s="51"/>
      <c r="C160" s="51"/>
      <c r="D160" s="51"/>
    </row>
    <row r="161" spans="1:4" ht="12.75">
      <c r="A161" s="51"/>
      <c r="B161" s="51"/>
      <c r="C161" s="51"/>
      <c r="D161" s="51"/>
    </row>
    <row r="162" spans="1:4" ht="12.75">
      <c r="A162" s="51"/>
      <c r="B162" s="51"/>
      <c r="C162" s="51"/>
      <c r="D162" s="51"/>
    </row>
    <row r="163" spans="1:4" ht="12.75">
      <c r="A163" s="51"/>
      <c r="B163" s="51"/>
      <c r="C163" s="51"/>
      <c r="D163" s="51"/>
    </row>
    <row r="164" spans="1:4" ht="12.75">
      <c r="A164" s="51"/>
      <c r="B164" s="51"/>
      <c r="C164" s="51"/>
      <c r="D164" s="51"/>
    </row>
    <row r="165" spans="1:4" ht="12.75">
      <c r="A165" s="51"/>
      <c r="B165" s="51"/>
      <c r="C165" s="51"/>
      <c r="D165" s="51"/>
    </row>
    <row r="166" spans="1:4" ht="12.75">
      <c r="A166" s="51"/>
      <c r="B166" s="51"/>
      <c r="C166" s="51"/>
      <c r="D166" s="51"/>
    </row>
    <row r="167" spans="1:4" ht="12.75">
      <c r="A167" s="51"/>
      <c r="B167" s="51"/>
      <c r="C167" s="51"/>
      <c r="D167" s="51"/>
    </row>
    <row r="168" spans="1:4" ht="12.75">
      <c r="A168" s="51"/>
      <c r="B168" s="51"/>
      <c r="C168" s="51"/>
      <c r="D168" s="51"/>
    </row>
    <row r="169" spans="1:4" ht="12.75">
      <c r="A169" s="51"/>
      <c r="B169" s="51"/>
      <c r="C169" s="51"/>
      <c r="D169" s="51"/>
    </row>
    <row r="170" spans="1:4" ht="12.75">
      <c r="A170" s="51"/>
      <c r="B170" s="51"/>
      <c r="C170" s="51"/>
      <c r="D170" s="51"/>
    </row>
    <row r="171" spans="1:4" ht="12.75">
      <c r="A171" s="51"/>
      <c r="B171" s="51"/>
      <c r="C171" s="51"/>
      <c r="D171" s="51"/>
    </row>
    <row r="172" spans="1:4" ht="12.75">
      <c r="A172" s="51"/>
      <c r="B172" s="51"/>
      <c r="C172" s="51"/>
      <c r="D172" s="51"/>
    </row>
    <row r="173" spans="1:4" ht="12.75">
      <c r="A173" s="51"/>
      <c r="B173" s="51"/>
      <c r="C173" s="51"/>
      <c r="D173" s="51"/>
    </row>
    <row r="174" spans="1:4" ht="12.75">
      <c r="A174" s="51"/>
      <c r="B174" s="51"/>
      <c r="C174" s="51"/>
      <c r="D174" s="51"/>
    </row>
    <row r="175" spans="1:4" ht="12.75">
      <c r="A175" s="51"/>
      <c r="B175" s="51"/>
      <c r="C175" s="51"/>
      <c r="D175" s="51"/>
    </row>
    <row r="176" spans="1:4" ht="12.75">
      <c r="A176" s="51"/>
      <c r="B176" s="51"/>
      <c r="C176" s="51"/>
      <c r="D176" s="51"/>
    </row>
    <row r="177" spans="1:4" ht="12.75">
      <c r="A177" s="51"/>
      <c r="B177" s="51"/>
      <c r="C177" s="51"/>
      <c r="D177" s="51"/>
    </row>
    <row r="178" spans="1:4" ht="12.75">
      <c r="A178" s="51"/>
      <c r="B178" s="51"/>
      <c r="C178" s="51"/>
      <c r="D178" s="51"/>
    </row>
    <row r="179" spans="1:4" ht="12.75">
      <c r="A179" s="51"/>
      <c r="B179" s="51"/>
      <c r="C179" s="51"/>
      <c r="D179" s="51"/>
    </row>
    <row r="180" spans="1:4" ht="12.75">
      <c r="A180" s="51"/>
      <c r="B180" s="51"/>
      <c r="C180" s="51"/>
      <c r="D180" s="51"/>
    </row>
    <row r="181" spans="1:4" ht="12.75">
      <c r="A181" s="51"/>
      <c r="B181" s="51"/>
      <c r="C181" s="51"/>
      <c r="D181" s="51"/>
    </row>
    <row r="182" spans="1:4" ht="12.75">
      <c r="A182" s="51"/>
      <c r="B182" s="51"/>
      <c r="C182" s="51"/>
      <c r="D182" s="51"/>
    </row>
    <row r="183" spans="1:4" ht="12.75">
      <c r="A183" s="51"/>
      <c r="B183" s="51"/>
      <c r="C183" s="51"/>
      <c r="D183" s="51"/>
    </row>
    <row r="184" spans="1:4" ht="12.75">
      <c r="A184" s="51"/>
      <c r="B184" s="51"/>
      <c r="C184" s="51"/>
      <c r="D184" s="51"/>
    </row>
    <row r="185" spans="1:4" ht="12.75">
      <c r="A185" s="51"/>
      <c r="B185" s="51"/>
      <c r="C185" s="51"/>
      <c r="D185" s="51"/>
    </row>
    <row r="186" spans="1:4" ht="12.75">
      <c r="A186" s="51"/>
      <c r="B186" s="51"/>
      <c r="C186" s="51"/>
      <c r="D186" s="51"/>
    </row>
    <row r="187" spans="1:4" ht="12.75">
      <c r="A187" s="51"/>
      <c r="B187" s="51"/>
      <c r="C187" s="51"/>
      <c r="D187" s="51"/>
    </row>
    <row r="188" spans="1:4" ht="12.75">
      <c r="A188" s="51"/>
      <c r="B188" s="51"/>
      <c r="C188" s="51"/>
      <c r="D188" s="51"/>
    </row>
    <row r="189" spans="1:4" ht="12.75">
      <c r="A189" s="51"/>
      <c r="B189" s="51"/>
      <c r="C189" s="51"/>
      <c r="D189" s="51"/>
    </row>
    <row r="190" spans="1:4" ht="12.75">
      <c r="A190" s="51"/>
      <c r="B190" s="51"/>
      <c r="C190" s="51"/>
      <c r="D190" s="51"/>
    </row>
    <row r="191" spans="1:4" ht="12.75">
      <c r="A191" s="51"/>
      <c r="B191" s="51"/>
      <c r="C191" s="51"/>
      <c r="D191" s="51"/>
    </row>
    <row r="192" spans="1:4" ht="12.75">
      <c r="A192" s="51"/>
      <c r="B192" s="51"/>
      <c r="C192" s="51"/>
      <c r="D192" s="51"/>
    </row>
    <row r="193" spans="1:4" ht="12.75">
      <c r="A193" s="51"/>
      <c r="B193" s="51"/>
      <c r="C193" s="51"/>
      <c r="D193" s="51"/>
    </row>
    <row r="194" spans="1:4" ht="12.75">
      <c r="A194" s="51"/>
      <c r="B194" s="51"/>
      <c r="C194" s="51"/>
      <c r="D194" s="51"/>
    </row>
    <row r="195" spans="1:4" ht="12.75">
      <c r="A195" s="51"/>
      <c r="B195" s="51"/>
      <c r="C195" s="51"/>
      <c r="D195" s="51"/>
    </row>
    <row r="196" spans="1:4" ht="12.75">
      <c r="A196" s="51"/>
      <c r="B196" s="51"/>
      <c r="C196" s="51"/>
      <c r="D196" s="51"/>
    </row>
    <row r="197" spans="1:4" ht="12.75">
      <c r="A197" s="51"/>
      <c r="B197" s="51"/>
      <c r="C197" s="51"/>
      <c r="D197" s="51"/>
    </row>
    <row r="198" spans="1:4" ht="12.75">
      <c r="A198" s="51"/>
      <c r="B198" s="51"/>
      <c r="C198" s="51"/>
      <c r="D198" s="51"/>
    </row>
    <row r="199" spans="1:4" ht="12.75">
      <c r="A199" s="51"/>
      <c r="B199" s="51"/>
      <c r="C199" s="51"/>
      <c r="D199" s="51"/>
    </row>
    <row r="200" spans="1:4" ht="12.75">
      <c r="A200" s="51"/>
      <c r="B200" s="51"/>
      <c r="C200" s="51"/>
      <c r="D200" s="51"/>
    </row>
    <row r="201" spans="1:4" ht="12.75">
      <c r="A201" s="51"/>
      <c r="B201" s="51"/>
      <c r="C201" s="51"/>
      <c r="D201" s="51"/>
    </row>
    <row r="202" spans="1:4" ht="12.75">
      <c r="A202" s="51"/>
      <c r="B202" s="51"/>
      <c r="C202" s="51"/>
      <c r="D202" s="51"/>
    </row>
    <row r="203" spans="1:4" ht="12.75">
      <c r="A203" s="51"/>
      <c r="B203" s="51"/>
      <c r="C203" s="51"/>
      <c r="D203" s="51"/>
    </row>
    <row r="204" spans="1:4" ht="12.75">
      <c r="A204" s="51"/>
      <c r="B204" s="51"/>
      <c r="C204" s="51"/>
      <c r="D204" s="51"/>
    </row>
    <row r="205" spans="1:4" ht="12.75">
      <c r="A205" s="51"/>
      <c r="B205" s="51"/>
      <c r="C205" s="51"/>
      <c r="D205" s="51"/>
    </row>
    <row r="206" spans="1:4" ht="12.75">
      <c r="A206" s="51"/>
      <c r="B206" s="51"/>
      <c r="C206" s="51"/>
      <c r="D206" s="51"/>
    </row>
    <row r="207" spans="1:4" ht="12.75">
      <c r="A207" s="51"/>
      <c r="B207" s="51"/>
      <c r="C207" s="51"/>
      <c r="D207" s="51"/>
    </row>
    <row r="208" spans="1:4" ht="12.75">
      <c r="A208" s="51"/>
      <c r="B208" s="51"/>
      <c r="C208" s="51"/>
      <c r="D208" s="51"/>
    </row>
    <row r="209" spans="1:4" ht="12.75">
      <c r="A209" s="51"/>
      <c r="B209" s="51"/>
      <c r="C209" s="51"/>
      <c r="D209" s="51"/>
    </row>
    <row r="210" spans="1:4" ht="12.75">
      <c r="A210" s="51"/>
      <c r="B210" s="51"/>
      <c r="C210" s="51"/>
      <c r="D210" s="51"/>
    </row>
    <row r="211" spans="1:4" ht="12.75">
      <c r="A211" s="51"/>
      <c r="B211" s="51"/>
      <c r="C211" s="51"/>
      <c r="D211" s="51"/>
    </row>
    <row r="212" spans="1:4" ht="12.75">
      <c r="A212" s="51"/>
      <c r="B212" s="51"/>
      <c r="C212" s="51"/>
      <c r="D212" s="51"/>
    </row>
    <row r="213" spans="1:4" ht="12.75">
      <c r="A213" s="51"/>
      <c r="B213" s="51"/>
      <c r="C213" s="51"/>
      <c r="D213" s="51"/>
    </row>
    <row r="214" spans="1:4" ht="12.75">
      <c r="A214" s="51"/>
      <c r="B214" s="51"/>
      <c r="C214" s="51"/>
      <c r="D214" s="51"/>
    </row>
    <row r="215" spans="1:4" ht="12.75">
      <c r="A215" s="51"/>
      <c r="B215" s="51"/>
      <c r="C215" s="51"/>
      <c r="D215" s="51"/>
    </row>
    <row r="216" spans="1:4" ht="12.75">
      <c r="A216" s="51"/>
      <c r="B216" s="51"/>
      <c r="C216" s="51"/>
      <c r="D216" s="51"/>
    </row>
    <row r="217" spans="1:4" ht="12.75">
      <c r="A217" s="51"/>
      <c r="B217" s="51"/>
      <c r="C217" s="51"/>
      <c r="D217" s="51"/>
    </row>
    <row r="218" spans="1:4" ht="12.75">
      <c r="A218" s="51"/>
      <c r="B218" s="51"/>
      <c r="C218" s="51"/>
      <c r="D218" s="51"/>
    </row>
    <row r="219" spans="1:4" ht="12.75">
      <c r="A219" s="51"/>
      <c r="B219" s="51"/>
      <c r="C219" s="51"/>
      <c r="D219" s="51"/>
    </row>
    <row r="220" spans="1:4" ht="12.75">
      <c r="A220" s="51"/>
      <c r="B220" s="51"/>
      <c r="C220" s="51"/>
      <c r="D220" s="51"/>
    </row>
    <row r="221" spans="1:4" ht="12.75">
      <c r="A221" s="51"/>
      <c r="B221" s="51"/>
      <c r="C221" s="51"/>
      <c r="D221" s="51"/>
    </row>
    <row r="222" spans="1:4" ht="12.75">
      <c r="A222" s="51"/>
      <c r="B222" s="51"/>
      <c r="C222" s="51"/>
      <c r="D222" s="51"/>
    </row>
    <row r="223" spans="1:4" ht="12.75">
      <c r="A223" s="51"/>
      <c r="B223" s="51"/>
      <c r="C223" s="51"/>
      <c r="D223" s="51"/>
    </row>
    <row r="224" spans="1:4" ht="12.75">
      <c r="A224" s="51"/>
      <c r="B224" s="51"/>
      <c r="C224" s="51"/>
      <c r="D224" s="51"/>
    </row>
    <row r="225" spans="1:4" ht="12.75">
      <c r="A225" s="51"/>
      <c r="B225" s="51"/>
      <c r="C225" s="51"/>
      <c r="D225" s="51"/>
    </row>
    <row r="226" spans="1:4" ht="12.75">
      <c r="A226" s="51"/>
      <c r="B226" s="51"/>
      <c r="C226" s="51"/>
      <c r="D226" s="51"/>
    </row>
    <row r="227" spans="1:4" ht="12.75">
      <c r="A227" s="51"/>
      <c r="B227" s="51"/>
      <c r="C227" s="51"/>
      <c r="D227" s="51"/>
    </row>
    <row r="228" spans="1:4" ht="12.75">
      <c r="A228" s="51"/>
      <c r="B228" s="51"/>
      <c r="C228" s="51"/>
      <c r="D228" s="51"/>
    </row>
    <row r="229" spans="1:4" ht="12.75">
      <c r="A229" s="51"/>
      <c r="B229" s="51"/>
      <c r="C229" s="51"/>
      <c r="D229" s="51"/>
    </row>
    <row r="230" spans="1:4" ht="12.75">
      <c r="A230" s="51"/>
      <c r="B230" s="51"/>
      <c r="C230" s="51"/>
      <c r="D230" s="51"/>
    </row>
    <row r="231" spans="1:4" ht="12.75">
      <c r="A231" s="51"/>
      <c r="B231" s="51"/>
      <c r="C231" s="51"/>
      <c r="D231" s="51"/>
    </row>
    <row r="232" spans="1:4" ht="12.75">
      <c r="A232" s="51"/>
      <c r="B232" s="51"/>
      <c r="C232" s="51"/>
      <c r="D232" s="51"/>
    </row>
    <row r="233" spans="1:4" ht="12.75">
      <c r="A233" s="51"/>
      <c r="B233" s="51"/>
      <c r="C233" s="51"/>
      <c r="D233" s="51"/>
    </row>
    <row r="234" spans="1:4" ht="12.75">
      <c r="A234" s="51"/>
      <c r="B234" s="51"/>
      <c r="C234" s="51"/>
      <c r="D234" s="51"/>
    </row>
    <row r="235" spans="1:4" ht="12.75">
      <c r="A235" s="51"/>
      <c r="B235" s="51"/>
      <c r="C235" s="51"/>
      <c r="D235" s="51"/>
    </row>
    <row r="236" spans="1:4" ht="12.75">
      <c r="A236" s="51"/>
      <c r="B236" s="51"/>
      <c r="C236" s="51"/>
      <c r="D236" s="51"/>
    </row>
    <row r="237" spans="1:4" ht="12.75">
      <c r="A237" s="51"/>
      <c r="B237" s="51"/>
      <c r="C237" s="51"/>
      <c r="D237" s="51"/>
    </row>
    <row r="238" spans="1:4" ht="12.75">
      <c r="A238" s="51"/>
      <c r="B238" s="51"/>
      <c r="C238" s="51"/>
      <c r="D238" s="51"/>
    </row>
    <row r="239" spans="1:4" ht="12.75">
      <c r="A239" s="51"/>
      <c r="B239" s="51"/>
      <c r="C239" s="51"/>
      <c r="D239" s="51"/>
    </row>
    <row r="240" spans="1:4" ht="12.75">
      <c r="A240" s="51"/>
      <c r="B240" s="51"/>
      <c r="C240" s="51"/>
      <c r="D240" s="51"/>
    </row>
    <row r="241" spans="1:4" ht="12.75">
      <c r="A241" s="51"/>
      <c r="B241" s="51"/>
      <c r="C241" s="51"/>
      <c r="D241" s="51"/>
    </row>
    <row r="242" spans="1:4" ht="12.75">
      <c r="A242" s="51"/>
      <c r="B242" s="51"/>
      <c r="C242" s="51"/>
      <c r="D242" s="51"/>
    </row>
    <row r="243" spans="1:4" ht="12.75">
      <c r="A243" s="51"/>
      <c r="B243" s="51"/>
      <c r="C243" s="51"/>
      <c r="D243" s="51"/>
    </row>
    <row r="244" spans="1:4" ht="12.75">
      <c r="A244" s="51"/>
      <c r="B244" s="51"/>
      <c r="C244" s="51"/>
      <c r="D244" s="51"/>
    </row>
    <row r="245" spans="1:4" ht="12.75">
      <c r="A245" s="51"/>
      <c r="B245" s="51"/>
      <c r="C245" s="51"/>
      <c r="D245" s="51"/>
    </row>
    <row r="246" spans="1:4" ht="12.75">
      <c r="A246" s="51"/>
      <c r="B246" s="51"/>
      <c r="C246" s="51"/>
      <c r="D246" s="51"/>
    </row>
    <row r="247" spans="1:4" ht="12.75">
      <c r="A247" s="51"/>
      <c r="B247" s="51"/>
      <c r="C247" s="51"/>
      <c r="D247" s="51"/>
    </row>
    <row r="248" spans="1:4" ht="12.75">
      <c r="A248" s="51"/>
      <c r="B248" s="51"/>
      <c r="C248" s="51"/>
      <c r="D248" s="51"/>
    </row>
    <row r="249" spans="1:4" ht="12.75">
      <c r="A249" s="51"/>
      <c r="B249" s="51"/>
      <c r="C249" s="51"/>
      <c r="D249" s="51"/>
    </row>
    <row r="250" spans="1:4" ht="12.75">
      <c r="A250" s="51"/>
      <c r="B250" s="51"/>
      <c r="C250" s="51"/>
      <c r="D250" s="51"/>
    </row>
    <row r="251" spans="1:4" ht="12.75">
      <c r="A251" s="51"/>
      <c r="B251" s="51"/>
      <c r="C251" s="51"/>
      <c r="D251" s="51"/>
    </row>
    <row r="252" spans="1:4" ht="12.75">
      <c r="A252" s="51"/>
      <c r="B252" s="51"/>
      <c r="C252" s="51"/>
      <c r="D252" s="51"/>
    </row>
    <row r="253" spans="1:4" ht="12.75">
      <c r="A253" s="51"/>
      <c r="B253" s="51"/>
      <c r="C253" s="51"/>
      <c r="D253" s="51"/>
    </row>
    <row r="254" spans="1:4" ht="12.75">
      <c r="A254" s="51"/>
      <c r="B254" s="51"/>
      <c r="C254" s="51"/>
      <c r="D254" s="51"/>
    </row>
    <row r="255" spans="1:4" ht="12.75">
      <c r="A255" s="51"/>
      <c r="B255" s="51"/>
      <c r="C255" s="51"/>
      <c r="D255" s="51"/>
    </row>
    <row r="256" spans="1:4" ht="12.75">
      <c r="A256" s="51"/>
      <c r="B256" s="51"/>
      <c r="C256" s="51"/>
      <c r="D256" s="51"/>
    </row>
    <row r="257" spans="1:4" ht="12.75">
      <c r="A257" s="51"/>
      <c r="B257" s="51"/>
      <c r="C257" s="51"/>
      <c r="D257" s="51"/>
    </row>
    <row r="258" spans="1:4" ht="12.75">
      <c r="A258" s="51"/>
      <c r="B258" s="51"/>
      <c r="C258" s="51"/>
      <c r="D258" s="51"/>
    </row>
    <row r="259" spans="1:4" ht="12.75">
      <c r="A259" s="51"/>
      <c r="B259" s="51"/>
      <c r="C259" s="51"/>
      <c r="D259" s="51"/>
    </row>
    <row r="260" spans="1:4" ht="12.75">
      <c r="A260" s="51"/>
      <c r="B260" s="51"/>
      <c r="C260" s="51"/>
      <c r="D260" s="51"/>
    </row>
    <row r="261" spans="1:4" ht="12.75">
      <c r="A261" s="51"/>
      <c r="B261" s="51"/>
      <c r="C261" s="51"/>
      <c r="D261" s="51"/>
    </row>
    <row r="262" spans="1:4" ht="12.75">
      <c r="A262" s="51"/>
      <c r="B262" s="51"/>
      <c r="C262" s="51"/>
      <c r="D262" s="51"/>
    </row>
    <row r="263" spans="1:4" ht="12.75">
      <c r="A263" s="51"/>
      <c r="B263" s="51"/>
      <c r="C263" s="51"/>
      <c r="D263" s="51"/>
    </row>
    <row r="264" spans="1:4" ht="12.75">
      <c r="A264" s="51"/>
      <c r="B264" s="51"/>
      <c r="C264" s="51"/>
      <c r="D264" s="51"/>
    </row>
    <row r="265" spans="1:4" ht="12.75">
      <c r="A265" s="51"/>
      <c r="B265" s="51"/>
      <c r="C265" s="51"/>
      <c r="D265" s="51"/>
    </row>
    <row r="266" spans="1:4" ht="12.75">
      <c r="A266" s="51"/>
      <c r="B266" s="51"/>
      <c r="C266" s="51"/>
      <c r="D266" s="51"/>
    </row>
    <row r="267" spans="1:4" ht="12.75">
      <c r="A267" s="51"/>
      <c r="B267" s="51"/>
      <c r="C267" s="51"/>
      <c r="D267" s="51"/>
    </row>
    <row r="268" spans="1:4" ht="12.75">
      <c r="A268" s="51"/>
      <c r="B268" s="51"/>
      <c r="C268" s="51"/>
      <c r="D268" s="51"/>
    </row>
    <row r="269" spans="1:4" ht="12.75">
      <c r="A269" s="51"/>
      <c r="B269" s="51"/>
      <c r="C269" s="51"/>
      <c r="D269" s="51"/>
    </row>
    <row r="270" spans="1:4" ht="12.75">
      <c r="A270" s="51"/>
      <c r="B270" s="51"/>
      <c r="C270" s="51"/>
      <c r="D270" s="51"/>
    </row>
    <row r="271" spans="1:4" ht="12.75">
      <c r="A271" s="51"/>
      <c r="B271" s="51"/>
      <c r="C271" s="51"/>
      <c r="D271" s="51"/>
    </row>
    <row r="272" spans="1:4" ht="12.75">
      <c r="A272" s="51"/>
      <c r="B272" s="51"/>
      <c r="C272" s="51"/>
      <c r="D272" s="51"/>
    </row>
    <row r="273" spans="1:4" ht="12.75">
      <c r="A273" s="51"/>
      <c r="B273" s="51"/>
      <c r="C273" s="51"/>
      <c r="D273" s="51"/>
    </row>
    <row r="274" spans="1:4" ht="12.75">
      <c r="A274" s="51"/>
      <c r="B274" s="51"/>
      <c r="C274" s="51"/>
      <c r="D274" s="51"/>
    </row>
    <row r="275" spans="1:4" ht="12.75">
      <c r="A275" s="51"/>
      <c r="B275" s="51"/>
      <c r="C275" s="51"/>
      <c r="D275" s="51"/>
    </row>
    <row r="276" spans="1:4" ht="12.75">
      <c r="A276" s="51"/>
      <c r="B276" s="51"/>
      <c r="C276" s="51"/>
      <c r="D276" s="51"/>
    </row>
    <row r="277" spans="1:4" ht="12.75">
      <c r="A277" s="51"/>
      <c r="B277" s="51"/>
      <c r="C277" s="51"/>
      <c r="D277" s="51"/>
    </row>
    <row r="278" spans="1:4" ht="12.75">
      <c r="A278" s="51"/>
      <c r="B278" s="51"/>
      <c r="C278" s="51"/>
      <c r="D278" s="51"/>
    </row>
    <row r="279" spans="1:4" ht="12.75">
      <c r="A279" s="51"/>
      <c r="B279" s="51"/>
      <c r="C279" s="51"/>
      <c r="D279" s="51"/>
    </row>
    <row r="280" spans="1:4" ht="12.75">
      <c r="A280" s="51"/>
      <c r="B280" s="51"/>
      <c r="C280" s="51"/>
      <c r="D280" s="51"/>
    </row>
    <row r="281" spans="1:4" ht="12.75">
      <c r="A281" s="51"/>
      <c r="B281" s="51"/>
      <c r="C281" s="51"/>
      <c r="D281" s="51"/>
    </row>
    <row r="282" spans="1:4" ht="12.75">
      <c r="A282" s="51"/>
      <c r="B282" s="51"/>
      <c r="C282" s="51"/>
      <c r="D282" s="51"/>
    </row>
    <row r="283" spans="1:4" ht="12.75">
      <c r="A283" s="51"/>
      <c r="B283" s="51"/>
      <c r="C283" s="51"/>
      <c r="D283" s="51"/>
    </row>
    <row r="284" spans="1:4" ht="12.75">
      <c r="A284" s="51"/>
      <c r="B284" s="51"/>
      <c r="C284" s="51"/>
      <c r="D284" s="51"/>
    </row>
    <row r="285" spans="1:4" ht="12.75">
      <c r="A285" s="51"/>
      <c r="B285" s="51"/>
      <c r="C285" s="51"/>
      <c r="D285" s="51"/>
    </row>
    <row r="286" spans="1:4" ht="12.75">
      <c r="A286" s="51"/>
      <c r="B286" s="51"/>
      <c r="C286" s="51"/>
      <c r="D286" s="51"/>
    </row>
    <row r="287" spans="1:4" ht="12.75">
      <c r="A287" s="51"/>
      <c r="B287" s="51"/>
      <c r="C287" s="51"/>
      <c r="D287" s="51"/>
    </row>
    <row r="288" spans="1:4" ht="12.75">
      <c r="A288" s="51"/>
      <c r="B288" s="51"/>
      <c r="C288" s="51"/>
      <c r="D288" s="51"/>
    </row>
    <row r="289" spans="1:4" ht="12.75">
      <c r="A289" s="51"/>
      <c r="B289" s="51"/>
      <c r="C289" s="51"/>
      <c r="D289" s="51"/>
    </row>
    <row r="290" spans="1:4" ht="12.75">
      <c r="A290" s="51"/>
      <c r="B290" s="51"/>
      <c r="C290" s="51"/>
      <c r="D290" s="51"/>
    </row>
    <row r="291" spans="1:4" ht="12.75">
      <c r="A291" s="51"/>
      <c r="B291" s="51"/>
      <c r="C291" s="51"/>
      <c r="D291" s="51"/>
    </row>
    <row r="292" spans="1:4" ht="12.75">
      <c r="A292" s="51"/>
      <c r="B292" s="51"/>
      <c r="C292" s="51"/>
      <c r="D292" s="51"/>
    </row>
    <row r="293" spans="1:4" ht="12.75">
      <c r="A293" s="51"/>
      <c r="B293" s="51"/>
      <c r="C293" s="51"/>
      <c r="D293" s="51"/>
    </row>
    <row r="294" spans="1:4" ht="12.75">
      <c r="A294" s="51"/>
      <c r="B294" s="51"/>
      <c r="C294" s="51"/>
      <c r="D294" s="51"/>
    </row>
    <row r="295" spans="1:4" ht="12.75">
      <c r="A295" s="51"/>
      <c r="B295" s="51"/>
      <c r="C295" s="51"/>
      <c r="D295" s="51"/>
    </row>
    <row r="296" spans="1:4" ht="12.75">
      <c r="A296" s="51"/>
      <c r="B296" s="51"/>
      <c r="C296" s="51"/>
      <c r="D296" s="51"/>
    </row>
    <row r="297" spans="1:4" ht="12.75">
      <c r="A297" s="51"/>
      <c r="B297" s="51"/>
      <c r="C297" s="51"/>
      <c r="D297" s="51"/>
    </row>
    <row r="298" spans="1:4" ht="12.75">
      <c r="A298" s="51"/>
      <c r="B298" s="51"/>
      <c r="C298" s="51"/>
      <c r="D298" s="51"/>
    </row>
    <row r="299" spans="1:4" ht="12.75">
      <c r="A299" s="51"/>
      <c r="B299" s="51"/>
      <c r="C299" s="51"/>
      <c r="D299" s="51"/>
    </row>
    <row r="300" spans="1:4" ht="12.75">
      <c r="A300" s="51"/>
      <c r="B300" s="51"/>
      <c r="C300" s="51"/>
      <c r="D300" s="51"/>
    </row>
    <row r="301" spans="1:4" ht="12.75">
      <c r="A301" s="51"/>
      <c r="B301" s="51"/>
      <c r="C301" s="51"/>
      <c r="D301" s="51"/>
    </row>
    <row r="302" spans="1:4" ht="12.75">
      <c r="A302" s="51"/>
      <c r="B302" s="51"/>
      <c r="C302" s="51"/>
      <c r="D302" s="51"/>
    </row>
    <row r="303" spans="1:4" ht="12.75">
      <c r="A303" s="51"/>
      <c r="B303" s="51"/>
      <c r="C303" s="51"/>
      <c r="D303" s="51"/>
    </row>
    <row r="304" spans="1:4" ht="12.75">
      <c r="A304" s="51"/>
      <c r="B304" s="51"/>
      <c r="C304" s="51"/>
      <c r="D304" s="51"/>
    </row>
    <row r="305" spans="1:4" ht="12.75">
      <c r="A305" s="51"/>
      <c r="B305" s="51"/>
      <c r="C305" s="51"/>
      <c r="D305" s="51"/>
    </row>
    <row r="306" spans="1:4" ht="12.75">
      <c r="A306" s="51"/>
      <c r="B306" s="51"/>
      <c r="C306" s="51"/>
      <c r="D306" s="51"/>
    </row>
    <row r="307" spans="1:4" ht="12.75">
      <c r="A307" s="51"/>
      <c r="B307" s="51"/>
      <c r="C307" s="51"/>
      <c r="D307" s="51"/>
    </row>
    <row r="308" spans="1:4" ht="12.75">
      <c r="A308" s="51"/>
      <c r="B308" s="51"/>
      <c r="C308" s="51"/>
      <c r="D308" s="51"/>
    </row>
    <row r="309" spans="1:4" ht="12.75">
      <c r="A309" s="51"/>
      <c r="B309" s="51"/>
      <c r="C309" s="51"/>
      <c r="D309" s="51"/>
    </row>
    <row r="310" spans="1:4" ht="12.75">
      <c r="A310" s="51"/>
      <c r="B310" s="51"/>
      <c r="C310" s="51"/>
      <c r="D310" s="51"/>
    </row>
    <row r="311" spans="1:4" ht="12.75">
      <c r="A311" s="51"/>
      <c r="B311" s="51"/>
      <c r="C311" s="51"/>
      <c r="D311" s="51"/>
    </row>
    <row r="312" spans="1:4" ht="12.75">
      <c r="A312" s="51"/>
      <c r="B312" s="51"/>
      <c r="C312" s="51"/>
      <c r="D312" s="51"/>
    </row>
    <row r="313" spans="1:4" ht="12.75">
      <c r="A313" s="51"/>
      <c r="B313" s="51"/>
      <c r="C313" s="51"/>
      <c r="D313" s="51"/>
    </row>
    <row r="314" spans="1:4" ht="12.75">
      <c r="A314" s="51"/>
      <c r="B314" s="51"/>
      <c r="C314" s="51"/>
      <c r="D314" s="51"/>
    </row>
    <row r="315" spans="1:4" ht="12.75">
      <c r="A315" s="51"/>
      <c r="B315" s="51"/>
      <c r="C315" s="51"/>
      <c r="D315" s="51"/>
    </row>
    <row r="316" spans="1:4" ht="12.75">
      <c r="A316" s="51"/>
      <c r="B316" s="51"/>
      <c r="C316" s="51"/>
      <c r="D316" s="51"/>
    </row>
    <row r="317" spans="1:4" ht="12.75">
      <c r="A317" s="51"/>
      <c r="B317" s="51"/>
      <c r="C317" s="51"/>
      <c r="D317" s="51"/>
    </row>
    <row r="318" spans="1:4" ht="12.75">
      <c r="A318" s="51"/>
      <c r="B318" s="51"/>
      <c r="C318" s="51"/>
      <c r="D318" s="51"/>
    </row>
    <row r="319" spans="1:4" ht="12.75">
      <c r="A319" s="51"/>
      <c r="B319" s="51"/>
      <c r="C319" s="51"/>
      <c r="D319" s="51"/>
    </row>
    <row r="320" spans="1:4" ht="12.75">
      <c r="A320" s="51"/>
      <c r="B320" s="51"/>
      <c r="C320" s="51"/>
      <c r="D320" s="51"/>
    </row>
    <row r="321" spans="1:4" ht="12.75">
      <c r="A321" s="51"/>
      <c r="B321" s="51"/>
      <c r="C321" s="51"/>
      <c r="D321" s="51"/>
    </row>
    <row r="322" spans="1:4" ht="12.75">
      <c r="A322" s="51"/>
      <c r="B322" s="51"/>
      <c r="C322" s="51"/>
      <c r="D322" s="51"/>
    </row>
    <row r="323" spans="1:4" ht="12.75">
      <c r="A323" s="51"/>
      <c r="B323" s="51"/>
      <c r="C323" s="51"/>
      <c r="D323" s="51"/>
    </row>
    <row r="324" spans="1:4" ht="12.75">
      <c r="A324" s="51"/>
      <c r="B324" s="51"/>
      <c r="C324" s="51"/>
      <c r="D324" s="51"/>
    </row>
    <row r="325" spans="1:4" ht="12.75">
      <c r="A325" s="51"/>
      <c r="B325" s="51"/>
      <c r="C325" s="51"/>
      <c r="D325" s="51"/>
    </row>
    <row r="326" spans="1:4" ht="12.75">
      <c r="A326" s="51"/>
      <c r="B326" s="51"/>
      <c r="C326" s="51"/>
      <c r="D326" s="51"/>
    </row>
    <row r="327" spans="1:4" ht="12.75">
      <c r="A327" s="51"/>
      <c r="B327" s="51"/>
      <c r="C327" s="51"/>
      <c r="D327" s="51"/>
    </row>
    <row r="328" spans="1:4" ht="12.75">
      <c r="A328" s="51"/>
      <c r="B328" s="51"/>
      <c r="C328" s="51"/>
      <c r="D328" s="51"/>
    </row>
    <row r="329" spans="1:4" ht="12.75">
      <c r="A329" s="51"/>
      <c r="B329" s="51"/>
      <c r="C329" s="51"/>
      <c r="D329" s="51"/>
    </row>
    <row r="330" spans="1:4" ht="12.75">
      <c r="A330" s="51"/>
      <c r="B330" s="51"/>
      <c r="C330" s="51"/>
      <c r="D330" s="51"/>
    </row>
    <row r="331" spans="1:4" ht="12.75">
      <c r="A331" s="51"/>
      <c r="B331" s="51"/>
      <c r="C331" s="51"/>
      <c r="D331" s="51"/>
    </row>
    <row r="332" spans="1:4" ht="12.75">
      <c r="A332" s="51"/>
      <c r="B332" s="51"/>
      <c r="C332" s="51"/>
      <c r="D332" s="51"/>
    </row>
    <row r="333" spans="1:4" ht="12.75">
      <c r="A333" s="51"/>
      <c r="B333" s="51"/>
      <c r="C333" s="51"/>
      <c r="D333" s="51"/>
    </row>
    <row r="334" spans="1:4" ht="12.75">
      <c r="A334" s="51"/>
      <c r="B334" s="51"/>
      <c r="C334" s="51"/>
      <c r="D334" s="51"/>
    </row>
    <row r="335" spans="1:4" ht="12.75">
      <c r="A335" s="51"/>
      <c r="B335" s="51"/>
      <c r="C335" s="51"/>
      <c r="D335" s="51"/>
    </row>
    <row r="336" spans="1:4" ht="12.75">
      <c r="A336" s="51"/>
      <c r="B336" s="51"/>
      <c r="C336" s="51"/>
      <c r="D336" s="51"/>
    </row>
    <row r="337" spans="1:4" ht="12.75">
      <c r="A337" s="51"/>
      <c r="B337" s="51"/>
      <c r="C337" s="51"/>
      <c r="D337" s="51"/>
    </row>
    <row r="338" spans="1:4" ht="12.75">
      <c r="A338" s="51"/>
      <c r="B338" s="51"/>
      <c r="C338" s="51"/>
      <c r="D338" s="51"/>
    </row>
    <row r="339" spans="1:4" ht="12.75">
      <c r="A339" s="51"/>
      <c r="B339" s="51"/>
      <c r="C339" s="51"/>
      <c r="D339" s="51"/>
    </row>
    <row r="340" spans="1:4" ht="12.75">
      <c r="A340" s="51"/>
      <c r="B340" s="51"/>
      <c r="C340" s="51"/>
      <c r="D340" s="51"/>
    </row>
    <row r="341" spans="1:4" ht="12.75">
      <c r="A341" s="51"/>
      <c r="B341" s="51"/>
      <c r="C341" s="51"/>
      <c r="D341" s="51"/>
    </row>
    <row r="342" spans="1:4" ht="12.75">
      <c r="A342" s="51"/>
      <c r="B342" s="51"/>
      <c r="C342" s="51"/>
      <c r="D342" s="51"/>
    </row>
    <row r="343" spans="1:4" ht="12.75">
      <c r="A343" s="51"/>
      <c r="B343" s="51"/>
      <c r="C343" s="51"/>
      <c r="D343" s="51"/>
    </row>
    <row r="344" spans="1:4" ht="12.75">
      <c r="A344" s="51"/>
      <c r="B344" s="51"/>
      <c r="C344" s="51"/>
      <c r="D344" s="51"/>
    </row>
    <row r="345" spans="1:4" ht="12.75">
      <c r="A345" s="51"/>
      <c r="B345" s="51"/>
      <c r="C345" s="51"/>
      <c r="D345" s="51"/>
    </row>
    <row r="346" spans="1:4" ht="12.75">
      <c r="A346" s="51"/>
      <c r="B346" s="51"/>
      <c r="C346" s="51"/>
      <c r="D346" s="51"/>
    </row>
    <row r="347" spans="1:4" ht="12.75">
      <c r="A347" s="51"/>
      <c r="B347" s="51"/>
      <c r="C347" s="51"/>
      <c r="D347" s="51"/>
    </row>
    <row r="348" spans="1:4" ht="12.75">
      <c r="A348" s="51"/>
      <c r="B348" s="51"/>
      <c r="C348" s="51"/>
      <c r="D348" s="51"/>
    </row>
    <row r="349" spans="1:4" ht="12.75">
      <c r="A349" s="51"/>
      <c r="B349" s="51"/>
      <c r="C349" s="51"/>
      <c r="D349" s="51"/>
    </row>
    <row r="350" spans="1:4" ht="12.75">
      <c r="A350" s="51"/>
      <c r="B350" s="51"/>
      <c r="C350" s="51"/>
      <c r="D350" s="51"/>
    </row>
    <row r="351" spans="1:4" ht="12.75">
      <c r="A351" s="51"/>
      <c r="B351" s="51"/>
      <c r="C351" s="51"/>
      <c r="D351" s="51"/>
    </row>
    <row r="352" spans="1:4" ht="12.75">
      <c r="A352" s="51"/>
      <c r="B352" s="51"/>
      <c r="C352" s="51"/>
      <c r="D352" s="51"/>
    </row>
    <row r="353" spans="1:4" ht="12.75">
      <c r="A353" s="51"/>
      <c r="B353" s="51"/>
      <c r="C353" s="51"/>
      <c r="D353" s="51"/>
    </row>
    <row r="354" spans="1:4" ht="12.75">
      <c r="A354" s="51"/>
      <c r="B354" s="51"/>
      <c r="C354" s="51"/>
      <c r="D354" s="51"/>
    </row>
    <row r="355" spans="1:4" ht="12.75">
      <c r="A355" s="51"/>
      <c r="B355" s="51"/>
      <c r="C355" s="51"/>
      <c r="D355" s="51"/>
    </row>
    <row r="356" spans="1:4" ht="12.75">
      <c r="A356" s="51"/>
      <c r="B356" s="51"/>
      <c r="C356" s="51"/>
      <c r="D356" s="51"/>
    </row>
    <row r="357" spans="1:4" ht="12.75">
      <c r="A357" s="51"/>
      <c r="B357" s="51"/>
      <c r="C357" s="51"/>
      <c r="D357" s="51"/>
    </row>
    <row r="358" spans="1:4" ht="12.75">
      <c r="A358" s="51"/>
      <c r="B358" s="51"/>
      <c r="C358" s="51"/>
      <c r="D358" s="51"/>
    </row>
    <row r="359" spans="1:4" ht="12.75">
      <c r="A359" s="51"/>
      <c r="B359" s="51"/>
      <c r="C359" s="51"/>
      <c r="D359" s="51"/>
    </row>
    <row r="360" spans="1:4" ht="12.75">
      <c r="A360" s="51"/>
      <c r="B360" s="51"/>
      <c r="C360" s="51"/>
      <c r="D360" s="51"/>
    </row>
    <row r="361" spans="1:4" ht="12.75">
      <c r="A361" s="51"/>
      <c r="B361" s="51"/>
      <c r="C361" s="51"/>
      <c r="D361" s="51"/>
    </row>
    <row r="362" spans="1:4" ht="12.75">
      <c r="A362" s="51"/>
      <c r="B362" s="51"/>
      <c r="C362" s="51"/>
      <c r="D362" s="51"/>
    </row>
    <row r="363" spans="1:4" ht="12.75">
      <c r="A363" s="51"/>
      <c r="B363" s="51"/>
      <c r="C363" s="51"/>
      <c r="D363" s="51"/>
    </row>
    <row r="364" spans="1:4" ht="12.75">
      <c r="A364" s="51"/>
      <c r="B364" s="51"/>
      <c r="C364" s="51"/>
      <c r="D364" s="51"/>
    </row>
    <row r="365" spans="1:4" ht="12.75">
      <c r="A365" s="51"/>
      <c r="B365" s="51"/>
      <c r="C365" s="51"/>
      <c r="D365" s="51"/>
    </row>
    <row r="366" spans="1:4" ht="12.75">
      <c r="A366" s="51"/>
      <c r="B366" s="51"/>
      <c r="C366" s="51"/>
      <c r="D366" s="51"/>
    </row>
    <row r="367" spans="1:4" ht="12.75">
      <c r="A367" s="51"/>
      <c r="B367" s="51"/>
      <c r="C367" s="51"/>
      <c r="D367" s="51"/>
    </row>
    <row r="368" spans="1:4" ht="12.75">
      <c r="A368" s="51"/>
      <c r="B368" s="51"/>
      <c r="C368" s="51"/>
      <c r="D368" s="51"/>
    </row>
    <row r="369" spans="1:4" ht="12.75">
      <c r="A369" s="51"/>
      <c r="B369" s="51"/>
      <c r="C369" s="51"/>
      <c r="D369" s="51"/>
    </row>
    <row r="370" spans="1:4" ht="12.75">
      <c r="A370" s="51"/>
      <c r="B370" s="51"/>
      <c r="C370" s="51"/>
      <c r="D370" s="51"/>
    </row>
    <row r="371" spans="1:4" ht="12.75">
      <c r="A371" s="51"/>
      <c r="B371" s="51"/>
      <c r="C371" s="51"/>
      <c r="D371" s="51"/>
    </row>
    <row r="372" spans="1:4" ht="12.75">
      <c r="A372" s="51"/>
      <c r="B372" s="51"/>
      <c r="C372" s="51"/>
      <c r="D372" s="51"/>
    </row>
    <row r="373" spans="1:4" ht="12.75">
      <c r="A373" s="51"/>
      <c r="B373" s="51"/>
      <c r="C373" s="51"/>
      <c r="D373" s="51"/>
    </row>
    <row r="374" spans="1:4" ht="12.75">
      <c r="A374" s="51"/>
      <c r="B374" s="51"/>
      <c r="C374" s="51"/>
      <c r="D374" s="51"/>
    </row>
    <row r="375" spans="1:4" ht="12.75">
      <c r="A375" s="51"/>
      <c r="B375" s="51"/>
      <c r="C375" s="51"/>
      <c r="D375" s="51"/>
    </row>
    <row r="376" spans="1:4" ht="12.75">
      <c r="A376" s="51"/>
      <c r="B376" s="51"/>
      <c r="C376" s="51"/>
      <c r="D376" s="51"/>
    </row>
    <row r="377" spans="1:4" ht="12.75">
      <c r="A377" s="51"/>
      <c r="B377" s="51"/>
      <c r="C377" s="51"/>
      <c r="D377" s="51"/>
    </row>
    <row r="378" spans="1:4" ht="12.75">
      <c r="A378" s="51"/>
      <c r="B378" s="51"/>
      <c r="C378" s="51"/>
      <c r="D378" s="51"/>
    </row>
    <row r="379" spans="1:4" ht="12.75">
      <c r="A379" s="51"/>
      <c r="B379" s="51"/>
      <c r="C379" s="51"/>
      <c r="D379" s="51"/>
    </row>
    <row r="380" spans="1:4" ht="12.75">
      <c r="A380" s="51"/>
      <c r="B380" s="51"/>
      <c r="C380" s="51"/>
      <c r="D380" s="51"/>
    </row>
    <row r="381" spans="1:4" ht="12.75">
      <c r="A381" s="51"/>
      <c r="B381" s="51"/>
      <c r="C381" s="51"/>
      <c r="D381" s="51"/>
    </row>
    <row r="382" spans="1:4" ht="12.75">
      <c r="A382" s="51"/>
      <c r="B382" s="51"/>
      <c r="C382" s="51"/>
      <c r="D382" s="51"/>
    </row>
    <row r="383" spans="1:4" ht="12.75">
      <c r="A383" s="51"/>
      <c r="B383" s="51"/>
      <c r="C383" s="51"/>
      <c r="D383" s="51"/>
    </row>
    <row r="384" spans="1:4" ht="12.75">
      <c r="A384" s="51"/>
      <c r="B384" s="51"/>
      <c r="C384" s="51"/>
      <c r="D384" s="51"/>
    </row>
    <row r="385" spans="1:4" ht="12.75">
      <c r="A385" s="51"/>
      <c r="B385" s="51"/>
      <c r="C385" s="51"/>
      <c r="D385" s="51"/>
    </row>
    <row r="386" spans="1:4" ht="12.75">
      <c r="A386" s="51"/>
      <c r="B386" s="51"/>
      <c r="C386" s="51"/>
      <c r="D386" s="51"/>
    </row>
    <row r="387" spans="1:4" ht="12.75">
      <c r="A387" s="51"/>
      <c r="B387" s="51"/>
      <c r="C387" s="51"/>
      <c r="D387" s="51"/>
    </row>
    <row r="388" spans="1:4" ht="12.75">
      <c r="A388" s="51"/>
      <c r="B388" s="51"/>
      <c r="C388" s="51"/>
      <c r="D388" s="51"/>
    </row>
    <row r="389" spans="1:4" ht="12.75">
      <c r="A389" s="51"/>
      <c r="B389" s="51"/>
      <c r="C389" s="51"/>
      <c r="D389" s="51"/>
    </row>
    <row r="390" spans="1:4" ht="12.75">
      <c r="A390" s="51"/>
      <c r="B390" s="51"/>
      <c r="C390" s="51"/>
      <c r="D390" s="51"/>
    </row>
    <row r="391" spans="1:4" ht="12.75">
      <c r="A391" s="51"/>
      <c r="B391" s="51"/>
      <c r="C391" s="51"/>
      <c r="D391" s="51"/>
    </row>
    <row r="392" spans="1:4" ht="12.75">
      <c r="A392" s="51"/>
      <c r="B392" s="51"/>
      <c r="C392" s="51"/>
      <c r="D392" s="51"/>
    </row>
    <row r="393" spans="1:4" ht="12.75">
      <c r="A393" s="51"/>
      <c r="B393" s="51"/>
      <c r="C393" s="51"/>
      <c r="D393" s="51"/>
    </row>
    <row r="394" spans="1:4" ht="12.75">
      <c r="A394" s="51"/>
      <c r="B394" s="51"/>
      <c r="C394" s="51"/>
      <c r="D394" s="51"/>
    </row>
    <row r="395" spans="1:4" ht="12.75">
      <c r="A395" s="51"/>
      <c r="B395" s="51"/>
      <c r="C395" s="51"/>
      <c r="D395" s="51"/>
    </row>
    <row r="396" spans="1:4" ht="12.75">
      <c r="A396" s="51"/>
      <c r="B396" s="51"/>
      <c r="C396" s="51"/>
      <c r="D396" s="51"/>
    </row>
    <row r="397" spans="1:4" ht="12.75">
      <c r="A397" s="51"/>
      <c r="B397" s="51"/>
      <c r="C397" s="51"/>
      <c r="D397" s="51"/>
    </row>
    <row r="398" spans="1:4" ht="12.75">
      <c r="A398" s="51"/>
      <c r="B398" s="51"/>
      <c r="C398" s="51"/>
      <c r="D398" s="51"/>
    </row>
    <row r="399" spans="1:4" ht="12.75">
      <c r="A399" s="51"/>
      <c r="B399" s="51"/>
      <c r="C399" s="51"/>
      <c r="D399" s="51"/>
    </row>
    <row r="400" spans="1:4" ht="12.75">
      <c r="A400" s="51"/>
      <c r="B400" s="51"/>
      <c r="C400" s="51"/>
      <c r="D400" s="51"/>
    </row>
    <row r="401" spans="1:4" ht="12.75">
      <c r="A401" s="51"/>
      <c r="B401" s="51"/>
      <c r="C401" s="51"/>
      <c r="D401" s="51"/>
    </row>
    <row r="402" spans="1:4" ht="12.75">
      <c r="A402" s="51"/>
      <c r="B402" s="51"/>
      <c r="C402" s="51"/>
      <c r="D402" s="51"/>
    </row>
    <row r="403" spans="1:4" ht="12.75">
      <c r="A403" s="51"/>
      <c r="B403" s="51"/>
      <c r="C403" s="51"/>
      <c r="D403" s="51"/>
    </row>
    <row r="404" spans="1:4" ht="12.75">
      <c r="A404" s="51"/>
      <c r="B404" s="51"/>
      <c r="C404" s="51"/>
      <c r="D404" s="51"/>
    </row>
    <row r="405" spans="1:4" ht="12.75">
      <c r="A405" s="51"/>
      <c r="B405" s="51"/>
      <c r="C405" s="51"/>
      <c r="D405" s="51"/>
    </row>
    <row r="406" spans="1:4" ht="12.75">
      <c r="A406" s="51"/>
      <c r="B406" s="51"/>
      <c r="C406" s="51"/>
      <c r="D406" s="51"/>
    </row>
    <row r="407" spans="1:4" ht="12.75">
      <c r="A407" s="51"/>
      <c r="B407" s="51"/>
      <c r="C407" s="51"/>
      <c r="D407" s="51"/>
    </row>
    <row r="408" spans="1:4" ht="12.75">
      <c r="A408" s="51"/>
      <c r="B408" s="51"/>
      <c r="C408" s="51"/>
      <c r="D408" s="51"/>
    </row>
    <row r="409" spans="1:4" ht="12.75">
      <c r="A409" s="51"/>
      <c r="B409" s="51"/>
      <c r="C409" s="51"/>
      <c r="D409" s="51"/>
    </row>
    <row r="410" spans="1:4" ht="12.75">
      <c r="A410" s="51"/>
      <c r="B410" s="51"/>
      <c r="C410" s="51"/>
      <c r="D410" s="51"/>
    </row>
    <row r="411" spans="1:4" ht="12.75">
      <c r="A411" s="51"/>
      <c r="B411" s="51"/>
      <c r="C411" s="51"/>
      <c r="D411" s="51"/>
    </row>
    <row r="412" spans="1:4" ht="12.75">
      <c r="A412" s="51"/>
      <c r="B412" s="51"/>
      <c r="C412" s="51"/>
      <c r="D412" s="51"/>
    </row>
    <row r="413" spans="1:4" ht="12.75">
      <c r="A413" s="51"/>
      <c r="B413" s="51"/>
      <c r="C413" s="51"/>
      <c r="D413" s="51"/>
    </row>
    <row r="414" spans="1:4" ht="12.75">
      <c r="A414" s="51"/>
      <c r="B414" s="51"/>
      <c r="C414" s="51"/>
      <c r="D414" s="51"/>
    </row>
    <row r="415" spans="1:4" ht="12.75">
      <c r="A415" s="51"/>
      <c r="B415" s="51"/>
      <c r="C415" s="51"/>
      <c r="D415" s="51"/>
    </row>
  </sheetData>
  <sheetProtection/>
  <mergeCells count="141">
    <mergeCell ref="FV90:FX90"/>
    <mergeCell ref="FV91:FX91"/>
    <mergeCell ref="FZ91:GA91"/>
    <mergeCell ref="FV83:FX83"/>
    <mergeCell ref="FV84:FX84"/>
    <mergeCell ref="FV85:FX85"/>
    <mergeCell ref="FV86:FX86"/>
    <mergeCell ref="FV87:FX87"/>
    <mergeCell ref="FV88:FX88"/>
    <mergeCell ref="FR6:FT6"/>
    <mergeCell ref="FO4:FQ4"/>
    <mergeCell ref="FO6:FQ6"/>
    <mergeCell ref="FU4:FW4"/>
    <mergeCell ref="FU6:FW6"/>
    <mergeCell ref="FV89:FX89"/>
    <mergeCell ref="FC4:FE4"/>
    <mergeCell ref="FC6:FE6"/>
    <mergeCell ref="FF4:FH4"/>
    <mergeCell ref="FF6:FH6"/>
    <mergeCell ref="EW4:EY4"/>
    <mergeCell ref="EW6:EY6"/>
    <mergeCell ref="EZ4:FB4"/>
    <mergeCell ref="EZ6:FB6"/>
    <mergeCell ref="EQ4:ES4"/>
    <mergeCell ref="EQ6:ES6"/>
    <mergeCell ref="ET4:EV4"/>
    <mergeCell ref="ET6:EV6"/>
    <mergeCell ref="EL4:EN4"/>
    <mergeCell ref="EL6:EN6"/>
    <mergeCell ref="EF4:EH4"/>
    <mergeCell ref="EF6:EH6"/>
    <mergeCell ref="EI4:EK4"/>
    <mergeCell ref="EI6:EK6"/>
    <mergeCell ref="DZ4:EB4"/>
    <mergeCell ref="DZ6:EB6"/>
    <mergeCell ref="EC4:EE4"/>
    <mergeCell ref="EC6:EE6"/>
    <mergeCell ref="DW4:DY4"/>
    <mergeCell ref="DW6:DY6"/>
    <mergeCell ref="DN4:DP4"/>
    <mergeCell ref="DN6:DP6"/>
    <mergeCell ref="DT4:DV4"/>
    <mergeCell ref="DT6:DV6"/>
    <mergeCell ref="DQ4:DS4"/>
    <mergeCell ref="DQ6:DS6"/>
    <mergeCell ref="DH4:DJ4"/>
    <mergeCell ref="DH6:DJ6"/>
    <mergeCell ref="DK4:DM4"/>
    <mergeCell ref="DK6:DM6"/>
    <mergeCell ref="CZ4:DB4"/>
    <mergeCell ref="CZ6:DB6"/>
    <mergeCell ref="DE4:DG4"/>
    <mergeCell ref="DE6:DG6"/>
    <mergeCell ref="CK6:CM6"/>
    <mergeCell ref="CW4:CY4"/>
    <mergeCell ref="CW6:CY6"/>
    <mergeCell ref="CT4:CV4"/>
    <mergeCell ref="CT6:CV6"/>
    <mergeCell ref="CQ4:CS4"/>
    <mergeCell ref="CQ6:CS6"/>
    <mergeCell ref="CE6:CG6"/>
    <mergeCell ref="BY4:CA4"/>
    <mergeCell ref="BY6:CA6"/>
    <mergeCell ref="CB4:CD4"/>
    <mergeCell ref="CB6:CD6"/>
    <mergeCell ref="CN4:CP4"/>
    <mergeCell ref="CN6:CP6"/>
    <mergeCell ref="CH4:CJ4"/>
    <mergeCell ref="CH6:CJ6"/>
    <mergeCell ref="CK4:CM4"/>
    <mergeCell ref="BE6:BG6"/>
    <mergeCell ref="BH6:BJ6"/>
    <mergeCell ref="R4:S4"/>
    <mergeCell ref="AP6:AR6"/>
    <mergeCell ref="AJ6:AL6"/>
    <mergeCell ref="AV6:AX6"/>
    <mergeCell ref="AM6:AO6"/>
    <mergeCell ref="AS6:AU6"/>
    <mergeCell ref="AG6:AI6"/>
    <mergeCell ref="W4:Y4"/>
    <mergeCell ref="W6:Y6"/>
    <mergeCell ref="AG4:AI4"/>
    <mergeCell ref="H4:I4"/>
    <mergeCell ref="AC4:AE4"/>
    <mergeCell ref="J6:K6"/>
    <mergeCell ref="P6:Q6"/>
    <mergeCell ref="R6:S6"/>
    <mergeCell ref="P4:Q4"/>
    <mergeCell ref="T6:V6"/>
    <mergeCell ref="A1:H3"/>
    <mergeCell ref="H6:I6"/>
    <mergeCell ref="J4:K4"/>
    <mergeCell ref="L4:M4"/>
    <mergeCell ref="A4:A5"/>
    <mergeCell ref="F4:G4"/>
    <mergeCell ref="B6:C6"/>
    <mergeCell ref="F6:G6"/>
    <mergeCell ref="D6:E6"/>
    <mergeCell ref="L6:M6"/>
    <mergeCell ref="N6:O6"/>
    <mergeCell ref="N4:O4"/>
    <mergeCell ref="A75:AG75"/>
    <mergeCell ref="A73:AG73"/>
    <mergeCell ref="AY6:BA6"/>
    <mergeCell ref="AS4:AU4"/>
    <mergeCell ref="AC6:AE6"/>
    <mergeCell ref="AP4:AR4"/>
    <mergeCell ref="AY4:BA4"/>
    <mergeCell ref="T4:V4"/>
    <mergeCell ref="B4:C4"/>
    <mergeCell ref="D4:E4"/>
    <mergeCell ref="BB4:BD4"/>
    <mergeCell ref="AJ4:AL4"/>
    <mergeCell ref="AM4:AO4"/>
    <mergeCell ref="BN6:BP6"/>
    <mergeCell ref="Z4:AB4"/>
    <mergeCell ref="Z6:AB6"/>
    <mergeCell ref="BE4:BG4"/>
    <mergeCell ref="AV4:AX4"/>
    <mergeCell ref="BB6:BD6"/>
    <mergeCell ref="BH4:BJ4"/>
    <mergeCell ref="BK4:BM4"/>
    <mergeCell ref="BK6:BM6"/>
    <mergeCell ref="BN4:BP4"/>
    <mergeCell ref="BV4:BX4"/>
    <mergeCell ref="FV92:FX92"/>
    <mergeCell ref="FV93:FX93"/>
    <mergeCell ref="BV6:BX6"/>
    <mergeCell ref="BS4:BU4"/>
    <mergeCell ref="BS6:BU6"/>
    <mergeCell ref="CE4:CG4"/>
    <mergeCell ref="FV94:FX94"/>
    <mergeCell ref="FV95:FX95"/>
    <mergeCell ref="FV96:FX96"/>
    <mergeCell ref="FI4:FK4"/>
    <mergeCell ref="FI6:FK6"/>
    <mergeCell ref="FL4:FN4"/>
    <mergeCell ref="FL6:FN6"/>
    <mergeCell ref="FX4:FZ4"/>
    <mergeCell ref="FX6:FZ6"/>
    <mergeCell ref="FR4:FT4"/>
  </mergeCells>
  <printOptions/>
  <pageMargins left="0.5511811023622047" right="0.3937007874015748" top="0" bottom="0" header="0.5118110236220472" footer="0.5118110236220472"/>
  <pageSetup fitToWidth="0" fitToHeight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2013-08-06T04:10:11Z</cp:lastPrinted>
  <dcterms:created xsi:type="dcterms:W3CDTF">2008-10-01T07:10:45Z</dcterms:created>
  <dcterms:modified xsi:type="dcterms:W3CDTF">2013-09-11T04:32:04Z</dcterms:modified>
  <cp:category/>
  <cp:version/>
  <cp:contentType/>
  <cp:contentStatus/>
</cp:coreProperties>
</file>