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Лист1" sheetId="3" r:id="rId3"/>
  </sheets>
  <definedNames>
    <definedName name="_xlnm.Print_Area" localSheetId="0">'по голосованию'!$A$1:$H$142</definedName>
  </definedNames>
  <calcPr fullCalcOnLoad="1" fullPrecision="0"/>
</workbook>
</file>

<file path=xl/sharedStrings.xml><?xml version="1.0" encoding="utf-8"?>
<sst xmlns="http://schemas.openxmlformats.org/spreadsheetml/2006/main" count="398" uniqueCount="265">
  <si>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</si>
  <si>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</si>
  <si>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</si>
  <si>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</si>
  <si>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</si>
  <si>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</si>
  <si>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</si>
  <si>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</si>
  <si>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</si>
  <si>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</si>
  <si>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</si>
  <si>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</si>
  <si>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</si>
  <si>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</si>
  <si>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</si>
  <si>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</si>
  <si>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</si>
  <si>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</si>
  <si>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</si>
  <si>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</si>
  <si>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</si>
  <si>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</si>
  <si>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</si>
  <si>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</si>
  <si>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</si>
  <si>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</si>
  <si>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</si>
  <si>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</si>
  <si>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</si>
  <si>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</si>
  <si>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 xml:space="preserve">Управляющая организация   _____________________                                            Собственник __________________________                               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</si>
  <si>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</si>
  <si>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</si>
  <si>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</si>
  <si>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</si>
  <si>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</si>
  <si>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перевод реле времени</t>
  </si>
  <si>
    <t>ревизия ВРУ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</si>
  <si>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</si>
  <si>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</si>
  <si>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</si>
  <si>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отключение системы отопления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</si>
  <si>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</si>
  <si>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</si>
  <si>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</si>
  <si>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</si>
  <si>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</si>
  <si>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</si>
  <si>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восстановление общедомового уличного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</si>
  <si>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</si>
  <si>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</si>
  <si>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</si>
  <si>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</si>
  <si>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</si>
  <si>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</si>
  <si>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</si>
  <si>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</si>
  <si>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</si>
  <si>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</si>
  <si>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</si>
  <si>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</si>
  <si>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</si>
  <si>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</si>
  <si>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1 раз в 4 месяца</t>
  </si>
  <si>
    <t>ВСЕГО:</t>
  </si>
  <si>
    <t>подключение системы отопления с регулировкой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</si>
  <si>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</si>
  <si>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</si>
  <si>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</si>
  <si>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</si>
  <si>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</si>
  <si>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</si>
  <si>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</si>
  <si>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</si>
  <si>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</si>
  <si>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</si>
  <si>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</si>
  <si>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</si>
  <si>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</si>
  <si>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</si>
  <si>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</si>
  <si>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</si>
  <si>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</si>
  <si>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</si>
  <si>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</si>
  <si>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</si>
  <si>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</si>
  <si>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Сбор, вывоз и утилизация ТБО, руб/м2</t>
  </si>
  <si>
    <t>Работы заявочного характера, в т.ч.</t>
  </si>
  <si>
    <t>окос травы</t>
  </si>
  <si>
    <t>2-3 раза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</si>
  <si>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</si>
  <si>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</si>
  <si>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</si>
  <si>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</si>
  <si>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</si>
  <si>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</si>
  <si>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</si>
  <si>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</si>
  <si>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</si>
  <si>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</si>
  <si>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</si>
  <si>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содержанию кровли в т.числе:</t>
  </si>
  <si>
    <t>Задолженность за жителями и ЮЛ</t>
  </si>
  <si>
    <t>(многоквартирный дом с газовыми плитами )</t>
  </si>
  <si>
    <t>Обслуживание вводных и внутренних газопроводов жилого фонда</t>
  </si>
  <si>
    <t>замена ( поверка ) КИП</t>
  </si>
  <si>
    <t>обслуживание насосов холодного водоснабжения</t>
  </si>
  <si>
    <t>очистка кровли от снега и скалывание сосулек</t>
  </si>
  <si>
    <t>ремонт канализации</t>
  </si>
  <si>
    <t>М.П.</t>
  </si>
  <si>
    <t>Жители МКД</t>
  </si>
  <si>
    <t>погрузка мусора на автотранспорт вручную</t>
  </si>
  <si>
    <t>посыпка территории песко - соляной смесью</t>
  </si>
  <si>
    <t>установка модуля проверки лежаков системы ГВС на закипание</t>
  </si>
  <si>
    <t>установка шарового крана на выходе с ВВП горячей воды для взятия проб,сдачи анализа ГВС ф 15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</si>
  <si>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</si>
  <si>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</si>
  <si>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ремонт крылец</t>
  </si>
  <si>
    <t>восстановление изоляции на трубопроводах</t>
  </si>
  <si>
    <t>Смирнова Н.А.</t>
  </si>
  <si>
    <t>Радио Волгореченск</t>
  </si>
  <si>
    <t>Глушенкова А.Л.</t>
  </si>
  <si>
    <t>Ковалева И.М.</t>
  </si>
  <si>
    <t>Алексеева Т.А.</t>
  </si>
  <si>
    <t>Журавлев Н.Л.</t>
  </si>
  <si>
    <t>по адресу: ул.Ленинского Комсомола, д.25(S общ.=4452,9 м2; S зем.уч.=2346,7м2)</t>
  </si>
  <si>
    <t>Расчет размера платы за содержание и ремонт общего имущества в многоквартирном доме</t>
  </si>
  <si>
    <t>обслуживание насосов горячего водоснабжения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</si>
  <si>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</si>
  <si>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</si>
  <si>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</si>
  <si>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</si>
  <si>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ремонт бойлера</t>
  </si>
  <si>
    <t>ремонт вентшахт</t>
  </si>
  <si>
    <t>ремонт балконов</t>
  </si>
  <si>
    <t>ремонт козырьков подъездов</t>
  </si>
  <si>
    <t>ремонт парапета</t>
  </si>
  <si>
    <t>смена запорной арматуры на водоснабжении</t>
  </si>
  <si>
    <t>восстановление циркуляционной линии</t>
  </si>
  <si>
    <t>электроосвещение (установка датчиков движения)</t>
  </si>
  <si>
    <t>Сбор, вывоз и утилизация ТБО,руб/м2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</si>
  <si>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</si>
  <si>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</si>
  <si>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</si>
  <si>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</si>
  <si>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</si>
  <si>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</si>
  <si>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</si>
  <si>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</si>
  <si>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</si>
  <si>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</si>
  <si>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</si>
  <si>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</si>
  <si>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</si>
  <si>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</si>
  <si>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</si>
  <si>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Поступления от Ростелекома</t>
  </si>
  <si>
    <t>Ростелеком</t>
  </si>
  <si>
    <t>Саченок О.В. "Дива"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</si>
  <si>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</si>
  <si>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</si>
  <si>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</si>
  <si>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</si>
  <si>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 увеличена на 6,6% в соответствии с уровнем инфляции 2013 г.)</t>
  </si>
  <si>
    <t>Управление многоквартирным домом, всего в т.ч.</t>
  </si>
  <si>
    <t>Итого:</t>
  </si>
  <si>
    <t>заполнение электронных паспортов</t>
  </si>
  <si>
    <t>гидравлическое испытание элеваторных узлов и запорной арматуры</t>
  </si>
  <si>
    <t>ревизия задвижек отопления (диам. 50 мм -1 шт .диам.80мм-3шт.)</t>
  </si>
  <si>
    <t>смена задвижек отопления д.80мм-1шт.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</si>
  <si>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</si>
  <si>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</si>
  <si>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Работы заявочного характера</t>
  </si>
  <si>
    <t>Погашение задолженности прошлых периодов</t>
  </si>
  <si>
    <t>по состоянию на 01.05.2014г.</t>
  </si>
  <si>
    <t>реконструкция обвязки 1,2-ой ступени ВВП</t>
  </si>
  <si>
    <t>установка циркуляционного насоса на ГВС</t>
  </si>
  <si>
    <t>ремонт кровли 300 м2</t>
  </si>
  <si>
    <t>устройство сливов 98 п.м.</t>
  </si>
  <si>
    <t>установка спускников на отплении д.15 мм-10шт.</t>
  </si>
  <si>
    <t>установка шаровых кранов на эл.узле д.15мм-2шт.</t>
  </si>
  <si>
    <t>монтаж кабельных линий от  термосопротивлений  до приборов учета тепла системы теплоснабжения и ГВС МКД</t>
  </si>
  <si>
    <t>установка задвижки перед элеватором д.50мм-1шт.</t>
  </si>
  <si>
    <t>Лицевой счет многоквартирного дома по адресу: ул. Ленинского Комсомола, д. 25 на период с 1 мая 2014 по 30 апреля 2015 года</t>
  </si>
  <si>
    <t>гидравлическое испытание элеваторного узла запорной арматуры</t>
  </si>
  <si>
    <t>24045,65 (по тарифу)</t>
  </si>
  <si>
    <t>55</t>
  </si>
  <si>
    <t>Смена регулятора РТДО 25</t>
  </si>
  <si>
    <t>Ревизия ЩЭ ( кв.72)</t>
  </si>
  <si>
    <t>88</t>
  </si>
  <si>
    <t>86</t>
  </si>
  <si>
    <t>Н.Ф.Каюткина</t>
  </si>
  <si>
    <t xml:space="preserve">Струлева Н.А. </t>
  </si>
  <si>
    <t xml:space="preserve">Струлева Н.А. (аптека) </t>
  </si>
  <si>
    <t>Подключение электронасоса в подвале</t>
  </si>
  <si>
    <t>100</t>
  </si>
  <si>
    <t>95</t>
  </si>
  <si>
    <t>Ревизия ЩЭ, замена деталей ( кв.72)</t>
  </si>
  <si>
    <t>ремонт кровли 300 м2( факт 250 м2)</t>
  </si>
  <si>
    <t>109</t>
  </si>
  <si>
    <t>31.07.2014</t>
  </si>
  <si>
    <t>7645,09</t>
  </si>
  <si>
    <t>смена задвижек отопления д. 80 мм - 1 шт ( факт ф 80 мм - 2 шт)</t>
  </si>
  <si>
    <t>5/01506</t>
  </si>
  <si>
    <t>Остаток(+) / Долг(-) на 1.05.14г.</t>
  </si>
  <si>
    <t xml:space="preserve"> Экономия(+) / Долг(-) на 1.05.2015</t>
  </si>
  <si>
    <t>Ревизия ЩЭ ( кв.72)( корректировка)</t>
  </si>
  <si>
    <t>116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</si>
  <si>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</si>
  <si>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</si>
  <si>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Восстановление кирпичной кладки фасада ( предписание ГЖИ)</t>
  </si>
  <si>
    <t>130</t>
  </si>
  <si>
    <t>Смена регулятора РТДО 25 ( переврезка скобы)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</si>
  <si>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</si>
  <si>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</si>
  <si>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</si>
  <si>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</si>
  <si>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</si>
  <si>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( 2 точки с июля 2011 года)</t>
  </si>
  <si>
    <t>Ремонт стояка СТС (кв.71,75)</t>
  </si>
  <si>
    <t>133</t>
  </si>
  <si>
    <t>134</t>
  </si>
  <si>
    <t>Прочистка вентиляции ( кв.63)</t>
  </si>
  <si>
    <t>136</t>
  </si>
  <si>
    <t>Перевод ВВВ на зимнюю схему</t>
  </si>
  <si>
    <t>Подключение лестничных клеток к СТС</t>
  </si>
  <si>
    <t>149</t>
  </si>
  <si>
    <t>Переврезка колбы РТДО, смена регулятора РТДО</t>
  </si>
  <si>
    <t>Ремонт стояка СТС (кв.73)</t>
  </si>
  <si>
    <t>155</t>
  </si>
  <si>
    <t>Стройметаллинвест</t>
  </si>
  <si>
    <t>Ревизия ЩЭ, замена деталей ( кв.26)</t>
  </si>
  <si>
    <t>192</t>
  </si>
  <si>
    <t>190</t>
  </si>
  <si>
    <t>Замена лампочек 60ВТ в подъезде</t>
  </si>
  <si>
    <t>4</t>
  </si>
  <si>
    <t>18</t>
  </si>
  <si>
    <t>Дмитриева Ю.А.</t>
  </si>
  <si>
    <t>47</t>
  </si>
  <si>
    <t>Смена сопла на эл.узле СТС</t>
  </si>
  <si>
    <t>75</t>
  </si>
  <si>
    <t>Отключение лестничных клеток от СТС</t>
  </si>
  <si>
    <t>76</t>
  </si>
  <si>
    <t>Установка табличка на подъезд</t>
  </si>
  <si>
    <t>Стоимость таблички - 1 таб. ( ООО "РЕКОМ")</t>
  </si>
  <si>
    <t>ремонт кровли 300 м2( факт 23  м2 в один слой кв.97)</t>
  </si>
  <si>
    <t>Замена патрона подвестного (2-й подвал)</t>
  </si>
  <si>
    <t>92</t>
  </si>
  <si>
    <t>Крепеж парапетных  сливов</t>
  </si>
  <si>
    <t>ремонт кровли 300 м2( факт 10  м2 в один слой )</t>
  </si>
  <si>
    <t>Замена таблички на доме</t>
  </si>
  <si>
    <t>Смена стояка ГВС ( кв.36)</t>
  </si>
  <si>
    <t>152</t>
  </si>
  <si>
    <t>Ремонт стояка ГВС ( кв.48,50)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</si>
  <si>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</si>
  <si>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</si>
  <si>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</si>
  <si>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</si>
  <si>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Обслуживание вводных и внутренних газопроводов жилого фонда( Корректировка по выставленному счету фактуре № 5765 от 23.04.2015 г. на сумму 31989,10 руб.)</t>
  </si>
  <si>
    <t>Сопло</t>
  </si>
  <si>
    <t>мат.отчет</t>
  </si>
  <si>
    <t>2014-2015</t>
  </si>
  <si>
    <t>установка циркуляционного насоса на ГВС( со стоимостью насоса)</t>
  </si>
  <si>
    <t>Данные  по состоянию на 01.05.2015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</si>
</sst>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4"/>
      <name val="Arial Cyr"/>
      <family val="0"/>
    </font>
    <font>
      <sz val="11"/>
      <name val="Arial"/>
      <family val="2"/>
    </font>
    <font>
      <i/>
      <sz val="10"/>
      <name val="Arial Cyr"/>
      <family val="2"/>
    </font>
    <font>
      <b/>
      <i/>
      <u val="single"/>
      <sz val="20"/>
      <name val="Arial Cyr"/>
      <family val="0"/>
    </font>
    <font>
      <sz val="18"/>
      <name val="Arial Black"/>
      <family val="2"/>
    </font>
    <font>
      <sz val="20"/>
      <name val="Arial Black"/>
      <family val="2"/>
    </font>
    <font>
      <b/>
      <sz val="12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6"/>
      <name val="Arial Cyr"/>
      <family val="0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0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18" fillId="25" borderId="16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18" fillId="25" borderId="17" xfId="0" applyNumberFormat="1" applyFont="1" applyFill="1" applyBorder="1" applyAlignment="1">
      <alignment horizontal="center" vertical="center" wrapText="1"/>
    </xf>
    <xf numFmtId="2" fontId="18" fillId="25" borderId="18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2" fontId="0" fillId="25" borderId="23" xfId="0" applyNumberFormat="1" applyFont="1" applyFill="1" applyBorder="1" applyAlignment="1">
      <alignment horizontal="center" vertical="center" wrapText="1"/>
    </xf>
    <xf numFmtId="2" fontId="23" fillId="24" borderId="24" xfId="0" applyNumberFormat="1" applyFont="1" applyFill="1" applyBorder="1" applyAlignment="1">
      <alignment horizontal="center"/>
    </xf>
    <xf numFmtId="0" fontId="18" fillId="24" borderId="21" xfId="0" applyFont="1" applyFill="1" applyBorder="1" applyAlignment="1">
      <alignment horizontal="center" vertical="center"/>
    </xf>
    <xf numFmtId="2" fontId="23" fillId="24" borderId="21" xfId="0" applyNumberFormat="1" applyFont="1" applyFill="1" applyBorder="1" applyAlignment="1">
      <alignment horizontal="center" vertical="center" wrapText="1"/>
    </xf>
    <xf numFmtId="2" fontId="0" fillId="25" borderId="25" xfId="0" applyNumberFormat="1" applyFont="1" applyFill="1" applyBorder="1" applyAlignment="1">
      <alignment horizontal="center" vertical="center" wrapText="1"/>
    </xf>
    <xf numFmtId="2" fontId="23" fillId="0" borderId="2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22" fillId="24" borderId="26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/>
    </xf>
    <xf numFmtId="2" fontId="0" fillId="24" borderId="26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/>
    </xf>
    <xf numFmtId="2" fontId="0" fillId="24" borderId="27" xfId="0" applyNumberFormat="1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5" borderId="29" xfId="0" applyFont="1" applyFill="1" applyBorder="1" applyAlignment="1">
      <alignment horizontal="left" vertical="center" wrapText="1"/>
    </xf>
    <xf numFmtId="0" fontId="23" fillId="24" borderId="30" xfId="0" applyFont="1" applyFill="1" applyBorder="1" applyAlignment="1">
      <alignment horizontal="left" vertical="center" wrapText="1"/>
    </xf>
    <xf numFmtId="0" fontId="19" fillId="24" borderId="28" xfId="0" applyFont="1" applyFill="1" applyBorder="1" applyAlignment="1">
      <alignment horizontal="left" vertical="center" wrapText="1"/>
    </xf>
    <xf numFmtId="0" fontId="0" fillId="25" borderId="31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39" fillId="24" borderId="23" xfId="0" applyFont="1" applyFill="1" applyBorder="1" applyAlignment="1">
      <alignment horizontal="center" vertical="center" wrapText="1"/>
    </xf>
    <xf numFmtId="0" fontId="0" fillId="24" borderId="32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 wrapText="1"/>
    </xf>
    <xf numFmtId="0" fontId="0" fillId="24" borderId="33" xfId="0" applyFill="1" applyBorder="1" applyAlignment="1">
      <alignment horizontal="left" vertical="center"/>
    </xf>
    <xf numFmtId="0" fontId="25" fillId="24" borderId="33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40" fillId="25" borderId="33" xfId="0" applyFont="1" applyFill="1" applyBorder="1" applyAlignment="1">
      <alignment horizontal="center" vertical="center" wrapText="1"/>
    </xf>
    <xf numFmtId="2" fontId="24" fillId="25" borderId="13" xfId="0" applyNumberFormat="1" applyFont="1" applyFill="1" applyBorder="1" applyAlignment="1">
      <alignment horizontal="center" vertical="center" wrapText="1"/>
    </xf>
    <xf numFmtId="2" fontId="24" fillId="25" borderId="14" xfId="0" applyNumberFormat="1" applyFont="1" applyFill="1" applyBorder="1" applyAlignment="1">
      <alignment horizontal="center" vertical="center" wrapText="1"/>
    </xf>
    <xf numFmtId="2" fontId="24" fillId="25" borderId="15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24" fillId="25" borderId="17" xfId="0" applyNumberFormat="1" applyFont="1" applyFill="1" applyBorder="1" applyAlignment="1">
      <alignment horizontal="center" vertical="center" wrapText="1"/>
    </xf>
    <xf numFmtId="2" fontId="24" fillId="25" borderId="2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0" fillId="26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textRotation="90" wrapText="1"/>
    </xf>
    <xf numFmtId="0" fontId="18" fillId="0" borderId="37" xfId="0" applyFont="1" applyFill="1" applyBorder="1" applyAlignment="1">
      <alignment horizontal="center" vertical="center" wrapText="1"/>
    </xf>
    <xf numFmtId="0" fontId="18" fillId="24" borderId="38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24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ill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left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2" fontId="18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2" fontId="24" fillId="27" borderId="10" xfId="0" applyNumberFormat="1" applyFont="1" applyFill="1" applyBorder="1" applyAlignment="1">
      <alignment horizontal="center" vertical="center" wrapText="1"/>
    </xf>
    <xf numFmtId="0" fontId="24" fillId="27" borderId="17" xfId="0" applyFont="1" applyFill="1" applyBorder="1" applyAlignment="1">
      <alignment horizontal="center" vertical="center" wrapText="1"/>
    </xf>
    <xf numFmtId="2" fontId="24" fillId="27" borderId="17" xfId="0" applyNumberFormat="1" applyFont="1" applyFill="1" applyBorder="1" applyAlignment="1">
      <alignment horizontal="center" vertical="center" wrapText="1"/>
    </xf>
    <xf numFmtId="2" fontId="18" fillId="25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2" fontId="23" fillId="0" borderId="0" xfId="0" applyNumberFormat="1" applyFont="1" applyFill="1" applyAlignment="1">
      <alignment horizontal="center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 wrapText="1"/>
    </xf>
    <xf numFmtId="2" fontId="23" fillId="0" borderId="37" xfId="0" applyNumberFormat="1" applyFont="1" applyFill="1" applyBorder="1" applyAlignment="1">
      <alignment horizontal="center" vertical="center" wrapText="1"/>
    </xf>
    <xf numFmtId="2" fontId="23" fillId="25" borderId="38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2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8" fillId="0" borderId="12" xfId="0" applyFont="1" applyFill="1" applyBorder="1" applyAlignment="1">
      <alignment horizontal="left" vertical="center" wrapText="1"/>
    </xf>
    <xf numFmtId="2" fontId="24" fillId="25" borderId="18" xfId="0" applyNumberFormat="1" applyFont="1" applyFill="1" applyBorder="1" applyAlignment="1">
      <alignment horizontal="center" vertical="center" wrapText="1"/>
    </xf>
    <xf numFmtId="2" fontId="24" fillId="25" borderId="16" xfId="0" applyNumberFormat="1" applyFont="1" applyFill="1" applyBorder="1" applyAlignment="1">
      <alignment horizontal="center" vertical="center" wrapText="1"/>
    </xf>
    <xf numFmtId="0" fontId="28" fillId="0" borderId="47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4" borderId="37" xfId="0" applyFont="1" applyFill="1" applyBorder="1" applyAlignment="1">
      <alignment/>
    </xf>
    <xf numFmtId="2" fontId="23" fillId="24" borderId="37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2" fontId="19" fillId="24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49" fontId="0" fillId="24" borderId="35" xfId="0" applyNumberFormat="1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31" fillId="24" borderId="30" xfId="0" applyFont="1" applyFill="1" applyBorder="1" applyAlignment="1">
      <alignment horizontal="center" vertical="center" wrapText="1"/>
    </xf>
    <xf numFmtId="0" fontId="0" fillId="26" borderId="33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3" fillId="24" borderId="30" xfId="0" applyNumberFormat="1" applyFont="1" applyFill="1" applyBorder="1" applyAlignment="1">
      <alignment horizontal="left" vertical="center" wrapText="1"/>
    </xf>
    <xf numFmtId="2" fontId="0" fillId="24" borderId="48" xfId="0" applyNumberFormat="1" applyFill="1" applyBorder="1" applyAlignment="1">
      <alignment horizontal="center" vertical="center"/>
    </xf>
    <xf numFmtId="2" fontId="25" fillId="24" borderId="33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0" fillId="25" borderId="0" xfId="0" applyNumberFormat="1" applyFill="1" applyAlignment="1">
      <alignment/>
    </xf>
    <xf numFmtId="2" fontId="35" fillId="0" borderId="10" xfId="0" applyNumberFormat="1" applyFont="1" applyBorder="1" applyAlignment="1">
      <alignment horizontal="center"/>
    </xf>
    <xf numFmtId="2" fontId="25" fillId="25" borderId="0" xfId="0" applyNumberFormat="1" applyFont="1" applyFill="1" applyAlignment="1">
      <alignment/>
    </xf>
    <xf numFmtId="2" fontId="0" fillId="26" borderId="33" xfId="0" applyNumberFormat="1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2" fontId="0" fillId="25" borderId="33" xfId="0" applyNumberFormat="1" applyFill="1" applyBorder="1" applyAlignment="1">
      <alignment horizontal="center" vertical="center"/>
    </xf>
    <xf numFmtId="0" fontId="29" fillId="26" borderId="10" xfId="0" applyFont="1" applyFill="1" applyBorder="1" applyAlignment="1">
      <alignment horizontal="left" vertical="center" wrapText="1"/>
    </xf>
    <xf numFmtId="0" fontId="29" fillId="26" borderId="0" xfId="0" applyFont="1" applyFill="1" applyBorder="1" applyAlignment="1">
      <alignment horizontal="left" vertical="center" wrapText="1"/>
    </xf>
    <xf numFmtId="0" fontId="0" fillId="26" borderId="49" xfId="0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 vertical="center" wrapText="1"/>
    </xf>
    <xf numFmtId="14" fontId="0" fillId="24" borderId="17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49" fontId="0" fillId="24" borderId="34" xfId="0" applyNumberFormat="1" applyFont="1" applyFill="1" applyBorder="1" applyAlignment="1">
      <alignment horizontal="center" vertical="center" wrapText="1"/>
    </xf>
    <xf numFmtId="2" fontId="27" fillId="25" borderId="19" xfId="0" applyNumberFormat="1" applyFont="1" applyFill="1" applyBorder="1" applyAlignment="1">
      <alignment horizontal="center" vertical="center" wrapText="1"/>
    </xf>
    <xf numFmtId="0" fontId="18" fillId="25" borderId="36" xfId="0" applyFont="1" applyFill="1" applyBorder="1" applyAlignment="1">
      <alignment horizontal="left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3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2" fontId="0" fillId="24" borderId="17" xfId="0" applyNumberFormat="1" applyFont="1" applyFill="1" applyBorder="1" applyAlignment="1">
      <alignment horizontal="center" vertical="center" wrapText="1"/>
    </xf>
    <xf numFmtId="2" fontId="0" fillId="25" borderId="20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2" fontId="18" fillId="0" borderId="37" xfId="0" applyNumberFormat="1" applyFont="1" applyFill="1" applyBorder="1" applyAlignment="1">
      <alignment horizontal="center" vertical="center" wrapText="1"/>
    </xf>
    <xf numFmtId="2" fontId="18" fillId="25" borderId="37" xfId="0" applyNumberFormat="1" applyFont="1" applyFill="1" applyBorder="1" applyAlignment="1">
      <alignment horizontal="center" vertical="center" wrapText="1"/>
    </xf>
    <xf numFmtId="2" fontId="18" fillId="25" borderId="38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left" vertical="center" wrapText="1"/>
    </xf>
    <xf numFmtId="2" fontId="18" fillId="25" borderId="50" xfId="0" applyNumberFormat="1" applyFont="1" applyFill="1" applyBorder="1" applyAlignment="1">
      <alignment horizontal="center" vertical="center" wrapText="1"/>
    </xf>
    <xf numFmtId="2" fontId="18" fillId="25" borderId="51" xfId="0" applyNumberFormat="1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left" vertical="center" wrapText="1"/>
    </xf>
    <xf numFmtId="0" fontId="28" fillId="27" borderId="47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center" vertical="center"/>
    </xf>
    <xf numFmtId="2" fontId="23" fillId="25" borderId="37" xfId="0" applyNumberFormat="1" applyFont="1" applyFill="1" applyBorder="1" applyAlignment="1">
      <alignment horizontal="center" vertical="center" wrapText="1"/>
    </xf>
    <xf numFmtId="2" fontId="24" fillId="25" borderId="50" xfId="0" applyNumberFormat="1" applyFont="1" applyFill="1" applyBorder="1" applyAlignment="1">
      <alignment horizontal="center" vertical="center" wrapText="1"/>
    </xf>
    <xf numFmtId="2" fontId="24" fillId="25" borderId="51" xfId="0" applyNumberFormat="1" applyFont="1" applyFill="1" applyBorder="1" applyAlignment="1">
      <alignment horizontal="center" vertical="center" wrapText="1"/>
    </xf>
    <xf numFmtId="2" fontId="24" fillId="25" borderId="5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25" borderId="12" xfId="0" applyFont="1" applyFill="1" applyBorder="1" applyAlignment="1">
      <alignment horizontal="left" vertical="center" wrapText="1"/>
    </xf>
    <xf numFmtId="2" fontId="20" fillId="0" borderId="10" xfId="0" applyNumberFormat="1" applyFont="1" applyBorder="1" applyAlignment="1">
      <alignment horizontal="center"/>
    </xf>
    <xf numFmtId="14" fontId="0" fillId="24" borderId="10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14" fontId="24" fillId="24" borderId="10" xfId="0" applyNumberFormat="1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24" borderId="32" xfId="0" applyFont="1" applyFill="1" applyBorder="1" applyAlignment="1">
      <alignment horizontal="center" vertical="center" wrapText="1"/>
    </xf>
    <xf numFmtId="0" fontId="0" fillId="24" borderId="26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left" vertical="center" wrapText="1"/>
    </xf>
    <xf numFmtId="0" fontId="18" fillId="26" borderId="26" xfId="0" applyFont="1" applyFill="1" applyBorder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24" fillId="26" borderId="26" xfId="0" applyFont="1" applyFill="1" applyBorder="1" applyAlignment="1">
      <alignment horizontal="center" vertical="center" wrapText="1"/>
    </xf>
    <xf numFmtId="14" fontId="24" fillId="26" borderId="10" xfId="0" applyNumberFormat="1" applyFont="1" applyFill="1" applyBorder="1" applyAlignment="1">
      <alignment horizontal="center" vertical="center" wrapText="1"/>
    </xf>
    <xf numFmtId="0" fontId="39" fillId="26" borderId="23" xfId="0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49" fontId="0" fillId="24" borderId="23" xfId="0" applyNumberFormat="1" applyFont="1" applyFill="1" applyBorder="1" applyAlignment="1">
      <alignment vertical="center" wrapText="1"/>
    </xf>
    <xf numFmtId="49" fontId="0" fillId="24" borderId="19" xfId="0" applyNumberFormat="1" applyFont="1" applyFill="1" applyBorder="1" applyAlignment="1">
      <alignment vertical="center" wrapText="1"/>
    </xf>
    <xf numFmtId="49" fontId="23" fillId="24" borderId="30" xfId="0" applyNumberFormat="1" applyFont="1" applyFill="1" applyBorder="1" applyAlignment="1">
      <alignment horizontal="left" vertical="center" wrapText="1"/>
    </xf>
    <xf numFmtId="0" fontId="0" fillId="25" borderId="54" xfId="0" applyFont="1" applyFill="1" applyBorder="1" applyAlignment="1">
      <alignment horizontal="left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0" fillId="0" borderId="0" xfId="0" applyAlignment="1">
      <alignment/>
    </xf>
    <xf numFmtId="2" fontId="2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9" fillId="25" borderId="55" xfId="0" applyNumberFormat="1" applyFont="1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0" fillId="0" borderId="53" xfId="0" applyFont="1" applyFill="1" applyBorder="1" applyAlignment="1">
      <alignment horizontal="left" vertical="center" wrapText="1"/>
    </xf>
    <xf numFmtId="0" fontId="0" fillId="0" borderId="57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left" vertical="center" wrapText="1"/>
    </xf>
    <xf numFmtId="0" fontId="36" fillId="24" borderId="59" xfId="0" applyFont="1" applyFill="1" applyBorder="1" applyAlignment="1">
      <alignment horizontal="left"/>
    </xf>
    <xf numFmtId="0" fontId="23" fillId="24" borderId="60" xfId="0" applyFont="1" applyFill="1" applyBorder="1" applyAlignment="1">
      <alignment horizontal="center" vertical="center" wrapText="1"/>
    </xf>
    <xf numFmtId="0" fontId="23" fillId="24" borderId="61" xfId="0" applyFont="1" applyFill="1" applyBorder="1" applyAlignment="1">
      <alignment horizontal="center" vertical="center" wrapText="1"/>
    </xf>
    <xf numFmtId="0" fontId="23" fillId="24" borderId="62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2" fillId="24" borderId="63" xfId="0" applyFont="1" applyFill="1" applyBorder="1" applyAlignment="1">
      <alignment horizontal="center" vertical="center" wrapText="1"/>
    </xf>
    <xf numFmtId="0" fontId="32" fillId="24" borderId="54" xfId="0" applyFont="1" applyFill="1" applyBorder="1" applyAlignment="1">
      <alignment horizontal="center" vertical="center" wrapText="1"/>
    </xf>
    <xf numFmtId="0" fontId="32" fillId="24" borderId="64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54" xfId="0" applyFont="1" applyFill="1" applyBorder="1" applyAlignment="1">
      <alignment horizontal="center" vertical="center" wrapText="1"/>
    </xf>
    <xf numFmtId="0" fontId="26" fillId="25" borderId="23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25" borderId="19" xfId="0" applyFont="1" applyFill="1" applyBorder="1" applyAlignment="1">
      <alignment horizontal="center"/>
    </xf>
    <xf numFmtId="0" fontId="20" fillId="25" borderId="54" xfId="0" applyFont="1" applyFill="1" applyBorder="1" applyAlignment="1">
      <alignment horizontal="center"/>
    </xf>
    <xf numFmtId="0" fontId="20" fillId="25" borderId="23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36" fillId="24" borderId="59" xfId="0" applyFont="1" applyFill="1" applyBorder="1" applyAlignment="1">
      <alignment horizontal="right"/>
    </xf>
    <xf numFmtId="0" fontId="36" fillId="24" borderId="0" xfId="0" applyFont="1" applyFill="1" applyAlignment="1">
      <alignment horizontal="left" wrapText="1"/>
    </xf>
    <xf numFmtId="0" fontId="36" fillId="24" borderId="0" xfId="0" applyFont="1" applyFill="1" applyAlignment="1">
      <alignment horizontal="right"/>
    </xf>
    <xf numFmtId="0" fontId="3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zoomScale="75" zoomScaleNormal="75" zoomScalePageLayoutView="0" workbookViewId="0" topLeftCell="A51">
      <selection activeCell="A133" sqref="A133"/>
    </sheetView>
  </sheetViews>
  <sheetFormatPr defaultColWidth="9.00390625" defaultRowHeight="12.75"/>
  <cols>
    <col min="1" max="1" width="72.75390625" style="94" customWidth="1"/>
    <col min="2" max="2" width="19.125" style="94" customWidth="1"/>
    <col min="3" max="3" width="13.875" style="94" hidden="1" customWidth="1"/>
    <col min="4" max="4" width="15.875" style="94" customWidth="1"/>
    <col min="5" max="5" width="13.875" style="94" hidden="1" customWidth="1"/>
    <col min="6" max="6" width="20.875" style="3" hidden="1" customWidth="1"/>
    <col min="7" max="7" width="13.875" style="94" customWidth="1"/>
    <col min="8" max="8" width="20.875" style="3" customWidth="1"/>
    <col min="9" max="9" width="15.375" style="94" customWidth="1"/>
    <col min="10" max="10" width="15.375" style="94" hidden="1" customWidth="1"/>
    <col min="11" max="11" width="15.375" style="95" hidden="1" customWidth="1"/>
    <col min="12" max="14" width="15.375" style="94" customWidth="1"/>
    <col min="15" max="16384" width="9.125" style="94" customWidth="1"/>
  </cols>
  <sheetData>
    <row r="1" spans="1:8" ht="16.5" customHeight="1">
      <c r="A1" s="272" t="s">
        <v>0</v>
      </c>
      <c r="B1" s="273"/>
      <c r="C1" s="273"/>
      <c r="D1" s="273"/>
      <c r="E1" s="273"/>
      <c r="F1" s="273"/>
      <c r="G1" s="273"/>
      <c r="H1" s="273"/>
    </row>
    <row r="2" spans="2:8" ht="12.75" customHeight="1">
      <c r="B2" s="274" t="s">
        <v>1</v>
      </c>
      <c r="C2" s="274"/>
      <c r="D2" s="274"/>
      <c r="E2" s="274"/>
      <c r="F2" s="274"/>
      <c r="G2" s="273"/>
      <c r="H2" s="273"/>
    </row>
    <row r="3" spans="1:8" ht="19.5" customHeight="1">
      <c r="A3" s="96" t="s">
        <v>163</v>
      </c>
      <c r="B3" s="274" t="s">
        <v>2</v>
      </c>
      <c r="C3" s="274"/>
      <c r="D3" s="274"/>
      <c r="E3" s="274"/>
      <c r="F3" s="274"/>
      <c r="G3" s="273"/>
      <c r="H3" s="273"/>
    </row>
    <row r="4" spans="2:8" ht="14.25" customHeight="1">
      <c r="B4" s="274" t="s">
        <v>33</v>
      </c>
      <c r="C4" s="274"/>
      <c r="D4" s="274"/>
      <c r="E4" s="274"/>
      <c r="F4" s="274"/>
      <c r="G4" s="273"/>
      <c r="H4" s="273"/>
    </row>
    <row r="5" spans="1:11" ht="39.75" customHeight="1">
      <c r="A5" s="275"/>
      <c r="B5" s="276"/>
      <c r="C5" s="276"/>
      <c r="D5" s="276"/>
      <c r="E5" s="276"/>
      <c r="F5" s="276"/>
      <c r="G5" s="276"/>
      <c r="H5" s="276"/>
      <c r="K5" s="94"/>
    </row>
    <row r="6" spans="1:11" ht="33" customHeight="1">
      <c r="A6" s="277"/>
      <c r="B6" s="278"/>
      <c r="C6" s="278"/>
      <c r="D6" s="278"/>
      <c r="E6" s="278"/>
      <c r="F6" s="278"/>
      <c r="G6" s="278"/>
      <c r="H6" s="278"/>
      <c r="K6" s="94"/>
    </row>
    <row r="7" spans="1:11" ht="23.25" customHeight="1">
      <c r="A7" s="260" t="s">
        <v>164</v>
      </c>
      <c r="B7" s="260"/>
      <c r="C7" s="260"/>
      <c r="D7" s="260"/>
      <c r="E7" s="260"/>
      <c r="F7" s="260"/>
      <c r="G7" s="260"/>
      <c r="H7" s="260"/>
      <c r="K7" s="94"/>
    </row>
    <row r="8" spans="1:11" s="97" customFormat="1" ht="33" customHeight="1">
      <c r="A8" s="261" t="s">
        <v>3</v>
      </c>
      <c r="B8" s="261"/>
      <c r="C8" s="261"/>
      <c r="D8" s="261"/>
      <c r="E8" s="261"/>
      <c r="F8" s="261"/>
      <c r="G8" s="261"/>
      <c r="H8" s="261"/>
      <c r="K8" s="98"/>
    </row>
    <row r="9" spans="1:8" s="99" customFormat="1" ht="18.75" customHeight="1">
      <c r="A9" s="261" t="s">
        <v>126</v>
      </c>
      <c r="B9" s="261"/>
      <c r="C9" s="261"/>
      <c r="D9" s="261"/>
      <c r="E9" s="262"/>
      <c r="F9" s="262"/>
      <c r="G9" s="262"/>
      <c r="H9" s="262"/>
    </row>
    <row r="10" spans="1:8" s="100" customFormat="1" ht="17.25" customHeight="1">
      <c r="A10" s="263" t="s">
        <v>104</v>
      </c>
      <c r="B10" s="263"/>
      <c r="C10" s="263"/>
      <c r="D10" s="263"/>
      <c r="E10" s="264"/>
      <c r="F10" s="264"/>
      <c r="G10" s="264"/>
      <c r="H10" s="264"/>
    </row>
    <row r="11" spans="1:8" s="99" customFormat="1" ht="30" customHeight="1" thickBot="1">
      <c r="A11" s="265" t="s">
        <v>127</v>
      </c>
      <c r="B11" s="265"/>
      <c r="C11" s="265"/>
      <c r="D11" s="265"/>
      <c r="E11" s="266"/>
      <c r="F11" s="266"/>
      <c r="G11" s="266"/>
      <c r="H11" s="266"/>
    </row>
    <row r="12" spans="1:11" s="12" customFormat="1" ht="139.5" customHeight="1" thickBot="1">
      <c r="A12" s="101" t="s">
        <v>4</v>
      </c>
      <c r="B12" s="102" t="s">
        <v>5</v>
      </c>
      <c r="C12" s="103" t="s">
        <v>6</v>
      </c>
      <c r="D12" s="103" t="s">
        <v>34</v>
      </c>
      <c r="E12" s="103" t="s">
        <v>6</v>
      </c>
      <c r="F12" s="104" t="s">
        <v>7</v>
      </c>
      <c r="G12" s="103" t="s">
        <v>6</v>
      </c>
      <c r="H12" s="104" t="s">
        <v>7</v>
      </c>
      <c r="K12" s="105"/>
    </row>
    <row r="13" spans="1:11" s="112" customFormat="1" ht="12.75">
      <c r="A13" s="106">
        <v>1</v>
      </c>
      <c r="B13" s="107">
        <v>2</v>
      </c>
      <c r="C13" s="107">
        <v>3</v>
      </c>
      <c r="D13" s="108"/>
      <c r="E13" s="107">
        <v>3</v>
      </c>
      <c r="F13" s="109">
        <v>4</v>
      </c>
      <c r="G13" s="110">
        <v>3</v>
      </c>
      <c r="H13" s="111">
        <v>4</v>
      </c>
      <c r="K13" s="113"/>
    </row>
    <row r="14" spans="1:11" s="112" customFormat="1" ht="49.5" customHeight="1">
      <c r="A14" s="267" t="s">
        <v>8</v>
      </c>
      <c r="B14" s="268"/>
      <c r="C14" s="268"/>
      <c r="D14" s="268"/>
      <c r="E14" s="268"/>
      <c r="F14" s="268"/>
      <c r="G14" s="269"/>
      <c r="H14" s="270"/>
      <c r="K14" s="113"/>
    </row>
    <row r="15" spans="1:11" s="12" customFormat="1" ht="15">
      <c r="A15" s="80" t="s">
        <v>165</v>
      </c>
      <c r="B15" s="36"/>
      <c r="C15" s="114">
        <f>F15*12</f>
        <v>0</v>
      </c>
      <c r="D15" s="17">
        <f>G15*I15</f>
        <v>142670.92</v>
      </c>
      <c r="E15" s="16">
        <f>H15*12</f>
        <v>32.04</v>
      </c>
      <c r="F15" s="18"/>
      <c r="G15" s="16">
        <f>H15*12</f>
        <v>32.04</v>
      </c>
      <c r="H15" s="18">
        <f>H20+H22</f>
        <v>2.67</v>
      </c>
      <c r="I15" s="12">
        <v>4452.9</v>
      </c>
      <c r="J15" s="12">
        <v>1.07</v>
      </c>
      <c r="K15" s="105">
        <v>2.24</v>
      </c>
    </row>
    <row r="16" spans="1:11" s="12" customFormat="1" ht="29.25" customHeight="1">
      <c r="A16" s="115" t="s">
        <v>52</v>
      </c>
      <c r="B16" s="116" t="s">
        <v>53</v>
      </c>
      <c r="C16" s="117"/>
      <c r="D16" s="88"/>
      <c r="E16" s="87"/>
      <c r="F16" s="89"/>
      <c r="G16" s="87"/>
      <c r="H16" s="89"/>
      <c r="I16" s="12">
        <v>4452.9</v>
      </c>
      <c r="K16" s="105"/>
    </row>
    <row r="17" spans="1:11" s="12" customFormat="1" ht="15">
      <c r="A17" s="115" t="s">
        <v>54</v>
      </c>
      <c r="B17" s="116" t="s">
        <v>53</v>
      </c>
      <c r="C17" s="117"/>
      <c r="D17" s="88"/>
      <c r="E17" s="87"/>
      <c r="F17" s="89"/>
      <c r="G17" s="87"/>
      <c r="H17" s="89"/>
      <c r="I17" s="12">
        <v>4452.9</v>
      </c>
      <c r="K17" s="105"/>
    </row>
    <row r="18" spans="1:11" s="12" customFormat="1" ht="15">
      <c r="A18" s="115" t="s">
        <v>55</v>
      </c>
      <c r="B18" s="116" t="s">
        <v>56</v>
      </c>
      <c r="C18" s="117"/>
      <c r="D18" s="88"/>
      <c r="E18" s="87"/>
      <c r="F18" s="89"/>
      <c r="G18" s="87"/>
      <c r="H18" s="89"/>
      <c r="I18" s="12">
        <v>4452.9</v>
      </c>
      <c r="K18" s="105"/>
    </row>
    <row r="19" spans="1:11" s="12" customFormat="1" ht="15">
      <c r="A19" s="115" t="s">
        <v>57</v>
      </c>
      <c r="B19" s="116" t="s">
        <v>53</v>
      </c>
      <c r="C19" s="117"/>
      <c r="D19" s="88"/>
      <c r="E19" s="87"/>
      <c r="F19" s="89"/>
      <c r="G19" s="87"/>
      <c r="H19" s="89"/>
      <c r="I19" s="12">
        <v>4452.9</v>
      </c>
      <c r="K19" s="105"/>
    </row>
    <row r="20" spans="1:11" s="12" customFormat="1" ht="15">
      <c r="A20" s="197" t="s">
        <v>166</v>
      </c>
      <c r="B20" s="198"/>
      <c r="C20" s="87"/>
      <c r="D20" s="88"/>
      <c r="E20" s="87"/>
      <c r="F20" s="89"/>
      <c r="G20" s="87"/>
      <c r="H20" s="18">
        <v>2.56</v>
      </c>
      <c r="K20" s="105"/>
    </row>
    <row r="21" spans="1:11" s="12" customFormat="1" ht="15">
      <c r="A21" s="199" t="s">
        <v>167</v>
      </c>
      <c r="B21" s="198" t="s">
        <v>53</v>
      </c>
      <c r="C21" s="87"/>
      <c r="D21" s="88"/>
      <c r="E21" s="87"/>
      <c r="F21" s="89"/>
      <c r="G21" s="87"/>
      <c r="H21" s="18"/>
      <c r="K21" s="105"/>
    </row>
    <row r="22" spans="1:11" s="12" customFormat="1" ht="15">
      <c r="A22" s="197" t="s">
        <v>166</v>
      </c>
      <c r="B22" s="198"/>
      <c r="C22" s="87"/>
      <c r="D22" s="88"/>
      <c r="E22" s="87"/>
      <c r="F22" s="89"/>
      <c r="G22" s="87"/>
      <c r="H22" s="18">
        <v>0.11</v>
      </c>
      <c r="K22" s="105"/>
    </row>
    <row r="23" spans="1:11" s="12" customFormat="1" ht="30">
      <c r="A23" s="80" t="s">
        <v>11</v>
      </c>
      <c r="B23" s="118"/>
      <c r="C23" s="114">
        <f>F23*12</f>
        <v>0</v>
      </c>
      <c r="D23" s="17">
        <f>G23*I23</f>
        <v>92976.55</v>
      </c>
      <c r="E23" s="16">
        <f>H23*12</f>
        <v>20.88</v>
      </c>
      <c r="F23" s="18"/>
      <c r="G23" s="16">
        <f>H23*12</f>
        <v>20.88</v>
      </c>
      <c r="H23" s="18">
        <v>1.74</v>
      </c>
      <c r="I23" s="12">
        <v>4452.9</v>
      </c>
      <c r="J23" s="12">
        <v>1.07</v>
      </c>
      <c r="K23" s="105">
        <v>1.52</v>
      </c>
    </row>
    <row r="24" spans="1:11" s="12" customFormat="1" ht="15">
      <c r="A24" s="119" t="s">
        <v>58</v>
      </c>
      <c r="B24" s="10" t="s">
        <v>12</v>
      </c>
      <c r="C24" s="114"/>
      <c r="D24" s="17"/>
      <c r="E24" s="16"/>
      <c r="F24" s="18"/>
      <c r="G24" s="16"/>
      <c r="H24" s="18"/>
      <c r="I24" s="12">
        <v>4452.9</v>
      </c>
      <c r="J24" s="12">
        <v>1.07</v>
      </c>
      <c r="K24" s="105"/>
    </row>
    <row r="25" spans="1:11" s="12" customFormat="1" ht="15">
      <c r="A25" s="119" t="s">
        <v>59</v>
      </c>
      <c r="B25" s="10" t="s">
        <v>12</v>
      </c>
      <c r="C25" s="114"/>
      <c r="D25" s="17"/>
      <c r="E25" s="16"/>
      <c r="F25" s="18"/>
      <c r="G25" s="16"/>
      <c r="H25" s="18"/>
      <c r="I25" s="12">
        <v>4452.9</v>
      </c>
      <c r="J25" s="12">
        <v>1.07</v>
      </c>
      <c r="K25" s="105"/>
    </row>
    <row r="26" spans="1:11" s="12" customFormat="1" ht="15">
      <c r="A26" s="120" t="s">
        <v>89</v>
      </c>
      <c r="B26" s="121" t="s">
        <v>90</v>
      </c>
      <c r="C26" s="114"/>
      <c r="D26" s="17"/>
      <c r="E26" s="16"/>
      <c r="F26" s="18"/>
      <c r="G26" s="16"/>
      <c r="H26" s="18"/>
      <c r="K26" s="105"/>
    </row>
    <row r="27" spans="1:11" s="12" customFormat="1" ht="15">
      <c r="A27" s="119" t="s">
        <v>60</v>
      </c>
      <c r="B27" s="10" t="s">
        <v>12</v>
      </c>
      <c r="C27" s="114"/>
      <c r="D27" s="17"/>
      <c r="E27" s="16"/>
      <c r="F27" s="18"/>
      <c r="G27" s="16"/>
      <c r="H27" s="18"/>
      <c r="I27" s="12">
        <v>4452.9</v>
      </c>
      <c r="J27" s="12">
        <v>1.07</v>
      </c>
      <c r="K27" s="105"/>
    </row>
    <row r="28" spans="1:11" s="12" customFormat="1" ht="25.5">
      <c r="A28" s="119" t="s">
        <v>61</v>
      </c>
      <c r="B28" s="10" t="s">
        <v>13</v>
      </c>
      <c r="C28" s="114"/>
      <c r="D28" s="17"/>
      <c r="E28" s="16"/>
      <c r="F28" s="18"/>
      <c r="G28" s="16"/>
      <c r="H28" s="18"/>
      <c r="I28" s="12">
        <v>4452.9</v>
      </c>
      <c r="J28" s="12">
        <v>1.07</v>
      </c>
      <c r="K28" s="105"/>
    </row>
    <row r="29" spans="1:11" s="12" customFormat="1" ht="15">
      <c r="A29" s="119" t="s">
        <v>112</v>
      </c>
      <c r="B29" s="10" t="s">
        <v>12</v>
      </c>
      <c r="C29" s="114"/>
      <c r="D29" s="17"/>
      <c r="E29" s="16"/>
      <c r="F29" s="18"/>
      <c r="G29" s="16"/>
      <c r="H29" s="18"/>
      <c r="I29" s="12">
        <v>4452.9</v>
      </c>
      <c r="J29" s="12">
        <v>1.07</v>
      </c>
      <c r="K29" s="105"/>
    </row>
    <row r="30" spans="1:11" s="12" customFormat="1" ht="26.25" thickBot="1">
      <c r="A30" s="122" t="s">
        <v>113</v>
      </c>
      <c r="B30" s="123" t="s">
        <v>62</v>
      </c>
      <c r="C30" s="114"/>
      <c r="D30" s="17"/>
      <c r="E30" s="16"/>
      <c r="F30" s="18"/>
      <c r="G30" s="16"/>
      <c r="H30" s="18"/>
      <c r="I30" s="12">
        <v>4452.9</v>
      </c>
      <c r="J30" s="12">
        <v>1.07</v>
      </c>
      <c r="K30" s="105"/>
    </row>
    <row r="31" spans="1:11" s="124" customFormat="1" ht="18.75" customHeight="1">
      <c r="A31" s="79" t="s">
        <v>14</v>
      </c>
      <c r="B31" s="36" t="s">
        <v>15</v>
      </c>
      <c r="C31" s="114">
        <f>F31*12</f>
        <v>0</v>
      </c>
      <c r="D31" s="17">
        <f aca="true" t="shared" si="0" ref="D31:D41">G31*I31</f>
        <v>36335.66</v>
      </c>
      <c r="E31" s="16">
        <f>H31*12</f>
        <v>8.16</v>
      </c>
      <c r="F31" s="19"/>
      <c r="G31" s="16">
        <f aca="true" t="shared" si="1" ref="G31:G41">H31*12</f>
        <v>8.16</v>
      </c>
      <c r="H31" s="18">
        <v>0.68</v>
      </c>
      <c r="I31" s="12">
        <v>4452.9</v>
      </c>
      <c r="J31" s="12">
        <v>1.07</v>
      </c>
      <c r="K31" s="105">
        <v>0.6</v>
      </c>
    </row>
    <row r="32" spans="1:11" s="12" customFormat="1" ht="15">
      <c r="A32" s="79" t="s">
        <v>16</v>
      </c>
      <c r="B32" s="36" t="s">
        <v>17</v>
      </c>
      <c r="C32" s="114">
        <f>F32*12</f>
        <v>0</v>
      </c>
      <c r="D32" s="17">
        <f t="shared" si="0"/>
        <v>118625.26</v>
      </c>
      <c r="E32" s="16">
        <f>H32*12</f>
        <v>26.64</v>
      </c>
      <c r="F32" s="19"/>
      <c r="G32" s="16">
        <f t="shared" si="1"/>
        <v>26.64</v>
      </c>
      <c r="H32" s="18">
        <v>2.22</v>
      </c>
      <c r="I32" s="12">
        <v>4452.9</v>
      </c>
      <c r="J32" s="12">
        <v>1.07</v>
      </c>
      <c r="K32" s="105">
        <v>1.94</v>
      </c>
    </row>
    <row r="33" spans="1:11" s="112" customFormat="1" ht="30">
      <c r="A33" s="79" t="s">
        <v>42</v>
      </c>
      <c r="B33" s="36" t="s">
        <v>10</v>
      </c>
      <c r="C33" s="125"/>
      <c r="D33" s="17">
        <v>1848.15</v>
      </c>
      <c r="E33" s="20"/>
      <c r="F33" s="19"/>
      <c r="G33" s="16">
        <f>D33/I33</f>
        <v>0.42</v>
      </c>
      <c r="H33" s="18">
        <f>G33/12</f>
        <v>0.04</v>
      </c>
      <c r="I33" s="12">
        <v>4452.9</v>
      </c>
      <c r="J33" s="12">
        <v>1.07</v>
      </c>
      <c r="K33" s="105">
        <v>0.06</v>
      </c>
    </row>
    <row r="34" spans="1:11" s="112" customFormat="1" ht="30">
      <c r="A34" s="79" t="s">
        <v>49</v>
      </c>
      <c r="B34" s="36" t="s">
        <v>10</v>
      </c>
      <c r="C34" s="125"/>
      <c r="D34" s="17">
        <v>1848.15</v>
      </c>
      <c r="E34" s="20"/>
      <c r="F34" s="19"/>
      <c r="G34" s="16">
        <f>D34/I34</f>
        <v>0.42</v>
      </c>
      <c r="H34" s="18">
        <f>G34/12</f>
        <v>0.04</v>
      </c>
      <c r="I34" s="12">
        <v>4452.9</v>
      </c>
      <c r="J34" s="12">
        <v>1.07</v>
      </c>
      <c r="K34" s="105">
        <v>0</v>
      </c>
    </row>
    <row r="35" spans="1:11" s="112" customFormat="1" ht="23.25" customHeight="1">
      <c r="A35" s="79" t="s">
        <v>43</v>
      </c>
      <c r="B35" s="36" t="s">
        <v>10</v>
      </c>
      <c r="C35" s="125"/>
      <c r="D35" s="17">
        <v>11670.68</v>
      </c>
      <c r="E35" s="20"/>
      <c r="F35" s="19"/>
      <c r="G35" s="16">
        <f>D35/I35</f>
        <v>2.62</v>
      </c>
      <c r="H35" s="18">
        <f>G35/12</f>
        <v>0.22</v>
      </c>
      <c r="I35" s="12">
        <v>4452.9</v>
      </c>
      <c r="J35" s="12">
        <v>1.07</v>
      </c>
      <c r="K35" s="105">
        <v>0.19</v>
      </c>
    </row>
    <row r="36" spans="1:11" s="112" customFormat="1" ht="30">
      <c r="A36" s="79" t="s">
        <v>91</v>
      </c>
      <c r="B36" s="36" t="s">
        <v>13</v>
      </c>
      <c r="C36" s="125"/>
      <c r="D36" s="17">
        <v>3305.23</v>
      </c>
      <c r="E36" s="20"/>
      <c r="F36" s="19"/>
      <c r="G36" s="16">
        <f>D36/I36</f>
        <v>0.74</v>
      </c>
      <c r="H36" s="18">
        <f>G36/12</f>
        <v>0.06</v>
      </c>
      <c r="I36" s="12">
        <v>4452.9</v>
      </c>
      <c r="J36" s="12">
        <v>1.07</v>
      </c>
      <c r="K36" s="105">
        <v>0</v>
      </c>
    </row>
    <row r="37" spans="1:11" s="112" customFormat="1" ht="30" hidden="1">
      <c r="A37" s="79" t="s">
        <v>92</v>
      </c>
      <c r="B37" s="36" t="s">
        <v>13</v>
      </c>
      <c r="C37" s="125"/>
      <c r="D37" s="17">
        <f t="shared" si="0"/>
        <v>0</v>
      </c>
      <c r="E37" s="20"/>
      <c r="F37" s="19"/>
      <c r="G37" s="16">
        <f t="shared" si="1"/>
        <v>0</v>
      </c>
      <c r="H37" s="18"/>
      <c r="I37" s="12">
        <v>4452.9</v>
      </c>
      <c r="J37" s="12">
        <v>1.07</v>
      </c>
      <c r="K37" s="105">
        <v>0.05</v>
      </c>
    </row>
    <row r="38" spans="1:11" s="112" customFormat="1" ht="30">
      <c r="A38" s="79" t="s">
        <v>105</v>
      </c>
      <c r="B38" s="36"/>
      <c r="C38" s="125">
        <f>F38*12</f>
        <v>0</v>
      </c>
      <c r="D38" s="17">
        <f t="shared" si="0"/>
        <v>10152.61</v>
      </c>
      <c r="E38" s="20">
        <f>H38*12</f>
        <v>2.28</v>
      </c>
      <c r="F38" s="19"/>
      <c r="G38" s="16">
        <f t="shared" si="1"/>
        <v>2.28</v>
      </c>
      <c r="H38" s="18">
        <v>0.19</v>
      </c>
      <c r="I38" s="12">
        <v>4452.9</v>
      </c>
      <c r="J38" s="12">
        <v>1.07</v>
      </c>
      <c r="K38" s="105">
        <v>0.14</v>
      </c>
    </row>
    <row r="39" spans="1:11" s="12" customFormat="1" ht="18.75" customHeight="1">
      <c r="A39" s="79" t="s">
        <v>25</v>
      </c>
      <c r="B39" s="36" t="s">
        <v>26</v>
      </c>
      <c r="C39" s="125">
        <f>F39*12</f>
        <v>0</v>
      </c>
      <c r="D39" s="17">
        <f t="shared" si="0"/>
        <v>2137.39</v>
      </c>
      <c r="E39" s="20">
        <f>H39*12</f>
        <v>0.48</v>
      </c>
      <c r="F39" s="19"/>
      <c r="G39" s="16">
        <f t="shared" si="1"/>
        <v>0.48</v>
      </c>
      <c r="H39" s="18">
        <v>0.04</v>
      </c>
      <c r="I39" s="12">
        <v>4452.9</v>
      </c>
      <c r="J39" s="12">
        <v>1.07</v>
      </c>
      <c r="K39" s="105">
        <v>0.03</v>
      </c>
    </row>
    <row r="40" spans="1:11" s="12" customFormat="1" ht="15.75" customHeight="1">
      <c r="A40" s="79" t="s">
        <v>27</v>
      </c>
      <c r="B40" s="126" t="s">
        <v>28</v>
      </c>
      <c r="C40" s="127">
        <f>F40*12</f>
        <v>0</v>
      </c>
      <c r="D40" s="17">
        <f t="shared" si="0"/>
        <v>1603.04</v>
      </c>
      <c r="E40" s="20">
        <f>H40*12</f>
        <v>0.36</v>
      </c>
      <c r="F40" s="19"/>
      <c r="G40" s="16">
        <f t="shared" si="1"/>
        <v>0.36</v>
      </c>
      <c r="H40" s="18">
        <v>0.03</v>
      </c>
      <c r="I40" s="12">
        <v>4452.9</v>
      </c>
      <c r="J40" s="12">
        <v>1.07</v>
      </c>
      <c r="K40" s="105">
        <v>0.02</v>
      </c>
    </row>
    <row r="41" spans="1:11" s="124" customFormat="1" ht="30">
      <c r="A41" s="79" t="s">
        <v>24</v>
      </c>
      <c r="B41" s="36" t="s">
        <v>63</v>
      </c>
      <c r="C41" s="125">
        <f>F41*12</f>
        <v>0</v>
      </c>
      <c r="D41" s="17">
        <f t="shared" si="0"/>
        <v>2137.39</v>
      </c>
      <c r="E41" s="20">
        <f>H41*12</f>
        <v>0.48</v>
      </c>
      <c r="F41" s="19"/>
      <c r="G41" s="16">
        <f t="shared" si="1"/>
        <v>0.48</v>
      </c>
      <c r="H41" s="18">
        <v>0.04</v>
      </c>
      <c r="I41" s="12">
        <v>4452.9</v>
      </c>
      <c r="J41" s="12">
        <v>1.07</v>
      </c>
      <c r="K41" s="105">
        <v>0.03</v>
      </c>
    </row>
    <row r="42" spans="1:12" s="124" customFormat="1" ht="15">
      <c r="A42" s="79" t="s">
        <v>35</v>
      </c>
      <c r="B42" s="36"/>
      <c r="C42" s="114"/>
      <c r="D42" s="16">
        <f>D44+D45+D46+D47+D48+D49+D50+D51+D52+D53+D54+D55+D56+D57</f>
        <v>24622.92</v>
      </c>
      <c r="E42" s="16"/>
      <c r="F42" s="19"/>
      <c r="G42" s="16">
        <f>D42/I42</f>
        <v>5.53</v>
      </c>
      <c r="H42" s="18">
        <f>G42/12</f>
        <v>0.46</v>
      </c>
      <c r="I42" s="12">
        <v>4452.9</v>
      </c>
      <c r="J42" s="12">
        <v>1.07</v>
      </c>
      <c r="K42" s="105">
        <v>0.46</v>
      </c>
      <c r="L42" s="124">
        <v>0.4225</v>
      </c>
    </row>
    <row r="43" spans="1:11" s="112" customFormat="1" ht="15" hidden="1">
      <c r="A43" s="14"/>
      <c r="B43" s="128"/>
      <c r="C43" s="1"/>
      <c r="D43" s="23"/>
      <c r="E43" s="83"/>
      <c r="F43" s="84"/>
      <c r="G43" s="83"/>
      <c r="H43" s="84"/>
      <c r="I43" s="12">
        <v>4452.9</v>
      </c>
      <c r="J43" s="12"/>
      <c r="K43" s="105"/>
    </row>
    <row r="44" spans="1:11" s="112" customFormat="1" ht="15">
      <c r="A44" s="14" t="s">
        <v>41</v>
      </c>
      <c r="B44" s="128" t="s">
        <v>18</v>
      </c>
      <c r="C44" s="1"/>
      <c r="D44" s="23">
        <v>196.5</v>
      </c>
      <c r="E44" s="83"/>
      <c r="F44" s="84"/>
      <c r="G44" s="83"/>
      <c r="H44" s="84"/>
      <c r="I44" s="12">
        <v>4452.9</v>
      </c>
      <c r="J44" s="12">
        <v>1.07</v>
      </c>
      <c r="K44" s="105">
        <v>0.01</v>
      </c>
    </row>
    <row r="45" spans="1:11" s="112" customFormat="1" ht="15">
      <c r="A45" s="14" t="s">
        <v>19</v>
      </c>
      <c r="B45" s="128" t="s">
        <v>23</v>
      </c>
      <c r="C45" s="1">
        <f>F45*12</f>
        <v>0</v>
      </c>
      <c r="D45" s="23">
        <v>415.82</v>
      </c>
      <c r="E45" s="83">
        <f>H45*12</f>
        <v>0</v>
      </c>
      <c r="F45" s="84"/>
      <c r="G45" s="83"/>
      <c r="H45" s="84"/>
      <c r="I45" s="12">
        <v>4452.9</v>
      </c>
      <c r="J45" s="12">
        <v>1.07</v>
      </c>
      <c r="K45" s="105">
        <v>0.01</v>
      </c>
    </row>
    <row r="46" spans="1:11" s="112" customFormat="1" ht="15">
      <c r="A46" s="14" t="s">
        <v>168</v>
      </c>
      <c r="B46" s="200" t="s">
        <v>18</v>
      </c>
      <c r="C46" s="1"/>
      <c r="D46" s="23">
        <v>740.94</v>
      </c>
      <c r="E46" s="83"/>
      <c r="F46" s="84"/>
      <c r="G46" s="83"/>
      <c r="H46" s="84"/>
      <c r="I46" s="12">
        <v>4452.9</v>
      </c>
      <c r="J46" s="12"/>
      <c r="K46" s="105"/>
    </row>
    <row r="47" spans="1:11" s="112" customFormat="1" ht="15">
      <c r="A47" s="14" t="s">
        <v>169</v>
      </c>
      <c r="B47" s="128" t="s">
        <v>18</v>
      </c>
      <c r="C47" s="1">
        <f>F47*12</f>
        <v>0</v>
      </c>
      <c r="D47" s="23">
        <v>2848.36</v>
      </c>
      <c r="E47" s="83">
        <f>H47*12</f>
        <v>0</v>
      </c>
      <c r="F47" s="84"/>
      <c r="G47" s="83"/>
      <c r="H47" s="84"/>
      <c r="I47" s="12">
        <v>4452.9</v>
      </c>
      <c r="J47" s="12">
        <v>1.07</v>
      </c>
      <c r="K47" s="105">
        <v>0.12</v>
      </c>
    </row>
    <row r="48" spans="1:11" s="112" customFormat="1" ht="15">
      <c r="A48" s="14" t="s">
        <v>47</v>
      </c>
      <c r="B48" s="128" t="s">
        <v>18</v>
      </c>
      <c r="C48" s="1">
        <f>F48*12</f>
        <v>0</v>
      </c>
      <c r="D48" s="23">
        <v>792.41</v>
      </c>
      <c r="E48" s="83">
        <f>H48*12</f>
        <v>0</v>
      </c>
      <c r="F48" s="84"/>
      <c r="G48" s="83"/>
      <c r="H48" s="84"/>
      <c r="I48" s="12">
        <v>4452.9</v>
      </c>
      <c r="J48" s="12">
        <v>1.07</v>
      </c>
      <c r="K48" s="105">
        <v>0.01</v>
      </c>
    </row>
    <row r="49" spans="1:11" s="112" customFormat="1" ht="15">
      <c r="A49" s="14" t="s">
        <v>20</v>
      </c>
      <c r="B49" s="128" t="s">
        <v>18</v>
      </c>
      <c r="C49" s="1">
        <f>F49*12</f>
        <v>0</v>
      </c>
      <c r="D49" s="23">
        <v>3532.78</v>
      </c>
      <c r="E49" s="83">
        <f>H49*12</f>
        <v>0</v>
      </c>
      <c r="F49" s="84"/>
      <c r="G49" s="83"/>
      <c r="H49" s="84"/>
      <c r="I49" s="12">
        <v>4452.9</v>
      </c>
      <c r="J49" s="12">
        <v>1.07</v>
      </c>
      <c r="K49" s="105">
        <v>0.05</v>
      </c>
    </row>
    <row r="50" spans="1:11" s="112" customFormat="1" ht="15">
      <c r="A50" s="14" t="s">
        <v>21</v>
      </c>
      <c r="B50" s="128" t="s">
        <v>18</v>
      </c>
      <c r="C50" s="1">
        <f>F50*12</f>
        <v>0</v>
      </c>
      <c r="D50" s="23">
        <v>831.63</v>
      </c>
      <c r="E50" s="83">
        <f>H50*12</f>
        <v>0</v>
      </c>
      <c r="F50" s="84"/>
      <c r="G50" s="83"/>
      <c r="H50" s="84"/>
      <c r="I50" s="12">
        <v>4452.9</v>
      </c>
      <c r="J50" s="12">
        <v>1.07</v>
      </c>
      <c r="K50" s="105">
        <v>0.01</v>
      </c>
    </row>
    <row r="51" spans="1:11" s="112" customFormat="1" ht="15">
      <c r="A51" s="14" t="s">
        <v>44</v>
      </c>
      <c r="B51" s="128" t="s">
        <v>18</v>
      </c>
      <c r="C51" s="1"/>
      <c r="D51" s="23">
        <v>396.19</v>
      </c>
      <c r="E51" s="83"/>
      <c r="F51" s="84"/>
      <c r="G51" s="83"/>
      <c r="H51" s="84"/>
      <c r="I51" s="12">
        <v>4452.9</v>
      </c>
      <c r="J51" s="12">
        <v>1.07</v>
      </c>
      <c r="K51" s="105">
        <v>0.01</v>
      </c>
    </row>
    <row r="52" spans="1:11" s="112" customFormat="1" ht="15">
      <c r="A52" s="14" t="s">
        <v>45</v>
      </c>
      <c r="B52" s="128" t="s">
        <v>23</v>
      </c>
      <c r="C52" s="1"/>
      <c r="D52" s="23">
        <v>1584.82</v>
      </c>
      <c r="E52" s="83"/>
      <c r="F52" s="84"/>
      <c r="G52" s="83"/>
      <c r="H52" s="84"/>
      <c r="I52" s="12">
        <v>4452.9</v>
      </c>
      <c r="J52" s="12">
        <v>1.07</v>
      </c>
      <c r="K52" s="105">
        <v>0.02</v>
      </c>
    </row>
    <row r="53" spans="1:11" s="112" customFormat="1" ht="25.5">
      <c r="A53" s="14" t="s">
        <v>22</v>
      </c>
      <c r="B53" s="128" t="s">
        <v>18</v>
      </c>
      <c r="C53" s="1">
        <f>F53*12</f>
        <v>0</v>
      </c>
      <c r="D53" s="23">
        <v>3728.93</v>
      </c>
      <c r="E53" s="83">
        <f>H53*12</f>
        <v>0</v>
      </c>
      <c r="F53" s="84"/>
      <c r="G53" s="83"/>
      <c r="H53" s="84"/>
      <c r="I53" s="12">
        <v>4452.9</v>
      </c>
      <c r="J53" s="12">
        <v>1.07</v>
      </c>
      <c r="K53" s="105">
        <v>0.06</v>
      </c>
    </row>
    <row r="54" spans="1:11" s="112" customFormat="1" ht="15">
      <c r="A54" s="14" t="s">
        <v>65</v>
      </c>
      <c r="B54" s="128" t="s">
        <v>18</v>
      </c>
      <c r="C54" s="1"/>
      <c r="D54" s="23">
        <v>2790.05</v>
      </c>
      <c r="E54" s="83"/>
      <c r="F54" s="84"/>
      <c r="G54" s="83"/>
      <c r="H54" s="84"/>
      <c r="I54" s="12">
        <v>4452.9</v>
      </c>
      <c r="J54" s="12">
        <v>1.07</v>
      </c>
      <c r="K54" s="105">
        <v>0.01</v>
      </c>
    </row>
    <row r="55" spans="1:11" s="112" customFormat="1" ht="25.5">
      <c r="A55" s="148" t="s">
        <v>170</v>
      </c>
      <c r="B55" s="130" t="s">
        <v>13</v>
      </c>
      <c r="C55" s="131"/>
      <c r="D55" s="90">
        <v>6764.49</v>
      </c>
      <c r="E55" s="85"/>
      <c r="F55" s="84"/>
      <c r="G55" s="83"/>
      <c r="H55" s="84"/>
      <c r="I55" s="12">
        <v>4452.9</v>
      </c>
      <c r="J55" s="12"/>
      <c r="K55" s="105"/>
    </row>
    <row r="56" spans="1:11" s="112" customFormat="1" ht="15" hidden="1">
      <c r="A56" s="148"/>
      <c r="B56" s="130"/>
      <c r="C56" s="131"/>
      <c r="D56" s="90"/>
      <c r="E56" s="83"/>
      <c r="F56" s="84"/>
      <c r="G56" s="83"/>
      <c r="H56" s="84"/>
      <c r="I56" s="12">
        <v>4452.9</v>
      </c>
      <c r="J56" s="12"/>
      <c r="K56" s="105"/>
    </row>
    <row r="57" spans="1:11" s="112" customFormat="1" ht="15" hidden="1">
      <c r="A57" s="148"/>
      <c r="B57" s="130"/>
      <c r="C57" s="131"/>
      <c r="D57" s="90"/>
      <c r="E57" s="83"/>
      <c r="F57" s="84"/>
      <c r="G57" s="83"/>
      <c r="H57" s="84"/>
      <c r="I57" s="12">
        <v>4452.9</v>
      </c>
      <c r="J57" s="12">
        <v>1.07</v>
      </c>
      <c r="K57" s="105">
        <v>0.02</v>
      </c>
    </row>
    <row r="58" spans="1:11" s="124" customFormat="1" ht="30">
      <c r="A58" s="79" t="s">
        <v>38</v>
      </c>
      <c r="B58" s="36"/>
      <c r="C58" s="114"/>
      <c r="D58" s="16">
        <f>D59+D60+D61+D62+D67</f>
        <v>12846.7</v>
      </c>
      <c r="E58" s="16"/>
      <c r="F58" s="19"/>
      <c r="G58" s="16">
        <f>D58/I58</f>
        <v>2.89</v>
      </c>
      <c r="H58" s="18">
        <f>G58/12</f>
        <v>0.24</v>
      </c>
      <c r="I58" s="12">
        <v>4452.9</v>
      </c>
      <c r="J58" s="12">
        <v>1.07</v>
      </c>
      <c r="K58" s="105">
        <v>0.49</v>
      </c>
    </row>
    <row r="59" spans="1:11" s="112" customFormat="1" ht="15">
      <c r="A59" s="14" t="s">
        <v>93</v>
      </c>
      <c r="B59" s="128" t="s">
        <v>94</v>
      </c>
      <c r="C59" s="1"/>
      <c r="D59" s="23">
        <v>2377.23</v>
      </c>
      <c r="E59" s="83"/>
      <c r="F59" s="84"/>
      <c r="G59" s="83"/>
      <c r="H59" s="84"/>
      <c r="I59" s="12">
        <v>4452.9</v>
      </c>
      <c r="J59" s="12">
        <v>1.07</v>
      </c>
      <c r="K59" s="105">
        <v>0.04</v>
      </c>
    </row>
    <row r="60" spans="1:11" s="112" customFormat="1" ht="25.5">
      <c r="A60" s="14" t="s">
        <v>95</v>
      </c>
      <c r="B60" s="128" t="s">
        <v>96</v>
      </c>
      <c r="C60" s="1"/>
      <c r="D60" s="23">
        <v>1584.82</v>
      </c>
      <c r="E60" s="83"/>
      <c r="F60" s="84"/>
      <c r="G60" s="83"/>
      <c r="H60" s="84"/>
      <c r="I60" s="12">
        <v>4452.9</v>
      </c>
      <c r="J60" s="12">
        <v>1.07</v>
      </c>
      <c r="K60" s="105">
        <v>0.02</v>
      </c>
    </row>
    <row r="61" spans="1:11" s="112" customFormat="1" ht="15">
      <c r="A61" s="14" t="s">
        <v>97</v>
      </c>
      <c r="B61" s="128" t="s">
        <v>98</v>
      </c>
      <c r="C61" s="1"/>
      <c r="D61" s="23">
        <v>1663.21</v>
      </c>
      <c r="E61" s="83"/>
      <c r="F61" s="84"/>
      <c r="G61" s="83"/>
      <c r="H61" s="84"/>
      <c r="I61" s="12">
        <v>4452.9</v>
      </c>
      <c r="J61" s="12">
        <v>1.07</v>
      </c>
      <c r="K61" s="105">
        <v>0.03</v>
      </c>
    </row>
    <row r="62" spans="1:11" s="112" customFormat="1" ht="25.5">
      <c r="A62" s="14" t="s">
        <v>171</v>
      </c>
      <c r="B62" s="128" t="s">
        <v>172</v>
      </c>
      <c r="C62" s="1"/>
      <c r="D62" s="23">
        <v>1584.8</v>
      </c>
      <c r="E62" s="83"/>
      <c r="F62" s="84"/>
      <c r="G62" s="83"/>
      <c r="H62" s="84"/>
      <c r="I62" s="12">
        <v>4452.9</v>
      </c>
      <c r="J62" s="12">
        <v>1.07</v>
      </c>
      <c r="K62" s="105">
        <v>0.02</v>
      </c>
    </row>
    <row r="63" spans="1:11" s="112" customFormat="1" ht="15" hidden="1">
      <c r="A63" s="14" t="s">
        <v>114</v>
      </c>
      <c r="B63" s="128" t="s">
        <v>98</v>
      </c>
      <c r="C63" s="1"/>
      <c r="D63" s="23">
        <f aca="true" t="shared" si="2" ref="D63:D68">G63*I63</f>
        <v>0</v>
      </c>
      <c r="E63" s="83"/>
      <c r="F63" s="84"/>
      <c r="G63" s="83"/>
      <c r="H63" s="84"/>
      <c r="I63" s="12">
        <v>4452.9</v>
      </c>
      <c r="J63" s="12">
        <v>1.07</v>
      </c>
      <c r="K63" s="105">
        <v>0</v>
      </c>
    </row>
    <row r="64" spans="1:11" s="112" customFormat="1" ht="25.5" hidden="1">
      <c r="A64" s="14" t="s">
        <v>115</v>
      </c>
      <c r="B64" s="128" t="s">
        <v>18</v>
      </c>
      <c r="C64" s="1"/>
      <c r="D64" s="23">
        <f t="shared" si="2"/>
        <v>0</v>
      </c>
      <c r="E64" s="83"/>
      <c r="F64" s="84"/>
      <c r="G64" s="83"/>
      <c r="H64" s="84"/>
      <c r="I64" s="12">
        <v>4452.9</v>
      </c>
      <c r="J64" s="12">
        <v>1.07</v>
      </c>
      <c r="K64" s="105">
        <v>0</v>
      </c>
    </row>
    <row r="65" spans="1:11" s="112" customFormat="1" ht="15" hidden="1">
      <c r="A65" s="14"/>
      <c r="B65" s="129" t="s">
        <v>18</v>
      </c>
      <c r="C65" s="1"/>
      <c r="D65" s="23"/>
      <c r="E65" s="83"/>
      <c r="F65" s="84"/>
      <c r="G65" s="83"/>
      <c r="H65" s="84"/>
      <c r="I65" s="12">
        <v>4452.9</v>
      </c>
      <c r="J65" s="12">
        <v>1.07</v>
      </c>
      <c r="K65" s="105">
        <v>0.02</v>
      </c>
    </row>
    <row r="66" spans="1:11" s="112" customFormat="1" ht="15" hidden="1">
      <c r="A66" s="14" t="s">
        <v>128</v>
      </c>
      <c r="B66" s="128" t="s">
        <v>10</v>
      </c>
      <c r="C66" s="1"/>
      <c r="D66" s="23">
        <f t="shared" si="2"/>
        <v>0</v>
      </c>
      <c r="E66" s="83"/>
      <c r="F66" s="84"/>
      <c r="G66" s="83"/>
      <c r="H66" s="84"/>
      <c r="I66" s="12">
        <v>4452.9</v>
      </c>
      <c r="J66" s="12">
        <v>1.07</v>
      </c>
      <c r="K66" s="105">
        <v>0</v>
      </c>
    </row>
    <row r="67" spans="1:11" s="112" customFormat="1" ht="15">
      <c r="A67" s="5" t="s">
        <v>46</v>
      </c>
      <c r="B67" s="128" t="s">
        <v>10</v>
      </c>
      <c r="C67" s="85"/>
      <c r="D67" s="23">
        <v>5636.64</v>
      </c>
      <c r="E67" s="85"/>
      <c r="F67" s="84"/>
      <c r="G67" s="83"/>
      <c r="H67" s="84"/>
      <c r="I67" s="12">
        <v>4452.9</v>
      </c>
      <c r="J67" s="12">
        <v>1.07</v>
      </c>
      <c r="K67" s="105">
        <v>0.1</v>
      </c>
    </row>
    <row r="68" spans="1:11" s="112" customFormat="1" ht="15" hidden="1">
      <c r="A68" s="5" t="s">
        <v>106</v>
      </c>
      <c r="B68" s="128" t="s">
        <v>18</v>
      </c>
      <c r="C68" s="1"/>
      <c r="D68" s="23">
        <f t="shared" si="2"/>
        <v>0</v>
      </c>
      <c r="E68" s="83"/>
      <c r="F68" s="84"/>
      <c r="G68" s="83">
        <f>H68*12</f>
        <v>0</v>
      </c>
      <c r="H68" s="84">
        <v>0</v>
      </c>
      <c r="I68" s="12">
        <v>4452.9</v>
      </c>
      <c r="J68" s="12">
        <v>1.07</v>
      </c>
      <c r="K68" s="105">
        <v>0</v>
      </c>
    </row>
    <row r="69" spans="1:11" s="112" customFormat="1" ht="30" hidden="1">
      <c r="A69" s="79" t="s">
        <v>39</v>
      </c>
      <c r="B69" s="128"/>
      <c r="C69" s="1"/>
      <c r="D69" s="16">
        <f>D71+D72</f>
        <v>0</v>
      </c>
      <c r="E69" s="83"/>
      <c r="F69" s="84"/>
      <c r="G69" s="16">
        <f>D69/I69</f>
        <v>0</v>
      </c>
      <c r="H69" s="18">
        <f>G69/12</f>
        <v>0</v>
      </c>
      <c r="I69" s="12">
        <v>4452.9</v>
      </c>
      <c r="J69" s="12">
        <v>1.07</v>
      </c>
      <c r="K69" s="105">
        <v>0.05</v>
      </c>
    </row>
    <row r="70" spans="1:11" s="112" customFormat="1" ht="15" hidden="1">
      <c r="A70" s="14"/>
      <c r="B70" s="128"/>
      <c r="C70" s="1"/>
      <c r="D70" s="23"/>
      <c r="E70" s="83"/>
      <c r="F70" s="84"/>
      <c r="G70" s="83"/>
      <c r="H70" s="84"/>
      <c r="I70" s="12">
        <v>4452.9</v>
      </c>
      <c r="J70" s="12"/>
      <c r="K70" s="105"/>
    </row>
    <row r="71" spans="1:11" s="112" customFormat="1" ht="25.5" hidden="1">
      <c r="A71" s="5"/>
      <c r="B71" s="129" t="s">
        <v>13</v>
      </c>
      <c r="C71" s="1"/>
      <c r="D71" s="23"/>
      <c r="E71" s="83"/>
      <c r="F71" s="84"/>
      <c r="G71" s="83"/>
      <c r="H71" s="84"/>
      <c r="I71" s="12"/>
      <c r="J71" s="12"/>
      <c r="K71" s="105"/>
    </row>
    <row r="72" spans="1:11" s="112" customFormat="1" ht="15" hidden="1">
      <c r="A72" s="14"/>
      <c r="B72" s="129" t="s">
        <v>18</v>
      </c>
      <c r="C72" s="1"/>
      <c r="D72" s="23"/>
      <c r="E72" s="83"/>
      <c r="F72" s="84"/>
      <c r="G72" s="83"/>
      <c r="H72" s="84"/>
      <c r="I72" s="12">
        <v>4452.9</v>
      </c>
      <c r="J72" s="12">
        <v>1.07</v>
      </c>
      <c r="K72" s="105">
        <v>0.02</v>
      </c>
    </row>
    <row r="73" spans="1:11" s="112" customFormat="1" ht="15" hidden="1">
      <c r="A73" s="14" t="s">
        <v>107</v>
      </c>
      <c r="B73" s="128" t="s">
        <v>10</v>
      </c>
      <c r="C73" s="1"/>
      <c r="D73" s="23">
        <f>G73*I73</f>
        <v>0</v>
      </c>
      <c r="E73" s="83"/>
      <c r="F73" s="84"/>
      <c r="G73" s="83">
        <f>H73*12</f>
        <v>0</v>
      </c>
      <c r="H73" s="84">
        <v>0</v>
      </c>
      <c r="I73" s="12">
        <v>4452.9</v>
      </c>
      <c r="J73" s="12">
        <v>1.07</v>
      </c>
      <c r="K73" s="105">
        <v>0</v>
      </c>
    </row>
    <row r="74" spans="1:12" s="112" customFormat="1" ht="15">
      <c r="A74" s="79" t="s">
        <v>40</v>
      </c>
      <c r="B74" s="128"/>
      <c r="C74" s="1"/>
      <c r="D74" s="16">
        <f>D76+D77</f>
        <v>11596.23</v>
      </c>
      <c r="E74" s="83"/>
      <c r="F74" s="84"/>
      <c r="G74" s="16">
        <f>D74/I74</f>
        <v>2.6</v>
      </c>
      <c r="H74" s="18">
        <f>G74/12</f>
        <v>0.22</v>
      </c>
      <c r="I74" s="12">
        <v>4452.9</v>
      </c>
      <c r="J74" s="12">
        <v>1.07</v>
      </c>
      <c r="K74" s="105">
        <v>0.19</v>
      </c>
      <c r="L74" s="112">
        <v>0.2033</v>
      </c>
    </row>
    <row r="75" spans="1:11" s="112" customFormat="1" ht="15" hidden="1">
      <c r="A75" s="14" t="s">
        <v>36</v>
      </c>
      <c r="B75" s="128" t="s">
        <v>10</v>
      </c>
      <c r="C75" s="1"/>
      <c r="D75" s="23">
        <f aca="true" t="shared" si="3" ref="D75:D82">G75*I75</f>
        <v>0</v>
      </c>
      <c r="E75" s="83"/>
      <c r="F75" s="84"/>
      <c r="G75" s="83">
        <f aca="true" t="shared" si="4" ref="G75:G82">H75*12</f>
        <v>0</v>
      </c>
      <c r="H75" s="84">
        <v>0</v>
      </c>
      <c r="I75" s="12">
        <v>4452.9</v>
      </c>
      <c r="J75" s="12">
        <v>1.07</v>
      </c>
      <c r="K75" s="105">
        <v>0</v>
      </c>
    </row>
    <row r="76" spans="1:11" s="112" customFormat="1" ht="15">
      <c r="A76" s="14" t="s">
        <v>50</v>
      </c>
      <c r="B76" s="128" t="s">
        <v>18</v>
      </c>
      <c r="C76" s="1"/>
      <c r="D76" s="23">
        <v>10767.92</v>
      </c>
      <c r="E76" s="83"/>
      <c r="F76" s="84"/>
      <c r="G76" s="83"/>
      <c r="H76" s="84"/>
      <c r="I76" s="12">
        <v>4452.9</v>
      </c>
      <c r="J76" s="12">
        <v>1.07</v>
      </c>
      <c r="K76" s="105">
        <v>0.18</v>
      </c>
    </row>
    <row r="77" spans="1:11" s="112" customFormat="1" ht="15">
      <c r="A77" s="14" t="s">
        <v>37</v>
      </c>
      <c r="B77" s="128" t="s">
        <v>18</v>
      </c>
      <c r="C77" s="1"/>
      <c r="D77" s="23">
        <v>828.31</v>
      </c>
      <c r="E77" s="83"/>
      <c r="F77" s="84"/>
      <c r="G77" s="83"/>
      <c r="H77" s="84"/>
      <c r="I77" s="12">
        <v>4452.9</v>
      </c>
      <c r="J77" s="12">
        <v>1.07</v>
      </c>
      <c r="K77" s="105">
        <v>0.01</v>
      </c>
    </row>
    <row r="78" spans="1:11" s="112" customFormat="1" ht="27.75" customHeight="1" hidden="1">
      <c r="A78" s="5" t="s">
        <v>129</v>
      </c>
      <c r="B78" s="128" t="s">
        <v>13</v>
      </c>
      <c r="C78" s="1"/>
      <c r="D78" s="23">
        <f t="shared" si="3"/>
        <v>0</v>
      </c>
      <c r="E78" s="83"/>
      <c r="F78" s="84"/>
      <c r="G78" s="83">
        <f t="shared" si="4"/>
        <v>0</v>
      </c>
      <c r="H78" s="84">
        <v>0</v>
      </c>
      <c r="I78" s="12">
        <v>4452.9</v>
      </c>
      <c r="J78" s="12">
        <v>1.07</v>
      </c>
      <c r="K78" s="105">
        <v>0</v>
      </c>
    </row>
    <row r="79" spans="1:11" s="112" customFormat="1" ht="25.5" hidden="1">
      <c r="A79" s="5" t="s">
        <v>130</v>
      </c>
      <c r="B79" s="128" t="s">
        <v>13</v>
      </c>
      <c r="C79" s="1"/>
      <c r="D79" s="23">
        <f t="shared" si="3"/>
        <v>0</v>
      </c>
      <c r="E79" s="83"/>
      <c r="F79" s="84"/>
      <c r="G79" s="83">
        <f t="shared" si="4"/>
        <v>0</v>
      </c>
      <c r="H79" s="84">
        <v>0</v>
      </c>
      <c r="I79" s="12">
        <v>4452.9</v>
      </c>
      <c r="J79" s="12">
        <v>1.07</v>
      </c>
      <c r="K79" s="105">
        <v>0</v>
      </c>
    </row>
    <row r="80" spans="1:11" s="112" customFormat="1" ht="25.5" hidden="1">
      <c r="A80" s="5" t="s">
        <v>131</v>
      </c>
      <c r="B80" s="128" t="s">
        <v>13</v>
      </c>
      <c r="C80" s="1"/>
      <c r="D80" s="23">
        <f t="shared" si="3"/>
        <v>0</v>
      </c>
      <c r="E80" s="83"/>
      <c r="F80" s="84"/>
      <c r="G80" s="83">
        <f t="shared" si="4"/>
        <v>0</v>
      </c>
      <c r="H80" s="84">
        <v>0</v>
      </c>
      <c r="I80" s="12">
        <v>4452.9</v>
      </c>
      <c r="J80" s="12">
        <v>1.07</v>
      </c>
      <c r="K80" s="105">
        <v>0</v>
      </c>
    </row>
    <row r="81" spans="1:11" s="112" customFormat="1" ht="25.5" hidden="1">
      <c r="A81" s="5" t="s">
        <v>132</v>
      </c>
      <c r="B81" s="128" t="s">
        <v>13</v>
      </c>
      <c r="C81" s="1"/>
      <c r="D81" s="23">
        <f t="shared" si="3"/>
        <v>0</v>
      </c>
      <c r="E81" s="83"/>
      <c r="F81" s="84"/>
      <c r="G81" s="83">
        <f t="shared" si="4"/>
        <v>0</v>
      </c>
      <c r="H81" s="84">
        <v>0</v>
      </c>
      <c r="I81" s="12">
        <v>4452.9</v>
      </c>
      <c r="J81" s="12">
        <v>1.07</v>
      </c>
      <c r="K81" s="105">
        <v>0</v>
      </c>
    </row>
    <row r="82" spans="1:11" s="112" customFormat="1" ht="25.5" hidden="1">
      <c r="A82" s="5" t="s">
        <v>48</v>
      </c>
      <c r="B82" s="128" t="s">
        <v>13</v>
      </c>
      <c r="C82" s="1"/>
      <c r="D82" s="23">
        <f t="shared" si="3"/>
        <v>0</v>
      </c>
      <c r="E82" s="83"/>
      <c r="F82" s="84"/>
      <c r="G82" s="83">
        <f t="shared" si="4"/>
        <v>0</v>
      </c>
      <c r="H82" s="84">
        <v>0</v>
      </c>
      <c r="I82" s="12">
        <v>4452.9</v>
      </c>
      <c r="J82" s="12">
        <v>1.07</v>
      </c>
      <c r="K82" s="105">
        <v>0</v>
      </c>
    </row>
    <row r="83" spans="1:11" s="112" customFormat="1" ht="15">
      <c r="A83" s="79" t="s">
        <v>99</v>
      </c>
      <c r="B83" s="128"/>
      <c r="C83" s="1"/>
      <c r="D83" s="16">
        <f>D84+D85</f>
        <v>993.79</v>
      </c>
      <c r="E83" s="83"/>
      <c r="F83" s="84"/>
      <c r="G83" s="16">
        <f>D83/I83</f>
        <v>0.22</v>
      </c>
      <c r="H83" s="18">
        <f>G83/12</f>
        <v>0.02</v>
      </c>
      <c r="I83" s="12">
        <v>4452.9</v>
      </c>
      <c r="J83" s="12">
        <v>1.07</v>
      </c>
      <c r="K83" s="105">
        <v>0.13</v>
      </c>
    </row>
    <row r="84" spans="1:11" s="112" customFormat="1" ht="15">
      <c r="A84" s="14" t="s">
        <v>100</v>
      </c>
      <c r="B84" s="128" t="s">
        <v>18</v>
      </c>
      <c r="C84" s="1"/>
      <c r="D84" s="23">
        <v>993.79</v>
      </c>
      <c r="E84" s="83"/>
      <c r="F84" s="84"/>
      <c r="G84" s="83"/>
      <c r="H84" s="84"/>
      <c r="I84" s="12">
        <v>4452.9</v>
      </c>
      <c r="J84" s="12">
        <v>1.07</v>
      </c>
      <c r="K84" s="105">
        <v>0.02</v>
      </c>
    </row>
    <row r="85" spans="1:11" s="112" customFormat="1" ht="15" hidden="1">
      <c r="A85" s="14" t="s">
        <v>101</v>
      </c>
      <c r="B85" s="128" t="s">
        <v>18</v>
      </c>
      <c r="C85" s="1"/>
      <c r="D85" s="23"/>
      <c r="E85" s="83"/>
      <c r="F85" s="84"/>
      <c r="G85" s="83"/>
      <c r="H85" s="84"/>
      <c r="I85" s="12">
        <v>4452.9</v>
      </c>
      <c r="J85" s="12">
        <v>1.07</v>
      </c>
      <c r="K85" s="105">
        <v>0.01</v>
      </c>
    </row>
    <row r="86" spans="1:12" s="12" customFormat="1" ht="15">
      <c r="A86" s="79" t="s">
        <v>116</v>
      </c>
      <c r="B86" s="36"/>
      <c r="C86" s="114"/>
      <c r="D86" s="16">
        <v>0</v>
      </c>
      <c r="E86" s="16"/>
      <c r="F86" s="19"/>
      <c r="G86" s="16">
        <f>D86/I86</f>
        <v>0</v>
      </c>
      <c r="H86" s="18">
        <f>G86/12</f>
        <v>0</v>
      </c>
      <c r="I86" s="12">
        <v>4452.9</v>
      </c>
      <c r="J86" s="12">
        <v>1.07</v>
      </c>
      <c r="K86" s="105">
        <v>0.34</v>
      </c>
      <c r="L86" s="12">
        <v>0.3675</v>
      </c>
    </row>
    <row r="87" spans="1:11" s="12" customFormat="1" ht="15">
      <c r="A87" s="79" t="s">
        <v>102</v>
      </c>
      <c r="B87" s="36"/>
      <c r="C87" s="114"/>
      <c r="D87" s="16">
        <f>D88</f>
        <v>15702.99</v>
      </c>
      <c r="E87" s="16"/>
      <c r="F87" s="19"/>
      <c r="G87" s="16">
        <f>D87/I87</f>
        <v>3.53</v>
      </c>
      <c r="H87" s="18">
        <f>G87/12</f>
        <v>0.29</v>
      </c>
      <c r="I87" s="12">
        <v>4452.9</v>
      </c>
      <c r="J87" s="12">
        <v>1.07</v>
      </c>
      <c r="K87" s="105">
        <v>0.35</v>
      </c>
    </row>
    <row r="88" spans="1:11" s="112" customFormat="1" ht="15.75" thickBot="1">
      <c r="A88" s="14" t="s">
        <v>108</v>
      </c>
      <c r="B88" s="128" t="s">
        <v>94</v>
      </c>
      <c r="C88" s="1"/>
      <c r="D88" s="23">
        <v>15702.99</v>
      </c>
      <c r="E88" s="83"/>
      <c r="F88" s="84"/>
      <c r="G88" s="83"/>
      <c r="H88" s="84"/>
      <c r="I88" s="12">
        <v>4452.9</v>
      </c>
      <c r="J88" s="12">
        <v>1.07</v>
      </c>
      <c r="K88" s="105">
        <v>0.26</v>
      </c>
    </row>
    <row r="89" spans="1:11" s="112" customFormat="1" ht="25.5" customHeight="1" hidden="1">
      <c r="A89" s="201"/>
      <c r="B89" s="202"/>
      <c r="C89" s="203"/>
      <c r="D89" s="204"/>
      <c r="E89" s="205"/>
      <c r="F89" s="206"/>
      <c r="G89" s="205"/>
      <c r="H89" s="206">
        <v>0</v>
      </c>
      <c r="I89" s="12">
        <v>4452.9</v>
      </c>
      <c r="J89" s="12">
        <v>1.07</v>
      </c>
      <c r="K89" s="105">
        <v>0</v>
      </c>
    </row>
    <row r="90" spans="1:11" s="12" customFormat="1" ht="30.75" thickBot="1">
      <c r="A90" s="207" t="s">
        <v>173</v>
      </c>
      <c r="B90" s="103" t="s">
        <v>13</v>
      </c>
      <c r="C90" s="208">
        <f>F90*12</f>
        <v>0</v>
      </c>
      <c r="D90" s="209">
        <v>24045.65</v>
      </c>
      <c r="E90" s="209">
        <f aca="true" t="shared" si="5" ref="E90:E103">H90*12</f>
        <v>5.4</v>
      </c>
      <c r="F90" s="210"/>
      <c r="G90" s="209">
        <f aca="true" t="shared" si="6" ref="G90:G104">H90*12</f>
        <v>5.4</v>
      </c>
      <c r="H90" s="210">
        <f>0.34+0.11</f>
        <v>0.45</v>
      </c>
      <c r="I90" s="12">
        <v>4452.9</v>
      </c>
      <c r="J90" s="12">
        <v>1.07</v>
      </c>
      <c r="K90" s="105">
        <v>0.3</v>
      </c>
    </row>
    <row r="91" spans="1:11" s="12" customFormat="1" ht="30.75" thickBot="1">
      <c r="A91" s="207" t="s">
        <v>174</v>
      </c>
      <c r="B91" s="103" t="s">
        <v>175</v>
      </c>
      <c r="C91" s="208" t="e">
        <f>F91*12</f>
        <v>#REF!</v>
      </c>
      <c r="D91" s="209">
        <v>32000</v>
      </c>
      <c r="E91" s="209">
        <f t="shared" si="5"/>
        <v>7.2</v>
      </c>
      <c r="F91" s="210" t="e">
        <f>#REF!+#REF!+#REF!+#REF!+#REF!+#REF!+#REF!+#REF!+#REF!+#REF!</f>
        <v>#REF!</v>
      </c>
      <c r="G91" s="209">
        <f>D91/I91</f>
        <v>7.19</v>
      </c>
      <c r="H91" s="210">
        <f>G91/12</f>
        <v>0.6</v>
      </c>
      <c r="I91" s="12">
        <v>4452.9</v>
      </c>
      <c r="K91" s="105"/>
    </row>
    <row r="92" spans="1:11" s="12" customFormat="1" ht="15.75" hidden="1" thickBot="1">
      <c r="A92" s="211" t="s">
        <v>51</v>
      </c>
      <c r="B92" s="116"/>
      <c r="C92" s="117"/>
      <c r="D92" s="212">
        <f aca="true" t="shared" si="7" ref="D92:D103">G92*I92</f>
        <v>0</v>
      </c>
      <c r="E92" s="212">
        <f t="shared" si="5"/>
        <v>0</v>
      </c>
      <c r="F92" s="213" t="e">
        <f>#REF!+#REF!+#REF!+#REF!+#REF!+#REF!+#REF!+#REF!+#REF!+#REF!</f>
        <v>#REF!</v>
      </c>
      <c r="G92" s="212">
        <f t="shared" si="6"/>
        <v>0</v>
      </c>
      <c r="H92" s="89"/>
      <c r="I92" s="12">
        <v>4452.9</v>
      </c>
      <c r="K92" s="105"/>
    </row>
    <row r="93" spans="1:11" s="12" customFormat="1" ht="15.75" hidden="1" thickBot="1">
      <c r="A93" s="148" t="s">
        <v>133</v>
      </c>
      <c r="B93" s="130"/>
      <c r="C93" s="131"/>
      <c r="D93" s="21">
        <f t="shared" si="7"/>
        <v>0</v>
      </c>
      <c r="E93" s="21">
        <f t="shared" si="5"/>
        <v>0</v>
      </c>
      <c r="F93" s="22" t="e">
        <f>#REF!+#REF!+#REF!+#REF!+#REF!+#REF!+#REF!+#REF!+#REF!+#REF!</f>
        <v>#REF!</v>
      </c>
      <c r="G93" s="21">
        <f t="shared" si="6"/>
        <v>0</v>
      </c>
      <c r="H93" s="150"/>
      <c r="I93" s="12">
        <v>4452.9</v>
      </c>
      <c r="K93" s="105"/>
    </row>
    <row r="94" spans="1:11" s="12" customFormat="1" ht="15.75" hidden="1" thickBot="1">
      <c r="A94" s="148" t="s">
        <v>134</v>
      </c>
      <c r="B94" s="130"/>
      <c r="C94" s="131"/>
      <c r="D94" s="21">
        <f t="shared" si="7"/>
        <v>0</v>
      </c>
      <c r="E94" s="21">
        <f t="shared" si="5"/>
        <v>0</v>
      </c>
      <c r="F94" s="22" t="e">
        <f>#REF!+#REF!+#REF!+#REF!+#REF!+#REF!+#REF!+#REF!+#REF!+#REF!</f>
        <v>#REF!</v>
      </c>
      <c r="G94" s="21">
        <f t="shared" si="6"/>
        <v>0</v>
      </c>
      <c r="H94" s="150"/>
      <c r="I94" s="12">
        <v>4452.9</v>
      </c>
      <c r="K94" s="105"/>
    </row>
    <row r="95" spans="1:11" s="12" customFormat="1" ht="15.75" hidden="1" thickBot="1">
      <c r="A95" s="148" t="s">
        <v>135</v>
      </c>
      <c r="B95" s="130"/>
      <c r="C95" s="131"/>
      <c r="D95" s="21">
        <f t="shared" si="7"/>
        <v>0</v>
      </c>
      <c r="E95" s="21">
        <f t="shared" si="5"/>
        <v>0</v>
      </c>
      <c r="F95" s="22" t="e">
        <f>#REF!+#REF!+#REF!+#REF!+#REF!+#REF!+#REF!+#REF!+#REF!+#REF!</f>
        <v>#REF!</v>
      </c>
      <c r="G95" s="21">
        <f t="shared" si="6"/>
        <v>0</v>
      </c>
      <c r="H95" s="150"/>
      <c r="I95" s="12">
        <v>4452.9</v>
      </c>
      <c r="K95" s="105"/>
    </row>
    <row r="96" spans="1:11" s="12" customFormat="1" ht="15.75" hidden="1" thickBot="1">
      <c r="A96" s="148" t="s">
        <v>136</v>
      </c>
      <c r="B96" s="130"/>
      <c r="C96" s="131"/>
      <c r="D96" s="21">
        <f t="shared" si="7"/>
        <v>0</v>
      </c>
      <c r="E96" s="21">
        <f t="shared" si="5"/>
        <v>0</v>
      </c>
      <c r="F96" s="22" t="e">
        <f>#REF!+#REF!+#REF!+#REF!+#REF!+#REF!+#REF!+#REF!+#REF!+#REF!</f>
        <v>#REF!</v>
      </c>
      <c r="G96" s="21">
        <f t="shared" si="6"/>
        <v>0</v>
      </c>
      <c r="H96" s="150"/>
      <c r="I96" s="12">
        <v>4452.9</v>
      </c>
      <c r="K96" s="105"/>
    </row>
    <row r="97" spans="1:11" s="12" customFormat="1" ht="15.75" hidden="1" thickBot="1">
      <c r="A97" s="148" t="s">
        <v>137</v>
      </c>
      <c r="B97" s="130"/>
      <c r="C97" s="131"/>
      <c r="D97" s="21">
        <f t="shared" si="7"/>
        <v>0</v>
      </c>
      <c r="E97" s="21">
        <f t="shared" si="5"/>
        <v>0</v>
      </c>
      <c r="F97" s="22" t="e">
        <f>#REF!+#REF!+#REF!+#REF!+#REF!+#REF!+#REF!+#REF!+#REF!+#REF!</f>
        <v>#REF!</v>
      </c>
      <c r="G97" s="21">
        <f t="shared" si="6"/>
        <v>0</v>
      </c>
      <c r="H97" s="150"/>
      <c r="I97" s="12">
        <v>4452.9</v>
      </c>
      <c r="K97" s="105"/>
    </row>
    <row r="98" spans="1:11" s="12" customFormat="1" ht="15.75" hidden="1" thickBot="1">
      <c r="A98" s="148" t="s">
        <v>118</v>
      </c>
      <c r="B98" s="130"/>
      <c r="C98" s="131"/>
      <c r="D98" s="21">
        <f t="shared" si="7"/>
        <v>0</v>
      </c>
      <c r="E98" s="21">
        <f t="shared" si="5"/>
        <v>0</v>
      </c>
      <c r="F98" s="22" t="e">
        <f>#REF!+#REF!+#REF!+#REF!+#REF!+#REF!+#REF!+#REF!+#REF!+#REF!</f>
        <v>#REF!</v>
      </c>
      <c r="G98" s="21">
        <f t="shared" si="6"/>
        <v>0</v>
      </c>
      <c r="H98" s="150"/>
      <c r="I98" s="12">
        <v>4452.9</v>
      </c>
      <c r="K98" s="105"/>
    </row>
    <row r="99" spans="1:11" s="12" customFormat="1" ht="15.75" hidden="1" thickBot="1">
      <c r="A99" s="148" t="s">
        <v>138</v>
      </c>
      <c r="B99" s="130"/>
      <c r="C99" s="131"/>
      <c r="D99" s="21">
        <f t="shared" si="7"/>
        <v>0</v>
      </c>
      <c r="E99" s="21">
        <f t="shared" si="5"/>
        <v>0</v>
      </c>
      <c r="F99" s="22" t="e">
        <f>#REF!+#REF!+#REF!+#REF!+#REF!+#REF!+#REF!+#REF!+#REF!+#REF!</f>
        <v>#REF!</v>
      </c>
      <c r="G99" s="21">
        <f t="shared" si="6"/>
        <v>0</v>
      </c>
      <c r="H99" s="150"/>
      <c r="I99" s="12">
        <v>4452.9</v>
      </c>
      <c r="K99" s="105"/>
    </row>
    <row r="100" spans="1:11" s="12" customFormat="1" ht="15.75" hidden="1" thickBot="1">
      <c r="A100" s="148" t="s">
        <v>119</v>
      </c>
      <c r="B100" s="130"/>
      <c r="C100" s="131"/>
      <c r="D100" s="20">
        <f t="shared" si="7"/>
        <v>0</v>
      </c>
      <c r="E100" s="20">
        <f t="shared" si="5"/>
        <v>0</v>
      </c>
      <c r="F100" s="20" t="e">
        <f>#REF!+#REF!+#REF!+#REF!+#REF!+#REF!+#REF!+#REF!+#REF!+#REF!</f>
        <v>#REF!</v>
      </c>
      <c r="G100" s="21">
        <f t="shared" si="6"/>
        <v>0</v>
      </c>
      <c r="H100" s="150"/>
      <c r="I100" s="12">
        <v>4452.9</v>
      </c>
      <c r="K100" s="105"/>
    </row>
    <row r="101" spans="1:11" s="12" customFormat="1" ht="15.75" hidden="1" thickBot="1">
      <c r="A101" s="214" t="s">
        <v>139</v>
      </c>
      <c r="B101" s="132"/>
      <c r="C101" s="133"/>
      <c r="D101" s="21">
        <f t="shared" si="7"/>
        <v>0</v>
      </c>
      <c r="E101" s="21">
        <f t="shared" si="5"/>
        <v>0</v>
      </c>
      <c r="F101" s="22" t="e">
        <f>#REF!+#REF!+#REF!+#REF!+#REF!+#REF!+#REF!+#REF!+#REF!+#REF!</f>
        <v>#REF!</v>
      </c>
      <c r="G101" s="21">
        <f t="shared" si="6"/>
        <v>0</v>
      </c>
      <c r="H101" s="150">
        <v>0</v>
      </c>
      <c r="I101" s="12">
        <v>4452.9</v>
      </c>
      <c r="K101" s="105"/>
    </row>
    <row r="102" spans="1:11" s="12" customFormat="1" ht="15.75" hidden="1" thickBot="1">
      <c r="A102" s="214" t="s">
        <v>109</v>
      </c>
      <c r="B102" s="132"/>
      <c r="C102" s="133"/>
      <c r="D102" s="21">
        <f t="shared" si="7"/>
        <v>0</v>
      </c>
      <c r="E102" s="21">
        <f t="shared" si="5"/>
        <v>0</v>
      </c>
      <c r="F102" s="22" t="e">
        <f>#REF!+#REF!+#REF!+#REF!+#REF!+#REF!+#REF!+#REF!+#REF!+#REF!</f>
        <v>#REF!</v>
      </c>
      <c r="G102" s="21">
        <f t="shared" si="6"/>
        <v>0</v>
      </c>
      <c r="H102" s="150">
        <v>0</v>
      </c>
      <c r="I102" s="12">
        <v>4452.9</v>
      </c>
      <c r="K102" s="105"/>
    </row>
    <row r="103" spans="1:11" s="12" customFormat="1" ht="15.75" hidden="1" thickBot="1">
      <c r="A103" s="215" t="s">
        <v>140</v>
      </c>
      <c r="B103" s="134"/>
      <c r="C103" s="135"/>
      <c r="D103" s="21">
        <f t="shared" si="7"/>
        <v>0</v>
      </c>
      <c r="E103" s="21">
        <f t="shared" si="5"/>
        <v>0</v>
      </c>
      <c r="F103" s="22" t="e">
        <f>#REF!+#REF!+#REF!+#REF!+#REF!+#REF!+#REF!+#REF!+#REF!+#REF!</f>
        <v>#REF!</v>
      </c>
      <c r="G103" s="21">
        <f t="shared" si="6"/>
        <v>0</v>
      </c>
      <c r="H103" s="149">
        <v>0</v>
      </c>
      <c r="I103" s="12">
        <v>4452.9</v>
      </c>
      <c r="K103" s="105"/>
    </row>
    <row r="104" spans="1:11" s="137" customFormat="1" ht="20.25" thickBot="1">
      <c r="A104" s="4" t="s">
        <v>141</v>
      </c>
      <c r="B104" s="216" t="s">
        <v>12</v>
      </c>
      <c r="C104" s="216"/>
      <c r="D104" s="209">
        <f>G104*I104</f>
        <v>79670.4</v>
      </c>
      <c r="E104" s="209"/>
      <c r="F104" s="209"/>
      <c r="G104" s="209">
        <f t="shared" si="6"/>
        <v>20.64</v>
      </c>
      <c r="H104" s="210">
        <v>1.72</v>
      </c>
      <c r="I104" s="12">
        <v>3860</v>
      </c>
      <c r="K104" s="138"/>
    </row>
    <row r="105" spans="1:11" s="143" customFormat="1" ht="20.25" thickBot="1">
      <c r="A105" s="139" t="s">
        <v>32</v>
      </c>
      <c r="B105" s="140"/>
      <c r="C105" s="141" t="e">
        <f>F105*12</f>
        <v>#REF!</v>
      </c>
      <c r="D105" s="142">
        <f>D15+D23+D31+D32+D33+D34+D35+D36+D38+D39+D40+D41+D42+D58+D69+D74+D83+D86+D87+D90+D91+D104</f>
        <v>626789.71</v>
      </c>
      <c r="E105" s="142">
        <f>E15+E23+E31+E32+E33+E34+E35+E36+E38+E39+E40+E41+E42+E58+E69+E74+E83+E86+E87+E90+E91+E104</f>
        <v>103.92</v>
      </c>
      <c r="F105" s="142" t="e">
        <f>F15+F23+F31+F32+F33+F34+F35+F36+F38+F39+F40+F41+F42+F58+F69+F74+F83+F86+F87+F90+F91+F104</f>
        <v>#REF!</v>
      </c>
      <c r="G105" s="142">
        <f>G15+G23+G31+G32+G33+G34+G35+G36+G38+G39+G40+G41+G42+G58+G69+G74+G83+G86+G87+G90+G91+G104</f>
        <v>143.52</v>
      </c>
      <c r="H105" s="142">
        <f>H15+H23+H31+H32+H33+H34+H35+H36+H38+H39+H40+H41+H42+H58+H69+H74+H83+H86+H87+H90+H91+H104</f>
        <v>11.97</v>
      </c>
      <c r="I105" s="12">
        <v>4452.9</v>
      </c>
      <c r="K105" s="144"/>
    </row>
    <row r="106" spans="1:11" s="146" customFormat="1" ht="15">
      <c r="A106" s="145"/>
      <c r="D106" s="91"/>
      <c r="E106" s="91"/>
      <c r="F106" s="91"/>
      <c r="G106" s="91"/>
      <c r="H106" s="91"/>
      <c r="I106" s="12"/>
      <c r="K106" s="147"/>
    </row>
    <row r="107" spans="1:11" s="146" customFormat="1" ht="15">
      <c r="A107" s="145"/>
      <c r="D107" s="91"/>
      <c r="E107" s="91"/>
      <c r="F107" s="91"/>
      <c r="G107" s="91"/>
      <c r="H107" s="91"/>
      <c r="I107" s="12"/>
      <c r="K107" s="147"/>
    </row>
    <row r="108" spans="1:11" s="146" customFormat="1" ht="15">
      <c r="A108" s="145"/>
      <c r="D108" s="91"/>
      <c r="E108" s="91"/>
      <c r="F108" s="91"/>
      <c r="G108" s="91"/>
      <c r="H108" s="91"/>
      <c r="I108" s="12"/>
      <c r="K108" s="147"/>
    </row>
    <row r="109" spans="1:11" s="146" customFormat="1" ht="15">
      <c r="A109" s="145"/>
      <c r="D109" s="91"/>
      <c r="E109" s="91"/>
      <c r="F109" s="91"/>
      <c r="G109" s="91"/>
      <c r="H109" s="91"/>
      <c r="I109" s="12"/>
      <c r="K109" s="147"/>
    </row>
    <row r="110" spans="1:11" s="146" customFormat="1" ht="15.75" thickBot="1">
      <c r="A110" s="145"/>
      <c r="D110" s="91"/>
      <c r="E110" s="91"/>
      <c r="F110" s="91"/>
      <c r="G110" s="91"/>
      <c r="H110" s="91"/>
      <c r="I110" s="12"/>
      <c r="K110" s="147"/>
    </row>
    <row r="111" spans="1:11" s="143" customFormat="1" ht="20.25" thickBot="1">
      <c r="A111" s="139" t="s">
        <v>31</v>
      </c>
      <c r="B111" s="140"/>
      <c r="C111" s="141" t="e">
        <f>F111*12</f>
        <v>#VALUE!</v>
      </c>
      <c r="D111" s="217">
        <f>D112+D113+D114+D115+D116+D117+D119+D133</f>
        <v>232215.35</v>
      </c>
      <c r="E111" s="217" t="e">
        <f>E112+E113+E114+E115+E116+E117+E119+E133</f>
        <v>#VALUE!</v>
      </c>
      <c r="F111" s="217" t="e">
        <f>F112+F113+F114+F115+F116+F117+F119+F133</f>
        <v>#VALUE!</v>
      </c>
      <c r="G111" s="217">
        <f>G112+G113+G114+G115+G116+G117+G119+G133</f>
        <v>52.16</v>
      </c>
      <c r="H111" s="217">
        <f>H112+H113+H114+H115+H116+H117+H119+H133</f>
        <v>4.34</v>
      </c>
      <c r="I111" s="12">
        <v>4452.9</v>
      </c>
      <c r="K111" s="144"/>
    </row>
    <row r="112" spans="1:11" s="12" customFormat="1" ht="15">
      <c r="A112" s="211" t="s">
        <v>176</v>
      </c>
      <c r="B112" s="116"/>
      <c r="C112" s="117"/>
      <c r="D112" s="87">
        <v>11105.37</v>
      </c>
      <c r="E112" s="218"/>
      <c r="F112" s="219"/>
      <c r="G112" s="220">
        <f>D112/I112</f>
        <v>2.49</v>
      </c>
      <c r="H112" s="89">
        <f>G112/12</f>
        <v>0.21</v>
      </c>
      <c r="I112" s="12">
        <v>4452.9</v>
      </c>
      <c r="K112" s="105"/>
    </row>
    <row r="113" spans="1:11" s="12" customFormat="1" ht="15">
      <c r="A113" s="211" t="s">
        <v>177</v>
      </c>
      <c r="B113" s="130"/>
      <c r="C113" s="131"/>
      <c r="D113" s="90">
        <v>19397.42</v>
      </c>
      <c r="E113" s="90"/>
      <c r="F113" s="90"/>
      <c r="G113" s="90">
        <f aca="true" t="shared" si="8" ref="G113:G133">D113/I113</f>
        <v>4.36</v>
      </c>
      <c r="H113" s="89">
        <f aca="true" t="shared" si="9" ref="H113:H133">G113/12</f>
        <v>0.36</v>
      </c>
      <c r="I113" s="12">
        <v>4452.9</v>
      </c>
      <c r="K113" s="105"/>
    </row>
    <row r="114" spans="1:11" s="12" customFormat="1" ht="15">
      <c r="A114" s="148" t="s">
        <v>178</v>
      </c>
      <c r="B114" s="130"/>
      <c r="C114" s="131"/>
      <c r="D114" s="90">
        <v>122902.46</v>
      </c>
      <c r="E114" s="90"/>
      <c r="F114" s="90"/>
      <c r="G114" s="90">
        <f t="shared" si="8"/>
        <v>27.6</v>
      </c>
      <c r="H114" s="89">
        <f t="shared" si="9"/>
        <v>2.3</v>
      </c>
      <c r="I114" s="12">
        <v>4452.9</v>
      </c>
      <c r="K114" s="105"/>
    </row>
    <row r="115" spans="1:11" s="12" customFormat="1" ht="15">
      <c r="A115" s="148" t="s">
        <v>179</v>
      </c>
      <c r="B115" s="130"/>
      <c r="C115" s="131"/>
      <c r="D115" s="90">
        <v>38332.85</v>
      </c>
      <c r="E115" s="90"/>
      <c r="F115" s="90"/>
      <c r="G115" s="90">
        <f t="shared" si="8"/>
        <v>8.61</v>
      </c>
      <c r="H115" s="89">
        <f t="shared" si="9"/>
        <v>0.72</v>
      </c>
      <c r="I115" s="12">
        <v>4452.9</v>
      </c>
      <c r="K115" s="105"/>
    </row>
    <row r="116" spans="1:11" s="12" customFormat="1" ht="15">
      <c r="A116" s="148" t="s">
        <v>180</v>
      </c>
      <c r="B116" s="130"/>
      <c r="C116" s="131"/>
      <c r="D116" s="90">
        <v>7645.09</v>
      </c>
      <c r="E116" s="90"/>
      <c r="F116" s="90"/>
      <c r="G116" s="90">
        <f t="shared" si="8"/>
        <v>1.72</v>
      </c>
      <c r="H116" s="89">
        <f t="shared" si="9"/>
        <v>0.14</v>
      </c>
      <c r="I116" s="12">
        <v>4452.9</v>
      </c>
      <c r="K116" s="105"/>
    </row>
    <row r="117" spans="1:11" s="12" customFormat="1" ht="15">
      <c r="A117" s="148" t="s">
        <v>181</v>
      </c>
      <c r="B117" s="130"/>
      <c r="C117" s="131"/>
      <c r="D117" s="90">
        <v>1290.18</v>
      </c>
      <c r="E117" s="90"/>
      <c r="F117" s="90"/>
      <c r="G117" s="90">
        <f t="shared" si="8"/>
        <v>0.29</v>
      </c>
      <c r="H117" s="89">
        <f t="shared" si="9"/>
        <v>0.02</v>
      </c>
      <c r="I117" s="12">
        <v>4452.9</v>
      </c>
      <c r="K117" s="105"/>
    </row>
    <row r="118" spans="1:11" s="12" customFormat="1" ht="15" hidden="1">
      <c r="A118" s="148"/>
      <c r="B118" s="130"/>
      <c r="C118" s="131"/>
      <c r="D118" s="90"/>
      <c r="E118" s="90"/>
      <c r="F118" s="90"/>
      <c r="G118" s="90">
        <f t="shared" si="8"/>
        <v>0</v>
      </c>
      <c r="H118" s="89">
        <f t="shared" si="9"/>
        <v>0</v>
      </c>
      <c r="I118" s="12">
        <v>4452.9</v>
      </c>
      <c r="K118" s="105"/>
    </row>
    <row r="119" spans="1:11" s="12" customFormat="1" ht="28.5">
      <c r="A119" s="151" t="s">
        <v>182</v>
      </c>
      <c r="B119" s="152"/>
      <c r="C119" s="153"/>
      <c r="D119" s="92">
        <v>19845.36</v>
      </c>
      <c r="E119" s="92"/>
      <c r="F119" s="93"/>
      <c r="G119" s="92">
        <f t="shared" si="8"/>
        <v>4.46</v>
      </c>
      <c r="H119" s="90">
        <f t="shared" si="9"/>
        <v>0.37</v>
      </c>
      <c r="I119" s="12">
        <v>4452.9</v>
      </c>
      <c r="K119" s="105"/>
    </row>
    <row r="120" spans="1:11" s="12" customFormat="1" ht="15" hidden="1">
      <c r="A120" s="211"/>
      <c r="B120" s="116"/>
      <c r="C120" s="117"/>
      <c r="D120" s="218"/>
      <c r="E120" s="218"/>
      <c r="F120" s="219"/>
      <c r="G120" s="92">
        <f t="shared" si="8"/>
        <v>0</v>
      </c>
      <c r="H120" s="90">
        <f t="shared" si="9"/>
        <v>0</v>
      </c>
      <c r="I120" s="12">
        <v>4452.9</v>
      </c>
      <c r="K120" s="105"/>
    </row>
    <row r="121" spans="1:11" s="12" customFormat="1" ht="15" hidden="1">
      <c r="A121" s="148"/>
      <c r="B121" s="130"/>
      <c r="C121" s="131"/>
      <c r="D121" s="92"/>
      <c r="E121" s="92"/>
      <c r="F121" s="149"/>
      <c r="G121" s="92">
        <f t="shared" si="8"/>
        <v>0</v>
      </c>
      <c r="H121" s="90">
        <f t="shared" si="9"/>
        <v>0</v>
      </c>
      <c r="I121" s="12">
        <v>4452.9</v>
      </c>
      <c r="K121" s="105"/>
    </row>
    <row r="122" spans="1:11" s="12" customFormat="1" ht="15" hidden="1">
      <c r="A122" s="148"/>
      <c r="B122" s="130"/>
      <c r="C122" s="131"/>
      <c r="D122" s="92"/>
      <c r="E122" s="92"/>
      <c r="F122" s="149"/>
      <c r="G122" s="92">
        <f t="shared" si="8"/>
        <v>0</v>
      </c>
      <c r="H122" s="90">
        <f t="shared" si="9"/>
        <v>0</v>
      </c>
      <c r="I122" s="12">
        <v>4452.9</v>
      </c>
      <c r="K122" s="105"/>
    </row>
    <row r="123" spans="1:11" s="12" customFormat="1" ht="15" hidden="1">
      <c r="A123" s="151"/>
      <c r="B123" s="130"/>
      <c r="C123" s="131"/>
      <c r="D123" s="92"/>
      <c r="E123" s="92"/>
      <c r="F123" s="149"/>
      <c r="G123" s="92">
        <f t="shared" si="8"/>
        <v>0</v>
      </c>
      <c r="H123" s="90">
        <f t="shared" si="9"/>
        <v>0</v>
      </c>
      <c r="I123" s="12">
        <v>4452.9</v>
      </c>
      <c r="K123" s="105"/>
    </row>
    <row r="124" spans="1:11" s="12" customFormat="1" ht="15" hidden="1">
      <c r="A124" s="221"/>
      <c r="B124" s="130"/>
      <c r="C124" s="131"/>
      <c r="D124" s="92"/>
      <c r="E124" s="92"/>
      <c r="F124" s="149"/>
      <c r="G124" s="92">
        <f t="shared" si="8"/>
        <v>0</v>
      </c>
      <c r="H124" s="90">
        <f t="shared" si="9"/>
        <v>0</v>
      </c>
      <c r="I124" s="12">
        <v>4452.9</v>
      </c>
      <c r="K124" s="105"/>
    </row>
    <row r="125" spans="1:11" s="12" customFormat="1" ht="15" hidden="1">
      <c r="A125" s="148"/>
      <c r="B125" s="130"/>
      <c r="C125" s="131"/>
      <c r="D125" s="92"/>
      <c r="E125" s="92"/>
      <c r="F125" s="149"/>
      <c r="G125" s="92">
        <f t="shared" si="8"/>
        <v>0</v>
      </c>
      <c r="H125" s="90">
        <f t="shared" si="9"/>
        <v>0</v>
      </c>
      <c r="I125" s="12">
        <v>4452.9</v>
      </c>
      <c r="K125" s="105"/>
    </row>
    <row r="126" spans="1:11" s="12" customFormat="1" ht="15" hidden="1">
      <c r="A126" s="148"/>
      <c r="B126" s="130"/>
      <c r="C126" s="131"/>
      <c r="D126" s="92"/>
      <c r="E126" s="92"/>
      <c r="F126" s="149"/>
      <c r="G126" s="92">
        <f t="shared" si="8"/>
        <v>0</v>
      </c>
      <c r="H126" s="90">
        <f t="shared" si="9"/>
        <v>0</v>
      </c>
      <c r="I126" s="12">
        <v>4452.9</v>
      </c>
      <c r="K126" s="105"/>
    </row>
    <row r="127" spans="1:11" s="12" customFormat="1" ht="15" hidden="1">
      <c r="A127" s="148"/>
      <c r="B127" s="130"/>
      <c r="C127" s="131"/>
      <c r="D127" s="92"/>
      <c r="E127" s="92"/>
      <c r="F127" s="149"/>
      <c r="G127" s="92">
        <f t="shared" si="8"/>
        <v>0</v>
      </c>
      <c r="H127" s="90">
        <f t="shared" si="9"/>
        <v>0</v>
      </c>
      <c r="I127" s="12">
        <v>4452.9</v>
      </c>
      <c r="K127" s="105"/>
    </row>
    <row r="128" spans="1:11" s="12" customFormat="1" ht="15" hidden="1">
      <c r="A128" s="148"/>
      <c r="B128" s="130"/>
      <c r="C128" s="131"/>
      <c r="D128" s="92"/>
      <c r="E128" s="92"/>
      <c r="F128" s="149"/>
      <c r="G128" s="92">
        <f t="shared" si="8"/>
        <v>0</v>
      </c>
      <c r="H128" s="90">
        <f t="shared" si="9"/>
        <v>0</v>
      </c>
      <c r="I128" s="12">
        <v>4452.9</v>
      </c>
      <c r="K128" s="105"/>
    </row>
    <row r="129" spans="1:11" s="12" customFormat="1" ht="15" hidden="1">
      <c r="A129" s="148"/>
      <c r="B129" s="130"/>
      <c r="C129" s="131"/>
      <c r="D129" s="92"/>
      <c r="E129" s="92"/>
      <c r="F129" s="149"/>
      <c r="G129" s="92">
        <f t="shared" si="8"/>
        <v>0</v>
      </c>
      <c r="H129" s="90">
        <f t="shared" si="9"/>
        <v>0</v>
      </c>
      <c r="I129" s="12">
        <v>4452.9</v>
      </c>
      <c r="K129" s="105"/>
    </row>
    <row r="130" spans="1:11" s="12" customFormat="1" ht="15" hidden="1">
      <c r="A130" s="148"/>
      <c r="B130" s="130"/>
      <c r="C130" s="131"/>
      <c r="D130" s="92"/>
      <c r="E130" s="92"/>
      <c r="F130" s="149"/>
      <c r="G130" s="92">
        <f t="shared" si="8"/>
        <v>0</v>
      </c>
      <c r="H130" s="90">
        <f t="shared" si="9"/>
        <v>0</v>
      </c>
      <c r="I130" s="12">
        <v>4452.9</v>
      </c>
      <c r="K130" s="105"/>
    </row>
    <row r="131" spans="1:11" s="12" customFormat="1" ht="15" hidden="1">
      <c r="A131" s="151"/>
      <c r="B131" s="152"/>
      <c r="C131" s="153"/>
      <c r="D131" s="92"/>
      <c r="E131" s="92"/>
      <c r="F131" s="149"/>
      <c r="G131" s="92">
        <f t="shared" si="8"/>
        <v>0</v>
      </c>
      <c r="H131" s="90">
        <f t="shared" si="9"/>
        <v>0</v>
      </c>
      <c r="I131" s="12">
        <v>4452.9</v>
      </c>
      <c r="K131" s="105"/>
    </row>
    <row r="132" spans="1:11" s="146" customFormat="1" ht="19.5" customHeight="1" hidden="1">
      <c r="A132" s="221"/>
      <c r="B132" s="222"/>
      <c r="C132" s="222"/>
      <c r="D132" s="223"/>
      <c r="E132" s="223"/>
      <c r="F132" s="223"/>
      <c r="G132" s="92">
        <f t="shared" si="8"/>
        <v>0</v>
      </c>
      <c r="H132" s="90">
        <f t="shared" si="9"/>
        <v>0</v>
      </c>
      <c r="I132" s="12">
        <v>4452.9</v>
      </c>
      <c r="K132" s="147"/>
    </row>
    <row r="133" spans="1:11" s="146" customFormat="1" ht="19.5" customHeight="1">
      <c r="A133" s="148" t="s">
        <v>183</v>
      </c>
      <c r="B133" s="130"/>
      <c r="C133" s="131"/>
      <c r="D133" s="90">
        <v>11696.62</v>
      </c>
      <c r="E133" s="14" t="s">
        <v>117</v>
      </c>
      <c r="F133" s="129" t="s">
        <v>23</v>
      </c>
      <c r="G133" s="90">
        <f t="shared" si="8"/>
        <v>2.63</v>
      </c>
      <c r="H133" s="90">
        <f t="shared" si="9"/>
        <v>0.22</v>
      </c>
      <c r="I133" s="12">
        <v>4452.9</v>
      </c>
      <c r="K133" s="147"/>
    </row>
    <row r="134" spans="1:11" s="146" customFormat="1" ht="12.75">
      <c r="A134" s="145"/>
      <c r="F134" s="2"/>
      <c r="H134" s="2"/>
      <c r="K134" s="147"/>
    </row>
    <row r="135" spans="1:11" s="146" customFormat="1" ht="13.5" thickBot="1">
      <c r="A135" s="145"/>
      <c r="F135" s="2"/>
      <c r="H135" s="2"/>
      <c r="K135" s="147"/>
    </row>
    <row r="136" spans="1:11" s="157" customFormat="1" ht="20.25" thickBot="1">
      <c r="A136" s="154" t="s">
        <v>64</v>
      </c>
      <c r="B136" s="155"/>
      <c r="C136" s="156"/>
      <c r="D136" s="156">
        <f>D105+D111</f>
        <v>859005.06</v>
      </c>
      <c r="E136" s="156" t="e">
        <f>E105+E111</f>
        <v>#VALUE!</v>
      </c>
      <c r="F136" s="156" t="e">
        <f>F105+F111</f>
        <v>#REF!</v>
      </c>
      <c r="G136" s="156">
        <f>G105+G111</f>
        <v>195.68</v>
      </c>
      <c r="H136" s="156">
        <f>H105+H111</f>
        <v>16.31</v>
      </c>
      <c r="K136" s="158"/>
    </row>
    <row r="137" spans="1:11" s="146" customFormat="1" ht="12.75">
      <c r="A137" s="145"/>
      <c r="F137" s="2"/>
      <c r="H137" s="2"/>
      <c r="K137" s="147"/>
    </row>
    <row r="138" spans="1:11" s="146" customFormat="1" ht="12.75">
      <c r="A138" s="145"/>
      <c r="F138" s="2"/>
      <c r="H138" s="2"/>
      <c r="K138" s="147"/>
    </row>
    <row r="139" spans="1:11" s="163" customFormat="1" ht="18.75">
      <c r="A139" s="159"/>
      <c r="B139" s="160"/>
      <c r="C139" s="161"/>
      <c r="D139" s="161"/>
      <c r="E139" s="161"/>
      <c r="F139" s="162"/>
      <c r="G139" s="161"/>
      <c r="H139" s="162"/>
      <c r="K139" s="164"/>
    </row>
    <row r="140" spans="1:11" s="137" customFormat="1" ht="19.5">
      <c r="A140" s="165"/>
      <c r="B140" s="166"/>
      <c r="C140" s="167"/>
      <c r="D140" s="167"/>
      <c r="E140" s="167"/>
      <c r="F140" s="168"/>
      <c r="G140" s="167"/>
      <c r="H140" s="168"/>
      <c r="K140" s="138"/>
    </row>
    <row r="141" spans="1:11" s="146" customFormat="1" ht="14.25">
      <c r="A141" s="271" t="s">
        <v>30</v>
      </c>
      <c r="B141" s="271"/>
      <c r="C141" s="271"/>
      <c r="D141" s="271"/>
      <c r="E141" s="271"/>
      <c r="F141" s="271"/>
      <c r="K141" s="147"/>
    </row>
    <row r="142" spans="6:11" s="146" customFormat="1" ht="12.75">
      <c r="F142" s="2"/>
      <c r="H142" s="2"/>
      <c r="K142" s="147"/>
    </row>
    <row r="143" spans="1:11" s="146" customFormat="1" ht="12.75">
      <c r="A143" s="145" t="s">
        <v>110</v>
      </c>
      <c r="F143" s="2"/>
      <c r="H143" s="2"/>
      <c r="K143" s="147"/>
    </row>
    <row r="144" spans="6:11" s="146" customFormat="1" ht="12.75">
      <c r="F144" s="2"/>
      <c r="H144" s="2"/>
      <c r="K144" s="147"/>
    </row>
    <row r="145" spans="6:11" s="146" customFormat="1" ht="12.75">
      <c r="F145" s="2"/>
      <c r="H145" s="2"/>
      <c r="K145" s="147"/>
    </row>
    <row r="146" spans="6:11" s="146" customFormat="1" ht="12.75">
      <c r="F146" s="2"/>
      <c r="H146" s="2"/>
      <c r="K146" s="147"/>
    </row>
    <row r="147" spans="6:11" s="146" customFormat="1" ht="12.75">
      <c r="F147" s="2"/>
      <c r="H147" s="2"/>
      <c r="K147" s="147"/>
    </row>
    <row r="148" spans="6:11" s="146" customFormat="1" ht="12.75">
      <c r="F148" s="2"/>
      <c r="H148" s="2"/>
      <c r="K148" s="147"/>
    </row>
    <row r="149" spans="6:11" s="146" customFormat="1" ht="12.75">
      <c r="F149" s="2"/>
      <c r="H149" s="2"/>
      <c r="K149" s="147"/>
    </row>
    <row r="150" spans="6:11" s="146" customFormat="1" ht="12.75">
      <c r="F150" s="2"/>
      <c r="H150" s="2"/>
      <c r="K150" s="147"/>
    </row>
    <row r="151" spans="6:11" s="146" customFormat="1" ht="12.75">
      <c r="F151" s="2"/>
      <c r="H151" s="2"/>
      <c r="K151" s="147"/>
    </row>
    <row r="152" spans="6:11" s="146" customFormat="1" ht="12.75">
      <c r="F152" s="2"/>
      <c r="H152" s="2"/>
      <c r="K152" s="147"/>
    </row>
    <row r="153" spans="6:11" s="146" customFormat="1" ht="12.75">
      <c r="F153" s="2"/>
      <c r="H153" s="2"/>
      <c r="K153" s="147"/>
    </row>
    <row r="154" spans="6:11" s="146" customFormat="1" ht="12.75">
      <c r="F154" s="2"/>
      <c r="H154" s="2"/>
      <c r="K154" s="147"/>
    </row>
    <row r="155" spans="6:11" s="146" customFormat="1" ht="12.75">
      <c r="F155" s="2"/>
      <c r="H155" s="2"/>
      <c r="K155" s="147"/>
    </row>
    <row r="156" spans="6:11" s="146" customFormat="1" ht="12.75">
      <c r="F156" s="2"/>
      <c r="H156" s="2"/>
      <c r="K156" s="147"/>
    </row>
    <row r="157" spans="6:11" s="146" customFormat="1" ht="12.75">
      <c r="F157" s="2"/>
      <c r="H157" s="2"/>
      <c r="K157" s="147"/>
    </row>
    <row r="158" spans="6:11" s="146" customFormat="1" ht="12.75">
      <c r="F158" s="2"/>
      <c r="H158" s="2"/>
      <c r="K158" s="147"/>
    </row>
    <row r="159" spans="6:11" s="146" customFormat="1" ht="12.75">
      <c r="F159" s="2"/>
      <c r="H159" s="2"/>
      <c r="K159" s="147"/>
    </row>
    <row r="160" spans="6:11" s="146" customFormat="1" ht="12.75">
      <c r="F160" s="2"/>
      <c r="H160" s="2"/>
      <c r="K160" s="147"/>
    </row>
    <row r="161" spans="6:11" s="146" customFormat="1" ht="12.75">
      <c r="F161" s="2"/>
      <c r="H161" s="2"/>
      <c r="K161" s="147"/>
    </row>
  </sheetData>
  <sheetProtection/>
  <mergeCells count="13">
    <mergeCell ref="A141:F141"/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zoomScale="80" zoomScaleNormal="80" zoomScalePageLayoutView="0" workbookViewId="0" topLeftCell="A1">
      <pane xSplit="1" ySplit="2" topLeftCell="G1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34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54" customHeight="1" thickBot="1">
      <c r="A1" s="286" t="s">
        <v>184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5" s="6" customFormat="1" ht="84.75" customHeight="1" thickBot="1">
      <c r="A2" s="172" t="s">
        <v>4</v>
      </c>
      <c r="B2" s="288" t="s">
        <v>142</v>
      </c>
      <c r="C2" s="289"/>
      <c r="D2" s="290"/>
      <c r="E2" s="289" t="s">
        <v>143</v>
      </c>
      <c r="F2" s="289"/>
      <c r="G2" s="289"/>
      <c r="H2" s="288" t="s">
        <v>144</v>
      </c>
      <c r="I2" s="289"/>
      <c r="J2" s="290"/>
      <c r="K2" s="288" t="s">
        <v>145</v>
      </c>
      <c r="L2" s="289"/>
      <c r="M2" s="290"/>
      <c r="N2" s="63" t="s">
        <v>69</v>
      </c>
      <c r="O2" s="28" t="s">
        <v>34</v>
      </c>
    </row>
    <row r="3" spans="1:15" s="7" customFormat="1" ht="12.75">
      <c r="A3" s="55"/>
      <c r="B3" s="41" t="s">
        <v>66</v>
      </c>
      <c r="C3" s="15" t="s">
        <v>67</v>
      </c>
      <c r="D3" s="49" t="s">
        <v>68</v>
      </c>
      <c r="E3" s="62" t="s">
        <v>66</v>
      </c>
      <c r="F3" s="15" t="s">
        <v>67</v>
      </c>
      <c r="G3" s="26" t="s">
        <v>68</v>
      </c>
      <c r="H3" s="41" t="s">
        <v>66</v>
      </c>
      <c r="I3" s="15" t="s">
        <v>67</v>
      </c>
      <c r="J3" s="49" t="s">
        <v>68</v>
      </c>
      <c r="K3" s="41" t="s">
        <v>66</v>
      </c>
      <c r="L3" s="15" t="s">
        <v>67</v>
      </c>
      <c r="M3" s="49" t="s">
        <v>68</v>
      </c>
      <c r="N3" s="66"/>
      <c r="O3" s="29"/>
    </row>
    <row r="4" spans="1:15" s="7" customFormat="1" ht="49.5" customHeight="1" thickBot="1">
      <c r="A4" s="291" t="s">
        <v>8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3"/>
    </row>
    <row r="5" spans="1:15" s="6" customFormat="1" ht="14.25" customHeight="1" thickBot="1">
      <c r="A5" s="224" t="s">
        <v>174</v>
      </c>
      <c r="B5" s="42"/>
      <c r="C5" s="8"/>
      <c r="D5" s="81">
        <f>O5/4</f>
        <v>8000</v>
      </c>
      <c r="E5" s="63"/>
      <c r="F5" s="8"/>
      <c r="G5" s="81">
        <f>O5/4</f>
        <v>8000</v>
      </c>
      <c r="H5" s="42"/>
      <c r="I5" s="8"/>
      <c r="J5" s="81">
        <f>O5/4</f>
        <v>8000</v>
      </c>
      <c r="K5" s="42"/>
      <c r="L5" s="8"/>
      <c r="M5" s="81">
        <f>O5/4</f>
        <v>8000</v>
      </c>
      <c r="N5" s="69">
        <f>M5+J5+G5+D5</f>
        <v>32000</v>
      </c>
      <c r="O5" s="17">
        <v>32000</v>
      </c>
    </row>
    <row r="6" spans="1:15" s="6" customFormat="1" ht="14.25" customHeight="1">
      <c r="A6" s="80" t="s">
        <v>9</v>
      </c>
      <c r="B6" s="42"/>
      <c r="C6" s="8"/>
      <c r="D6" s="81">
        <f>O6/4</f>
        <v>35667.73</v>
      </c>
      <c r="E6" s="63"/>
      <c r="F6" s="8"/>
      <c r="G6" s="81">
        <f>O6/4</f>
        <v>35667.73</v>
      </c>
      <c r="H6" s="42"/>
      <c r="I6" s="8"/>
      <c r="J6" s="81">
        <f>O6/4</f>
        <v>35667.73</v>
      </c>
      <c r="K6" s="42"/>
      <c r="L6" s="8"/>
      <c r="M6" s="81">
        <f>O6/4</f>
        <v>35667.73</v>
      </c>
      <c r="N6" s="69">
        <f aca="true" t="shared" si="0" ref="N6:N49">M6+J6+G6+D6</f>
        <v>142670.92</v>
      </c>
      <c r="O6" s="17">
        <v>142670.92</v>
      </c>
    </row>
    <row r="7" spans="1:15" s="6" customFormat="1" ht="14.25" customHeight="1">
      <c r="A7" s="80" t="s">
        <v>11</v>
      </c>
      <c r="B7" s="42"/>
      <c r="C7" s="8"/>
      <c r="D7" s="81">
        <f aca="true" t="shared" si="1" ref="D7:D17">O7/4</f>
        <v>23244.14</v>
      </c>
      <c r="E7" s="63"/>
      <c r="F7" s="8"/>
      <c r="G7" s="81">
        <f aca="true" t="shared" si="2" ref="G7:G18">O7/4</f>
        <v>23244.14</v>
      </c>
      <c r="H7" s="42"/>
      <c r="I7" s="8"/>
      <c r="J7" s="81">
        <f aca="true" t="shared" si="3" ref="J7:J18">O7/4</f>
        <v>23244.14</v>
      </c>
      <c r="K7" s="42"/>
      <c r="L7" s="8"/>
      <c r="M7" s="81">
        <f aca="true" t="shared" si="4" ref="M7:M18">O7/4</f>
        <v>23244.14</v>
      </c>
      <c r="N7" s="69">
        <f t="shared" si="0"/>
        <v>92976.56</v>
      </c>
      <c r="O7" s="17">
        <v>92976.55</v>
      </c>
    </row>
    <row r="8" spans="1:15" s="6" customFormat="1" ht="15">
      <c r="A8" s="79" t="s">
        <v>14</v>
      </c>
      <c r="B8" s="42"/>
      <c r="C8" s="8"/>
      <c r="D8" s="81">
        <f t="shared" si="1"/>
        <v>9083.92</v>
      </c>
      <c r="E8" s="63"/>
      <c r="F8" s="8"/>
      <c r="G8" s="81">
        <f t="shared" si="2"/>
        <v>9083.92</v>
      </c>
      <c r="H8" s="42"/>
      <c r="I8" s="8"/>
      <c r="J8" s="81">
        <f t="shared" si="3"/>
        <v>9083.92</v>
      </c>
      <c r="K8" s="42"/>
      <c r="L8" s="8"/>
      <c r="M8" s="81">
        <f t="shared" si="4"/>
        <v>9083.92</v>
      </c>
      <c r="N8" s="69">
        <f t="shared" si="0"/>
        <v>36335.68</v>
      </c>
      <c r="O8" s="17">
        <v>36335.66</v>
      </c>
    </row>
    <row r="9" spans="1:15" s="6" customFormat="1" ht="15">
      <c r="A9" s="79" t="s">
        <v>16</v>
      </c>
      <c r="B9" s="42"/>
      <c r="C9" s="8"/>
      <c r="D9" s="81">
        <f t="shared" si="1"/>
        <v>29656.32</v>
      </c>
      <c r="E9" s="63"/>
      <c r="F9" s="8"/>
      <c r="G9" s="81">
        <f t="shared" si="2"/>
        <v>29656.32</v>
      </c>
      <c r="H9" s="42"/>
      <c r="I9" s="8"/>
      <c r="J9" s="81">
        <f t="shared" si="3"/>
        <v>29656.32</v>
      </c>
      <c r="K9" s="42"/>
      <c r="L9" s="8"/>
      <c r="M9" s="81">
        <f t="shared" si="4"/>
        <v>29656.32</v>
      </c>
      <c r="N9" s="69">
        <f t="shared" si="0"/>
        <v>118625.28</v>
      </c>
      <c r="O9" s="17">
        <v>118625.26</v>
      </c>
    </row>
    <row r="10" spans="1:15" s="6" customFormat="1" ht="30">
      <c r="A10" s="79" t="s">
        <v>42</v>
      </c>
      <c r="B10" s="42"/>
      <c r="C10" s="8"/>
      <c r="D10" s="81">
        <f t="shared" si="1"/>
        <v>462.04</v>
      </c>
      <c r="E10" s="63"/>
      <c r="F10" s="8"/>
      <c r="G10" s="81">
        <f t="shared" si="2"/>
        <v>462.04</v>
      </c>
      <c r="H10" s="42"/>
      <c r="I10" s="8"/>
      <c r="J10" s="81">
        <f t="shared" si="3"/>
        <v>462.04</v>
      </c>
      <c r="K10" s="42"/>
      <c r="L10" s="8"/>
      <c r="M10" s="81">
        <f t="shared" si="4"/>
        <v>462.04</v>
      </c>
      <c r="N10" s="69">
        <f t="shared" si="0"/>
        <v>1848.16</v>
      </c>
      <c r="O10" s="17">
        <v>1848.15</v>
      </c>
    </row>
    <row r="11" spans="1:15" s="6" customFormat="1" ht="30">
      <c r="A11" s="79" t="s">
        <v>49</v>
      </c>
      <c r="B11" s="42"/>
      <c r="C11" s="8"/>
      <c r="D11" s="81">
        <f t="shared" si="1"/>
        <v>462.04</v>
      </c>
      <c r="E11" s="63"/>
      <c r="F11" s="8"/>
      <c r="G11" s="81">
        <f t="shared" si="2"/>
        <v>462.04</v>
      </c>
      <c r="H11" s="42"/>
      <c r="I11" s="8"/>
      <c r="J11" s="81">
        <f t="shared" si="3"/>
        <v>462.04</v>
      </c>
      <c r="K11" s="42"/>
      <c r="L11" s="8"/>
      <c r="M11" s="81">
        <f t="shared" si="4"/>
        <v>462.04</v>
      </c>
      <c r="N11" s="69">
        <f t="shared" si="0"/>
        <v>1848.16</v>
      </c>
      <c r="O11" s="17">
        <v>1848.15</v>
      </c>
    </row>
    <row r="12" spans="1:15" s="6" customFormat="1" ht="15">
      <c r="A12" s="79" t="s">
        <v>43</v>
      </c>
      <c r="B12" s="42"/>
      <c r="C12" s="8"/>
      <c r="D12" s="81">
        <f t="shared" si="1"/>
        <v>2917.67</v>
      </c>
      <c r="E12" s="63"/>
      <c r="F12" s="8"/>
      <c r="G12" s="81">
        <f t="shared" si="2"/>
        <v>2917.67</v>
      </c>
      <c r="H12" s="42"/>
      <c r="I12" s="8"/>
      <c r="J12" s="81">
        <f t="shared" si="3"/>
        <v>2917.67</v>
      </c>
      <c r="K12" s="42"/>
      <c r="L12" s="8"/>
      <c r="M12" s="81">
        <f t="shared" si="4"/>
        <v>2917.67</v>
      </c>
      <c r="N12" s="69">
        <f t="shared" si="0"/>
        <v>11670.68</v>
      </c>
      <c r="O12" s="17">
        <v>11670.68</v>
      </c>
    </row>
    <row r="13" spans="1:15" s="252" customFormat="1" ht="30">
      <c r="A13" s="243" t="s">
        <v>91</v>
      </c>
      <c r="B13" s="244"/>
      <c r="C13" s="245"/>
      <c r="D13" s="246">
        <f>O13/4</f>
        <v>0</v>
      </c>
      <c r="E13" s="247"/>
      <c r="F13" s="245"/>
      <c r="G13" s="246">
        <f>O13/4</f>
        <v>0</v>
      </c>
      <c r="H13" s="244"/>
      <c r="I13" s="245"/>
      <c r="J13" s="246">
        <f>O13/4</f>
        <v>0</v>
      </c>
      <c r="K13" s="248">
        <v>74</v>
      </c>
      <c r="L13" s="249">
        <v>42076</v>
      </c>
      <c r="M13" s="246">
        <v>3305.23</v>
      </c>
      <c r="N13" s="250">
        <f t="shared" si="0"/>
        <v>3305.23</v>
      </c>
      <c r="O13" s="251"/>
    </row>
    <row r="14" spans="1:15" s="6" customFormat="1" ht="30">
      <c r="A14" s="79" t="s">
        <v>105</v>
      </c>
      <c r="B14" s="42"/>
      <c r="C14" s="8"/>
      <c r="D14" s="81">
        <f t="shared" si="1"/>
        <v>2538.15</v>
      </c>
      <c r="E14" s="63"/>
      <c r="F14" s="8"/>
      <c r="G14" s="81">
        <f t="shared" si="2"/>
        <v>2538.15</v>
      </c>
      <c r="H14" s="42"/>
      <c r="I14" s="8"/>
      <c r="J14" s="81">
        <f t="shared" si="3"/>
        <v>2538.15</v>
      </c>
      <c r="K14" s="42"/>
      <c r="L14" s="8"/>
      <c r="M14" s="81">
        <f t="shared" si="4"/>
        <v>2538.15</v>
      </c>
      <c r="N14" s="69">
        <f t="shared" si="0"/>
        <v>10152.6</v>
      </c>
      <c r="O14" s="17">
        <v>10152.61</v>
      </c>
    </row>
    <row r="15" spans="1:15" s="6" customFormat="1" ht="45">
      <c r="A15" s="78" t="s">
        <v>259</v>
      </c>
      <c r="B15" s="42"/>
      <c r="C15" s="8"/>
      <c r="D15" s="81"/>
      <c r="E15" s="63"/>
      <c r="F15" s="8"/>
      <c r="G15" s="81"/>
      <c r="H15" s="42"/>
      <c r="I15" s="8"/>
      <c r="J15" s="81"/>
      <c r="K15" s="42"/>
      <c r="L15" s="8"/>
      <c r="M15" s="81">
        <v>4736.81</v>
      </c>
      <c r="N15" s="69">
        <f t="shared" si="0"/>
        <v>4736.81</v>
      </c>
      <c r="O15" s="17"/>
    </row>
    <row r="16" spans="1:15" s="6" customFormat="1" ht="15">
      <c r="A16" s="79" t="s">
        <v>25</v>
      </c>
      <c r="B16" s="42"/>
      <c r="C16" s="8"/>
      <c r="D16" s="81">
        <f t="shared" si="1"/>
        <v>534.35</v>
      </c>
      <c r="E16" s="63"/>
      <c r="F16" s="8"/>
      <c r="G16" s="81">
        <f t="shared" si="2"/>
        <v>534.35</v>
      </c>
      <c r="H16" s="42"/>
      <c r="I16" s="8"/>
      <c r="J16" s="81">
        <f t="shared" si="3"/>
        <v>534.35</v>
      </c>
      <c r="K16" s="42"/>
      <c r="L16" s="8"/>
      <c r="M16" s="81">
        <f t="shared" si="4"/>
        <v>534.35</v>
      </c>
      <c r="N16" s="69">
        <f t="shared" si="0"/>
        <v>2137.4</v>
      </c>
      <c r="O16" s="17">
        <v>2137.39</v>
      </c>
    </row>
    <row r="17" spans="1:15" s="12" customFormat="1" ht="15">
      <c r="A17" s="79" t="s">
        <v>27</v>
      </c>
      <c r="B17" s="43"/>
      <c r="C17" s="36"/>
      <c r="D17" s="81">
        <f t="shared" si="1"/>
        <v>400.76</v>
      </c>
      <c r="E17" s="64"/>
      <c r="F17" s="36"/>
      <c r="G17" s="81">
        <f t="shared" si="2"/>
        <v>400.76</v>
      </c>
      <c r="H17" s="43"/>
      <c r="I17" s="36"/>
      <c r="J17" s="81">
        <f t="shared" si="3"/>
        <v>400.76</v>
      </c>
      <c r="K17" s="43"/>
      <c r="L17" s="36"/>
      <c r="M17" s="81">
        <f t="shared" si="4"/>
        <v>400.76</v>
      </c>
      <c r="N17" s="69">
        <f t="shared" si="0"/>
        <v>1603.04</v>
      </c>
      <c r="O17" s="17">
        <v>1603.04</v>
      </c>
    </row>
    <row r="18" spans="1:15" s="6" customFormat="1" ht="30">
      <c r="A18" s="78" t="s">
        <v>24</v>
      </c>
      <c r="B18" s="232" t="s">
        <v>204</v>
      </c>
      <c r="C18" s="233">
        <v>41841</v>
      </c>
      <c r="D18" s="81">
        <v>2322.4</v>
      </c>
      <c r="E18" s="63"/>
      <c r="F18" s="8"/>
      <c r="G18" s="81">
        <f t="shared" si="2"/>
        <v>0</v>
      </c>
      <c r="H18" s="42"/>
      <c r="I18" s="8"/>
      <c r="J18" s="81">
        <f t="shared" si="3"/>
        <v>0</v>
      </c>
      <c r="K18" s="42"/>
      <c r="L18" s="8"/>
      <c r="M18" s="81">
        <f t="shared" si="4"/>
        <v>0</v>
      </c>
      <c r="N18" s="69">
        <f t="shared" si="0"/>
        <v>2322.4</v>
      </c>
      <c r="O18" s="17"/>
    </row>
    <row r="19" spans="1:15" s="9" customFormat="1" ht="15">
      <c r="A19" s="79" t="s">
        <v>35</v>
      </c>
      <c r="B19" s="44"/>
      <c r="C19" s="37"/>
      <c r="D19" s="81"/>
      <c r="E19" s="65"/>
      <c r="F19" s="37"/>
      <c r="G19" s="39"/>
      <c r="H19" s="44"/>
      <c r="I19" s="37"/>
      <c r="J19" s="51"/>
      <c r="K19" s="44"/>
      <c r="L19" s="37"/>
      <c r="M19" s="51"/>
      <c r="N19" s="69">
        <f t="shared" si="0"/>
        <v>0</v>
      </c>
      <c r="O19" s="17"/>
    </row>
    <row r="20" spans="1:15" s="6" customFormat="1" ht="15">
      <c r="A20" s="14" t="s">
        <v>41</v>
      </c>
      <c r="B20" s="169"/>
      <c r="C20" s="170"/>
      <c r="D20" s="171"/>
      <c r="E20" s="169"/>
      <c r="F20" s="170"/>
      <c r="G20" s="171"/>
      <c r="H20" s="42"/>
      <c r="I20" s="8"/>
      <c r="J20" s="50"/>
      <c r="K20" s="42"/>
      <c r="L20" s="8"/>
      <c r="M20" s="50"/>
      <c r="N20" s="69">
        <f t="shared" si="0"/>
        <v>0</v>
      </c>
      <c r="O20" s="17"/>
    </row>
    <row r="21" spans="1:15" s="6" customFormat="1" ht="15">
      <c r="A21" s="226" t="s">
        <v>19</v>
      </c>
      <c r="B21" s="169" t="s">
        <v>187</v>
      </c>
      <c r="C21" s="170">
        <v>41775</v>
      </c>
      <c r="D21" s="171">
        <v>207.91</v>
      </c>
      <c r="E21" s="169" t="s">
        <v>222</v>
      </c>
      <c r="F21" s="170">
        <v>41901</v>
      </c>
      <c r="G21" s="171">
        <v>207.91</v>
      </c>
      <c r="H21" s="42"/>
      <c r="I21" s="8"/>
      <c r="J21" s="50"/>
      <c r="K21" s="42"/>
      <c r="L21" s="8"/>
      <c r="M21" s="50"/>
      <c r="N21" s="69">
        <f t="shared" si="0"/>
        <v>415.82</v>
      </c>
      <c r="O21" s="17"/>
    </row>
    <row r="22" spans="1:15" s="6" customFormat="1" ht="15">
      <c r="A22" s="226" t="s">
        <v>185</v>
      </c>
      <c r="B22" s="169" t="s">
        <v>187</v>
      </c>
      <c r="C22" s="170">
        <v>41775</v>
      </c>
      <c r="D22" s="171">
        <v>740.94</v>
      </c>
      <c r="E22" s="169"/>
      <c r="F22" s="170"/>
      <c r="G22" s="171"/>
      <c r="H22" s="42"/>
      <c r="I22" s="8"/>
      <c r="J22" s="50"/>
      <c r="K22" s="42"/>
      <c r="L22" s="8"/>
      <c r="M22" s="50"/>
      <c r="N22" s="69">
        <f t="shared" si="0"/>
        <v>740.94</v>
      </c>
      <c r="O22" s="17"/>
    </row>
    <row r="23" spans="1:15" s="6" customFormat="1" ht="15">
      <c r="A23" s="14" t="s">
        <v>169</v>
      </c>
      <c r="B23" s="169"/>
      <c r="C23" s="170"/>
      <c r="D23" s="171"/>
      <c r="E23" s="63"/>
      <c r="F23" s="8"/>
      <c r="G23" s="24"/>
      <c r="H23" s="42"/>
      <c r="I23" s="8"/>
      <c r="J23" s="50"/>
      <c r="K23" s="42"/>
      <c r="L23" s="8"/>
      <c r="M23" s="50"/>
      <c r="N23" s="69">
        <f t="shared" si="0"/>
        <v>0</v>
      </c>
      <c r="O23" s="17"/>
    </row>
    <row r="24" spans="1:15" s="6" customFormat="1" ht="15">
      <c r="A24" s="14" t="s">
        <v>47</v>
      </c>
      <c r="B24" s="169" t="s">
        <v>197</v>
      </c>
      <c r="C24" s="170">
        <v>41824</v>
      </c>
      <c r="D24" s="171">
        <v>792.41</v>
      </c>
      <c r="E24" s="63"/>
      <c r="F24" s="8"/>
      <c r="G24" s="24"/>
      <c r="H24" s="42"/>
      <c r="I24" s="8"/>
      <c r="J24" s="50"/>
      <c r="K24" s="42"/>
      <c r="L24" s="8"/>
      <c r="M24" s="50"/>
      <c r="N24" s="69">
        <f t="shared" si="0"/>
        <v>792.41</v>
      </c>
      <c r="O24" s="17"/>
    </row>
    <row r="25" spans="1:15" s="6" customFormat="1" ht="15">
      <c r="A25" s="14" t="s">
        <v>20</v>
      </c>
      <c r="B25" s="169" t="s">
        <v>191</v>
      </c>
      <c r="C25" s="170">
        <v>41803</v>
      </c>
      <c r="D25" s="171">
        <v>3532.78</v>
      </c>
      <c r="E25" s="63"/>
      <c r="F25" s="8"/>
      <c r="G25" s="24"/>
      <c r="H25" s="42"/>
      <c r="I25" s="8"/>
      <c r="J25" s="50"/>
      <c r="K25" s="42"/>
      <c r="L25" s="8"/>
      <c r="M25" s="50"/>
      <c r="N25" s="69">
        <f t="shared" si="0"/>
        <v>3532.78</v>
      </c>
      <c r="O25" s="17"/>
    </row>
    <row r="26" spans="1:15" s="6" customFormat="1" ht="15">
      <c r="A26" s="14" t="s">
        <v>21</v>
      </c>
      <c r="B26" s="169" t="s">
        <v>191</v>
      </c>
      <c r="C26" s="170">
        <v>41803</v>
      </c>
      <c r="D26" s="171">
        <v>831.63</v>
      </c>
      <c r="E26" s="63"/>
      <c r="F26" s="8"/>
      <c r="G26" s="24"/>
      <c r="H26" s="42"/>
      <c r="I26" s="8"/>
      <c r="J26" s="50"/>
      <c r="K26" s="42"/>
      <c r="L26" s="8"/>
      <c r="M26" s="50"/>
      <c r="N26" s="69">
        <f t="shared" si="0"/>
        <v>831.63</v>
      </c>
      <c r="O26" s="17"/>
    </row>
    <row r="27" spans="1:15" s="6" customFormat="1" ht="15">
      <c r="A27" s="14" t="s">
        <v>44</v>
      </c>
      <c r="B27" s="169" t="s">
        <v>197</v>
      </c>
      <c r="C27" s="170">
        <v>41824</v>
      </c>
      <c r="D27" s="171">
        <v>396.19</v>
      </c>
      <c r="E27" s="63"/>
      <c r="F27" s="8"/>
      <c r="G27" s="24"/>
      <c r="H27" s="42"/>
      <c r="I27" s="8"/>
      <c r="J27" s="50"/>
      <c r="K27" s="42"/>
      <c r="L27" s="8"/>
      <c r="M27" s="50"/>
      <c r="N27" s="69">
        <f t="shared" si="0"/>
        <v>396.19</v>
      </c>
      <c r="O27" s="17"/>
    </row>
    <row r="28" spans="1:15" s="6" customFormat="1" ht="15">
      <c r="A28" s="14" t="s">
        <v>45</v>
      </c>
      <c r="B28" s="45"/>
      <c r="C28" s="10"/>
      <c r="D28" s="81"/>
      <c r="E28" s="63"/>
      <c r="F28" s="8"/>
      <c r="G28" s="24"/>
      <c r="H28" s="42"/>
      <c r="I28" s="8"/>
      <c r="J28" s="50"/>
      <c r="K28" s="42"/>
      <c r="L28" s="8"/>
      <c r="M28" s="50"/>
      <c r="N28" s="69">
        <f t="shared" si="0"/>
        <v>0</v>
      </c>
      <c r="O28" s="17"/>
    </row>
    <row r="29" spans="1:15" s="6" customFormat="1" ht="25.5">
      <c r="A29" s="14" t="s">
        <v>22</v>
      </c>
      <c r="B29" s="169" t="s">
        <v>191</v>
      </c>
      <c r="C29" s="170">
        <v>41803</v>
      </c>
      <c r="D29" s="171">
        <v>3728.94</v>
      </c>
      <c r="E29" s="63"/>
      <c r="F29" s="8"/>
      <c r="G29" s="24"/>
      <c r="H29" s="42"/>
      <c r="I29" s="8"/>
      <c r="J29" s="50"/>
      <c r="K29" s="42"/>
      <c r="L29" s="8"/>
      <c r="M29" s="50"/>
      <c r="N29" s="69">
        <f t="shared" si="0"/>
        <v>3728.94</v>
      </c>
      <c r="O29" s="17"/>
    </row>
    <row r="30" spans="1:15" s="7" customFormat="1" ht="15">
      <c r="A30" s="14" t="s">
        <v>65</v>
      </c>
      <c r="B30" s="45"/>
      <c r="C30" s="10"/>
      <c r="D30" s="81"/>
      <c r="E30" s="169" t="s">
        <v>224</v>
      </c>
      <c r="F30" s="170">
        <v>41908</v>
      </c>
      <c r="G30" s="171">
        <v>2790.05</v>
      </c>
      <c r="H30" s="45"/>
      <c r="I30" s="10"/>
      <c r="J30" s="52"/>
      <c r="K30" s="45"/>
      <c r="L30" s="10"/>
      <c r="M30" s="52"/>
      <c r="N30" s="69">
        <f t="shared" si="0"/>
        <v>2790.05</v>
      </c>
      <c r="O30" s="17"/>
    </row>
    <row r="31" spans="1:15" s="7" customFormat="1" ht="15">
      <c r="A31" s="227" t="s">
        <v>203</v>
      </c>
      <c r="B31" s="45">
        <v>109</v>
      </c>
      <c r="C31" s="240">
        <v>41851</v>
      </c>
      <c r="D31" s="81">
        <v>13529.06</v>
      </c>
      <c r="E31" s="66"/>
      <c r="F31" s="10"/>
      <c r="G31" s="25"/>
      <c r="H31" s="192"/>
      <c r="I31" s="193"/>
      <c r="J31" s="171"/>
      <c r="K31" s="45"/>
      <c r="L31" s="10"/>
      <c r="M31" s="52"/>
      <c r="N31" s="69">
        <f t="shared" si="0"/>
        <v>13529.06</v>
      </c>
      <c r="O31" s="17"/>
    </row>
    <row r="32" spans="1:15" s="7" customFormat="1" ht="30">
      <c r="A32" s="79" t="s">
        <v>38</v>
      </c>
      <c r="B32" s="45"/>
      <c r="C32" s="10"/>
      <c r="D32" s="81"/>
      <c r="E32" s="66"/>
      <c r="F32" s="10"/>
      <c r="G32" s="25"/>
      <c r="H32" s="45"/>
      <c r="I32" s="10"/>
      <c r="J32" s="52"/>
      <c r="K32" s="45"/>
      <c r="L32" s="10"/>
      <c r="M32" s="52"/>
      <c r="N32" s="69">
        <f t="shared" si="0"/>
        <v>0</v>
      </c>
      <c r="O32" s="17"/>
    </row>
    <row r="33" spans="1:15" s="7" customFormat="1" ht="15">
      <c r="A33" s="279" t="s">
        <v>93</v>
      </c>
      <c r="B33" s="169"/>
      <c r="C33" s="170"/>
      <c r="D33" s="171"/>
      <c r="E33" s="234">
        <v>119</v>
      </c>
      <c r="F33" s="193">
        <v>41859</v>
      </c>
      <c r="G33" s="235">
        <v>792.41</v>
      </c>
      <c r="H33" s="169"/>
      <c r="I33" s="170"/>
      <c r="J33" s="171"/>
      <c r="K33" s="169" t="s">
        <v>241</v>
      </c>
      <c r="L33" s="170">
        <v>42076</v>
      </c>
      <c r="M33" s="171">
        <v>792.41</v>
      </c>
      <c r="N33" s="69">
        <f t="shared" si="0"/>
        <v>1584.82</v>
      </c>
      <c r="O33" s="17"/>
    </row>
    <row r="34" spans="1:15" s="7" customFormat="1" ht="15">
      <c r="A34" s="280"/>
      <c r="B34" s="169"/>
      <c r="C34" s="170"/>
      <c r="D34" s="171"/>
      <c r="E34" s="234">
        <v>155</v>
      </c>
      <c r="F34" s="193">
        <v>41943</v>
      </c>
      <c r="G34" s="235">
        <v>792.41</v>
      </c>
      <c r="H34" s="169"/>
      <c r="I34" s="170"/>
      <c r="J34" s="171"/>
      <c r="K34" s="169"/>
      <c r="L34" s="170"/>
      <c r="M34" s="171"/>
      <c r="N34" s="69">
        <f t="shared" si="0"/>
        <v>792.41</v>
      </c>
      <c r="O34" s="17"/>
    </row>
    <row r="35" spans="1:15" s="6" customFormat="1" ht="25.5">
      <c r="A35" s="14" t="s">
        <v>95</v>
      </c>
      <c r="B35" s="42"/>
      <c r="C35" s="8"/>
      <c r="D35" s="81"/>
      <c r="E35" s="63"/>
      <c r="F35" s="8"/>
      <c r="G35" s="24"/>
      <c r="H35" s="192">
        <v>161</v>
      </c>
      <c r="I35" s="193">
        <v>41957</v>
      </c>
      <c r="J35" s="237">
        <v>1584.82</v>
      </c>
      <c r="K35" s="169"/>
      <c r="L35" s="170"/>
      <c r="M35" s="171"/>
      <c r="N35" s="69">
        <f t="shared" si="0"/>
        <v>1584.82</v>
      </c>
      <c r="O35" s="17"/>
    </row>
    <row r="36" spans="1:15" s="9" customFormat="1" ht="15">
      <c r="A36" s="14" t="s">
        <v>97</v>
      </c>
      <c r="B36" s="169" t="s">
        <v>187</v>
      </c>
      <c r="C36" s="170">
        <v>41775</v>
      </c>
      <c r="D36" s="171">
        <v>1663.21</v>
      </c>
      <c r="E36" s="65"/>
      <c r="F36" s="37"/>
      <c r="G36" s="39"/>
      <c r="H36" s="192"/>
      <c r="I36" s="194"/>
      <c r="J36" s="70"/>
      <c r="K36" s="44"/>
      <c r="L36" s="37"/>
      <c r="M36" s="51"/>
      <c r="N36" s="69">
        <f t="shared" si="0"/>
        <v>1663.21</v>
      </c>
      <c r="O36" s="17"/>
    </row>
    <row r="37" spans="1:15" s="9" customFormat="1" ht="25.5">
      <c r="A37" s="14" t="s">
        <v>171</v>
      </c>
      <c r="B37" s="44"/>
      <c r="C37" s="37"/>
      <c r="D37" s="81"/>
      <c r="E37" s="65"/>
      <c r="F37" s="37"/>
      <c r="G37" s="39"/>
      <c r="H37" s="192"/>
      <c r="I37" s="193"/>
      <c r="J37" s="171"/>
      <c r="K37" s="44"/>
      <c r="L37" s="37"/>
      <c r="M37" s="51"/>
      <c r="N37" s="69">
        <f t="shared" si="0"/>
        <v>0</v>
      </c>
      <c r="O37" s="17"/>
    </row>
    <row r="38" spans="1:15" s="7" customFormat="1" ht="15">
      <c r="A38" s="5" t="s">
        <v>46</v>
      </c>
      <c r="B38" s="45"/>
      <c r="C38" s="10"/>
      <c r="D38" s="81">
        <f>O38/4</f>
        <v>1409.16</v>
      </c>
      <c r="E38" s="66"/>
      <c r="F38" s="10"/>
      <c r="G38" s="81">
        <f>O38/4</f>
        <v>1409.16</v>
      </c>
      <c r="H38" s="45"/>
      <c r="I38" s="10"/>
      <c r="J38" s="81">
        <f>O38/4</f>
        <v>1409.16</v>
      </c>
      <c r="K38" s="45"/>
      <c r="L38" s="10"/>
      <c r="M38" s="81">
        <f>O38/4</f>
        <v>1409.16</v>
      </c>
      <c r="N38" s="69">
        <f t="shared" si="0"/>
        <v>5636.64</v>
      </c>
      <c r="O38" s="17">
        <v>5636.64</v>
      </c>
    </row>
    <row r="39" spans="1:15" s="7" customFormat="1" ht="15">
      <c r="A39" s="79" t="s">
        <v>40</v>
      </c>
      <c r="B39" s="45"/>
      <c r="C39" s="10"/>
      <c r="D39" s="81"/>
      <c r="E39" s="66"/>
      <c r="F39" s="10"/>
      <c r="G39" s="25"/>
      <c r="H39" s="45"/>
      <c r="I39" s="10"/>
      <c r="J39" s="52"/>
      <c r="K39" s="45"/>
      <c r="L39" s="10"/>
      <c r="M39" s="52"/>
      <c r="N39" s="69">
        <f t="shared" si="0"/>
        <v>0</v>
      </c>
      <c r="O39" s="17"/>
    </row>
    <row r="40" spans="1:15" s="7" customFormat="1" ht="15">
      <c r="A40" s="14" t="s">
        <v>50</v>
      </c>
      <c r="B40" s="45"/>
      <c r="C40" s="10"/>
      <c r="D40" s="81"/>
      <c r="E40" s="66"/>
      <c r="F40" s="10"/>
      <c r="G40" s="25"/>
      <c r="H40" s="45"/>
      <c r="I40" s="10"/>
      <c r="J40" s="52"/>
      <c r="K40" s="169" t="s">
        <v>239</v>
      </c>
      <c r="L40" s="170">
        <v>42062</v>
      </c>
      <c r="M40" s="171">
        <v>10767.92</v>
      </c>
      <c r="N40" s="69">
        <f t="shared" si="0"/>
        <v>10767.92</v>
      </c>
      <c r="O40" s="17"/>
    </row>
    <row r="41" spans="1:15" s="7" customFormat="1" ht="15">
      <c r="A41" s="14" t="s">
        <v>37</v>
      </c>
      <c r="B41" s="45"/>
      <c r="C41" s="10"/>
      <c r="D41" s="81"/>
      <c r="E41" s="66"/>
      <c r="F41" s="10"/>
      <c r="G41" s="25"/>
      <c r="H41" s="45"/>
      <c r="I41" s="10"/>
      <c r="J41" s="52"/>
      <c r="K41" s="169"/>
      <c r="L41" s="170"/>
      <c r="M41" s="171"/>
      <c r="N41" s="69">
        <f t="shared" si="0"/>
        <v>0</v>
      </c>
      <c r="O41" s="17"/>
    </row>
    <row r="42" spans="1:15" s="7" customFormat="1" ht="15">
      <c r="A42" s="79" t="s">
        <v>99</v>
      </c>
      <c r="B42" s="45"/>
      <c r="C42" s="10"/>
      <c r="D42" s="81"/>
      <c r="E42" s="66"/>
      <c r="F42" s="10"/>
      <c r="G42" s="25"/>
      <c r="H42" s="45"/>
      <c r="I42" s="10"/>
      <c r="J42" s="52"/>
      <c r="K42" s="45"/>
      <c r="L42" s="10"/>
      <c r="M42" s="52"/>
      <c r="N42" s="69">
        <f t="shared" si="0"/>
        <v>0</v>
      </c>
      <c r="O42" s="17"/>
    </row>
    <row r="43" spans="1:15" s="7" customFormat="1" ht="15">
      <c r="A43" s="14" t="s">
        <v>100</v>
      </c>
      <c r="B43" s="45"/>
      <c r="C43" s="10"/>
      <c r="D43" s="81"/>
      <c r="E43" s="66">
        <v>122</v>
      </c>
      <c r="F43" s="229">
        <v>41873</v>
      </c>
      <c r="G43" s="24">
        <v>993.79</v>
      </c>
      <c r="H43" s="169"/>
      <c r="I43" s="170"/>
      <c r="J43" s="171"/>
      <c r="K43" s="45"/>
      <c r="L43" s="10"/>
      <c r="M43" s="52"/>
      <c r="N43" s="69">
        <f t="shared" si="0"/>
        <v>993.79</v>
      </c>
      <c r="O43" s="17"/>
    </row>
    <row r="44" spans="1:15" s="7" customFormat="1" ht="15">
      <c r="A44" s="79" t="s">
        <v>116</v>
      </c>
      <c r="B44" s="45"/>
      <c r="C44" s="10"/>
      <c r="D44" s="81"/>
      <c r="E44" s="66"/>
      <c r="F44" s="10"/>
      <c r="G44" s="25"/>
      <c r="H44" s="45"/>
      <c r="I44" s="10"/>
      <c r="J44" s="52"/>
      <c r="K44" s="45"/>
      <c r="L44" s="10"/>
      <c r="M44" s="52"/>
      <c r="N44" s="69">
        <f t="shared" si="0"/>
        <v>0</v>
      </c>
      <c r="O44" s="17"/>
    </row>
    <row r="45" spans="1:15" s="7" customFormat="1" ht="15">
      <c r="A45" s="79" t="s">
        <v>102</v>
      </c>
      <c r="B45" s="45"/>
      <c r="C45" s="10"/>
      <c r="D45" s="81"/>
      <c r="E45" s="66"/>
      <c r="F45" s="10"/>
      <c r="G45" s="25"/>
      <c r="H45" s="45"/>
      <c r="I45" s="10"/>
      <c r="J45" s="52"/>
      <c r="K45" s="45"/>
      <c r="L45" s="10"/>
      <c r="M45" s="52"/>
      <c r="N45" s="69">
        <f t="shared" si="0"/>
        <v>0</v>
      </c>
      <c r="O45" s="17"/>
    </row>
    <row r="46" spans="1:15" s="7" customFormat="1" ht="15">
      <c r="A46" s="279" t="s">
        <v>108</v>
      </c>
      <c r="B46" s="45"/>
      <c r="C46" s="10"/>
      <c r="D46" s="81"/>
      <c r="E46" s="234">
        <v>152</v>
      </c>
      <c r="F46" s="193">
        <v>41936</v>
      </c>
      <c r="G46" s="81">
        <v>894.37</v>
      </c>
      <c r="H46" s="169" t="s">
        <v>234</v>
      </c>
      <c r="I46" s="170">
        <v>41999</v>
      </c>
      <c r="J46" s="171">
        <v>745.3</v>
      </c>
      <c r="K46" s="45">
        <v>31</v>
      </c>
      <c r="L46" s="229">
        <v>42048</v>
      </c>
      <c r="M46" s="50">
        <v>518.47</v>
      </c>
      <c r="N46" s="69">
        <f t="shared" si="0"/>
        <v>2158.14</v>
      </c>
      <c r="O46" s="17"/>
    </row>
    <row r="47" spans="1:15" s="7" customFormat="1" ht="15.75" thickBot="1">
      <c r="A47" s="281"/>
      <c r="B47" s="45"/>
      <c r="C47" s="10"/>
      <c r="D47" s="81"/>
      <c r="E47" s="234">
        <v>152</v>
      </c>
      <c r="F47" s="193">
        <v>41936</v>
      </c>
      <c r="G47" s="81">
        <v>745.3</v>
      </c>
      <c r="H47" s="169"/>
      <c r="I47" s="170"/>
      <c r="J47" s="171"/>
      <c r="K47" s="45"/>
      <c r="L47" s="10"/>
      <c r="M47" s="52"/>
      <c r="N47" s="69">
        <f t="shared" si="0"/>
        <v>745.3</v>
      </c>
      <c r="O47" s="17"/>
    </row>
    <row r="48" spans="1:15" s="7" customFormat="1" ht="19.5" thickBot="1">
      <c r="A48" s="4" t="s">
        <v>87</v>
      </c>
      <c r="B48" s="45"/>
      <c r="C48" s="10"/>
      <c r="D48" s="81">
        <f>O48/4</f>
        <v>19917.6</v>
      </c>
      <c r="E48" s="66"/>
      <c r="F48" s="10"/>
      <c r="G48" s="81">
        <f>O48/4</f>
        <v>19917.6</v>
      </c>
      <c r="H48" s="45"/>
      <c r="I48" s="10"/>
      <c r="J48" s="81">
        <f>O48/4</f>
        <v>19917.6</v>
      </c>
      <c r="K48" s="45"/>
      <c r="L48" s="10"/>
      <c r="M48" s="81">
        <f>O48/4</f>
        <v>19917.6</v>
      </c>
      <c r="N48" s="69">
        <f t="shared" si="0"/>
        <v>79670.4</v>
      </c>
      <c r="O48" s="17">
        <v>79670.4</v>
      </c>
    </row>
    <row r="49" spans="1:15" s="6" customFormat="1" ht="20.25" thickBot="1">
      <c r="A49" s="58" t="s">
        <v>32</v>
      </c>
      <c r="B49" s="42"/>
      <c r="C49" s="8"/>
      <c r="D49" s="31">
        <f>SUM(D6:D48)</f>
        <v>154039.35</v>
      </c>
      <c r="E49" s="63"/>
      <c r="F49" s="8"/>
      <c r="G49" s="31">
        <f>SUM(G6:G48)</f>
        <v>133510.12</v>
      </c>
      <c r="H49" s="42"/>
      <c r="I49" s="8"/>
      <c r="J49" s="31">
        <f>SUM(J6:J48)</f>
        <v>128624</v>
      </c>
      <c r="K49" s="42"/>
      <c r="L49" s="8"/>
      <c r="M49" s="31">
        <f>SUM(M6:M48)</f>
        <v>146414.72</v>
      </c>
      <c r="N49" s="69">
        <f t="shared" si="0"/>
        <v>562588.19</v>
      </c>
      <c r="O49" s="31">
        <f>SUM(O6:O48)</f>
        <v>505175.45</v>
      </c>
    </row>
    <row r="50" spans="1:15" s="11" customFormat="1" ht="20.25" hidden="1" thickBot="1">
      <c r="A50" s="59" t="s">
        <v>29</v>
      </c>
      <c r="B50" s="46"/>
      <c r="C50" s="38"/>
      <c r="D50" s="53"/>
      <c r="E50" s="67"/>
      <c r="F50" s="38"/>
      <c r="G50" s="40"/>
      <c r="H50" s="46"/>
      <c r="I50" s="38"/>
      <c r="J50" s="53"/>
      <c r="K50" s="46"/>
      <c r="L50" s="38"/>
      <c r="M50" s="53"/>
      <c r="N50" s="67"/>
      <c r="O50" s="32"/>
    </row>
    <row r="51" spans="1:15" s="13" customFormat="1" ht="39.75" customHeight="1" thickBot="1">
      <c r="A51" s="283"/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5"/>
      <c r="O51" s="33"/>
    </row>
    <row r="52" spans="1:15" s="7" customFormat="1" ht="15">
      <c r="A52" s="211" t="s">
        <v>176</v>
      </c>
      <c r="B52" s="45"/>
      <c r="C52" s="10"/>
      <c r="D52" s="52"/>
      <c r="E52" s="169"/>
      <c r="F52" s="170"/>
      <c r="G52" s="171"/>
      <c r="H52" s="45"/>
      <c r="I52" s="10"/>
      <c r="J52" s="52"/>
      <c r="K52" s="45"/>
      <c r="L52" s="10"/>
      <c r="M52" s="52"/>
      <c r="N52" s="69">
        <f aca="true" t="shared" si="5" ref="N52:N62">M52+J52+G52+D52</f>
        <v>0</v>
      </c>
      <c r="O52" s="82"/>
    </row>
    <row r="53" spans="1:15" s="7" customFormat="1" ht="15" customHeight="1">
      <c r="A53" s="211" t="s">
        <v>263</v>
      </c>
      <c r="B53" s="45">
        <v>109</v>
      </c>
      <c r="C53" s="229">
        <v>41851</v>
      </c>
      <c r="D53" s="24">
        <v>24692.02</v>
      </c>
      <c r="E53" s="225"/>
      <c r="F53" s="225"/>
      <c r="G53" s="225"/>
      <c r="H53" s="66"/>
      <c r="I53" s="10"/>
      <c r="J53" s="52"/>
      <c r="K53" s="45"/>
      <c r="L53" s="10"/>
      <c r="M53" s="52"/>
      <c r="N53" s="69">
        <f t="shared" si="5"/>
        <v>24692.02</v>
      </c>
      <c r="O53" s="82"/>
    </row>
    <row r="54" spans="1:15" s="7" customFormat="1" ht="14.25" customHeight="1">
      <c r="A54" s="148" t="s">
        <v>199</v>
      </c>
      <c r="B54" s="45">
        <v>111</v>
      </c>
      <c r="C54" s="229">
        <v>41851</v>
      </c>
      <c r="D54" s="24">
        <v>102418.68</v>
      </c>
      <c r="E54" s="225"/>
      <c r="F54" s="225"/>
      <c r="G54" s="225"/>
      <c r="H54" s="66"/>
      <c r="I54" s="10"/>
      <c r="J54" s="52"/>
      <c r="K54" s="45"/>
      <c r="L54" s="10"/>
      <c r="M54" s="52"/>
      <c r="N54" s="69">
        <f t="shared" si="5"/>
        <v>102418.68</v>
      </c>
      <c r="O54" s="82"/>
    </row>
    <row r="55" spans="1:15" s="7" customFormat="1" ht="14.25" customHeight="1">
      <c r="A55" s="148" t="s">
        <v>246</v>
      </c>
      <c r="B55" s="45"/>
      <c r="C55" s="229"/>
      <c r="D55" s="24"/>
      <c r="E55" s="253"/>
      <c r="F55" s="225"/>
      <c r="G55" s="254"/>
      <c r="H55" s="169" t="s">
        <v>237</v>
      </c>
      <c r="I55" s="170">
        <v>42034</v>
      </c>
      <c r="J55" s="171">
        <v>12227.95</v>
      </c>
      <c r="K55" s="45"/>
      <c r="L55" s="10"/>
      <c r="M55" s="52"/>
      <c r="N55" s="69">
        <f t="shared" si="5"/>
        <v>12227.95</v>
      </c>
      <c r="O55" s="82"/>
    </row>
    <row r="56" spans="1:15" s="7" customFormat="1" ht="14.25" customHeight="1">
      <c r="A56" s="148" t="s">
        <v>250</v>
      </c>
      <c r="B56" s="45"/>
      <c r="C56" s="229"/>
      <c r="D56" s="24"/>
      <c r="E56" s="253"/>
      <c r="F56" s="225"/>
      <c r="G56" s="254"/>
      <c r="H56" s="169"/>
      <c r="I56" s="170"/>
      <c r="J56" s="171"/>
      <c r="K56" s="45">
        <v>139</v>
      </c>
      <c r="L56" s="229">
        <v>42118</v>
      </c>
      <c r="M56" s="50">
        <v>5316.5</v>
      </c>
      <c r="N56" s="69">
        <f t="shared" si="5"/>
        <v>5316.5</v>
      </c>
      <c r="O56" s="82"/>
    </row>
    <row r="57" spans="1:15" s="7" customFormat="1" ht="15">
      <c r="A57" s="148" t="s">
        <v>179</v>
      </c>
      <c r="B57" s="45"/>
      <c r="C57" s="10"/>
      <c r="D57" s="52"/>
      <c r="E57" s="66"/>
      <c r="F57" s="10"/>
      <c r="G57" s="25"/>
      <c r="H57" s="169"/>
      <c r="I57" s="170"/>
      <c r="J57" s="171"/>
      <c r="K57" s="45"/>
      <c r="L57" s="10"/>
      <c r="M57" s="52"/>
      <c r="N57" s="69">
        <f t="shared" si="5"/>
        <v>0</v>
      </c>
      <c r="O57" s="82"/>
    </row>
    <row r="58" spans="1:15" s="7" customFormat="1" ht="15">
      <c r="A58" s="148" t="s">
        <v>180</v>
      </c>
      <c r="B58" s="230" t="s">
        <v>200</v>
      </c>
      <c r="C58" s="230" t="s">
        <v>201</v>
      </c>
      <c r="D58" s="231" t="s">
        <v>202</v>
      </c>
      <c r="E58" s="66"/>
      <c r="F58" s="10"/>
      <c r="G58" s="25"/>
      <c r="H58" s="45"/>
      <c r="I58" s="10"/>
      <c r="J58" s="52"/>
      <c r="K58" s="45"/>
      <c r="L58" s="10"/>
      <c r="M58" s="52"/>
      <c r="N58" s="69">
        <f t="shared" si="5"/>
        <v>7645.09</v>
      </c>
      <c r="O58" s="82"/>
    </row>
    <row r="59" spans="1:15" s="7" customFormat="1" ht="15">
      <c r="A59" s="148" t="s">
        <v>181</v>
      </c>
      <c r="B59" s="225"/>
      <c r="C59" s="225"/>
      <c r="D59" s="225"/>
      <c r="E59" s="66"/>
      <c r="F59" s="10"/>
      <c r="G59" s="25"/>
      <c r="H59" s="45"/>
      <c r="I59" s="10"/>
      <c r="J59" s="52"/>
      <c r="K59" s="45"/>
      <c r="L59" s="10"/>
      <c r="M59" s="52"/>
      <c r="N59" s="69">
        <f t="shared" si="5"/>
        <v>0</v>
      </c>
      <c r="O59" s="82"/>
    </row>
    <row r="60" spans="1:15" s="7" customFormat="1" ht="36" customHeight="1">
      <c r="A60" s="151" t="s">
        <v>182</v>
      </c>
      <c r="B60" s="225"/>
      <c r="C60" s="225"/>
      <c r="D60" s="225"/>
      <c r="E60" s="66"/>
      <c r="F60" s="10"/>
      <c r="G60" s="25"/>
      <c r="H60" s="45">
        <v>5</v>
      </c>
      <c r="I60" s="229">
        <v>42020</v>
      </c>
      <c r="J60" s="50">
        <v>19845.36</v>
      </c>
      <c r="K60" s="45"/>
      <c r="L60" s="10"/>
      <c r="M60" s="52"/>
      <c r="N60" s="69">
        <f t="shared" si="5"/>
        <v>19845.36</v>
      </c>
      <c r="O60" s="82"/>
    </row>
    <row r="61" spans="1:15" s="7" customFormat="1" ht="24" customHeight="1" thickBot="1">
      <c r="A61" s="148" t="s">
        <v>183</v>
      </c>
      <c r="B61" s="225"/>
      <c r="C61" s="225"/>
      <c r="D61" s="225"/>
      <c r="E61" s="66"/>
      <c r="F61" s="10"/>
      <c r="G61" s="25"/>
      <c r="H61" s="45"/>
      <c r="I61" s="10"/>
      <c r="J61" s="52"/>
      <c r="K61" s="45"/>
      <c r="L61" s="10"/>
      <c r="M61" s="52"/>
      <c r="N61" s="69">
        <f t="shared" si="5"/>
        <v>0</v>
      </c>
      <c r="O61" s="82"/>
    </row>
    <row r="62" spans="1:15" s="7" customFormat="1" ht="26.25" customHeight="1" thickBot="1">
      <c r="A62" s="58" t="s">
        <v>32</v>
      </c>
      <c r="B62" s="58"/>
      <c r="C62" s="58"/>
      <c r="D62" s="255">
        <f>D52+D53+D54+D55+D57+D58+D59+D60+D61</f>
        <v>134755.79</v>
      </c>
      <c r="E62" s="58"/>
      <c r="F62" s="58"/>
      <c r="G62" s="58">
        <f>SUM(G52:G61)</f>
        <v>0</v>
      </c>
      <c r="H62" s="58"/>
      <c r="I62" s="58"/>
      <c r="J62" s="58">
        <f>SUM(J52:J61)</f>
        <v>32073.31</v>
      </c>
      <c r="K62" s="58"/>
      <c r="L62" s="58"/>
      <c r="M62" s="58">
        <f>SUM(M52:M61)</f>
        <v>5316.5</v>
      </c>
      <c r="N62" s="69">
        <f t="shared" si="5"/>
        <v>172145.6</v>
      </c>
      <c r="O62" s="196">
        <f>M62+J62+G62+D62</f>
        <v>172145.6</v>
      </c>
    </row>
    <row r="63" spans="1:15" s="7" customFormat="1" ht="42" customHeight="1">
      <c r="A63" s="283" t="s">
        <v>88</v>
      </c>
      <c r="B63" s="284"/>
      <c r="C63" s="284"/>
      <c r="D63" s="284"/>
      <c r="E63" s="284"/>
      <c r="F63" s="284"/>
      <c r="G63" s="284"/>
      <c r="H63" s="284"/>
      <c r="I63" s="284"/>
      <c r="J63" s="284"/>
      <c r="K63" s="284"/>
      <c r="L63" s="284"/>
      <c r="M63" s="284"/>
      <c r="N63" s="285"/>
      <c r="O63" s="23"/>
    </row>
    <row r="64" spans="1:15" s="7" customFormat="1" ht="15">
      <c r="A64" s="56" t="s">
        <v>188</v>
      </c>
      <c r="B64" s="169" t="s">
        <v>187</v>
      </c>
      <c r="C64" s="170">
        <v>41775</v>
      </c>
      <c r="D64" s="171">
        <v>1062.3</v>
      </c>
      <c r="E64" s="30"/>
      <c r="F64" s="1"/>
      <c r="G64" s="23"/>
      <c r="H64" s="47"/>
      <c r="I64" s="1"/>
      <c r="J64" s="54"/>
      <c r="K64" s="47"/>
      <c r="L64" s="1"/>
      <c r="M64" s="54"/>
      <c r="N64" s="69">
        <f aca="true" t="shared" si="6" ref="N64:N97">M64+J64+G64+D64</f>
        <v>1062.3</v>
      </c>
      <c r="O64" s="30"/>
    </row>
    <row r="65" spans="1:15" s="7" customFormat="1" ht="15">
      <c r="A65" s="56" t="s">
        <v>189</v>
      </c>
      <c r="B65" s="169" t="s">
        <v>190</v>
      </c>
      <c r="C65" s="170">
        <v>41817</v>
      </c>
      <c r="D65" s="171">
        <v>8190.98</v>
      </c>
      <c r="E65" s="66"/>
      <c r="F65" s="10"/>
      <c r="G65" s="25"/>
      <c r="H65" s="45"/>
      <c r="I65" s="10"/>
      <c r="J65" s="52"/>
      <c r="K65" s="45"/>
      <c r="L65" s="10"/>
      <c r="M65" s="52"/>
      <c r="N65" s="69">
        <f t="shared" si="6"/>
        <v>8190.98</v>
      </c>
      <c r="O65" s="30"/>
    </row>
    <row r="66" spans="1:15" s="7" customFormat="1" ht="15">
      <c r="A66" s="56" t="s">
        <v>195</v>
      </c>
      <c r="B66" s="169" t="s">
        <v>196</v>
      </c>
      <c r="C66" s="170">
        <v>41831</v>
      </c>
      <c r="D66" s="171">
        <v>1446.16</v>
      </c>
      <c r="E66" s="66"/>
      <c r="F66" s="10"/>
      <c r="G66" s="25"/>
      <c r="H66" s="45"/>
      <c r="I66" s="10"/>
      <c r="J66" s="52"/>
      <c r="K66" s="45"/>
      <c r="L66" s="10"/>
      <c r="M66" s="52"/>
      <c r="N66" s="69">
        <f t="shared" si="6"/>
        <v>1446.16</v>
      </c>
      <c r="O66" s="30"/>
    </row>
    <row r="67" spans="1:15" s="7" customFormat="1" ht="15">
      <c r="A67" s="56" t="s">
        <v>198</v>
      </c>
      <c r="B67" s="45">
        <v>95</v>
      </c>
      <c r="C67" s="229">
        <v>41824</v>
      </c>
      <c r="D67" s="50">
        <v>732.23</v>
      </c>
      <c r="E67" s="169"/>
      <c r="F67" s="170"/>
      <c r="G67" s="171"/>
      <c r="H67" s="45"/>
      <c r="I67" s="10"/>
      <c r="J67" s="52"/>
      <c r="K67" s="45"/>
      <c r="L67" s="10"/>
      <c r="M67" s="52"/>
      <c r="N67" s="69">
        <f t="shared" si="6"/>
        <v>732.23</v>
      </c>
      <c r="O67" s="30"/>
    </row>
    <row r="68" spans="1:15" s="7" customFormat="1" ht="15">
      <c r="A68" s="56" t="s">
        <v>207</v>
      </c>
      <c r="B68" s="45"/>
      <c r="C68" s="10"/>
      <c r="D68" s="52"/>
      <c r="E68" s="169" t="s">
        <v>208</v>
      </c>
      <c r="F68" s="170">
        <v>41872</v>
      </c>
      <c r="G68" s="171">
        <v>-7938.04</v>
      </c>
      <c r="H68" s="45"/>
      <c r="I68" s="10"/>
      <c r="J68" s="52"/>
      <c r="K68" s="45"/>
      <c r="L68" s="10"/>
      <c r="M68" s="52"/>
      <c r="N68" s="69">
        <f t="shared" si="6"/>
        <v>-7938.04</v>
      </c>
      <c r="O68" s="30"/>
    </row>
    <row r="69" spans="1:15" s="7" customFormat="1" ht="15">
      <c r="A69" s="56" t="s">
        <v>209</v>
      </c>
      <c r="B69" s="169"/>
      <c r="C69" s="170"/>
      <c r="D69" s="171"/>
      <c r="E69" s="66">
        <v>122</v>
      </c>
      <c r="F69" s="229">
        <v>41873</v>
      </c>
      <c r="G69" s="24">
        <v>196.5</v>
      </c>
      <c r="H69" s="45"/>
      <c r="I69" s="10"/>
      <c r="J69" s="52"/>
      <c r="K69" s="45"/>
      <c r="L69" s="10"/>
      <c r="M69" s="52"/>
      <c r="N69" s="69">
        <f t="shared" si="6"/>
        <v>196.5</v>
      </c>
      <c r="O69" s="30"/>
    </row>
    <row r="70" spans="1:15" s="7" customFormat="1" ht="15">
      <c r="A70" s="56" t="s">
        <v>210</v>
      </c>
      <c r="B70" s="169"/>
      <c r="C70" s="170"/>
      <c r="D70" s="171"/>
      <c r="E70" s="66">
        <v>122</v>
      </c>
      <c r="F70" s="229">
        <v>41873</v>
      </c>
      <c r="G70" s="24">
        <v>196.5</v>
      </c>
      <c r="H70" s="45"/>
      <c r="I70" s="10"/>
      <c r="J70" s="52"/>
      <c r="K70" s="45"/>
      <c r="L70" s="10"/>
      <c r="M70" s="52"/>
      <c r="N70" s="69">
        <f t="shared" si="6"/>
        <v>196.5</v>
      </c>
      <c r="O70" s="30"/>
    </row>
    <row r="71" spans="1:15" s="7" customFormat="1" ht="15">
      <c r="A71" s="56" t="s">
        <v>211</v>
      </c>
      <c r="B71" s="45"/>
      <c r="C71" s="10"/>
      <c r="D71" s="52"/>
      <c r="E71" s="169" t="s">
        <v>212</v>
      </c>
      <c r="F71" s="170">
        <v>41880</v>
      </c>
      <c r="G71" s="171">
        <v>2648.02</v>
      </c>
      <c r="H71" s="45"/>
      <c r="I71" s="10"/>
      <c r="J71" s="52"/>
      <c r="K71" s="45"/>
      <c r="L71" s="10"/>
      <c r="M71" s="52"/>
      <c r="N71" s="69">
        <f t="shared" si="6"/>
        <v>2648.02</v>
      </c>
      <c r="O71" s="30"/>
    </row>
    <row r="72" spans="1:15" s="7" customFormat="1" ht="15">
      <c r="A72" s="56" t="s">
        <v>213</v>
      </c>
      <c r="B72" s="45"/>
      <c r="C72" s="10"/>
      <c r="D72" s="52"/>
      <c r="E72" s="169" t="s">
        <v>212</v>
      </c>
      <c r="F72" s="170">
        <v>41880</v>
      </c>
      <c r="G72" s="171">
        <v>1925.3</v>
      </c>
      <c r="H72" s="45"/>
      <c r="I72" s="10"/>
      <c r="J72" s="52"/>
      <c r="K72" s="45"/>
      <c r="L72" s="10"/>
      <c r="M72" s="52"/>
      <c r="N72" s="69">
        <f t="shared" si="6"/>
        <v>1925.3</v>
      </c>
      <c r="O72" s="30"/>
    </row>
    <row r="73" spans="1:15" s="7" customFormat="1" ht="15">
      <c r="A73" s="56" t="s">
        <v>220</v>
      </c>
      <c r="B73" s="45"/>
      <c r="C73" s="10"/>
      <c r="D73" s="52"/>
      <c r="E73" s="169" t="s">
        <v>221</v>
      </c>
      <c r="F73" s="170">
        <v>41894</v>
      </c>
      <c r="G73" s="171">
        <v>2494.83</v>
      </c>
      <c r="H73" s="45"/>
      <c r="I73" s="10"/>
      <c r="J73" s="52"/>
      <c r="K73" s="45"/>
      <c r="L73" s="10"/>
      <c r="M73" s="52"/>
      <c r="N73" s="69">
        <f t="shared" si="6"/>
        <v>2494.83</v>
      </c>
      <c r="O73" s="30"/>
    </row>
    <row r="74" spans="1:15" s="7" customFormat="1" ht="15">
      <c r="A74" s="56" t="s">
        <v>223</v>
      </c>
      <c r="B74" s="45"/>
      <c r="C74" s="10"/>
      <c r="D74" s="52"/>
      <c r="E74" s="169" t="s">
        <v>224</v>
      </c>
      <c r="F74" s="170">
        <v>41908</v>
      </c>
      <c r="G74" s="171">
        <v>298.12</v>
      </c>
      <c r="H74" s="45"/>
      <c r="I74" s="10"/>
      <c r="J74" s="52"/>
      <c r="K74" s="45"/>
      <c r="L74" s="10"/>
      <c r="M74" s="52"/>
      <c r="N74" s="69">
        <f t="shared" si="6"/>
        <v>298.12</v>
      </c>
      <c r="O74" s="30"/>
    </row>
    <row r="75" spans="1:15" s="7" customFormat="1" ht="15">
      <c r="A75" s="56" t="s">
        <v>225</v>
      </c>
      <c r="B75" s="45"/>
      <c r="C75" s="10"/>
      <c r="D75" s="52"/>
      <c r="E75" s="169" t="s">
        <v>224</v>
      </c>
      <c r="F75" s="170">
        <v>41908</v>
      </c>
      <c r="G75" s="171">
        <v>734.14</v>
      </c>
      <c r="H75" s="45"/>
      <c r="I75" s="10"/>
      <c r="J75" s="52"/>
      <c r="K75" s="45"/>
      <c r="L75" s="10"/>
      <c r="M75" s="52"/>
      <c r="N75" s="69">
        <f>M75+J75+G75+D75</f>
        <v>734.14</v>
      </c>
      <c r="O75" s="30"/>
    </row>
    <row r="76" spans="1:15" s="7" customFormat="1" ht="15">
      <c r="A76" s="57" t="s">
        <v>226</v>
      </c>
      <c r="B76" s="192"/>
      <c r="C76" s="194"/>
      <c r="D76" s="70"/>
      <c r="E76" s="169" t="s">
        <v>227</v>
      </c>
      <c r="F76" s="170">
        <v>41922</v>
      </c>
      <c r="G76" s="171">
        <v>1567.68</v>
      </c>
      <c r="H76" s="192"/>
      <c r="I76" s="194"/>
      <c r="J76" s="70"/>
      <c r="K76" s="192"/>
      <c r="L76" s="194"/>
      <c r="M76" s="70"/>
      <c r="N76" s="69">
        <f>M76+J76+G76+D76</f>
        <v>1567.68</v>
      </c>
      <c r="O76" s="30"/>
    </row>
    <row r="77" spans="1:15" s="7" customFormat="1" ht="15">
      <c r="A77" s="56" t="s">
        <v>228</v>
      </c>
      <c r="B77" s="45"/>
      <c r="C77" s="10"/>
      <c r="D77" s="52"/>
      <c r="E77" s="169" t="s">
        <v>227</v>
      </c>
      <c r="F77" s="170">
        <v>41922</v>
      </c>
      <c r="G77" s="136">
        <v>2538.76</v>
      </c>
      <c r="H77" s="169"/>
      <c r="I77" s="170"/>
      <c r="J77" s="171"/>
      <c r="K77" s="45"/>
      <c r="L77" s="10"/>
      <c r="M77" s="52"/>
      <c r="N77" s="69">
        <f t="shared" si="6"/>
        <v>2538.76</v>
      </c>
      <c r="O77" s="30"/>
    </row>
    <row r="78" spans="1:15" s="7" customFormat="1" ht="15">
      <c r="A78" s="56" t="s">
        <v>229</v>
      </c>
      <c r="B78" s="45"/>
      <c r="C78" s="10"/>
      <c r="D78" s="52"/>
      <c r="E78" s="195" t="s">
        <v>230</v>
      </c>
      <c r="F78" s="170">
        <v>41943</v>
      </c>
      <c r="G78" s="136">
        <v>2077.23</v>
      </c>
      <c r="H78" s="169"/>
      <c r="I78" s="170"/>
      <c r="J78" s="171"/>
      <c r="K78" s="45"/>
      <c r="L78" s="10"/>
      <c r="M78" s="52"/>
      <c r="N78" s="69">
        <f t="shared" si="6"/>
        <v>2077.23</v>
      </c>
      <c r="O78" s="30"/>
    </row>
    <row r="79" spans="1:15" s="7" customFormat="1" ht="15">
      <c r="A79" s="56" t="s">
        <v>232</v>
      </c>
      <c r="B79" s="192"/>
      <c r="C79" s="194"/>
      <c r="D79" s="70"/>
      <c r="E79" s="195"/>
      <c r="F79" s="170"/>
      <c r="G79" s="136"/>
      <c r="H79" s="169" t="s">
        <v>233</v>
      </c>
      <c r="I79" s="170">
        <v>42004</v>
      </c>
      <c r="J79" s="171">
        <v>547.11</v>
      </c>
      <c r="K79" s="45"/>
      <c r="L79" s="10"/>
      <c r="M79" s="52"/>
      <c r="N79" s="69">
        <f t="shared" si="6"/>
        <v>547.11</v>
      </c>
      <c r="O79" s="30"/>
    </row>
    <row r="80" spans="1:15" s="7" customFormat="1" ht="15">
      <c r="A80" s="56" t="s">
        <v>188</v>
      </c>
      <c r="B80" s="169"/>
      <c r="C80" s="170"/>
      <c r="D80" s="171"/>
      <c r="E80" s="30"/>
      <c r="F80" s="1"/>
      <c r="G80" s="23"/>
      <c r="H80" s="238">
        <v>2</v>
      </c>
      <c r="I80" s="229">
        <v>42020</v>
      </c>
      <c r="J80" s="81">
        <v>1464.03</v>
      </c>
      <c r="K80" s="47"/>
      <c r="L80" s="1"/>
      <c r="M80" s="54"/>
      <c r="N80" s="69">
        <f>M80+J80+G80+D80</f>
        <v>1464.03</v>
      </c>
      <c r="O80" s="30"/>
    </row>
    <row r="81" spans="1:15" s="7" customFormat="1" ht="15">
      <c r="A81" s="56" t="s">
        <v>235</v>
      </c>
      <c r="B81" s="45"/>
      <c r="C81" s="10"/>
      <c r="D81" s="52"/>
      <c r="E81" s="66"/>
      <c r="F81" s="10"/>
      <c r="G81" s="25"/>
      <c r="H81" s="169" t="s">
        <v>236</v>
      </c>
      <c r="I81" s="170">
        <v>42020</v>
      </c>
      <c r="J81" s="171">
        <v>312.36</v>
      </c>
      <c r="K81" s="45"/>
      <c r="L81" s="10"/>
      <c r="M81" s="52"/>
      <c r="N81" s="69">
        <f t="shared" si="6"/>
        <v>312.36</v>
      </c>
      <c r="O81" s="30"/>
    </row>
    <row r="82" spans="1:15" s="7" customFormat="1" ht="15">
      <c r="A82" s="56" t="s">
        <v>235</v>
      </c>
      <c r="B82" s="45"/>
      <c r="C82" s="10"/>
      <c r="D82" s="52"/>
      <c r="E82" s="66"/>
      <c r="F82" s="10"/>
      <c r="G82" s="25"/>
      <c r="H82" s="169"/>
      <c r="I82" s="170"/>
      <c r="J82" s="171"/>
      <c r="K82" s="45">
        <v>70</v>
      </c>
      <c r="L82" s="229">
        <v>42069</v>
      </c>
      <c r="M82" s="50">
        <v>234.27</v>
      </c>
      <c r="N82" s="69">
        <f t="shared" si="6"/>
        <v>234.27</v>
      </c>
      <c r="O82" s="30"/>
    </row>
    <row r="83" spans="1:15" s="7" customFormat="1" ht="15">
      <c r="A83" s="56" t="s">
        <v>240</v>
      </c>
      <c r="B83" s="45"/>
      <c r="C83" s="10"/>
      <c r="D83" s="52"/>
      <c r="E83" s="66"/>
      <c r="F83" s="10"/>
      <c r="G83" s="25"/>
      <c r="H83" s="169"/>
      <c r="I83" s="170"/>
      <c r="J83" s="171"/>
      <c r="K83" s="45">
        <v>71</v>
      </c>
      <c r="L83" s="229">
        <v>42069</v>
      </c>
      <c r="M83" s="50">
        <v>824.28</v>
      </c>
      <c r="N83" s="69">
        <f t="shared" si="6"/>
        <v>824.28</v>
      </c>
      <c r="O83" s="30"/>
    </row>
    <row r="84" spans="1:15" s="7" customFormat="1" ht="15.75" customHeight="1">
      <c r="A84" s="57" t="s">
        <v>242</v>
      </c>
      <c r="B84" s="192"/>
      <c r="C84" s="194"/>
      <c r="D84" s="70"/>
      <c r="E84" s="234"/>
      <c r="F84" s="194"/>
      <c r="G84" s="235"/>
      <c r="H84" s="192"/>
      <c r="I84" s="194"/>
      <c r="J84" s="70"/>
      <c r="K84" s="169" t="s">
        <v>243</v>
      </c>
      <c r="L84" s="170">
        <v>42076</v>
      </c>
      <c r="M84" s="171">
        <v>1567.68</v>
      </c>
      <c r="N84" s="69">
        <f t="shared" si="6"/>
        <v>1567.68</v>
      </c>
      <c r="O84" s="30"/>
    </row>
    <row r="85" spans="1:15" s="10" customFormat="1" ht="15">
      <c r="A85" s="239" t="s">
        <v>244</v>
      </c>
      <c r="D85" s="8"/>
      <c r="E85" s="230"/>
      <c r="F85" s="240"/>
      <c r="G85" s="20"/>
      <c r="H85" s="15"/>
      <c r="I85" s="229"/>
      <c r="J85" s="20"/>
      <c r="K85" s="10">
        <v>79</v>
      </c>
      <c r="L85" s="229">
        <v>42076</v>
      </c>
      <c r="M85" s="8">
        <v>445</v>
      </c>
      <c r="N85" s="241">
        <f t="shared" si="6"/>
        <v>445</v>
      </c>
      <c r="O85" s="83"/>
    </row>
    <row r="86" spans="1:15" s="10" customFormat="1" ht="15">
      <c r="A86" s="239" t="s">
        <v>245</v>
      </c>
      <c r="D86" s="8"/>
      <c r="E86" s="230"/>
      <c r="F86" s="240"/>
      <c r="G86" s="20"/>
      <c r="H86" s="15"/>
      <c r="I86" s="229"/>
      <c r="J86" s="20"/>
      <c r="K86" s="10">
        <v>80</v>
      </c>
      <c r="L86" s="229">
        <v>42066</v>
      </c>
      <c r="M86" s="8">
        <v>90.86</v>
      </c>
      <c r="N86" s="241">
        <f t="shared" si="6"/>
        <v>90.86</v>
      </c>
      <c r="O86" s="83"/>
    </row>
    <row r="87" spans="1:15" s="258" customFormat="1" ht="15">
      <c r="A87" s="256" t="s">
        <v>251</v>
      </c>
      <c r="B87" s="66"/>
      <c r="C87" s="10"/>
      <c r="D87" s="24"/>
      <c r="E87" s="195"/>
      <c r="F87" s="170"/>
      <c r="G87" s="136"/>
      <c r="H87" s="257"/>
      <c r="I87" s="193"/>
      <c r="J87" s="136"/>
      <c r="K87" s="234">
        <v>72</v>
      </c>
      <c r="L87" s="193">
        <v>42069</v>
      </c>
      <c r="M87" s="235">
        <v>445</v>
      </c>
      <c r="N87" s="69">
        <f t="shared" si="6"/>
        <v>445</v>
      </c>
      <c r="O87" s="30"/>
    </row>
    <row r="88" spans="1:15" s="7" customFormat="1" ht="15">
      <c r="A88" s="57" t="s">
        <v>245</v>
      </c>
      <c r="B88" s="45"/>
      <c r="C88" s="10"/>
      <c r="D88" s="50"/>
      <c r="E88" s="195"/>
      <c r="F88" s="170"/>
      <c r="G88" s="136"/>
      <c r="H88" s="242"/>
      <c r="I88" s="193"/>
      <c r="J88" s="171"/>
      <c r="K88" s="192">
        <v>80</v>
      </c>
      <c r="L88" s="193">
        <v>42066</v>
      </c>
      <c r="M88" s="237">
        <v>302.86</v>
      </c>
      <c r="N88" s="69">
        <f t="shared" si="6"/>
        <v>302.86</v>
      </c>
      <c r="O88" s="30"/>
    </row>
    <row r="89" spans="1:15" s="7" customFormat="1" ht="15">
      <c r="A89" s="56" t="s">
        <v>247</v>
      </c>
      <c r="B89" s="45"/>
      <c r="C89" s="10"/>
      <c r="D89" s="52"/>
      <c r="E89" s="66"/>
      <c r="F89" s="10"/>
      <c r="G89" s="25"/>
      <c r="H89" s="169"/>
      <c r="I89" s="170"/>
      <c r="J89" s="171"/>
      <c r="K89" s="169" t="s">
        <v>248</v>
      </c>
      <c r="L89" s="170">
        <v>42090</v>
      </c>
      <c r="M89" s="171">
        <v>195.34</v>
      </c>
      <c r="N89" s="69">
        <f t="shared" si="6"/>
        <v>195.34</v>
      </c>
      <c r="O89" s="30"/>
    </row>
    <row r="90" spans="1:15" s="7" customFormat="1" ht="15">
      <c r="A90" s="57" t="s">
        <v>249</v>
      </c>
      <c r="B90" s="192"/>
      <c r="C90" s="194"/>
      <c r="D90" s="237"/>
      <c r="E90" s="234"/>
      <c r="F90" s="194"/>
      <c r="G90" s="27"/>
      <c r="H90" s="169"/>
      <c r="I90" s="170"/>
      <c r="J90" s="171"/>
      <c r="K90" s="169" t="s">
        <v>208</v>
      </c>
      <c r="L90" s="170">
        <v>42097</v>
      </c>
      <c r="M90" s="171">
        <v>388.86</v>
      </c>
      <c r="N90" s="69">
        <f t="shared" si="6"/>
        <v>388.86</v>
      </c>
      <c r="O90" s="30"/>
    </row>
    <row r="91" spans="1:15" s="7" customFormat="1" ht="15">
      <c r="A91" s="57" t="s">
        <v>252</v>
      </c>
      <c r="B91" s="192"/>
      <c r="C91" s="194"/>
      <c r="D91" s="237"/>
      <c r="E91" s="234"/>
      <c r="F91" s="194"/>
      <c r="G91" s="27"/>
      <c r="H91" s="169"/>
      <c r="I91" s="170"/>
      <c r="J91" s="171"/>
      <c r="K91" s="169" t="s">
        <v>253</v>
      </c>
      <c r="L91" s="170">
        <v>42124</v>
      </c>
      <c r="M91" s="171">
        <v>7095.35</v>
      </c>
      <c r="N91" s="69">
        <f t="shared" si="6"/>
        <v>7095.35</v>
      </c>
      <c r="O91" s="30"/>
    </row>
    <row r="92" spans="1:15" s="7" customFormat="1" ht="15">
      <c r="A92" s="57" t="s">
        <v>254</v>
      </c>
      <c r="B92" s="192"/>
      <c r="C92" s="194"/>
      <c r="D92" s="237"/>
      <c r="E92" s="234"/>
      <c r="F92" s="194"/>
      <c r="G92" s="27"/>
      <c r="H92" s="169"/>
      <c r="I92" s="170"/>
      <c r="J92" s="171"/>
      <c r="K92" s="169" t="s">
        <v>253</v>
      </c>
      <c r="L92" s="170">
        <v>42124</v>
      </c>
      <c r="M92" s="171">
        <v>12926.75</v>
      </c>
      <c r="N92" s="69">
        <f t="shared" si="6"/>
        <v>12926.75</v>
      </c>
      <c r="O92" s="30"/>
    </row>
    <row r="93" spans="1:15" s="7" customFormat="1" ht="18.75" customHeight="1">
      <c r="A93" s="57" t="s">
        <v>255</v>
      </c>
      <c r="B93" s="192"/>
      <c r="C93" s="194"/>
      <c r="D93" s="70"/>
      <c r="E93" s="234"/>
      <c r="F93" s="194"/>
      <c r="G93" s="235"/>
      <c r="H93" s="169"/>
      <c r="I93" s="170"/>
      <c r="J93" s="171"/>
      <c r="K93" s="169" t="s">
        <v>256</v>
      </c>
      <c r="L93" s="170">
        <v>42088</v>
      </c>
      <c r="M93" s="171">
        <v>170</v>
      </c>
      <c r="N93" s="69">
        <f t="shared" si="6"/>
        <v>170</v>
      </c>
      <c r="O93" s="30"/>
    </row>
    <row r="94" spans="1:15" s="7" customFormat="1" ht="15">
      <c r="A94" s="57" t="s">
        <v>257</v>
      </c>
      <c r="B94" s="45"/>
      <c r="C94" s="10"/>
      <c r="D94" s="52"/>
      <c r="E94" s="66"/>
      <c r="F94" s="10"/>
      <c r="G94" s="25"/>
      <c r="H94" s="45"/>
      <c r="I94" s="10"/>
      <c r="J94" s="50"/>
      <c r="K94" s="41" t="s">
        <v>258</v>
      </c>
      <c r="L94" s="229">
        <v>42093</v>
      </c>
      <c r="M94" s="50">
        <v>150.78</v>
      </c>
      <c r="N94" s="69">
        <f t="shared" si="6"/>
        <v>150.78</v>
      </c>
      <c r="O94" s="30"/>
    </row>
    <row r="95" spans="1:15" s="7" customFormat="1" ht="15">
      <c r="A95" s="57" t="s">
        <v>260</v>
      </c>
      <c r="B95" s="45"/>
      <c r="C95" s="10"/>
      <c r="D95" s="52"/>
      <c r="E95" s="66"/>
      <c r="F95" s="10"/>
      <c r="G95" s="25"/>
      <c r="H95" s="45"/>
      <c r="I95" s="10"/>
      <c r="J95" s="50"/>
      <c r="K95" s="41" t="s">
        <v>261</v>
      </c>
      <c r="L95" s="170">
        <v>42124</v>
      </c>
      <c r="M95" s="50">
        <v>300</v>
      </c>
      <c r="N95" s="69">
        <f t="shared" si="6"/>
        <v>300</v>
      </c>
      <c r="O95" s="30"/>
    </row>
    <row r="96" spans="1:15" s="7" customFormat="1" ht="15.75" thickBot="1">
      <c r="A96" s="57"/>
      <c r="B96" s="45"/>
      <c r="C96" s="10"/>
      <c r="D96" s="52"/>
      <c r="E96" s="66"/>
      <c r="F96" s="10"/>
      <c r="G96" s="25"/>
      <c r="H96" s="45"/>
      <c r="I96" s="10"/>
      <c r="J96" s="52"/>
      <c r="K96" s="45"/>
      <c r="L96" s="10"/>
      <c r="M96" s="52"/>
      <c r="N96" s="69">
        <f t="shared" si="6"/>
        <v>0</v>
      </c>
      <c r="O96" s="30"/>
    </row>
    <row r="97" spans="1:15" s="7" customFormat="1" ht="23.25" customHeight="1" thickBot="1">
      <c r="A97" s="58" t="s">
        <v>32</v>
      </c>
      <c r="B97" s="58"/>
      <c r="C97" s="58"/>
      <c r="D97" s="175">
        <f>SUM(D64:D96)</f>
        <v>11431.67</v>
      </c>
      <c r="E97" s="58"/>
      <c r="F97" s="58"/>
      <c r="G97" s="175">
        <f>SUM(G64:G96)</f>
        <v>6739.04</v>
      </c>
      <c r="H97" s="58"/>
      <c r="I97" s="58"/>
      <c r="J97" s="175">
        <f>SUM(J64:J96)</f>
        <v>2323.5</v>
      </c>
      <c r="K97" s="58"/>
      <c r="L97" s="58"/>
      <c r="M97" s="175">
        <f>SUM(M64:M96)</f>
        <v>25137.03</v>
      </c>
      <c r="N97" s="69">
        <f t="shared" si="6"/>
        <v>45631.24</v>
      </c>
      <c r="O97" s="30"/>
    </row>
    <row r="98" spans="1:15" s="7" customFormat="1" ht="44.25" customHeight="1" thickBot="1">
      <c r="A98" s="60"/>
      <c r="B98" s="45"/>
      <c r="C98" s="10"/>
      <c r="D98" s="70"/>
      <c r="E98" s="66"/>
      <c r="F98" s="10"/>
      <c r="G98" s="27"/>
      <c r="H98" s="45"/>
      <c r="I98" s="10"/>
      <c r="J98" s="70"/>
      <c r="K98" s="45"/>
      <c r="L98" s="10"/>
      <c r="M98" s="70"/>
      <c r="N98" s="66"/>
      <c r="O98" s="34"/>
    </row>
    <row r="99" spans="1:15" s="2" customFormat="1" ht="20.25" thickBot="1">
      <c r="A99" s="61" t="s">
        <v>64</v>
      </c>
      <c r="B99" s="74"/>
      <c r="C99" s="73"/>
      <c r="D99" s="176">
        <f>D49+D62+D97</f>
        <v>300226.81</v>
      </c>
      <c r="E99" s="72"/>
      <c r="F99" s="73"/>
      <c r="G99" s="176">
        <f>G49+G62+G97</f>
        <v>140249.16</v>
      </c>
      <c r="H99" s="72"/>
      <c r="I99" s="73"/>
      <c r="J99" s="176">
        <f>J49+J62+J97</f>
        <v>163020.81</v>
      </c>
      <c r="K99" s="72"/>
      <c r="L99" s="73"/>
      <c r="M99" s="176">
        <f>M49+M62+M97</f>
        <v>176868.25</v>
      </c>
      <c r="N99" s="68"/>
      <c r="O99" s="35">
        <f>D99+G99+J99+M99</f>
        <v>780365.03</v>
      </c>
    </row>
    <row r="100" spans="1:13" s="2" customFormat="1" ht="13.5" thickBot="1">
      <c r="A100" s="76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</row>
    <row r="101" spans="1:14" s="2" customFormat="1" ht="13.5" thickBot="1">
      <c r="A101" s="71"/>
      <c r="B101" s="77" t="s">
        <v>77</v>
      </c>
      <c r="C101" s="77" t="s">
        <v>78</v>
      </c>
      <c r="D101" s="77" t="s">
        <v>79</v>
      </c>
      <c r="E101" s="77" t="s">
        <v>80</v>
      </c>
      <c r="F101" s="77" t="s">
        <v>81</v>
      </c>
      <c r="G101" s="77" t="s">
        <v>82</v>
      </c>
      <c r="H101" s="77" t="s">
        <v>83</v>
      </c>
      <c r="I101" s="77" t="s">
        <v>84</v>
      </c>
      <c r="J101" s="77" t="s">
        <v>73</v>
      </c>
      <c r="K101" s="77" t="s">
        <v>74</v>
      </c>
      <c r="L101" s="77" t="s">
        <v>75</v>
      </c>
      <c r="M101" s="77" t="s">
        <v>76</v>
      </c>
      <c r="N101" s="77" t="s">
        <v>86</v>
      </c>
    </row>
    <row r="102" spans="1:14" s="2" customFormat="1" ht="13.5" thickBot="1">
      <c r="A102" s="76" t="s">
        <v>72</v>
      </c>
      <c r="B102" s="86">
        <v>-11044.91</v>
      </c>
      <c r="C102" s="71">
        <f aca="true" t="shared" si="7" ref="C102:M102">B130</f>
        <v>48312.1</v>
      </c>
      <c r="D102" s="71">
        <f t="shared" si="7"/>
        <v>114249.46</v>
      </c>
      <c r="E102" s="75">
        <f t="shared" si="7"/>
        <v>-110271.55</v>
      </c>
      <c r="F102" s="71">
        <f t="shared" si="7"/>
        <v>-48436.84</v>
      </c>
      <c r="G102" s="71">
        <f t="shared" si="7"/>
        <v>19182.17</v>
      </c>
      <c r="H102" s="75">
        <f t="shared" si="7"/>
        <v>-47733.51</v>
      </c>
      <c r="I102" s="71">
        <f t="shared" si="7"/>
        <v>21646.25</v>
      </c>
      <c r="J102" s="71">
        <f t="shared" si="7"/>
        <v>96395.49</v>
      </c>
      <c r="K102" s="75">
        <f t="shared" si="7"/>
        <v>1154.91</v>
      </c>
      <c r="L102" s="71">
        <f t="shared" si="7"/>
        <v>70592.12</v>
      </c>
      <c r="M102" s="71">
        <f t="shared" si="7"/>
        <v>139029.3</v>
      </c>
      <c r="N102" s="71"/>
    </row>
    <row r="103" spans="1:14" s="2" customFormat="1" ht="13.5" thickBot="1">
      <c r="A103" s="76" t="s">
        <v>70</v>
      </c>
      <c r="B103" s="71">
        <f aca="true" t="shared" si="8" ref="B103:M103">SUM(B104:B114)</f>
        <v>71589.71</v>
      </c>
      <c r="C103" s="71">
        <f t="shared" si="8"/>
        <v>71589.71</v>
      </c>
      <c r="D103" s="71">
        <f t="shared" si="8"/>
        <v>71589.71</v>
      </c>
      <c r="E103" s="71">
        <f t="shared" si="8"/>
        <v>71589.71</v>
      </c>
      <c r="F103" s="71">
        <f t="shared" si="8"/>
        <v>71589.71</v>
      </c>
      <c r="G103" s="71">
        <f t="shared" si="8"/>
        <v>71589.71</v>
      </c>
      <c r="H103" s="71">
        <f t="shared" si="8"/>
        <v>71589.71</v>
      </c>
      <c r="I103" s="71">
        <f t="shared" si="8"/>
        <v>71589.71</v>
      </c>
      <c r="J103" s="71">
        <f t="shared" si="8"/>
        <v>71589.71</v>
      </c>
      <c r="K103" s="71">
        <f t="shared" si="8"/>
        <v>71589.71</v>
      </c>
      <c r="L103" s="71">
        <f t="shared" si="8"/>
        <v>71589.71</v>
      </c>
      <c r="M103" s="71">
        <f t="shared" si="8"/>
        <v>71589.71</v>
      </c>
      <c r="N103" s="188">
        <f>SUM(B103:M103)</f>
        <v>859076.52</v>
      </c>
    </row>
    <row r="104" spans="1:14" s="174" customFormat="1" ht="13.5" thickBot="1">
      <c r="A104" s="189" t="s">
        <v>111</v>
      </c>
      <c r="B104" s="173">
        <v>62938.73</v>
      </c>
      <c r="C104" s="173">
        <v>62938.73</v>
      </c>
      <c r="D104" s="173">
        <v>62938.73</v>
      </c>
      <c r="E104" s="173">
        <v>62938.73</v>
      </c>
      <c r="F104" s="173">
        <v>62938.73</v>
      </c>
      <c r="G104" s="173">
        <v>62938.73</v>
      </c>
      <c r="H104" s="173">
        <v>62938.73</v>
      </c>
      <c r="I104" s="173">
        <v>62938.73</v>
      </c>
      <c r="J104" s="173">
        <v>62938.73</v>
      </c>
      <c r="K104" s="173">
        <v>62938.73</v>
      </c>
      <c r="L104" s="173">
        <v>62938.73</v>
      </c>
      <c r="M104" s="173">
        <v>62938.73</v>
      </c>
      <c r="N104" s="186">
        <f aca="true" t="shared" si="9" ref="N104:N114">SUM(B104:M104)</f>
        <v>755264.76</v>
      </c>
    </row>
    <row r="105" spans="1:14" s="174" customFormat="1" ht="13.5" thickBot="1">
      <c r="A105" s="189" t="s">
        <v>120</v>
      </c>
      <c r="B105" s="173">
        <v>589.48</v>
      </c>
      <c r="C105" s="173">
        <v>589.48</v>
      </c>
      <c r="D105" s="173">
        <v>589.48</v>
      </c>
      <c r="E105" s="173">
        <v>589.48</v>
      </c>
      <c r="F105" s="173">
        <v>589.48</v>
      </c>
      <c r="G105" s="173">
        <v>589.48</v>
      </c>
      <c r="H105" s="173">
        <v>589.48</v>
      </c>
      <c r="I105" s="173">
        <v>589.48</v>
      </c>
      <c r="J105" s="173">
        <v>589.48</v>
      </c>
      <c r="K105" s="173">
        <v>589.48</v>
      </c>
      <c r="L105" s="173">
        <v>589.48</v>
      </c>
      <c r="M105" s="173">
        <v>589.48</v>
      </c>
      <c r="N105" s="186">
        <f t="shared" si="9"/>
        <v>7073.76</v>
      </c>
    </row>
    <row r="106" spans="1:14" s="174" customFormat="1" ht="13.5" thickBot="1">
      <c r="A106" s="189" t="s">
        <v>121</v>
      </c>
      <c r="B106" s="173">
        <v>574.89</v>
      </c>
      <c r="C106" s="173">
        <v>574.89</v>
      </c>
      <c r="D106" s="173">
        <v>574.89</v>
      </c>
      <c r="E106" s="173">
        <v>574.89</v>
      </c>
      <c r="F106" s="173">
        <v>574.89</v>
      </c>
      <c r="G106" s="173">
        <v>574.89</v>
      </c>
      <c r="H106" s="173">
        <v>574.89</v>
      </c>
      <c r="I106" s="173">
        <v>574.89</v>
      </c>
      <c r="J106" s="173">
        <v>574.89</v>
      </c>
      <c r="K106" s="173">
        <v>574.89</v>
      </c>
      <c r="L106" s="173">
        <v>574.89</v>
      </c>
      <c r="M106" s="173">
        <v>574.89</v>
      </c>
      <c r="N106" s="186">
        <f t="shared" si="9"/>
        <v>6898.68</v>
      </c>
    </row>
    <row r="107" spans="1:14" s="174" customFormat="1" ht="13.5" thickBot="1">
      <c r="A107" s="189" t="s">
        <v>122</v>
      </c>
      <c r="B107" s="173">
        <v>621.57</v>
      </c>
      <c r="C107" s="173">
        <v>621.57</v>
      </c>
      <c r="D107" s="173">
        <v>621.57</v>
      </c>
      <c r="E107" s="173">
        <v>621.57</v>
      </c>
      <c r="F107" s="173">
        <v>621.57</v>
      </c>
      <c r="G107" s="173">
        <v>621.57</v>
      </c>
      <c r="H107" s="173">
        <v>621.57</v>
      </c>
      <c r="I107" s="173">
        <v>621.57</v>
      </c>
      <c r="J107" s="173">
        <v>621.57</v>
      </c>
      <c r="K107" s="173">
        <v>621.57</v>
      </c>
      <c r="L107" s="173">
        <v>621.57</v>
      </c>
      <c r="M107" s="173">
        <v>621.57</v>
      </c>
      <c r="N107" s="186">
        <f t="shared" si="9"/>
        <v>7458.84</v>
      </c>
    </row>
    <row r="108" spans="1:14" s="174" customFormat="1" ht="13.5" thickBot="1">
      <c r="A108" s="189" t="s">
        <v>238</v>
      </c>
      <c r="B108" s="173">
        <v>818.5</v>
      </c>
      <c r="C108" s="173">
        <v>818.5</v>
      </c>
      <c r="D108" s="173">
        <v>818.5</v>
      </c>
      <c r="E108" s="173">
        <v>818.5</v>
      </c>
      <c r="F108" s="173">
        <v>818.5</v>
      </c>
      <c r="G108" s="173">
        <v>818.5</v>
      </c>
      <c r="H108" s="173">
        <v>818.5</v>
      </c>
      <c r="I108" s="173">
        <v>818.5</v>
      </c>
      <c r="J108" s="173">
        <v>818.5</v>
      </c>
      <c r="K108" s="173">
        <v>818.5</v>
      </c>
      <c r="L108" s="173">
        <v>818.5</v>
      </c>
      <c r="M108" s="173">
        <v>818.5</v>
      </c>
      <c r="N108" s="186">
        <f t="shared" si="9"/>
        <v>9822</v>
      </c>
    </row>
    <row r="109" spans="1:14" s="174" customFormat="1" ht="13.5" thickBot="1">
      <c r="A109" s="189" t="s">
        <v>123</v>
      </c>
      <c r="B109" s="173">
        <v>1425.55</v>
      </c>
      <c r="C109" s="173">
        <v>1425.55</v>
      </c>
      <c r="D109" s="173">
        <v>1425.55</v>
      </c>
      <c r="E109" s="173">
        <v>1425.55</v>
      </c>
      <c r="F109" s="173">
        <v>1425.55</v>
      </c>
      <c r="G109" s="173">
        <v>1425.55</v>
      </c>
      <c r="H109" s="173">
        <v>1425.55</v>
      </c>
      <c r="I109" s="173">
        <v>1425.55</v>
      </c>
      <c r="J109" s="173">
        <v>1425.55</v>
      </c>
      <c r="K109" s="173">
        <v>1425.55</v>
      </c>
      <c r="L109" s="173">
        <v>1425.55</v>
      </c>
      <c r="M109" s="173">
        <v>1425.55</v>
      </c>
      <c r="N109" s="186">
        <f t="shared" si="9"/>
        <v>17106.6</v>
      </c>
    </row>
    <row r="110" spans="1:14" s="174" customFormat="1" ht="13.5" thickBot="1">
      <c r="A110" s="189" t="s">
        <v>193</v>
      </c>
      <c r="B110" s="173">
        <v>653.68</v>
      </c>
      <c r="C110" s="173">
        <v>653.68</v>
      </c>
      <c r="D110" s="173">
        <v>653.68</v>
      </c>
      <c r="E110" s="173">
        <v>653.68</v>
      </c>
      <c r="F110" s="173">
        <v>653.68</v>
      </c>
      <c r="G110" s="173">
        <v>653.68</v>
      </c>
      <c r="H110" s="173">
        <v>653.68</v>
      </c>
      <c r="I110" s="173">
        <v>653.68</v>
      </c>
      <c r="J110" s="173">
        <v>653.68</v>
      </c>
      <c r="K110" s="173">
        <v>653.68</v>
      </c>
      <c r="L110" s="173">
        <v>653.68</v>
      </c>
      <c r="M110" s="173">
        <v>653.68</v>
      </c>
      <c r="N110" s="186">
        <f t="shared" si="9"/>
        <v>7844.16</v>
      </c>
    </row>
    <row r="111" spans="1:14" s="174" customFormat="1" ht="13.5" thickBot="1">
      <c r="A111" s="189" t="s">
        <v>124</v>
      </c>
      <c r="B111" s="174">
        <v>414.39</v>
      </c>
      <c r="C111" s="174">
        <v>414.39</v>
      </c>
      <c r="D111" s="174">
        <v>414.39</v>
      </c>
      <c r="E111" s="174">
        <v>414.39</v>
      </c>
      <c r="F111" s="174">
        <v>414.39</v>
      </c>
      <c r="G111" s="174">
        <v>414.39</v>
      </c>
      <c r="H111" s="174">
        <v>414.39</v>
      </c>
      <c r="I111" s="174">
        <v>414.39</v>
      </c>
      <c r="J111" s="174">
        <v>414.39</v>
      </c>
      <c r="K111" s="174">
        <v>414.39</v>
      </c>
      <c r="L111" s="174">
        <v>414.39</v>
      </c>
      <c r="M111" s="174">
        <v>414.39</v>
      </c>
      <c r="N111" s="186">
        <f t="shared" si="9"/>
        <v>4972.68</v>
      </c>
    </row>
    <row r="112" spans="1:14" s="174" customFormat="1" ht="13.5" thickBot="1">
      <c r="A112" s="189" t="s">
        <v>125</v>
      </c>
      <c r="B112" s="173">
        <v>431.89</v>
      </c>
      <c r="C112" s="173">
        <v>431.89</v>
      </c>
      <c r="D112" s="173">
        <v>431.89</v>
      </c>
      <c r="E112" s="173">
        <v>431.89</v>
      </c>
      <c r="F112" s="173">
        <v>431.89</v>
      </c>
      <c r="G112" s="173">
        <v>431.89</v>
      </c>
      <c r="H112" s="173">
        <v>431.89</v>
      </c>
      <c r="I112" s="173">
        <v>431.89</v>
      </c>
      <c r="J112" s="173">
        <v>431.89</v>
      </c>
      <c r="K112" s="173">
        <v>431.89</v>
      </c>
      <c r="L112" s="173">
        <v>431.89</v>
      </c>
      <c r="M112" s="173">
        <v>431.89</v>
      </c>
      <c r="N112" s="186">
        <f>SUM(B112:M112)</f>
        <v>5182.68</v>
      </c>
    </row>
    <row r="113" spans="1:14" s="174" customFormat="1" ht="13.5" thickBot="1">
      <c r="A113" s="189" t="s">
        <v>194</v>
      </c>
      <c r="B113" s="173">
        <v>1927.48</v>
      </c>
      <c r="C113" s="173">
        <v>1927.48</v>
      </c>
      <c r="D113" s="173">
        <v>1927.48</v>
      </c>
      <c r="E113" s="173">
        <v>1927.48</v>
      </c>
      <c r="F113" s="173">
        <v>1927.48</v>
      </c>
      <c r="G113" s="173">
        <v>1927.48</v>
      </c>
      <c r="H113" s="173">
        <v>1927.48</v>
      </c>
      <c r="I113" s="173">
        <v>1927.48</v>
      </c>
      <c r="J113" s="173">
        <v>1927.48</v>
      </c>
      <c r="K113" s="173">
        <v>1927.48</v>
      </c>
      <c r="L113" s="173">
        <v>1927.48</v>
      </c>
      <c r="M113" s="173">
        <v>1927.48</v>
      </c>
      <c r="N113" s="186">
        <f t="shared" si="9"/>
        <v>23129.76</v>
      </c>
    </row>
    <row r="114" spans="1:14" s="174" customFormat="1" ht="13.5" thickBot="1">
      <c r="A114" s="190" t="s">
        <v>159</v>
      </c>
      <c r="B114" s="173">
        <v>1193.55</v>
      </c>
      <c r="C114" s="173">
        <v>1193.55</v>
      </c>
      <c r="D114" s="173">
        <v>1193.55</v>
      </c>
      <c r="E114" s="173">
        <v>1193.55</v>
      </c>
      <c r="F114" s="173">
        <v>1193.55</v>
      </c>
      <c r="G114" s="173">
        <v>1193.55</v>
      </c>
      <c r="H114" s="173">
        <v>1193.55</v>
      </c>
      <c r="I114" s="173">
        <v>1193.55</v>
      </c>
      <c r="J114" s="173">
        <v>1193.55</v>
      </c>
      <c r="K114" s="173">
        <v>1193.55</v>
      </c>
      <c r="L114" s="173">
        <v>1193.55</v>
      </c>
      <c r="M114" s="173">
        <v>1193.55</v>
      </c>
      <c r="N114" s="186">
        <f t="shared" si="9"/>
        <v>14322.6</v>
      </c>
    </row>
    <row r="115" spans="1:14" s="2" customFormat="1" ht="13.5" thickBot="1">
      <c r="A115" s="76" t="s">
        <v>71</v>
      </c>
      <c r="B115" s="71">
        <f>SUM(B116:B127)</f>
        <v>59357.01</v>
      </c>
      <c r="C115" s="71">
        <f aca="true" t="shared" si="10" ref="C115:M115">SUM(C116:C127)</f>
        <v>65937.36</v>
      </c>
      <c r="D115" s="71">
        <f t="shared" si="10"/>
        <v>75705.8</v>
      </c>
      <c r="E115" s="71">
        <f t="shared" si="10"/>
        <v>61834.71</v>
      </c>
      <c r="F115" s="71">
        <f t="shared" si="10"/>
        <v>67619.01</v>
      </c>
      <c r="G115" s="71">
        <f t="shared" si="10"/>
        <v>73333.48</v>
      </c>
      <c r="H115" s="71">
        <f t="shared" si="10"/>
        <v>69379.76</v>
      </c>
      <c r="I115" s="71">
        <f t="shared" si="10"/>
        <v>74749.24</v>
      </c>
      <c r="J115" s="71">
        <f t="shared" si="10"/>
        <v>67780.23</v>
      </c>
      <c r="K115" s="71">
        <f t="shared" si="10"/>
        <v>69437.21</v>
      </c>
      <c r="L115" s="71">
        <f t="shared" si="10"/>
        <v>68437.18</v>
      </c>
      <c r="M115" s="71">
        <f t="shared" si="10"/>
        <v>66085.17</v>
      </c>
      <c r="N115" s="187">
        <f>SUM(B115:M115)</f>
        <v>819656.16</v>
      </c>
    </row>
    <row r="116" spans="1:14" s="174" customFormat="1" ht="13.5" thickBot="1">
      <c r="A116" s="189" t="s">
        <v>111</v>
      </c>
      <c r="B116" s="173">
        <v>47195.55</v>
      </c>
      <c r="C116" s="173">
        <v>57286.32</v>
      </c>
      <c r="D116" s="173">
        <v>67054.76</v>
      </c>
      <c r="E116" s="173">
        <v>53183.67</v>
      </c>
      <c r="F116" s="173">
        <v>58967.97</v>
      </c>
      <c r="G116" s="173">
        <v>64682.44</v>
      </c>
      <c r="H116" s="173">
        <v>60728.72</v>
      </c>
      <c r="I116" s="173">
        <v>66098.2</v>
      </c>
      <c r="J116" s="173">
        <v>59129.19</v>
      </c>
      <c r="K116" s="173">
        <v>61604.73</v>
      </c>
      <c r="L116" s="173">
        <v>60604.7</v>
      </c>
      <c r="M116" s="173">
        <v>58842.17</v>
      </c>
      <c r="N116" s="173">
        <f aca="true" t="shared" si="11" ref="N116:N129">SUM(B116:M116)</f>
        <v>715378.42</v>
      </c>
    </row>
    <row r="117" spans="1:14" s="174" customFormat="1" ht="13.5" thickBot="1">
      <c r="A117" s="189" t="s">
        <v>120</v>
      </c>
      <c r="B117" s="173">
        <v>1092.47</v>
      </c>
      <c r="C117" s="173">
        <v>589.48</v>
      </c>
      <c r="D117" s="173">
        <v>589.48</v>
      </c>
      <c r="E117" s="173">
        <v>589.48</v>
      </c>
      <c r="F117" s="173">
        <v>589.48</v>
      </c>
      <c r="G117" s="173">
        <v>589.48</v>
      </c>
      <c r="H117" s="173">
        <v>589.48</v>
      </c>
      <c r="I117" s="173">
        <v>589.48</v>
      </c>
      <c r="J117" s="173">
        <v>589.48</v>
      </c>
      <c r="K117" s="173">
        <v>589.48</v>
      </c>
      <c r="L117" s="173">
        <v>589.48</v>
      </c>
      <c r="M117" s="173"/>
      <c r="N117" s="173">
        <f t="shared" si="11"/>
        <v>6987.27</v>
      </c>
    </row>
    <row r="118" spans="1:14" s="174" customFormat="1" ht="13.5" thickBot="1">
      <c r="A118" s="189" t="s">
        <v>121</v>
      </c>
      <c r="B118" s="173">
        <v>574.89</v>
      </c>
      <c r="C118" s="173">
        <v>574.89</v>
      </c>
      <c r="D118" s="173">
        <v>574.89</v>
      </c>
      <c r="E118" s="173">
        <v>574.89</v>
      </c>
      <c r="F118" s="173">
        <v>574.89</v>
      </c>
      <c r="G118" s="173">
        <v>574.89</v>
      </c>
      <c r="H118" s="173">
        <v>574.89</v>
      </c>
      <c r="I118" s="173">
        <v>574.89</v>
      </c>
      <c r="J118" s="173">
        <v>574.89</v>
      </c>
      <c r="K118" s="173">
        <v>574.89</v>
      </c>
      <c r="L118" s="173">
        <v>574.89</v>
      </c>
      <c r="M118" s="173">
        <v>574.89</v>
      </c>
      <c r="N118" s="173">
        <f t="shared" si="11"/>
        <v>6898.68</v>
      </c>
    </row>
    <row r="119" spans="1:14" s="174" customFormat="1" ht="13.5" thickBot="1">
      <c r="A119" s="189" t="s">
        <v>122</v>
      </c>
      <c r="B119" s="173">
        <v>621.57</v>
      </c>
      <c r="C119" s="173">
        <v>621.57</v>
      </c>
      <c r="D119" s="173">
        <v>621.57</v>
      </c>
      <c r="E119" s="173">
        <v>621.57</v>
      </c>
      <c r="F119" s="173">
        <v>621.57</v>
      </c>
      <c r="G119" s="173">
        <v>621.57</v>
      </c>
      <c r="H119" s="173">
        <v>621.57</v>
      </c>
      <c r="I119" s="173">
        <v>621.57</v>
      </c>
      <c r="J119" s="173">
        <v>621.57</v>
      </c>
      <c r="K119" s="173">
        <v>621.57</v>
      </c>
      <c r="L119" s="173">
        <v>621.57</v>
      </c>
      <c r="M119" s="173">
        <v>621.57</v>
      </c>
      <c r="N119" s="173">
        <f t="shared" si="11"/>
        <v>7458.84</v>
      </c>
    </row>
    <row r="120" spans="1:14" s="174" customFormat="1" ht="13.5" thickBot="1">
      <c r="A120" s="189" t="s">
        <v>238</v>
      </c>
      <c r="B120" s="173">
        <v>2913.94</v>
      </c>
      <c r="C120" s="173">
        <v>818.56</v>
      </c>
      <c r="D120" s="173">
        <v>818.56</v>
      </c>
      <c r="E120" s="173">
        <v>818.56</v>
      </c>
      <c r="F120" s="173">
        <v>818.56</v>
      </c>
      <c r="G120" s="173">
        <v>818.56</v>
      </c>
      <c r="H120" s="173">
        <v>818.56</v>
      </c>
      <c r="I120" s="173">
        <v>818.56</v>
      </c>
      <c r="J120" s="173">
        <v>818.56</v>
      </c>
      <c r="K120" s="173"/>
      <c r="L120" s="173"/>
      <c r="M120" s="173"/>
      <c r="N120" s="173">
        <f t="shared" si="11"/>
        <v>9462.42</v>
      </c>
    </row>
    <row r="121" spans="1:14" s="174" customFormat="1" ht="13.5" thickBot="1">
      <c r="A121" s="189" t="s">
        <v>123</v>
      </c>
      <c r="B121" s="173">
        <v>1425.55</v>
      </c>
      <c r="C121" s="173">
        <v>1425.55</v>
      </c>
      <c r="D121" s="173">
        <v>1425.55</v>
      </c>
      <c r="E121" s="173">
        <v>1425.55</v>
      </c>
      <c r="F121" s="173">
        <v>1425.55</v>
      </c>
      <c r="G121" s="173">
        <v>1425.55</v>
      </c>
      <c r="H121" s="173">
        <v>1425.55</v>
      </c>
      <c r="I121" s="173">
        <v>1425.55</v>
      </c>
      <c r="J121" s="173">
        <v>1425.55</v>
      </c>
      <c r="K121" s="173">
        <v>1425.55</v>
      </c>
      <c r="L121" s="173">
        <v>1425.55</v>
      </c>
      <c r="M121" s="173">
        <v>1425.55</v>
      </c>
      <c r="N121" s="173">
        <f t="shared" si="11"/>
        <v>17106.6</v>
      </c>
    </row>
    <row r="122" spans="1:14" s="174" customFormat="1" ht="13.5" thickBot="1">
      <c r="A122" s="189" t="s">
        <v>193</v>
      </c>
      <c r="B122" s="173">
        <v>653.68</v>
      </c>
      <c r="C122" s="173">
        <v>653.68</v>
      </c>
      <c r="D122" s="173">
        <v>653.68</v>
      </c>
      <c r="E122" s="173">
        <v>653.68</v>
      </c>
      <c r="F122" s="173">
        <v>653.68</v>
      </c>
      <c r="G122" s="173">
        <v>653.68</v>
      </c>
      <c r="H122" s="173">
        <v>653.68</v>
      </c>
      <c r="I122" s="173">
        <v>653.68</v>
      </c>
      <c r="J122" s="173">
        <v>653.68</v>
      </c>
      <c r="K122" s="173">
        <v>653.68</v>
      </c>
      <c r="L122" s="173">
        <v>653.68</v>
      </c>
      <c r="M122" s="173">
        <v>653.68</v>
      </c>
      <c r="N122" s="173">
        <f t="shared" si="11"/>
        <v>7844.16</v>
      </c>
    </row>
    <row r="123" spans="1:14" s="174" customFormat="1" ht="13.5" thickBot="1">
      <c r="A123" s="189" t="s">
        <v>124</v>
      </c>
      <c r="B123" s="173">
        <v>414.39</v>
      </c>
      <c r="C123" s="173">
        <v>414.39</v>
      </c>
      <c r="D123" s="173">
        <v>414.39</v>
      </c>
      <c r="E123" s="173">
        <v>414.39</v>
      </c>
      <c r="F123" s="173">
        <v>414.39</v>
      </c>
      <c r="G123" s="173">
        <v>414.39</v>
      </c>
      <c r="H123" s="173">
        <v>414.39</v>
      </c>
      <c r="I123" s="173">
        <v>414.39</v>
      </c>
      <c r="J123" s="173">
        <v>414.39</v>
      </c>
      <c r="K123" s="173">
        <v>414.39</v>
      </c>
      <c r="L123" s="173">
        <v>414.39</v>
      </c>
      <c r="M123" s="173">
        <v>414.39</v>
      </c>
      <c r="N123" s="173">
        <f t="shared" si="11"/>
        <v>4972.68</v>
      </c>
    </row>
    <row r="124" spans="1:14" s="174" customFormat="1" ht="13.5" thickBot="1">
      <c r="A124" s="189" t="s">
        <v>125</v>
      </c>
      <c r="B124" s="191">
        <v>800.41</v>
      </c>
      <c r="C124" s="173">
        <v>431.89</v>
      </c>
      <c r="D124" s="173">
        <v>431.89</v>
      </c>
      <c r="E124" s="173">
        <v>431.89</v>
      </c>
      <c r="F124" s="173">
        <v>431.89</v>
      </c>
      <c r="G124" s="173">
        <v>431.89</v>
      </c>
      <c r="H124" s="173">
        <v>431.89</v>
      </c>
      <c r="I124" s="173">
        <v>431.89</v>
      </c>
      <c r="J124" s="173">
        <v>431.89</v>
      </c>
      <c r="K124" s="173">
        <v>431.89</v>
      </c>
      <c r="L124" s="173">
        <v>431.89</v>
      </c>
      <c r="M124" s="173">
        <v>431.89</v>
      </c>
      <c r="N124" s="173">
        <f t="shared" si="11"/>
        <v>5551.2</v>
      </c>
    </row>
    <row r="125" spans="1:14" s="174" customFormat="1" ht="13.5" thickBot="1">
      <c r="A125" s="189" t="s">
        <v>194</v>
      </c>
      <c r="B125" s="191">
        <v>1927.48</v>
      </c>
      <c r="C125" s="191">
        <v>1927.48</v>
      </c>
      <c r="D125" s="191">
        <v>1927.48</v>
      </c>
      <c r="E125" s="191">
        <v>1927.48</v>
      </c>
      <c r="F125" s="191">
        <v>1927.48</v>
      </c>
      <c r="G125" s="191">
        <v>1927.48</v>
      </c>
      <c r="H125" s="191">
        <v>1927.48</v>
      </c>
      <c r="I125" s="191">
        <v>1927.48</v>
      </c>
      <c r="J125" s="191">
        <v>1927.48</v>
      </c>
      <c r="K125" s="191">
        <v>1927.48</v>
      </c>
      <c r="L125" s="191">
        <v>1927.48</v>
      </c>
      <c r="M125" s="191">
        <v>1927.48</v>
      </c>
      <c r="N125" s="173">
        <f t="shared" si="11"/>
        <v>23129.76</v>
      </c>
    </row>
    <row r="126" spans="1:14" s="174" customFormat="1" ht="13.5" thickBot="1">
      <c r="A126" s="189" t="s">
        <v>159</v>
      </c>
      <c r="B126" s="191">
        <v>1193.55</v>
      </c>
      <c r="C126" s="191">
        <v>1193.55</v>
      </c>
      <c r="D126" s="191">
        <v>1193.55</v>
      </c>
      <c r="E126" s="191">
        <v>1193.55</v>
      </c>
      <c r="F126" s="191">
        <v>1193.55</v>
      </c>
      <c r="G126" s="191">
        <v>1193.55</v>
      </c>
      <c r="H126" s="191">
        <v>1193.55</v>
      </c>
      <c r="I126" s="191">
        <v>1193.55</v>
      </c>
      <c r="J126" s="191">
        <v>1193.55</v>
      </c>
      <c r="K126" s="191">
        <v>1193.55</v>
      </c>
      <c r="L126" s="191">
        <v>1193.55</v>
      </c>
      <c r="M126" s="191">
        <v>1193.55</v>
      </c>
      <c r="N126" s="173">
        <f t="shared" si="11"/>
        <v>14322.6</v>
      </c>
    </row>
    <row r="127" spans="1:14" s="174" customFormat="1" ht="13.5" thickBot="1">
      <c r="A127" s="189" t="s">
        <v>231</v>
      </c>
      <c r="B127" s="191">
        <v>543.53</v>
      </c>
      <c r="C127" s="191"/>
      <c r="D127" s="191"/>
      <c r="E127" s="191"/>
      <c r="F127" s="191"/>
      <c r="G127" s="191"/>
      <c r="H127" s="173"/>
      <c r="I127" s="173"/>
      <c r="J127" s="173"/>
      <c r="K127" s="173"/>
      <c r="L127" s="173"/>
      <c r="M127" s="173"/>
      <c r="N127" s="173">
        <f t="shared" si="11"/>
        <v>543.53</v>
      </c>
    </row>
    <row r="128" spans="1:14" s="174" customFormat="1" ht="13.5" thickBot="1">
      <c r="A128" s="189" t="s">
        <v>157</v>
      </c>
      <c r="B128" s="186">
        <v>410</v>
      </c>
      <c r="C128" s="186">
        <v>410</v>
      </c>
      <c r="D128" s="186">
        <v>410</v>
      </c>
      <c r="E128" s="186">
        <v>410</v>
      </c>
      <c r="F128" s="186">
        <v>410</v>
      </c>
      <c r="G128" s="186">
        <v>492</v>
      </c>
      <c r="H128" s="186">
        <v>492</v>
      </c>
      <c r="I128" s="186">
        <v>492</v>
      </c>
      <c r="J128" s="186">
        <v>492</v>
      </c>
      <c r="K128" s="186">
        <v>408</v>
      </c>
      <c r="L128" s="186">
        <v>408</v>
      </c>
      <c r="M128" s="186">
        <v>407</v>
      </c>
      <c r="N128" s="173">
        <f t="shared" si="11"/>
        <v>5241</v>
      </c>
    </row>
    <row r="129" spans="1:14" s="2" customFormat="1" ht="13.5" thickBot="1">
      <c r="A129" s="76" t="s">
        <v>103</v>
      </c>
      <c r="B129" s="71">
        <f aca="true" t="shared" si="12" ref="B129:M129">B115-B103</f>
        <v>-12232.7</v>
      </c>
      <c r="C129" s="71">
        <f t="shared" si="12"/>
        <v>-5652.35000000001</v>
      </c>
      <c r="D129" s="71">
        <f t="shared" si="12"/>
        <v>4116.09</v>
      </c>
      <c r="E129" s="71">
        <f t="shared" si="12"/>
        <v>-9755.00000000001</v>
      </c>
      <c r="F129" s="71">
        <f t="shared" si="12"/>
        <v>-3970.70000000001</v>
      </c>
      <c r="G129" s="71">
        <f t="shared" si="12"/>
        <v>1743.76999999999</v>
      </c>
      <c r="H129" s="71">
        <f t="shared" si="12"/>
        <v>-2209.95000000001</v>
      </c>
      <c r="I129" s="71">
        <f t="shared" si="12"/>
        <v>3159.53</v>
      </c>
      <c r="J129" s="71">
        <f t="shared" si="12"/>
        <v>-3809.48000000001</v>
      </c>
      <c r="K129" s="71">
        <f t="shared" si="12"/>
        <v>-2152.5</v>
      </c>
      <c r="L129" s="71">
        <f t="shared" si="12"/>
        <v>-3152.53000000001</v>
      </c>
      <c r="M129" s="71">
        <f t="shared" si="12"/>
        <v>-5504.54000000001</v>
      </c>
      <c r="N129" s="187">
        <f t="shared" si="11"/>
        <v>-39420.3600000001</v>
      </c>
    </row>
    <row r="130" spans="1:14" s="2" customFormat="1" ht="13.5" thickBot="1">
      <c r="A130" s="76" t="s">
        <v>85</v>
      </c>
      <c r="B130" s="71">
        <f>B102+B115</f>
        <v>48312.1</v>
      </c>
      <c r="C130" s="71">
        <f>C102+C115</f>
        <v>114249.46</v>
      </c>
      <c r="D130" s="177">
        <f>D102+D115-D99</f>
        <v>-110271.55</v>
      </c>
      <c r="E130" s="71">
        <f>E102+E115</f>
        <v>-48436.84</v>
      </c>
      <c r="F130" s="71">
        <f>F102+F115</f>
        <v>19182.17</v>
      </c>
      <c r="G130" s="177">
        <f>G102+G115-G99</f>
        <v>-47733.51</v>
      </c>
      <c r="H130" s="71">
        <f>H102+H115</f>
        <v>21646.25</v>
      </c>
      <c r="I130" s="71">
        <f>I102+I115</f>
        <v>96395.49</v>
      </c>
      <c r="J130" s="177">
        <f>J102+J115-J99</f>
        <v>1154.91</v>
      </c>
      <c r="K130" s="71">
        <f>K102+K115</f>
        <v>70592.12</v>
      </c>
      <c r="L130" s="71">
        <f>L102+L115</f>
        <v>139029.3</v>
      </c>
      <c r="M130" s="177">
        <f>M102+M115-M99</f>
        <v>28246.22</v>
      </c>
      <c r="N130" s="188">
        <f>M130+N128</f>
        <v>33487.22</v>
      </c>
    </row>
    <row r="131" spans="7:14" s="2" customFormat="1" ht="57" customHeight="1">
      <c r="G131" s="48"/>
      <c r="H131" s="282" t="s">
        <v>160</v>
      </c>
      <c r="I131" s="282"/>
      <c r="J131" s="282"/>
      <c r="K131" s="282"/>
      <c r="L131" s="304" t="s">
        <v>161</v>
      </c>
      <c r="M131" s="304"/>
      <c r="N131" s="304"/>
    </row>
    <row r="132" spans="8:14" s="2" customFormat="1" ht="72" customHeight="1">
      <c r="H132" s="305" t="s">
        <v>162</v>
      </c>
      <c r="I132" s="305"/>
      <c r="J132" s="305"/>
      <c r="K132" s="305"/>
      <c r="L132" s="306" t="s">
        <v>192</v>
      </c>
      <c r="M132" s="306"/>
      <c r="N132" s="306"/>
    </row>
    <row r="133" s="2" customFormat="1" ht="12.75"/>
    <row r="134" s="2" customFormat="1" ht="12.75"/>
    <row r="135" s="2" customFormat="1" ht="12.75">
      <c r="N135" s="223"/>
    </row>
    <row r="136" spans="8:14" s="2" customFormat="1" ht="15">
      <c r="H136" s="287" t="s">
        <v>146</v>
      </c>
      <c r="I136" s="287"/>
      <c r="J136" s="287"/>
      <c r="K136" s="178">
        <f>O99</f>
        <v>780365.03</v>
      </c>
      <c r="L136" s="179">
        <v>780365.03</v>
      </c>
      <c r="M136"/>
      <c r="N136" s="259">
        <f>L136+M136</f>
        <v>780365.03</v>
      </c>
    </row>
    <row r="137" spans="8:14" s="2" customFormat="1" ht="15">
      <c r="H137" s="287" t="s">
        <v>147</v>
      </c>
      <c r="I137" s="287"/>
      <c r="J137" s="287"/>
      <c r="K137" s="178">
        <f>N103</f>
        <v>859076.52</v>
      </c>
      <c r="L137" s="179">
        <v>859076.52</v>
      </c>
      <c r="M137"/>
      <c r="N137" s="259">
        <f aca="true" t="shared" si="13" ref="N137:N142">L137+M137</f>
        <v>859076.52</v>
      </c>
    </row>
    <row r="138" spans="8:14" s="2" customFormat="1" ht="15">
      <c r="H138" s="287" t="s">
        <v>148</v>
      </c>
      <c r="I138" s="287"/>
      <c r="J138" s="287"/>
      <c r="K138" s="178">
        <f>N115</f>
        <v>819656.16</v>
      </c>
      <c r="L138" s="179">
        <v>819656.16</v>
      </c>
      <c r="M138">
        <v>5241</v>
      </c>
      <c r="N138" s="259">
        <f t="shared" si="13"/>
        <v>824897.16</v>
      </c>
    </row>
    <row r="139" spans="8:14" s="2" customFormat="1" ht="15">
      <c r="H139" s="287" t="s">
        <v>149</v>
      </c>
      <c r="I139" s="287"/>
      <c r="J139" s="287"/>
      <c r="K139" s="178">
        <f>K138-K137</f>
        <v>-39420.36</v>
      </c>
      <c r="L139" s="179">
        <v>-39420.36</v>
      </c>
      <c r="M139">
        <v>5241</v>
      </c>
      <c r="N139" s="259">
        <f t="shared" si="13"/>
        <v>-34179.36</v>
      </c>
    </row>
    <row r="140" spans="8:14" s="2" customFormat="1" ht="15">
      <c r="H140" s="298" t="s">
        <v>150</v>
      </c>
      <c r="I140" s="298"/>
      <c r="J140" s="298"/>
      <c r="K140" s="178">
        <f>K137-K136</f>
        <v>78711.49</v>
      </c>
      <c r="L140" s="179">
        <v>78711.49</v>
      </c>
      <c r="M140"/>
      <c r="N140" s="259">
        <f t="shared" si="13"/>
        <v>78711.49</v>
      </c>
    </row>
    <row r="141" spans="8:14" s="2" customFormat="1" ht="15">
      <c r="H141" s="299" t="s">
        <v>205</v>
      </c>
      <c r="I141" s="300"/>
      <c r="J141" s="301"/>
      <c r="K141" s="178">
        <f>B102</f>
        <v>-11044.91</v>
      </c>
      <c r="L141" s="179">
        <v>-25114.91</v>
      </c>
      <c r="M141">
        <v>14070</v>
      </c>
      <c r="N141" s="259">
        <f t="shared" si="13"/>
        <v>-11044.91</v>
      </c>
    </row>
    <row r="142" spans="8:14" s="2" customFormat="1" ht="15.75">
      <c r="H142" s="307" t="s">
        <v>206</v>
      </c>
      <c r="I142" s="307"/>
      <c r="J142" s="307"/>
      <c r="K142" s="180">
        <f>K141+K140+K139+K143</f>
        <v>33487.22</v>
      </c>
      <c r="L142" s="180">
        <f>L141+L140+L139+L143</f>
        <v>14176.22</v>
      </c>
      <c r="M142" s="180">
        <f>M141+M140+M139+M143</f>
        <v>19311</v>
      </c>
      <c r="N142" s="259">
        <f t="shared" si="13"/>
        <v>33487.22</v>
      </c>
    </row>
    <row r="143" spans="8:13" s="2" customFormat="1" ht="15">
      <c r="H143" s="295" t="s">
        <v>158</v>
      </c>
      <c r="I143" s="296"/>
      <c r="J143" s="297"/>
      <c r="K143" s="181">
        <f>N128</f>
        <v>5241</v>
      </c>
      <c r="L143" s="179"/>
      <c r="M143"/>
    </row>
    <row r="144" spans="8:13" s="2" customFormat="1" ht="15">
      <c r="H144" s="298" t="s">
        <v>151</v>
      </c>
      <c r="I144" s="298"/>
      <c r="J144" s="298"/>
      <c r="K144" s="178">
        <f>D97+G97+J97+M97</f>
        <v>45631.24</v>
      </c>
      <c r="L144" s="302" t="s">
        <v>186</v>
      </c>
      <c r="M144" s="303"/>
    </row>
    <row r="145" spans="8:12" ht="15">
      <c r="H145" s="294" t="s">
        <v>152</v>
      </c>
      <c r="I145" s="294"/>
      <c r="J145" s="294"/>
      <c r="K145" s="182">
        <v>32201.6</v>
      </c>
      <c r="L145" s="183"/>
    </row>
    <row r="146" spans="8:12" ht="15">
      <c r="H146" s="294" t="s">
        <v>153</v>
      </c>
      <c r="I146" s="294"/>
      <c r="J146" s="294"/>
      <c r="K146" s="182">
        <v>60069.75</v>
      </c>
      <c r="L146" s="183"/>
    </row>
    <row r="147" spans="8:12" ht="15">
      <c r="H147" s="294" t="s">
        <v>154</v>
      </c>
      <c r="I147" s="294"/>
      <c r="J147" s="294"/>
      <c r="K147" s="228">
        <f>K145+K146</f>
        <v>92271.35</v>
      </c>
      <c r="L147" s="183"/>
    </row>
    <row r="148" spans="8:12" ht="15">
      <c r="H148" s="294" t="s">
        <v>155</v>
      </c>
      <c r="I148" s="294"/>
      <c r="J148" s="294"/>
      <c r="K148" s="182">
        <f>K147-K144+32000</f>
        <v>78640.11</v>
      </c>
      <c r="L148" s="183"/>
    </row>
    <row r="149" spans="8:12" ht="15.75">
      <c r="H149" s="294" t="s">
        <v>156</v>
      </c>
      <c r="I149" s="294"/>
      <c r="J149" s="294"/>
      <c r="K149" s="184">
        <f>K140-K148</f>
        <v>71.38</v>
      </c>
      <c r="L149" s="185"/>
    </row>
  </sheetData>
  <sheetProtection/>
  <mergeCells count="29">
    <mergeCell ref="H145:J145"/>
    <mergeCell ref="H146:J146"/>
    <mergeCell ref="H147:J147"/>
    <mergeCell ref="L131:N131"/>
    <mergeCell ref="H132:K132"/>
    <mergeCell ref="L132:N132"/>
    <mergeCell ref="H142:J142"/>
    <mergeCell ref="H137:J137"/>
    <mergeCell ref="H138:J138"/>
    <mergeCell ref="K2:M2"/>
    <mergeCell ref="A4:O4"/>
    <mergeCell ref="H148:J148"/>
    <mergeCell ref="H149:J149"/>
    <mergeCell ref="H143:J143"/>
    <mergeCell ref="H144:J144"/>
    <mergeCell ref="H139:J139"/>
    <mergeCell ref="H140:J140"/>
    <mergeCell ref="H141:J141"/>
    <mergeCell ref="L144:M144"/>
    <mergeCell ref="A33:A34"/>
    <mergeCell ref="A46:A47"/>
    <mergeCell ref="H131:K131"/>
    <mergeCell ref="A51:N51"/>
    <mergeCell ref="A1:N1"/>
    <mergeCell ref="H136:J136"/>
    <mergeCell ref="A63:N63"/>
    <mergeCell ref="B2:D2"/>
    <mergeCell ref="E2:G2"/>
    <mergeCell ref="H2:J2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18"/>
  <sheetViews>
    <sheetView tabSelected="1" zoomScalePageLayoutView="0" workbookViewId="0" topLeftCell="A1">
      <selection activeCell="B4" sqref="B4:H21"/>
    </sheetView>
  </sheetViews>
  <sheetFormatPr defaultColWidth="9.00390625" defaultRowHeight="12.75"/>
  <cols>
    <col min="5" max="5" width="18.625" style="0" customWidth="1"/>
    <col min="7" max="7" width="18.625" style="0" customWidth="1"/>
  </cols>
  <sheetData>
    <row r="4" ht="12.75">
      <c r="C4" t="s">
        <v>264</v>
      </c>
    </row>
    <row r="6" ht="12.75">
      <c r="C6" t="s">
        <v>219</v>
      </c>
    </row>
    <row r="7" spans="5:7" ht="12.75">
      <c r="E7" s="308" t="s">
        <v>214</v>
      </c>
      <c r="G7" s="309" t="s">
        <v>215</v>
      </c>
    </row>
    <row r="8" spans="5:7" ht="12.75">
      <c r="E8" s="308"/>
      <c r="G8" s="309"/>
    </row>
    <row r="9" spans="5:7" ht="12.75">
      <c r="E9" s="308"/>
      <c r="G9" s="309"/>
    </row>
    <row r="10" ht="12.75">
      <c r="G10" s="236"/>
    </row>
    <row r="11" spans="3:7" ht="12.75">
      <c r="C11" t="s">
        <v>216</v>
      </c>
      <c r="E11">
        <v>4230</v>
      </c>
      <c r="G11">
        <v>4230</v>
      </c>
    </row>
    <row r="12" spans="3:7" ht="12.75">
      <c r="C12" t="s">
        <v>217</v>
      </c>
      <c r="E12">
        <v>4920</v>
      </c>
      <c r="G12">
        <v>4920</v>
      </c>
    </row>
    <row r="13" spans="3:7" ht="12.75">
      <c r="C13" t="s">
        <v>218</v>
      </c>
      <c r="E13">
        <v>4920</v>
      </c>
      <c r="G13">
        <v>4920</v>
      </c>
    </row>
    <row r="14" spans="3:7" ht="12.75">
      <c r="C14" t="s">
        <v>262</v>
      </c>
      <c r="E14">
        <v>5494</v>
      </c>
      <c r="G14">
        <v>5241</v>
      </c>
    </row>
    <row r="18" spans="3:7" ht="12.75">
      <c r="C18" t="s">
        <v>86</v>
      </c>
      <c r="E18">
        <v>19564</v>
      </c>
      <c r="G18">
        <v>19311</v>
      </c>
    </row>
  </sheetData>
  <sheetProtection/>
  <mergeCells count="2">
    <mergeCell ref="E7:E9"/>
    <mergeCell ref="G7:G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2015-07-08T05:32:03Z</cp:lastPrinted>
  <dcterms:created xsi:type="dcterms:W3CDTF">2010-04-02T14:46:04Z</dcterms:created>
  <dcterms:modified xsi:type="dcterms:W3CDTF">2015-07-08T05:33:22Z</dcterms:modified>
  <cp:category/>
  <cp:version/>
  <cp:contentType/>
  <cp:contentStatus/>
</cp:coreProperties>
</file>