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1"/>
  </bookViews>
  <sheets>
    <sheet name="по голосованию" sheetId="1" r:id="rId1"/>
    <sheet name="Лист1" sheetId="2" r:id="rId2"/>
  </sheets>
  <externalReferences>
    <externalReference r:id="rId5"/>
  </externalReferences>
  <definedNames/>
  <calcPr fullCalcOnLoad="1" fullPrecision="0"/>
</workbook>
</file>

<file path=xl/sharedStrings.xml><?xml version="1.0" encoding="utf-8"?>
<sst xmlns="http://schemas.openxmlformats.org/spreadsheetml/2006/main" count="389" uniqueCount="247">
  <si>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</si>
  <si>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</si>
  <si>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</si>
  <si>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</si>
  <si>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</si>
  <si>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</si>
  <si>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</si>
  <si>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</si>
  <si>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</si>
  <si>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</si>
  <si>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</si>
  <si>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</si>
  <si>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</si>
  <si>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</si>
  <si>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</si>
  <si>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</si>
  <si>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</si>
  <si>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</si>
  <si>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</si>
  <si>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</si>
  <si>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</si>
  <si>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</si>
  <si>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</si>
  <si>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</si>
  <si>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</si>
  <si>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</si>
  <si>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</si>
  <si>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</si>
  <si>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</si>
  <si>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</si>
  <si>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 xml:space="preserve">Управляющая организация   _____________________                                            Собственник __________________________                               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</si>
  <si>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</si>
  <si>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</si>
  <si>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</si>
  <si>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</si>
  <si>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</si>
  <si>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</si>
  <si>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</si>
  <si>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</si>
  <si>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</si>
  <si>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</si>
  <si>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</si>
  <si>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</si>
  <si>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</si>
  <si>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</si>
  <si>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</si>
  <si>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</si>
  <si>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</si>
  <si>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Обслуживание общедомовых приборов учета горячего водоснабжения</t>
  </si>
  <si>
    <t>ревизия ШР, ЩЭ</t>
  </si>
  <si>
    <t>ремонт кровли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</si>
  <si>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</si>
  <si>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</si>
  <si>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</si>
  <si>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</si>
  <si>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</si>
  <si>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</si>
  <si>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</si>
  <si>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</si>
  <si>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</si>
  <si>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</si>
  <si>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1 раз в 4 месяца</t>
  </si>
  <si>
    <t>ВСЕГО:</t>
  </si>
  <si>
    <t>подключение системы отопления с регулировкой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</si>
  <si>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</si>
  <si>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</si>
  <si>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</si>
  <si>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</si>
  <si>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</si>
  <si>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</si>
  <si>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</si>
  <si>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</si>
  <si>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</si>
  <si>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</si>
  <si>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</si>
  <si>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</si>
  <si>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</si>
  <si>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</si>
  <si>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</si>
  <si>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</si>
  <si>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</si>
  <si>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</si>
  <si>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</si>
  <si>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</si>
  <si>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</si>
  <si>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Сбор, вывоз и утилизация ТБО, руб/м2</t>
  </si>
  <si>
    <t>Работы заявочного характера, в т.ч.</t>
  </si>
  <si>
    <t>2-3 раза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</si>
  <si>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</si>
  <si>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</si>
  <si>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</si>
  <si>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</si>
  <si>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</si>
  <si>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</si>
  <si>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</si>
  <si>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</si>
  <si>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</si>
  <si>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</si>
  <si>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содержанию кровли в т.числе:</t>
  </si>
  <si>
    <t>Задолженность за жителями и ЮЛ</t>
  </si>
  <si>
    <t>(многоквартирный дом с газовыми плитами )</t>
  </si>
  <si>
    <t>Обслуживание вводных и внутренних газопроводов жилого фонда</t>
  </si>
  <si>
    <t>обслуживание насосов холодного водоснабжения</t>
  </si>
  <si>
    <t>очистка кровли от снега и скалывание сосулек</t>
  </si>
  <si>
    <t>М.П.</t>
  </si>
  <si>
    <t>погрузка мусора на автотранспорт вручную</t>
  </si>
  <si>
    <t>посыпка территории песко - соляной смесью</t>
  </si>
  <si>
    <t>установка модуля проверки лежаков системы ГВС на закипание</t>
  </si>
  <si>
    <t>установка шарового крана на выходе с ВВП горячей воды для взятия проб,сдачи анализа ГВС ф 15</t>
  </si>
  <si>
    <t>Регламентные работы по системе вентиляции в т.числе:</t>
  </si>
  <si>
    <t>прочистка вентиляционных каналов и канализационных вытяжек</t>
  </si>
  <si>
    <t>ремонт крылец</t>
  </si>
  <si>
    <t>2013-2014 гг.</t>
  </si>
  <si>
    <t>замена  КИП манометр 4 шт., термометр 4 шт.</t>
  </si>
  <si>
    <t>обслуживание насосов горячего водоснабжения</t>
  </si>
  <si>
    <t>замена  КИП  манометр 1 шт.</t>
  </si>
  <si>
    <t>по адресу: ул.Ленинского Комсомола, д.29</t>
  </si>
  <si>
    <t>( S общ.= 2372,6, зем.участок 3148,89 кв.м )</t>
  </si>
  <si>
    <t>Расчет размера платы за содержание и ремонт жилого (нежилого) помещения.</t>
  </si>
  <si>
    <t>договорная и претензионно-исковая работа,взыскание задолженности по ЖКУ</t>
  </si>
  <si>
    <t>посточнно</t>
  </si>
  <si>
    <t xml:space="preserve">окос травы </t>
  </si>
  <si>
    <t>очистка урн от мусора</t>
  </si>
  <si>
    <t>Обслуживание общедомовых приборов учета теплоэнергии</t>
  </si>
  <si>
    <t>Поверка общедомовых приборов учета теплоэнергии</t>
  </si>
  <si>
    <t>отключение системы отопления в местах общего пользования</t>
  </si>
  <si>
    <t>ревизия задвижек отопления ( д.80мм-5шт.)</t>
  </si>
  <si>
    <t>подключение системы отопления в местах общего пользования</t>
  </si>
  <si>
    <t>замена  КИП манометр 4 шт.,термометр 4 шт.</t>
  </si>
  <si>
    <t>монтаж установки с целью защиты бойлера от закипания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</si>
  <si>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</si>
  <si>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</si>
  <si>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</si>
  <si>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</si>
  <si>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проверка лежаков ГВС на закипание</t>
  </si>
  <si>
    <t>ревизия задвижек ГВС (д.50мм-1шт.)</t>
  </si>
  <si>
    <t>замена  КИП на ВВП манометр 4 шт., термометр 3 шт.</t>
  </si>
  <si>
    <t>замена  КИП манометр 1 шт.</t>
  </si>
  <si>
    <t>ревизия задвижек  ХВС (д.80мм-2шт., д.50мм - 3 шт.)</t>
  </si>
  <si>
    <t>замена трансформатора тока (1 узел учета/ 3ТТ)</t>
  </si>
  <si>
    <t>1 раз в 4 года</t>
  </si>
  <si>
    <t>электроизмерения (замеры сопротивления изоляции)</t>
  </si>
  <si>
    <t>1 раз в 3 года</t>
  </si>
  <si>
    <t>Работы заявочного характера</t>
  </si>
  <si>
    <t>Погашение задолженности прошлых периодов</t>
  </si>
  <si>
    <t>по состоянию на 1.05.2012г.</t>
  </si>
  <si>
    <t>ремонт вентиляционных шахт</t>
  </si>
  <si>
    <t>ремонт панельных швов</t>
  </si>
  <si>
    <t>смена запорной арматуры (отопление по стоякам)</t>
  </si>
  <si>
    <t>смена запорной арматуры (водоснабжение по стоякам)</t>
  </si>
  <si>
    <t>ремонт системы горячего водоснабжения</t>
  </si>
  <si>
    <t>ремонт системы электроснабжения</t>
  </si>
  <si>
    <t>на 01.05.13г.</t>
  </si>
  <si>
    <t>Сбор, вывоз и утилизация ТБО*, руб/м2</t>
  </si>
  <si>
    <t>ВСЕГО :</t>
  </si>
  <si>
    <t>руб./чел.</t>
  </si>
  <si>
    <t>Дополнительные работы  (текущий ремонт), в т.ч.:</t>
  </si>
  <si>
    <t>Ремонт кровли 100 м2</t>
  </si>
  <si>
    <t>установка люка выхода на кровлю - 2 шт.</t>
  </si>
  <si>
    <t xml:space="preserve">смена задвижек ВВП диам.50 - 1 шт. </t>
  </si>
  <si>
    <t>ремонт освещения в подвале</t>
  </si>
  <si>
    <t>окраска газопровода</t>
  </si>
  <si>
    <t>Срезка мет. штыря у 3 подъезда</t>
  </si>
  <si>
    <t>109</t>
  </si>
  <si>
    <t>Лицевой счет многоквартирного дома по адресу: ул. Ленинского Комсомола, д. 29 на период с 1 мая 2013 по 30 апреля 2014 года</t>
  </si>
  <si>
    <t>119</t>
  </si>
  <si>
    <t>125</t>
  </si>
  <si>
    <t>Смена задвижки ГВС (ф80-1шт)  (кв.13)</t>
  </si>
  <si>
    <t>131</t>
  </si>
  <si>
    <t>108</t>
  </si>
  <si>
    <t>Перевод ВВП на летнюю схему</t>
  </si>
  <si>
    <t>Установка заглушки на элеваторный узел</t>
  </si>
  <si>
    <t>113</t>
  </si>
  <si>
    <t>145</t>
  </si>
  <si>
    <t>144</t>
  </si>
  <si>
    <t>153</t>
  </si>
  <si>
    <t>141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</si>
  <si>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</si>
  <si>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</si>
  <si>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</si>
  <si>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</si>
  <si>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Проверка схем подключения</t>
  </si>
  <si>
    <t>4400R002/13/34</t>
  </si>
  <si>
    <t>Замена канализационного стояка  (кв.15)</t>
  </si>
  <si>
    <t>163</t>
  </si>
  <si>
    <t>161</t>
  </si>
  <si>
    <t>166</t>
  </si>
  <si>
    <t>Подключение системы отопления после работ ТПК</t>
  </si>
  <si>
    <t xml:space="preserve">Врезка гильз под ТСП </t>
  </si>
  <si>
    <t>Ремонт кровли 40 м2 + 10 м2</t>
  </si>
  <si>
    <t>168</t>
  </si>
  <si>
    <t>Замок навесной</t>
  </si>
  <si>
    <t>А/о 26</t>
  </si>
  <si>
    <t>170</t>
  </si>
  <si>
    <t xml:space="preserve">Замена выключателя в подъезде </t>
  </si>
  <si>
    <t>185</t>
  </si>
  <si>
    <t>Смена шар.крана ф32мм в бойлерной (кв.13)</t>
  </si>
  <si>
    <t>190</t>
  </si>
  <si>
    <t>209</t>
  </si>
  <si>
    <t>Снятие заглушки с эл.узла</t>
  </si>
  <si>
    <t>193</t>
  </si>
  <si>
    <t>Перевод ВВП на зимнюю схему</t>
  </si>
  <si>
    <t>76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</si>
  <si>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</si>
  <si>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</si>
  <si>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</si>
  <si>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</si>
  <si>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</si>
  <si>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1.05.13г.</t>
  </si>
  <si>
    <t>Итого: прогноз Экономия(+) / Долг(-) на 1.05.2014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</si>
  <si>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</si>
  <si>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</si>
  <si>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</si>
  <si>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</si>
  <si>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</si>
  <si>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</si>
  <si>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9110,78 (по тарифу)</t>
  </si>
  <si>
    <t>229</t>
  </si>
  <si>
    <t>30.09.2013 (акт от 6.11.13)</t>
  </si>
  <si>
    <t>30.09.2013 (акт от 3.12.13)</t>
  </si>
  <si>
    <t>Поверка водосчетчика ХВС</t>
  </si>
  <si>
    <t>30.09.2013 (акт от 9.09.13)</t>
  </si>
  <si>
    <t>Устранение течи трубы ГВС в подвале (5 под)</t>
  </si>
  <si>
    <t>30.09.2013 (акт от 11.11.13)</t>
  </si>
  <si>
    <t>30.09.2013 (акт от 1.11.13)</t>
  </si>
  <si>
    <t>Ревизия эл.щитка  (кв.16)</t>
  </si>
  <si>
    <t>29</t>
  </si>
  <si>
    <t>Генеральный директор</t>
  </si>
  <si>
    <t>А.В. Митрофанов</t>
  </si>
  <si>
    <t>Экономист 2-ой категории по учету лицевых счетов МКД</t>
  </si>
  <si>
    <t>Демонтаж водоразборных кранов на п/сушителях ГВС (кв.1,2,5,23)</t>
  </si>
  <si>
    <t>34</t>
  </si>
  <si>
    <t>37</t>
  </si>
  <si>
    <t>Ремонт системы водоотведения в тех.подвале (4,5,6 под)</t>
  </si>
  <si>
    <t>Услуги типографии по печати доп.соглашений</t>
  </si>
  <si>
    <t>151</t>
  </si>
  <si>
    <t>Ремонт п/сушителя (кв.2)</t>
  </si>
  <si>
    <t>39</t>
  </si>
  <si>
    <t>Устранение свища на п/сушителе в перекрытии (кв.4,2)</t>
  </si>
  <si>
    <t>Н.Ф.Каюткина</t>
  </si>
  <si>
    <t>А/о 49</t>
  </si>
  <si>
    <t>Пломбы " АНТИ МАГНИТ"</t>
  </si>
  <si>
    <t>13149907</t>
  </si>
  <si>
    <t>Сопло ( мат.отчет за март)</t>
  </si>
  <si>
    <t>371</t>
  </si>
  <si>
    <t>Установка  пломб " АНТИ МАГНИТ"</t>
  </si>
  <si>
    <t>Акт № 87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</si>
</sst>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0"/>
      <name val="Arial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1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23" fillId="24" borderId="24" xfId="0" applyNumberFormat="1" applyFont="1" applyFill="1" applyBorder="1" applyAlignment="1">
      <alignment horizontal="center"/>
    </xf>
    <xf numFmtId="0" fontId="18" fillId="24" borderId="21" xfId="0" applyFont="1" applyFill="1" applyBorder="1" applyAlignment="1">
      <alignment horizontal="center" vertical="center"/>
    </xf>
    <xf numFmtId="2" fontId="23" fillId="24" borderId="21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2" fontId="23" fillId="0" borderId="2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/>
    </xf>
    <xf numFmtId="2" fontId="0" fillId="24" borderId="27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left" vertical="center" wrapText="1"/>
    </xf>
    <xf numFmtId="0" fontId="23" fillId="24" borderId="30" xfId="0" applyFont="1" applyFill="1" applyBorder="1" applyAlignment="1">
      <alignment horizontal="left" vertical="center" wrapText="1"/>
    </xf>
    <xf numFmtId="0" fontId="19" fillId="24" borderId="28" xfId="0" applyFont="1" applyFill="1" applyBorder="1" applyAlignment="1">
      <alignment horizontal="left" vertical="center" wrapText="1"/>
    </xf>
    <xf numFmtId="0" fontId="0" fillId="25" borderId="31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/>
    </xf>
    <xf numFmtId="0" fontId="37" fillId="24" borderId="23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left" vertical="center"/>
    </xf>
    <xf numFmtId="0" fontId="25" fillId="24" borderId="33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2" fontId="24" fillId="25" borderId="15" xfId="0" applyNumberFormat="1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24" fillId="25" borderId="17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2" fontId="24" fillId="25" borderId="16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2" fontId="0" fillId="25" borderId="0" xfId="0" applyNumberFormat="1" applyFill="1" applyAlignment="1">
      <alignment/>
    </xf>
    <xf numFmtId="0" fontId="18" fillId="25" borderId="0" xfId="0" applyFont="1" applyFill="1" applyAlignment="1">
      <alignment horizontal="right"/>
    </xf>
    <xf numFmtId="0" fontId="0" fillId="25" borderId="0" xfId="0" applyFill="1" applyAlignment="1">
      <alignment horizontal="right"/>
    </xf>
    <xf numFmtId="0" fontId="20" fillId="25" borderId="0" xfId="0" applyFont="1" applyFill="1" applyAlignment="1">
      <alignment/>
    </xf>
    <xf numFmtId="2" fontId="20" fillId="25" borderId="0" xfId="0" applyNumberFormat="1" applyFont="1" applyFill="1" applyAlignment="1">
      <alignment/>
    </xf>
    <xf numFmtId="2" fontId="0" fillId="25" borderId="0" xfId="0" applyNumberForma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11" xfId="0" applyFont="1" applyFill="1" applyBorder="1" applyAlignment="1">
      <alignment horizontal="center" vertical="center" wrapText="1"/>
    </xf>
    <xf numFmtId="0" fontId="18" fillId="25" borderId="37" xfId="0" applyFont="1" applyFill="1" applyBorder="1" applyAlignment="1">
      <alignment horizontal="center" vertical="center" textRotation="90" wrapText="1"/>
    </xf>
    <xf numFmtId="0" fontId="18" fillId="25" borderId="37" xfId="0" applyFont="1" applyFill="1" applyBorder="1" applyAlignment="1">
      <alignment horizontal="center" vertical="center" wrapText="1"/>
    </xf>
    <xf numFmtId="0" fontId="18" fillId="25" borderId="38" xfId="0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39" xfId="0" applyFont="1" applyFill="1" applyBorder="1" applyAlignment="1">
      <alignment horizontal="center" vertical="center" wrapText="1"/>
    </xf>
    <xf numFmtId="0" fontId="0" fillId="25" borderId="40" xfId="0" applyFont="1" applyFill="1" applyBorder="1" applyAlignment="1">
      <alignment horizontal="center" vertical="center" wrapText="1"/>
    </xf>
    <xf numFmtId="0" fontId="0" fillId="25" borderId="41" xfId="0" applyFont="1" applyFill="1" applyBorder="1" applyAlignment="1">
      <alignment horizontal="center" vertical="center" wrapText="1"/>
    </xf>
    <xf numFmtId="0" fontId="0" fillId="25" borderId="42" xfId="0" applyFont="1" applyFill="1" applyBorder="1" applyAlignment="1">
      <alignment horizontal="center" vertical="center" wrapText="1"/>
    </xf>
    <xf numFmtId="0" fontId="0" fillId="25" borderId="43" xfId="0" applyFont="1" applyFill="1" applyBorder="1" applyAlignment="1">
      <alignment horizontal="center" vertical="center" wrapText="1"/>
    </xf>
    <xf numFmtId="0" fontId="0" fillId="25" borderId="44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2" fontId="0" fillId="25" borderId="0" xfId="0" applyNumberFormat="1" applyFont="1" applyFill="1" applyAlignment="1">
      <alignment horizontal="center" vertical="center" wrapText="1"/>
    </xf>
    <xf numFmtId="0" fontId="18" fillId="25" borderId="36" xfId="0" applyFont="1" applyFill="1" applyBorder="1" applyAlignment="1">
      <alignment horizontal="left" vertical="center" wrapText="1"/>
    </xf>
    <xf numFmtId="0" fontId="18" fillId="25" borderId="10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25" borderId="45" xfId="0" applyFont="1" applyFill="1" applyBorder="1" applyAlignment="1">
      <alignment horizontal="left" vertical="center" wrapText="1"/>
    </xf>
    <xf numFmtId="0" fontId="0" fillId="25" borderId="17" xfId="0" applyFont="1" applyFill="1" applyBorder="1" applyAlignment="1">
      <alignment horizontal="center" vertical="center" wrapText="1"/>
    </xf>
    <xf numFmtId="0" fontId="0" fillId="25" borderId="46" xfId="0" applyFont="1" applyFill="1" applyBorder="1" applyAlignment="1">
      <alignment horizontal="left" vertical="center" wrapText="1"/>
    </xf>
    <xf numFmtId="0" fontId="0" fillId="25" borderId="47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18" fillId="25" borderId="17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0" fontId="24" fillId="25" borderId="45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left" vertical="center" wrapText="1"/>
    </xf>
    <xf numFmtId="2" fontId="18" fillId="25" borderId="37" xfId="0" applyNumberFormat="1" applyFont="1" applyFill="1" applyBorder="1" applyAlignment="1">
      <alignment horizontal="center" vertical="center" wrapText="1"/>
    </xf>
    <xf numFmtId="2" fontId="19" fillId="25" borderId="48" xfId="0" applyNumberFormat="1" applyFont="1" applyFill="1" applyBorder="1" applyAlignment="1">
      <alignment horizontal="center"/>
    </xf>
    <xf numFmtId="2" fontId="19" fillId="25" borderId="38" xfId="0" applyNumberFormat="1" applyFont="1" applyFill="1" applyBorder="1" applyAlignment="1">
      <alignment horizontal="center"/>
    </xf>
    <xf numFmtId="2" fontId="27" fillId="25" borderId="10" xfId="0" applyNumberFormat="1" applyFont="1" applyFill="1" applyBorder="1" applyAlignment="1">
      <alignment horizontal="center" vertical="center" wrapText="1"/>
    </xf>
    <xf numFmtId="0" fontId="24" fillId="25" borderId="0" xfId="0" applyFont="1" applyFill="1" applyAlignment="1">
      <alignment horizontal="center" vertical="center" wrapText="1"/>
    </xf>
    <xf numFmtId="2" fontId="24" fillId="25" borderId="0" xfId="0" applyNumberFormat="1" applyFont="1" applyFill="1" applyAlignment="1">
      <alignment horizontal="center" vertical="center" wrapText="1"/>
    </xf>
    <xf numFmtId="2" fontId="18" fillId="25" borderId="48" xfId="0" applyNumberFormat="1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left" vertical="center" wrapText="1"/>
    </xf>
    <xf numFmtId="0" fontId="18" fillId="25" borderId="37" xfId="0" applyFont="1" applyFill="1" applyBorder="1" applyAlignment="1">
      <alignment horizontal="center" vertical="center"/>
    </xf>
    <xf numFmtId="0" fontId="19" fillId="25" borderId="11" xfId="0" applyFont="1" applyFill="1" applyBorder="1" applyAlignment="1">
      <alignment horizontal="left" vertical="center" wrapText="1"/>
    </xf>
    <xf numFmtId="0" fontId="18" fillId="25" borderId="48" xfId="0" applyFont="1" applyFill="1" applyBorder="1" applyAlignment="1">
      <alignment horizontal="center" vertical="center"/>
    </xf>
    <xf numFmtId="0" fontId="18" fillId="25" borderId="38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2" fontId="23" fillId="25" borderId="0" xfId="0" applyNumberFormat="1" applyFont="1" applyFill="1" applyAlignment="1">
      <alignment horizontal="center" vertical="center"/>
    </xf>
    <xf numFmtId="0" fontId="19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/>
    </xf>
    <xf numFmtId="0" fontId="0" fillId="25" borderId="0" xfId="0" applyFill="1" applyAlignment="1">
      <alignment horizontal="left" vertical="center"/>
    </xf>
    <xf numFmtId="2" fontId="0" fillId="25" borderId="0" xfId="0" applyNumberFormat="1" applyFill="1" applyAlignment="1">
      <alignment horizontal="center" vertical="center"/>
    </xf>
    <xf numFmtId="0" fontId="18" fillId="25" borderId="0" xfId="0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24" fillId="25" borderId="36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2" fontId="27" fillId="25" borderId="13" xfId="0" applyNumberFormat="1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center" wrapText="1"/>
    </xf>
    <xf numFmtId="0" fontId="18" fillId="25" borderId="11" xfId="0" applyFont="1" applyFill="1" applyBorder="1" applyAlignment="1">
      <alignment horizontal="left" vertical="center"/>
    </xf>
    <xf numFmtId="0" fontId="18" fillId="25" borderId="37" xfId="0" applyFont="1" applyFill="1" applyBorder="1" applyAlignment="1">
      <alignment horizontal="center" vertical="center"/>
    </xf>
    <xf numFmtId="2" fontId="18" fillId="25" borderId="37" xfId="0" applyNumberFormat="1" applyFont="1" applyFill="1" applyBorder="1" applyAlignment="1">
      <alignment horizontal="center" vertical="center"/>
    </xf>
    <xf numFmtId="0" fontId="18" fillId="25" borderId="0" xfId="0" applyFont="1" applyFill="1" applyAlignment="1">
      <alignment horizontal="center" vertical="center"/>
    </xf>
    <xf numFmtId="2" fontId="18" fillId="25" borderId="0" xfId="0" applyNumberFormat="1" applyFont="1" applyFill="1" applyAlignment="1">
      <alignment horizontal="center" vertical="center"/>
    </xf>
    <xf numFmtId="0" fontId="23" fillId="25" borderId="0" xfId="0" applyFont="1" applyFill="1" applyBorder="1" applyAlignment="1">
      <alignment horizontal="left" vertical="center"/>
    </xf>
    <xf numFmtId="0" fontId="23" fillId="25" borderId="0" xfId="0" applyFont="1" applyFill="1" applyBorder="1" applyAlignment="1">
      <alignment horizontal="center" vertical="center"/>
    </xf>
    <xf numFmtId="2" fontId="23" fillId="25" borderId="0" xfId="0" applyNumberFormat="1" applyFont="1" applyFill="1" applyBorder="1" applyAlignment="1">
      <alignment horizontal="center" vertical="center"/>
    </xf>
    <xf numFmtId="2" fontId="18" fillId="24" borderId="19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49" fontId="0" fillId="24" borderId="26" xfId="0" applyNumberFormat="1" applyFont="1" applyFill="1" applyBorder="1" applyAlignment="1">
      <alignment horizontal="center" vertical="center" wrapText="1"/>
    </xf>
    <xf numFmtId="49" fontId="0" fillId="24" borderId="35" xfId="0" applyNumberFormat="1" applyFont="1" applyFill="1" applyBorder="1" applyAlignment="1">
      <alignment horizontal="center" vertical="center" wrapText="1"/>
    </xf>
    <xf numFmtId="14" fontId="0" fillId="24" borderId="17" xfId="0" applyNumberFormat="1" applyFont="1" applyFill="1" applyBorder="1" applyAlignment="1">
      <alignment horizontal="center" vertical="center" wrapText="1"/>
    </xf>
    <xf numFmtId="0" fontId="24" fillId="27" borderId="45" xfId="0" applyFont="1" applyFill="1" applyBorder="1" applyAlignment="1">
      <alignment horizontal="left" vertical="center" wrapText="1"/>
    </xf>
    <xf numFmtId="0" fontId="29" fillId="24" borderId="30" xfId="0" applyFont="1" applyFill="1" applyBorder="1" applyAlignment="1">
      <alignment horizontal="center" vertical="center" wrapText="1"/>
    </xf>
    <xf numFmtId="0" fontId="0" fillId="26" borderId="33" xfId="0" applyFill="1" applyBorder="1" applyAlignment="1">
      <alignment horizontal="left" vertical="center"/>
    </xf>
    <xf numFmtId="0" fontId="0" fillId="26" borderId="33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30" xfId="0" applyNumberFormat="1" applyFont="1" applyFill="1" applyBorder="1" applyAlignment="1">
      <alignment horizontal="left" vertical="center" wrapText="1"/>
    </xf>
    <xf numFmtId="2" fontId="0" fillId="24" borderId="49" xfId="0" applyNumberFormat="1" applyFill="1" applyBorder="1" applyAlignment="1">
      <alignment horizontal="center" vertical="center"/>
    </xf>
    <xf numFmtId="49" fontId="0" fillId="24" borderId="34" xfId="0" applyNumberFormat="1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25" fillId="24" borderId="33" xfId="0" applyNumberFormat="1" applyFont="1" applyFill="1" applyBorder="1" applyAlignment="1">
      <alignment horizontal="center" vertical="center"/>
    </xf>
    <xf numFmtId="2" fontId="38" fillId="25" borderId="33" xfId="0" applyNumberFormat="1" applyFont="1" applyFill="1" applyBorder="1" applyAlignment="1">
      <alignment horizontal="center" vertical="center" wrapText="1"/>
    </xf>
    <xf numFmtId="2" fontId="0" fillId="24" borderId="33" xfId="0" applyNumberForma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39" fillId="0" borderId="10" xfId="0" applyNumberFormat="1" applyFont="1" applyBorder="1" applyAlignment="1">
      <alignment horizontal="center" vertical="center"/>
    </xf>
    <xf numFmtId="2" fontId="32" fillId="25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2" fontId="25" fillId="25" borderId="0" xfId="0" applyNumberFormat="1" applyFont="1" applyFill="1" applyAlignment="1">
      <alignment/>
    </xf>
    <xf numFmtId="0" fontId="0" fillId="24" borderId="35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left" vertical="center" wrapText="1"/>
    </xf>
    <xf numFmtId="14" fontId="0" fillId="24" borderId="17" xfId="0" applyNumberFormat="1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0" fontId="18" fillId="29" borderId="12" xfId="0" applyFont="1" applyFill="1" applyBorder="1" applyAlignment="1">
      <alignment horizontal="left" vertical="center" wrapText="1"/>
    </xf>
    <xf numFmtId="0" fontId="18" fillId="29" borderId="26" xfId="0" applyFont="1" applyFill="1" applyBorder="1" applyAlignment="1">
      <alignment horizontal="center" vertical="center" wrapText="1"/>
    </xf>
    <xf numFmtId="0" fontId="18" fillId="29" borderId="10" xfId="0" applyFont="1" applyFill="1" applyBorder="1" applyAlignment="1">
      <alignment horizontal="center" vertical="center" wrapText="1"/>
    </xf>
    <xf numFmtId="2" fontId="18" fillId="29" borderId="27" xfId="0" applyNumberFormat="1" applyFont="1" applyFill="1" applyBorder="1" applyAlignment="1">
      <alignment horizontal="center" vertical="center" wrapText="1"/>
    </xf>
    <xf numFmtId="49" fontId="0" fillId="29" borderId="35" xfId="0" applyNumberFormat="1" applyFont="1" applyFill="1" applyBorder="1" applyAlignment="1">
      <alignment horizontal="center" vertical="center" wrapText="1"/>
    </xf>
    <xf numFmtId="14" fontId="0" fillId="29" borderId="17" xfId="0" applyNumberFormat="1" applyFont="1" applyFill="1" applyBorder="1" applyAlignment="1">
      <alignment horizontal="center" vertical="center" wrapText="1"/>
    </xf>
    <xf numFmtId="2" fontId="18" fillId="29" borderId="32" xfId="0" applyNumberFormat="1" applyFont="1" applyFill="1" applyBorder="1" applyAlignment="1">
      <alignment horizontal="center" vertical="center" wrapText="1"/>
    </xf>
    <xf numFmtId="0" fontId="37" fillId="29" borderId="23" xfId="0" applyFont="1" applyFill="1" applyBorder="1" applyAlignment="1">
      <alignment horizontal="center" vertical="center" wrapText="1"/>
    </xf>
    <xf numFmtId="2" fontId="18" fillId="29" borderId="14" xfId="0" applyNumberFormat="1" applyFont="1" applyFill="1" applyBorder="1" applyAlignment="1">
      <alignment horizontal="center" vertical="center" wrapText="1"/>
    </xf>
    <xf numFmtId="0" fontId="18" fillId="29" borderId="0" xfId="0" applyFont="1" applyFill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18" fillId="29" borderId="23" xfId="0" applyFont="1" applyFill="1" applyBorder="1" applyAlignment="1">
      <alignment horizontal="center" vertical="center" wrapText="1"/>
    </xf>
    <xf numFmtId="0" fontId="24" fillId="29" borderId="26" xfId="0" applyFont="1" applyFill="1" applyBorder="1" applyAlignment="1">
      <alignment horizontal="center" vertical="center" wrapText="1"/>
    </xf>
    <xf numFmtId="14" fontId="24" fillId="29" borderId="10" xfId="0" applyNumberFormat="1" applyFont="1" applyFill="1" applyBorder="1" applyAlignment="1">
      <alignment horizontal="center" vertical="center" wrapText="1"/>
    </xf>
    <xf numFmtId="0" fontId="0" fillId="29" borderId="29" xfId="0" applyFont="1" applyFill="1" applyBorder="1" applyAlignment="1">
      <alignment horizontal="left" vertical="center" wrapText="1"/>
    </xf>
    <xf numFmtId="0" fontId="0" fillId="29" borderId="26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0" fillId="29" borderId="27" xfId="0" applyFont="1" applyFill="1" applyBorder="1" applyAlignment="1">
      <alignment horizontal="center" vertical="center" wrapText="1"/>
    </xf>
    <xf numFmtId="0" fontId="0" fillId="29" borderId="23" xfId="0" applyFont="1" applyFill="1" applyBorder="1" applyAlignment="1">
      <alignment horizontal="center" vertical="center" wrapText="1"/>
    </xf>
    <xf numFmtId="2" fontId="0" fillId="29" borderId="23" xfId="0" applyNumberFormat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0" fillId="25" borderId="0" xfId="0" applyFont="1" applyFill="1" applyAlignment="1">
      <alignment horizontal="center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50" xfId="0" applyNumberFormat="1" applyFont="1" applyFill="1" applyBorder="1" applyAlignment="1">
      <alignment horizontal="center" vertical="center" wrapText="1"/>
    </xf>
    <xf numFmtId="0" fontId="0" fillId="25" borderId="50" xfId="0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51" xfId="0" applyFont="1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0" fillId="25" borderId="52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34" fillId="24" borderId="0" xfId="0" applyFont="1" applyFill="1" applyAlignment="1">
      <alignment horizontal="left" wrapText="1"/>
    </xf>
    <xf numFmtId="0" fontId="34" fillId="24" borderId="0" xfId="0" applyFont="1" applyFill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3" fillId="24" borderId="53" xfId="0" applyFont="1" applyFill="1" applyBorder="1" applyAlignment="1">
      <alignment horizontal="center" vertical="center" wrapText="1"/>
    </xf>
    <xf numFmtId="0" fontId="23" fillId="24" borderId="54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0" fillId="25" borderId="19" xfId="0" applyFont="1" applyFill="1" applyBorder="1" applyAlignment="1">
      <alignment horizontal="center"/>
    </xf>
    <xf numFmtId="0" fontId="20" fillId="25" borderId="51" xfId="0" applyFont="1" applyFill="1" applyBorder="1" applyAlignment="1">
      <alignment horizontal="center"/>
    </xf>
    <xf numFmtId="0" fontId="20" fillId="25" borderId="23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0" fontId="34" fillId="24" borderId="56" xfId="0" applyFont="1" applyFill="1" applyBorder="1" applyAlignment="1">
      <alignment horizontal="left"/>
    </xf>
    <xf numFmtId="0" fontId="34" fillId="24" borderId="56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/>
    </xf>
    <xf numFmtId="0" fontId="30" fillId="24" borderId="59" xfId="0" applyFont="1" applyFill="1" applyBorder="1" applyAlignment="1">
      <alignment horizontal="center" vertical="center" wrapText="1"/>
    </xf>
    <xf numFmtId="0" fontId="30" fillId="24" borderId="51" xfId="0" applyFont="1" applyFill="1" applyBorder="1" applyAlignment="1">
      <alignment horizontal="center" vertical="center" wrapText="1"/>
    </xf>
    <xf numFmtId="0" fontId="30" fillId="24" borderId="60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6" fillId="25" borderId="51" xfId="0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50;&#1040;&#1051;&#1048;&#1053;&#1048;&#1053;&#1040;\&#1050;&#1040;&#1051;&#1048;&#1053;&#1048;&#1053;&#1040;%20&#1045;.&#1055;.%20&#1056;&#1072;&#1079;&#1085;&#1086;&#1089;&#1082;&#1072;%20&#1087;&#1086;%20&#1083;&#1080;&#1094;.&#1089;&#1095;&#1077;&#1090;&#1072;&#1084;%20&#1077;&#1078;&#1077;&#1084;&#1077;&#1089;&#1103;&#1095;&#1085;&#1072;&#1103;%20&#1080;%20&#1086;&#1089;&#1090;&#1072;&#1090;&#1082;&#1080;%20&#1085;&#1072;%20&#1083;&#1089;&#1095;&#1077;&#1090;&#1072;&#1093;%20&#1073;&#1077;&#1079;%20&#1087;&#1088;&#1086;&#1074;&#1077;&#1088;&#1082;&#1080;\&#1051;&#1077;&#1085;&#1080;&#1085;&#1089;&#1082;&#1086;&#1075;&#1086;%20&#1050;&#1086;&#1084;&#1089;&#1086;&#1084;&#1086;&#1083;&#1072;\&#1051;&#1050;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5">
          <cell r="FZ55">
            <v>-16263.592500000068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="75" zoomScaleNormal="75" zoomScalePageLayoutView="0" workbookViewId="0" topLeftCell="A63">
      <selection activeCell="D111" sqref="D111"/>
    </sheetView>
  </sheetViews>
  <sheetFormatPr defaultColWidth="9.00390625" defaultRowHeight="12.75"/>
  <cols>
    <col min="1" max="1" width="72.75390625" style="93" customWidth="1"/>
    <col min="2" max="2" width="19.125" style="93" customWidth="1"/>
    <col min="3" max="3" width="13.875" style="93" hidden="1" customWidth="1"/>
    <col min="4" max="4" width="14.875" style="93" customWidth="1"/>
    <col min="5" max="5" width="13.875" style="93" hidden="1" customWidth="1"/>
    <col min="6" max="6" width="20.875" style="93" hidden="1" customWidth="1"/>
    <col min="7" max="7" width="13.875" style="93" customWidth="1"/>
    <col min="8" max="8" width="20.875" style="93" customWidth="1"/>
    <col min="9" max="9" width="15.375" style="93" customWidth="1"/>
    <col min="10" max="10" width="15.375" style="93" hidden="1" customWidth="1"/>
    <col min="11" max="11" width="15.375" style="94" hidden="1" customWidth="1"/>
    <col min="12" max="14" width="15.375" style="93" customWidth="1"/>
    <col min="15" max="16384" width="9.125" style="93" customWidth="1"/>
  </cols>
  <sheetData>
    <row r="1" spans="1:8" ht="16.5" customHeight="1">
      <c r="A1" s="218" t="s">
        <v>0</v>
      </c>
      <c r="B1" s="219"/>
      <c r="C1" s="219"/>
      <c r="D1" s="219"/>
      <c r="E1" s="219"/>
      <c r="F1" s="219"/>
      <c r="G1" s="219"/>
      <c r="H1" s="219"/>
    </row>
    <row r="2" spans="2:8" ht="12.75" customHeight="1">
      <c r="B2" s="220" t="s">
        <v>1</v>
      </c>
      <c r="C2" s="220"/>
      <c r="D2" s="220"/>
      <c r="E2" s="220"/>
      <c r="F2" s="220"/>
      <c r="G2" s="219"/>
      <c r="H2" s="219"/>
    </row>
    <row r="3" spans="1:8" ht="14.25" customHeight="1">
      <c r="A3" s="91" t="s">
        <v>112</v>
      </c>
      <c r="B3" s="220" t="s">
        <v>2</v>
      </c>
      <c r="C3" s="220"/>
      <c r="D3" s="220"/>
      <c r="E3" s="220"/>
      <c r="F3" s="220"/>
      <c r="G3" s="219"/>
      <c r="H3" s="219"/>
    </row>
    <row r="4" spans="2:8" ht="14.25" customHeight="1">
      <c r="B4" s="220" t="s">
        <v>33</v>
      </c>
      <c r="C4" s="220"/>
      <c r="D4" s="220"/>
      <c r="E4" s="220"/>
      <c r="F4" s="220"/>
      <c r="G4" s="219"/>
      <c r="H4" s="219"/>
    </row>
    <row r="5" spans="2:8" ht="14.25" customHeight="1">
      <c r="B5" s="95"/>
      <c r="C5" s="95"/>
      <c r="D5" s="95"/>
      <c r="E5" s="95"/>
      <c r="F5" s="95"/>
      <c r="G5" s="96"/>
      <c r="H5" s="96"/>
    </row>
    <row r="6" spans="1:11" ht="33" customHeight="1">
      <c r="A6" s="221"/>
      <c r="B6" s="221"/>
      <c r="C6" s="221"/>
      <c r="D6" s="221"/>
      <c r="E6" s="221"/>
      <c r="F6" s="221"/>
      <c r="G6" s="221"/>
      <c r="H6" s="221"/>
      <c r="K6" s="93"/>
    </row>
    <row r="7" spans="1:11" s="97" customFormat="1" ht="22.5" customHeight="1">
      <c r="A7" s="222" t="s">
        <v>3</v>
      </c>
      <c r="B7" s="222"/>
      <c r="C7" s="222"/>
      <c r="D7" s="222"/>
      <c r="E7" s="223"/>
      <c r="F7" s="223"/>
      <c r="G7" s="223"/>
      <c r="H7" s="223"/>
      <c r="K7" s="98"/>
    </row>
    <row r="8" spans="1:8" s="99" customFormat="1" ht="18.75" customHeight="1">
      <c r="A8" s="222" t="s">
        <v>116</v>
      </c>
      <c r="B8" s="222"/>
      <c r="C8" s="222"/>
      <c r="D8" s="222"/>
      <c r="E8" s="223"/>
      <c r="F8" s="223"/>
      <c r="G8" s="223"/>
      <c r="H8" s="223"/>
    </row>
    <row r="9" spans="1:8" s="100" customFormat="1" ht="17.25" customHeight="1">
      <c r="A9" s="224" t="s">
        <v>100</v>
      </c>
      <c r="B9" s="224"/>
      <c r="C9" s="224"/>
      <c r="D9" s="224"/>
      <c r="E9" s="225"/>
      <c r="F9" s="225"/>
      <c r="G9" s="225"/>
      <c r="H9" s="225"/>
    </row>
    <row r="10" spans="1:11" s="97" customFormat="1" ht="22.5" customHeight="1">
      <c r="A10" s="222" t="s">
        <v>117</v>
      </c>
      <c r="B10" s="222"/>
      <c r="C10" s="222"/>
      <c r="D10" s="222"/>
      <c r="E10" s="223"/>
      <c r="F10" s="223"/>
      <c r="G10" s="223"/>
      <c r="H10" s="223"/>
      <c r="K10" s="98"/>
    </row>
    <row r="11" spans="1:8" s="99" customFormat="1" ht="30" customHeight="1" thickBot="1">
      <c r="A11" s="226" t="s">
        <v>118</v>
      </c>
      <c r="B11" s="226"/>
      <c r="C11" s="226"/>
      <c r="D11" s="226"/>
      <c r="E11" s="227"/>
      <c r="F11" s="227"/>
      <c r="G11" s="227"/>
      <c r="H11" s="227"/>
    </row>
    <row r="12" spans="1:11" s="105" customFormat="1" ht="139.5" customHeight="1" thickBot="1">
      <c r="A12" s="101" t="s">
        <v>4</v>
      </c>
      <c r="B12" s="102" t="s">
        <v>5</v>
      </c>
      <c r="C12" s="103" t="s">
        <v>6</v>
      </c>
      <c r="D12" s="103" t="s">
        <v>34</v>
      </c>
      <c r="E12" s="103" t="s">
        <v>6</v>
      </c>
      <c r="F12" s="104" t="s">
        <v>7</v>
      </c>
      <c r="G12" s="103" t="s">
        <v>6</v>
      </c>
      <c r="H12" s="104" t="s">
        <v>7</v>
      </c>
      <c r="K12" s="106"/>
    </row>
    <row r="13" spans="1:11" s="113" customFormat="1" ht="12.75">
      <c r="A13" s="107">
        <v>1</v>
      </c>
      <c r="B13" s="108">
        <v>2</v>
      </c>
      <c r="C13" s="108">
        <v>3</v>
      </c>
      <c r="D13" s="109"/>
      <c r="E13" s="108">
        <v>3</v>
      </c>
      <c r="F13" s="110">
        <v>4</v>
      </c>
      <c r="G13" s="111">
        <v>3</v>
      </c>
      <c r="H13" s="112">
        <v>4</v>
      </c>
      <c r="K13" s="114"/>
    </row>
    <row r="14" spans="1:11" s="113" customFormat="1" ht="49.5" customHeight="1">
      <c r="A14" s="228" t="s">
        <v>8</v>
      </c>
      <c r="B14" s="229"/>
      <c r="C14" s="229"/>
      <c r="D14" s="229"/>
      <c r="E14" s="229"/>
      <c r="F14" s="229"/>
      <c r="G14" s="230"/>
      <c r="H14" s="231"/>
      <c r="K14" s="114"/>
    </row>
    <row r="15" spans="1:11" s="105" customFormat="1" ht="15">
      <c r="A15" s="115" t="s">
        <v>9</v>
      </c>
      <c r="B15" s="116" t="s">
        <v>10</v>
      </c>
      <c r="C15" s="16">
        <f>F15*12</f>
        <v>0</v>
      </c>
      <c r="D15" s="17">
        <f>G15*I15</f>
        <v>68330.88</v>
      </c>
      <c r="E15" s="16">
        <f>H15*12</f>
        <v>28.8</v>
      </c>
      <c r="F15" s="18"/>
      <c r="G15" s="16">
        <f>H15*12</f>
        <v>28.8</v>
      </c>
      <c r="H15" s="16">
        <v>2.4</v>
      </c>
      <c r="I15" s="105">
        <v>2372.6</v>
      </c>
      <c r="J15" s="105">
        <v>1.07</v>
      </c>
      <c r="K15" s="106">
        <v>2.24</v>
      </c>
    </row>
    <row r="16" spans="1:11" s="105" customFormat="1" ht="27" customHeight="1">
      <c r="A16" s="117" t="s">
        <v>119</v>
      </c>
      <c r="B16" s="118" t="s">
        <v>51</v>
      </c>
      <c r="C16" s="16"/>
      <c r="D16" s="17"/>
      <c r="E16" s="16"/>
      <c r="F16" s="18"/>
      <c r="G16" s="16"/>
      <c r="H16" s="16"/>
      <c r="K16" s="106"/>
    </row>
    <row r="17" spans="1:11" s="105" customFormat="1" ht="27" customHeight="1">
      <c r="A17" s="117" t="s">
        <v>52</v>
      </c>
      <c r="B17" s="118" t="s">
        <v>51</v>
      </c>
      <c r="C17" s="16"/>
      <c r="D17" s="17"/>
      <c r="E17" s="16"/>
      <c r="F17" s="18"/>
      <c r="G17" s="16"/>
      <c r="H17" s="16"/>
      <c r="K17" s="106"/>
    </row>
    <row r="18" spans="1:11" s="105" customFormat="1" ht="27" customHeight="1">
      <c r="A18" s="117" t="s">
        <v>53</v>
      </c>
      <c r="B18" s="118" t="s">
        <v>54</v>
      </c>
      <c r="C18" s="16"/>
      <c r="D18" s="17"/>
      <c r="E18" s="16"/>
      <c r="F18" s="18"/>
      <c r="G18" s="16"/>
      <c r="H18" s="16"/>
      <c r="K18" s="106"/>
    </row>
    <row r="19" spans="1:11" s="105" customFormat="1" ht="27" customHeight="1">
      <c r="A19" s="117" t="s">
        <v>55</v>
      </c>
      <c r="B19" s="118" t="s">
        <v>120</v>
      </c>
      <c r="C19" s="16"/>
      <c r="D19" s="17"/>
      <c r="E19" s="16"/>
      <c r="F19" s="18"/>
      <c r="G19" s="16"/>
      <c r="H19" s="16"/>
      <c r="K19" s="106"/>
    </row>
    <row r="20" spans="1:11" s="105" customFormat="1" ht="30">
      <c r="A20" s="115" t="s">
        <v>11</v>
      </c>
      <c r="B20" s="119"/>
      <c r="C20" s="16">
        <f>F20*12</f>
        <v>0</v>
      </c>
      <c r="D20" s="17">
        <f>G20*I20</f>
        <v>117016.63</v>
      </c>
      <c r="E20" s="16">
        <f>H20*12</f>
        <v>49.32</v>
      </c>
      <c r="F20" s="18"/>
      <c r="G20" s="16">
        <f>H20*12</f>
        <v>49.32</v>
      </c>
      <c r="H20" s="16">
        <v>4.11</v>
      </c>
      <c r="I20" s="105">
        <v>2372.6</v>
      </c>
      <c r="J20" s="105">
        <v>1.07</v>
      </c>
      <c r="K20" s="106">
        <v>3.83</v>
      </c>
    </row>
    <row r="21" spans="1:11" s="105" customFormat="1" ht="15">
      <c r="A21" s="117" t="s">
        <v>56</v>
      </c>
      <c r="B21" s="118" t="s">
        <v>12</v>
      </c>
      <c r="C21" s="16"/>
      <c r="D21" s="17"/>
      <c r="E21" s="16"/>
      <c r="F21" s="18"/>
      <c r="G21" s="16"/>
      <c r="H21" s="16"/>
      <c r="K21" s="106"/>
    </row>
    <row r="22" spans="1:11" s="105" customFormat="1" ht="15">
      <c r="A22" s="117" t="s">
        <v>57</v>
      </c>
      <c r="B22" s="118" t="s">
        <v>12</v>
      </c>
      <c r="C22" s="16"/>
      <c r="D22" s="17"/>
      <c r="E22" s="16"/>
      <c r="F22" s="18"/>
      <c r="G22" s="16"/>
      <c r="H22" s="16"/>
      <c r="K22" s="106"/>
    </row>
    <row r="23" spans="1:11" s="105" customFormat="1" ht="15">
      <c r="A23" s="120" t="s">
        <v>121</v>
      </c>
      <c r="B23" s="121" t="s">
        <v>87</v>
      </c>
      <c r="C23" s="16"/>
      <c r="D23" s="17"/>
      <c r="E23" s="16"/>
      <c r="F23" s="18"/>
      <c r="G23" s="16"/>
      <c r="H23" s="16"/>
      <c r="K23" s="106"/>
    </row>
    <row r="24" spans="1:11" s="105" customFormat="1" ht="15">
      <c r="A24" s="117" t="s">
        <v>58</v>
      </c>
      <c r="B24" s="118" t="s">
        <v>12</v>
      </c>
      <c r="C24" s="16"/>
      <c r="D24" s="17"/>
      <c r="E24" s="16"/>
      <c r="F24" s="18"/>
      <c r="G24" s="16"/>
      <c r="H24" s="16"/>
      <c r="K24" s="106"/>
    </row>
    <row r="25" spans="1:11" s="105" customFormat="1" ht="25.5">
      <c r="A25" s="117" t="s">
        <v>59</v>
      </c>
      <c r="B25" s="118" t="s">
        <v>13</v>
      </c>
      <c r="C25" s="16"/>
      <c r="D25" s="17"/>
      <c r="E25" s="16"/>
      <c r="F25" s="18"/>
      <c r="G25" s="16"/>
      <c r="H25" s="16"/>
      <c r="K25" s="106"/>
    </row>
    <row r="26" spans="1:11" s="105" customFormat="1" ht="15">
      <c r="A26" s="117" t="s">
        <v>105</v>
      </c>
      <c r="B26" s="118" t="s">
        <v>12</v>
      </c>
      <c r="C26" s="16"/>
      <c r="D26" s="17"/>
      <c r="E26" s="16"/>
      <c r="F26" s="18"/>
      <c r="G26" s="16"/>
      <c r="H26" s="16"/>
      <c r="K26" s="106"/>
    </row>
    <row r="27" spans="1:11" s="105" customFormat="1" ht="15">
      <c r="A27" s="122" t="s">
        <v>122</v>
      </c>
      <c r="B27" s="123" t="s">
        <v>12</v>
      </c>
      <c r="C27" s="16"/>
      <c r="D27" s="17"/>
      <c r="E27" s="16"/>
      <c r="F27" s="18"/>
      <c r="G27" s="16"/>
      <c r="H27" s="16"/>
      <c r="K27" s="106"/>
    </row>
    <row r="28" spans="1:11" s="105" customFormat="1" ht="26.25" thickBot="1">
      <c r="A28" s="124" t="s">
        <v>106</v>
      </c>
      <c r="B28" s="125" t="s">
        <v>60</v>
      </c>
      <c r="C28" s="16"/>
      <c r="D28" s="17"/>
      <c r="E28" s="16"/>
      <c r="F28" s="18"/>
      <c r="G28" s="16"/>
      <c r="H28" s="16"/>
      <c r="K28" s="106"/>
    </row>
    <row r="29" spans="1:11" s="126" customFormat="1" ht="15">
      <c r="A29" s="77" t="s">
        <v>14</v>
      </c>
      <c r="B29" s="116" t="s">
        <v>15</v>
      </c>
      <c r="C29" s="16">
        <f>F29*12</f>
        <v>0</v>
      </c>
      <c r="D29" s="17">
        <f>G29*I29</f>
        <v>18221.57</v>
      </c>
      <c r="E29" s="16">
        <f>H29*12</f>
        <v>7.68</v>
      </c>
      <c r="F29" s="19"/>
      <c r="G29" s="16">
        <f>H29*12</f>
        <v>7.68</v>
      </c>
      <c r="H29" s="16">
        <v>0.64</v>
      </c>
      <c r="I29" s="105">
        <v>2372.6</v>
      </c>
      <c r="J29" s="105">
        <v>1.07</v>
      </c>
      <c r="K29" s="106">
        <v>0.6</v>
      </c>
    </row>
    <row r="30" spans="1:11" s="105" customFormat="1" ht="15">
      <c r="A30" s="77" t="s">
        <v>16</v>
      </c>
      <c r="B30" s="116" t="s">
        <v>17</v>
      </c>
      <c r="C30" s="16">
        <f>F30*12</f>
        <v>0</v>
      </c>
      <c r="D30" s="17">
        <f>G30*I30</f>
        <v>59220.1</v>
      </c>
      <c r="E30" s="16">
        <f>H30*12</f>
        <v>24.96</v>
      </c>
      <c r="F30" s="19"/>
      <c r="G30" s="16">
        <f>H30*12</f>
        <v>24.96</v>
      </c>
      <c r="H30" s="16">
        <v>2.08</v>
      </c>
      <c r="I30" s="105">
        <v>2372.6</v>
      </c>
      <c r="J30" s="105">
        <v>1.07</v>
      </c>
      <c r="K30" s="106">
        <v>1.94</v>
      </c>
    </row>
    <row r="31" spans="1:11" s="113" customFormat="1" ht="30">
      <c r="A31" s="77" t="s">
        <v>42</v>
      </c>
      <c r="B31" s="116" t="s">
        <v>10</v>
      </c>
      <c r="C31" s="20"/>
      <c r="D31" s="17">
        <v>1733.72</v>
      </c>
      <c r="E31" s="20"/>
      <c r="F31" s="19"/>
      <c r="G31" s="16">
        <f aca="true" t="shared" si="0" ref="G31:G38">D31/I31</f>
        <v>0.73</v>
      </c>
      <c r="H31" s="16">
        <f aca="true" t="shared" si="1" ref="H31:H38">G31/12</f>
        <v>0.06</v>
      </c>
      <c r="I31" s="105">
        <v>2372.6</v>
      </c>
      <c r="J31" s="105">
        <v>1.07</v>
      </c>
      <c r="K31" s="106">
        <v>0.05</v>
      </c>
    </row>
    <row r="32" spans="1:11" s="113" customFormat="1" ht="30" customHeight="1">
      <c r="A32" s="77" t="s">
        <v>48</v>
      </c>
      <c r="B32" s="116" t="s">
        <v>10</v>
      </c>
      <c r="C32" s="20"/>
      <c r="D32" s="17">
        <v>1733.72</v>
      </c>
      <c r="E32" s="20"/>
      <c r="F32" s="19"/>
      <c r="G32" s="16">
        <f t="shared" si="0"/>
        <v>0.73</v>
      </c>
      <c r="H32" s="16">
        <f t="shared" si="1"/>
        <v>0.06</v>
      </c>
      <c r="I32" s="105">
        <v>2372.6</v>
      </c>
      <c r="J32" s="105">
        <v>1.07</v>
      </c>
      <c r="K32" s="106">
        <v>0.05</v>
      </c>
    </row>
    <row r="33" spans="1:11" s="113" customFormat="1" ht="15">
      <c r="A33" s="77" t="s">
        <v>123</v>
      </c>
      <c r="B33" s="116" t="s">
        <v>10</v>
      </c>
      <c r="C33" s="20"/>
      <c r="D33" s="17">
        <v>10948.1</v>
      </c>
      <c r="E33" s="20"/>
      <c r="F33" s="19"/>
      <c r="G33" s="16">
        <f t="shared" si="0"/>
        <v>4.61</v>
      </c>
      <c r="H33" s="16">
        <f t="shared" si="1"/>
        <v>0.38</v>
      </c>
      <c r="I33" s="105">
        <v>2372.6</v>
      </c>
      <c r="J33" s="105">
        <v>1.07</v>
      </c>
      <c r="K33" s="106">
        <v>0.36</v>
      </c>
    </row>
    <row r="34" spans="1:11" s="113" customFormat="1" ht="30" hidden="1">
      <c r="A34" s="77" t="s">
        <v>88</v>
      </c>
      <c r="B34" s="116" t="s">
        <v>13</v>
      </c>
      <c r="C34" s="20"/>
      <c r="D34" s="17">
        <f>G34*I34</f>
        <v>0</v>
      </c>
      <c r="E34" s="20"/>
      <c r="F34" s="19"/>
      <c r="G34" s="16">
        <f t="shared" si="0"/>
        <v>4.614389277585771</v>
      </c>
      <c r="H34" s="16">
        <f t="shared" si="1"/>
        <v>0.3845324397988143</v>
      </c>
      <c r="I34" s="105">
        <v>2372.6</v>
      </c>
      <c r="J34" s="105">
        <v>1.07</v>
      </c>
      <c r="K34" s="106">
        <v>0</v>
      </c>
    </row>
    <row r="35" spans="1:11" s="113" customFormat="1" ht="30" hidden="1">
      <c r="A35" s="77" t="s">
        <v>89</v>
      </c>
      <c r="B35" s="116" t="s">
        <v>13</v>
      </c>
      <c r="C35" s="20"/>
      <c r="D35" s="17">
        <f>G35*I35</f>
        <v>0</v>
      </c>
      <c r="E35" s="20"/>
      <c r="F35" s="19"/>
      <c r="G35" s="16">
        <f t="shared" si="0"/>
        <v>4.614389277585771</v>
      </c>
      <c r="H35" s="16">
        <f t="shared" si="1"/>
        <v>0.3845324397988143</v>
      </c>
      <c r="I35" s="105">
        <v>2372.6</v>
      </c>
      <c r="J35" s="105">
        <v>1.07</v>
      </c>
      <c r="K35" s="106">
        <v>0</v>
      </c>
    </row>
    <row r="36" spans="1:11" s="113" customFormat="1" ht="30" hidden="1">
      <c r="A36" s="77" t="s">
        <v>124</v>
      </c>
      <c r="B36" s="116" t="s">
        <v>13</v>
      </c>
      <c r="C36" s="20"/>
      <c r="D36" s="17">
        <f>G36*I36</f>
        <v>0</v>
      </c>
      <c r="E36" s="20"/>
      <c r="F36" s="19"/>
      <c r="G36" s="16">
        <f t="shared" si="0"/>
        <v>4.614389277585771</v>
      </c>
      <c r="H36" s="16">
        <f t="shared" si="1"/>
        <v>0.3845324397988143</v>
      </c>
      <c r="I36" s="105">
        <v>2372.6</v>
      </c>
      <c r="J36" s="105">
        <v>1.07</v>
      </c>
      <c r="K36" s="106">
        <v>0</v>
      </c>
    </row>
    <row r="37" spans="1:11" s="113" customFormat="1" ht="30">
      <c r="A37" s="77" t="s">
        <v>89</v>
      </c>
      <c r="B37" s="116" t="s">
        <v>13</v>
      </c>
      <c r="C37" s="20"/>
      <c r="D37" s="17">
        <v>3100.59</v>
      </c>
      <c r="E37" s="20"/>
      <c r="F37" s="19"/>
      <c r="G37" s="16">
        <f t="shared" si="0"/>
        <v>1.31</v>
      </c>
      <c r="H37" s="16">
        <f t="shared" si="1"/>
        <v>0.11</v>
      </c>
      <c r="I37" s="105">
        <v>2372.6</v>
      </c>
      <c r="J37" s="105"/>
      <c r="K37" s="106"/>
    </row>
    <row r="38" spans="1:11" s="113" customFormat="1" ht="30">
      <c r="A38" s="77" t="s">
        <v>124</v>
      </c>
      <c r="B38" s="116" t="s">
        <v>13</v>
      </c>
      <c r="C38" s="20"/>
      <c r="D38" s="17">
        <v>10948.11</v>
      </c>
      <c r="E38" s="20"/>
      <c r="F38" s="19"/>
      <c r="G38" s="16">
        <f t="shared" si="0"/>
        <v>4.61</v>
      </c>
      <c r="H38" s="16">
        <f t="shared" si="1"/>
        <v>0.38</v>
      </c>
      <c r="I38" s="105">
        <v>2372.6</v>
      </c>
      <c r="J38" s="105"/>
      <c r="K38" s="106"/>
    </row>
    <row r="39" spans="1:11" s="113" customFormat="1" ht="30">
      <c r="A39" s="77" t="s">
        <v>101</v>
      </c>
      <c r="B39" s="116"/>
      <c r="C39" s="20">
        <f>F39*12</f>
        <v>0</v>
      </c>
      <c r="D39" s="17">
        <f>G39*I39</f>
        <v>5124.82</v>
      </c>
      <c r="E39" s="20">
        <f>H39*12</f>
        <v>2.16</v>
      </c>
      <c r="F39" s="19"/>
      <c r="G39" s="16">
        <f>H39*12</f>
        <v>2.16</v>
      </c>
      <c r="H39" s="16">
        <v>0.18</v>
      </c>
      <c r="I39" s="105">
        <v>2372.6</v>
      </c>
      <c r="J39" s="105">
        <v>1.07</v>
      </c>
      <c r="K39" s="106">
        <v>0.14</v>
      </c>
    </row>
    <row r="40" spans="1:11" s="105" customFormat="1" ht="15">
      <c r="A40" s="77" t="s">
        <v>25</v>
      </c>
      <c r="B40" s="116" t="s">
        <v>26</v>
      </c>
      <c r="C40" s="20">
        <f>F40*12</f>
        <v>0</v>
      </c>
      <c r="D40" s="17">
        <f>G40*I40</f>
        <v>1138.85</v>
      </c>
      <c r="E40" s="20">
        <f>H40*12</f>
        <v>0.48</v>
      </c>
      <c r="F40" s="19"/>
      <c r="G40" s="16">
        <f>12*H40</f>
        <v>0.48</v>
      </c>
      <c r="H40" s="16">
        <v>0.04</v>
      </c>
      <c r="I40" s="105">
        <v>2372.6</v>
      </c>
      <c r="J40" s="105">
        <v>1.07</v>
      </c>
      <c r="K40" s="106">
        <v>0.03</v>
      </c>
    </row>
    <row r="41" spans="1:11" s="105" customFormat="1" ht="15">
      <c r="A41" s="77" t="s">
        <v>27</v>
      </c>
      <c r="B41" s="127" t="s">
        <v>28</v>
      </c>
      <c r="C41" s="21">
        <f>F41*12</f>
        <v>0</v>
      </c>
      <c r="D41" s="17">
        <v>609.31</v>
      </c>
      <c r="E41" s="21">
        <f>H41*12</f>
        <v>0.24</v>
      </c>
      <c r="F41" s="22"/>
      <c r="G41" s="16">
        <f>D41/I41</f>
        <v>0.26</v>
      </c>
      <c r="H41" s="16">
        <f>G41/12</f>
        <v>0.02</v>
      </c>
      <c r="I41" s="105">
        <v>2372.6</v>
      </c>
      <c r="J41" s="105">
        <v>1.07</v>
      </c>
      <c r="K41" s="106">
        <v>0.02</v>
      </c>
    </row>
    <row r="42" spans="1:11" s="126" customFormat="1" ht="30">
      <c r="A42" s="77" t="s">
        <v>24</v>
      </c>
      <c r="B42" s="116" t="s">
        <v>61</v>
      </c>
      <c r="C42" s="20">
        <f>F42*12</f>
        <v>0</v>
      </c>
      <c r="D42" s="17">
        <v>913.96</v>
      </c>
      <c r="E42" s="20"/>
      <c r="F42" s="19"/>
      <c r="G42" s="16">
        <f>D42/I42</f>
        <v>0.39</v>
      </c>
      <c r="H42" s="16">
        <f>G42/12</f>
        <v>0.03</v>
      </c>
      <c r="I42" s="105">
        <v>2372.6</v>
      </c>
      <c r="J42" s="105">
        <v>1.07</v>
      </c>
      <c r="K42" s="106">
        <v>0.03</v>
      </c>
    </row>
    <row r="43" spans="1:11" s="126" customFormat="1" ht="15">
      <c r="A43" s="77" t="s">
        <v>35</v>
      </c>
      <c r="B43" s="116"/>
      <c r="C43" s="16"/>
      <c r="D43" s="16">
        <f>D45+D46+D47+D48+D49+D50+D51+D52+D53+D54+D57</f>
        <v>18077.46</v>
      </c>
      <c r="E43" s="16"/>
      <c r="F43" s="19"/>
      <c r="G43" s="16">
        <f>D43/I43</f>
        <v>7.62</v>
      </c>
      <c r="H43" s="16">
        <v>0.64</v>
      </c>
      <c r="I43" s="105">
        <v>2372.6</v>
      </c>
      <c r="J43" s="105">
        <v>1.07</v>
      </c>
      <c r="K43" s="106">
        <v>0.64</v>
      </c>
    </row>
    <row r="44" spans="1:11" s="113" customFormat="1" ht="15" hidden="1">
      <c r="A44" s="128" t="s">
        <v>125</v>
      </c>
      <c r="B44" s="118" t="s">
        <v>18</v>
      </c>
      <c r="C44" s="82"/>
      <c r="D44" s="23"/>
      <c r="E44" s="82"/>
      <c r="F44" s="83"/>
      <c r="G44" s="82"/>
      <c r="H44" s="82">
        <v>0</v>
      </c>
      <c r="I44" s="105">
        <v>2372.6</v>
      </c>
      <c r="J44" s="105">
        <v>1.07</v>
      </c>
      <c r="K44" s="106">
        <v>0</v>
      </c>
    </row>
    <row r="45" spans="1:11" s="113" customFormat="1" ht="15">
      <c r="A45" s="128" t="s">
        <v>41</v>
      </c>
      <c r="B45" s="118" t="s">
        <v>18</v>
      </c>
      <c r="C45" s="82"/>
      <c r="D45" s="23">
        <v>184.33</v>
      </c>
      <c r="E45" s="82"/>
      <c r="F45" s="83"/>
      <c r="G45" s="82"/>
      <c r="H45" s="82"/>
      <c r="I45" s="105">
        <v>2372.6</v>
      </c>
      <c r="J45" s="105">
        <v>1.07</v>
      </c>
      <c r="K45" s="106">
        <v>0.01</v>
      </c>
    </row>
    <row r="46" spans="1:11" s="113" customFormat="1" ht="15">
      <c r="A46" s="128" t="s">
        <v>19</v>
      </c>
      <c r="B46" s="118" t="s">
        <v>23</v>
      </c>
      <c r="C46" s="82">
        <f>F46*12</f>
        <v>0</v>
      </c>
      <c r="D46" s="23">
        <v>390.07</v>
      </c>
      <c r="E46" s="82">
        <f>H46*12</f>
        <v>0</v>
      </c>
      <c r="F46" s="83"/>
      <c r="G46" s="82"/>
      <c r="H46" s="82"/>
      <c r="I46" s="105">
        <v>2372.6</v>
      </c>
      <c r="J46" s="105">
        <v>1.07</v>
      </c>
      <c r="K46" s="106">
        <v>0.01</v>
      </c>
    </row>
    <row r="47" spans="1:11" s="113" customFormat="1" ht="15">
      <c r="A47" s="128" t="s">
        <v>126</v>
      </c>
      <c r="B47" s="118" t="s">
        <v>18</v>
      </c>
      <c r="C47" s="82">
        <f>F47*12</f>
        <v>0</v>
      </c>
      <c r="D47" s="23">
        <v>3572.1</v>
      </c>
      <c r="E47" s="82">
        <f>H47*12</f>
        <v>0</v>
      </c>
      <c r="F47" s="83"/>
      <c r="G47" s="82"/>
      <c r="H47" s="82"/>
      <c r="I47" s="105">
        <v>2372.6</v>
      </c>
      <c r="J47" s="105">
        <v>1.07</v>
      </c>
      <c r="K47" s="106">
        <v>0.21</v>
      </c>
    </row>
    <row r="48" spans="1:11" s="113" customFormat="1" ht="15">
      <c r="A48" s="128" t="s">
        <v>47</v>
      </c>
      <c r="B48" s="118" t="s">
        <v>18</v>
      </c>
      <c r="C48" s="82">
        <f>F48*12</f>
        <v>0</v>
      </c>
      <c r="D48" s="23">
        <v>743.35</v>
      </c>
      <c r="E48" s="82">
        <f>H48*12</f>
        <v>0</v>
      </c>
      <c r="F48" s="83"/>
      <c r="G48" s="82"/>
      <c r="H48" s="82"/>
      <c r="I48" s="105">
        <v>2372.6</v>
      </c>
      <c r="J48" s="105">
        <v>1.07</v>
      </c>
      <c r="K48" s="106">
        <v>0.02</v>
      </c>
    </row>
    <row r="49" spans="1:11" s="113" customFormat="1" ht="15">
      <c r="A49" s="128" t="s">
        <v>20</v>
      </c>
      <c r="B49" s="118" t="s">
        <v>18</v>
      </c>
      <c r="C49" s="82">
        <f>F49*12</f>
        <v>0</v>
      </c>
      <c r="D49" s="23">
        <v>3314.05</v>
      </c>
      <c r="E49" s="82">
        <f>H49*12</f>
        <v>0</v>
      </c>
      <c r="F49" s="83"/>
      <c r="G49" s="82"/>
      <c r="H49" s="82"/>
      <c r="I49" s="105">
        <v>2372.6</v>
      </c>
      <c r="J49" s="105">
        <v>1.07</v>
      </c>
      <c r="K49" s="106">
        <v>0.11</v>
      </c>
    </row>
    <row r="50" spans="1:11" s="113" customFormat="1" ht="15">
      <c r="A50" s="128" t="s">
        <v>21</v>
      </c>
      <c r="B50" s="118" t="s">
        <v>18</v>
      </c>
      <c r="C50" s="82">
        <f>F50*12</f>
        <v>0</v>
      </c>
      <c r="D50" s="23">
        <v>780.14</v>
      </c>
      <c r="E50" s="82">
        <f>H50*12</f>
        <v>0</v>
      </c>
      <c r="F50" s="83"/>
      <c r="G50" s="82"/>
      <c r="H50" s="82"/>
      <c r="I50" s="105">
        <v>2372.6</v>
      </c>
      <c r="J50" s="105">
        <v>1.07</v>
      </c>
      <c r="K50" s="106">
        <v>0.02</v>
      </c>
    </row>
    <row r="51" spans="1:11" s="113" customFormat="1" ht="15">
      <c r="A51" s="128" t="s">
        <v>44</v>
      </c>
      <c r="B51" s="118" t="s">
        <v>18</v>
      </c>
      <c r="C51" s="82"/>
      <c r="D51" s="23">
        <v>371.66</v>
      </c>
      <c r="E51" s="82"/>
      <c r="F51" s="83"/>
      <c r="G51" s="82"/>
      <c r="H51" s="82"/>
      <c r="I51" s="105">
        <v>2372.6</v>
      </c>
      <c r="J51" s="105">
        <v>1.07</v>
      </c>
      <c r="K51" s="106">
        <v>0.01</v>
      </c>
    </row>
    <row r="52" spans="1:11" s="113" customFormat="1" ht="15">
      <c r="A52" s="128" t="s">
        <v>45</v>
      </c>
      <c r="B52" s="118" t="s">
        <v>23</v>
      </c>
      <c r="C52" s="82"/>
      <c r="D52" s="23">
        <v>1486.7</v>
      </c>
      <c r="E52" s="82"/>
      <c r="F52" s="83"/>
      <c r="G52" s="82"/>
      <c r="H52" s="82"/>
      <c r="I52" s="105">
        <v>2372.6</v>
      </c>
      <c r="J52" s="105">
        <v>1.07</v>
      </c>
      <c r="K52" s="106">
        <v>0.05</v>
      </c>
    </row>
    <row r="53" spans="1:11" s="113" customFormat="1" ht="25.5">
      <c r="A53" s="128" t="s">
        <v>22</v>
      </c>
      <c r="B53" s="118" t="s">
        <v>18</v>
      </c>
      <c r="C53" s="82">
        <f>F53*12</f>
        <v>0</v>
      </c>
      <c r="D53" s="23">
        <v>1660.15</v>
      </c>
      <c r="E53" s="82">
        <f>H53*12</f>
        <v>0</v>
      </c>
      <c r="F53" s="83"/>
      <c r="G53" s="82"/>
      <c r="H53" s="82"/>
      <c r="I53" s="105">
        <v>2372.6</v>
      </c>
      <c r="J53" s="105">
        <v>1.07</v>
      </c>
      <c r="K53" s="106">
        <v>0.05</v>
      </c>
    </row>
    <row r="54" spans="1:11" s="113" customFormat="1" ht="15">
      <c r="A54" s="128" t="s">
        <v>63</v>
      </c>
      <c r="B54" s="118" t="s">
        <v>18</v>
      </c>
      <c r="C54" s="82"/>
      <c r="D54" s="23">
        <v>2617.3</v>
      </c>
      <c r="E54" s="82"/>
      <c r="F54" s="83"/>
      <c r="G54" s="82"/>
      <c r="H54" s="82"/>
      <c r="I54" s="105">
        <v>2372.6</v>
      </c>
      <c r="J54" s="105">
        <v>1.07</v>
      </c>
      <c r="K54" s="106">
        <v>0.01</v>
      </c>
    </row>
    <row r="55" spans="1:11" s="113" customFormat="1" ht="15" hidden="1">
      <c r="A55" s="128" t="s">
        <v>127</v>
      </c>
      <c r="B55" s="118" t="s">
        <v>18</v>
      </c>
      <c r="C55" s="84"/>
      <c r="D55" s="23"/>
      <c r="E55" s="84"/>
      <c r="F55" s="83"/>
      <c r="G55" s="82"/>
      <c r="H55" s="82"/>
      <c r="I55" s="105">
        <v>2372.6</v>
      </c>
      <c r="J55" s="105">
        <v>1.07</v>
      </c>
      <c r="K55" s="106">
        <v>0</v>
      </c>
    </row>
    <row r="56" spans="1:11" s="113" customFormat="1" ht="15" hidden="1">
      <c r="A56" s="128"/>
      <c r="B56" s="118"/>
      <c r="C56" s="82"/>
      <c r="D56" s="23"/>
      <c r="E56" s="82"/>
      <c r="F56" s="83"/>
      <c r="G56" s="82"/>
      <c r="H56" s="82"/>
      <c r="I56" s="105">
        <v>2372.6</v>
      </c>
      <c r="J56" s="105"/>
      <c r="K56" s="106"/>
    </row>
    <row r="57" spans="1:11" s="113" customFormat="1" ht="25.5">
      <c r="A57" s="128" t="s">
        <v>128</v>
      </c>
      <c r="B57" s="121" t="s">
        <v>13</v>
      </c>
      <c r="C57" s="82"/>
      <c r="D57" s="23">
        <v>2957.61</v>
      </c>
      <c r="E57" s="82"/>
      <c r="F57" s="83"/>
      <c r="G57" s="82"/>
      <c r="H57" s="82"/>
      <c r="I57" s="105">
        <v>2372.6</v>
      </c>
      <c r="J57" s="105">
        <v>1.07</v>
      </c>
      <c r="K57" s="106">
        <v>0.04</v>
      </c>
    </row>
    <row r="58" spans="1:11" s="126" customFormat="1" ht="30">
      <c r="A58" s="77" t="s">
        <v>38</v>
      </c>
      <c r="B58" s="116"/>
      <c r="C58" s="16"/>
      <c r="D58" s="16">
        <f>D59+D60+D62+D63+D68+D70+D71</f>
        <v>15119.31</v>
      </c>
      <c r="E58" s="16"/>
      <c r="F58" s="19"/>
      <c r="G58" s="16">
        <f>D58/I58</f>
        <v>6.37</v>
      </c>
      <c r="H58" s="16">
        <f>G58/12</f>
        <v>0.53</v>
      </c>
      <c r="I58" s="105">
        <v>2372.6</v>
      </c>
      <c r="J58" s="105">
        <v>1.07</v>
      </c>
      <c r="K58" s="106">
        <v>0.9</v>
      </c>
    </row>
    <row r="59" spans="1:11" s="113" customFormat="1" ht="15">
      <c r="A59" s="128" t="s">
        <v>90</v>
      </c>
      <c r="B59" s="118" t="s">
        <v>91</v>
      </c>
      <c r="C59" s="82"/>
      <c r="D59" s="23">
        <v>2230.05</v>
      </c>
      <c r="E59" s="82"/>
      <c r="F59" s="83"/>
      <c r="G59" s="82"/>
      <c r="H59" s="82"/>
      <c r="I59" s="105">
        <v>2372.6</v>
      </c>
      <c r="J59" s="105">
        <v>1.07</v>
      </c>
      <c r="K59" s="106">
        <v>0.07</v>
      </c>
    </row>
    <row r="60" spans="1:11" s="113" customFormat="1" ht="25.5">
      <c r="A60" s="128" t="s">
        <v>92</v>
      </c>
      <c r="B60" s="118" t="s">
        <v>93</v>
      </c>
      <c r="C60" s="82"/>
      <c r="D60" s="23">
        <v>1486.7</v>
      </c>
      <c r="E60" s="82"/>
      <c r="F60" s="83"/>
      <c r="G60" s="82"/>
      <c r="H60" s="82"/>
      <c r="I60" s="105">
        <v>2372.6</v>
      </c>
      <c r="J60" s="105">
        <v>1.07</v>
      </c>
      <c r="K60" s="106">
        <v>0.05</v>
      </c>
    </row>
    <row r="61" spans="1:11" s="113" customFormat="1" ht="15" hidden="1">
      <c r="A61" s="128" t="s">
        <v>129</v>
      </c>
      <c r="B61" s="118" t="s">
        <v>95</v>
      </c>
      <c r="C61" s="82"/>
      <c r="D61" s="23">
        <f>G61*I61</f>
        <v>0</v>
      </c>
      <c r="E61" s="82"/>
      <c r="F61" s="83"/>
      <c r="G61" s="82"/>
      <c r="H61" s="82"/>
      <c r="I61" s="105">
        <v>2372.6</v>
      </c>
      <c r="J61" s="105">
        <v>1.07</v>
      </c>
      <c r="K61" s="106">
        <v>0</v>
      </c>
    </row>
    <row r="62" spans="1:11" s="113" customFormat="1" ht="15">
      <c r="A62" s="128" t="s">
        <v>94</v>
      </c>
      <c r="B62" s="118" t="s">
        <v>95</v>
      </c>
      <c r="C62" s="82"/>
      <c r="D62" s="23">
        <v>1560.23</v>
      </c>
      <c r="E62" s="82"/>
      <c r="F62" s="83"/>
      <c r="G62" s="82"/>
      <c r="H62" s="82"/>
      <c r="I62" s="105">
        <v>2372.6</v>
      </c>
      <c r="J62" s="105">
        <v>1.07</v>
      </c>
      <c r="K62" s="106">
        <v>0.05</v>
      </c>
    </row>
    <row r="63" spans="1:11" s="113" customFormat="1" ht="25.5">
      <c r="A63" s="128" t="s">
        <v>130</v>
      </c>
      <c r="B63" s="118" t="s">
        <v>131</v>
      </c>
      <c r="C63" s="82"/>
      <c r="D63" s="23">
        <v>1486.68</v>
      </c>
      <c r="E63" s="82"/>
      <c r="F63" s="83"/>
      <c r="G63" s="82"/>
      <c r="H63" s="82"/>
      <c r="I63" s="105">
        <v>2372.6</v>
      </c>
      <c r="J63" s="105">
        <v>1.07</v>
      </c>
      <c r="K63" s="106">
        <v>0.05</v>
      </c>
    </row>
    <row r="64" spans="1:11" s="113" customFormat="1" ht="15" hidden="1">
      <c r="A64" s="128" t="s">
        <v>132</v>
      </c>
      <c r="B64" s="118" t="s">
        <v>133</v>
      </c>
      <c r="C64" s="82"/>
      <c r="D64" s="23">
        <f>G64*I64</f>
        <v>0</v>
      </c>
      <c r="E64" s="82"/>
      <c r="F64" s="83"/>
      <c r="G64" s="82"/>
      <c r="H64" s="82"/>
      <c r="I64" s="105">
        <v>2372.6</v>
      </c>
      <c r="J64" s="105">
        <v>1.07</v>
      </c>
      <c r="K64" s="106">
        <v>0</v>
      </c>
    </row>
    <row r="65" spans="1:11" s="113" customFormat="1" ht="15" hidden="1">
      <c r="A65" s="128" t="s">
        <v>107</v>
      </c>
      <c r="B65" s="118" t="s">
        <v>95</v>
      </c>
      <c r="C65" s="82"/>
      <c r="D65" s="23"/>
      <c r="E65" s="82"/>
      <c r="F65" s="83"/>
      <c r="G65" s="82"/>
      <c r="H65" s="82"/>
      <c r="I65" s="105">
        <v>2372.6</v>
      </c>
      <c r="J65" s="105">
        <v>1.07</v>
      </c>
      <c r="K65" s="106">
        <v>0</v>
      </c>
    </row>
    <row r="66" spans="1:11" s="113" customFormat="1" ht="15" hidden="1">
      <c r="A66" s="128" t="s">
        <v>134</v>
      </c>
      <c r="B66" s="118" t="s">
        <v>18</v>
      </c>
      <c r="C66" s="82"/>
      <c r="D66" s="23"/>
      <c r="E66" s="82"/>
      <c r="F66" s="83"/>
      <c r="G66" s="82"/>
      <c r="H66" s="82"/>
      <c r="I66" s="105">
        <v>2372.6</v>
      </c>
      <c r="J66" s="105">
        <v>1.07</v>
      </c>
      <c r="K66" s="106">
        <v>0</v>
      </c>
    </row>
    <row r="67" spans="1:11" s="113" customFormat="1" ht="25.5" hidden="1">
      <c r="A67" s="128" t="s">
        <v>108</v>
      </c>
      <c r="B67" s="118" t="s">
        <v>18</v>
      </c>
      <c r="C67" s="82"/>
      <c r="D67" s="23"/>
      <c r="E67" s="82"/>
      <c r="F67" s="83"/>
      <c r="G67" s="82"/>
      <c r="H67" s="82"/>
      <c r="I67" s="105">
        <v>2372.6</v>
      </c>
      <c r="J67" s="105">
        <v>1.07</v>
      </c>
      <c r="K67" s="106">
        <v>0</v>
      </c>
    </row>
    <row r="68" spans="1:11" s="113" customFormat="1" ht="15">
      <c r="A68" s="128" t="s">
        <v>135</v>
      </c>
      <c r="B68" s="118" t="s">
        <v>18</v>
      </c>
      <c r="C68" s="82"/>
      <c r="D68" s="23">
        <v>528.75</v>
      </c>
      <c r="E68" s="82"/>
      <c r="F68" s="83"/>
      <c r="G68" s="82"/>
      <c r="H68" s="82"/>
      <c r="I68" s="105">
        <v>2372.6</v>
      </c>
      <c r="J68" s="105">
        <v>1.07</v>
      </c>
      <c r="K68" s="106">
        <v>0.03</v>
      </c>
    </row>
    <row r="69" spans="1:11" s="113" customFormat="1" ht="15" hidden="1">
      <c r="A69" s="128" t="s">
        <v>114</v>
      </c>
      <c r="B69" s="118" t="s">
        <v>10</v>
      </c>
      <c r="C69" s="82"/>
      <c r="D69" s="23">
        <f>G69*I69</f>
        <v>0</v>
      </c>
      <c r="E69" s="82"/>
      <c r="F69" s="83"/>
      <c r="G69" s="82"/>
      <c r="H69" s="82"/>
      <c r="I69" s="105">
        <v>2372.6</v>
      </c>
      <c r="J69" s="105">
        <v>1.07</v>
      </c>
      <c r="K69" s="106">
        <v>0</v>
      </c>
    </row>
    <row r="70" spans="1:11" s="113" customFormat="1" ht="15">
      <c r="A70" s="128" t="s">
        <v>46</v>
      </c>
      <c r="B70" s="118" t="s">
        <v>10</v>
      </c>
      <c r="C70" s="84"/>
      <c r="D70" s="23">
        <v>5287.68</v>
      </c>
      <c r="E70" s="84"/>
      <c r="F70" s="83"/>
      <c r="G70" s="82"/>
      <c r="H70" s="82"/>
      <c r="I70" s="105">
        <v>2372.6</v>
      </c>
      <c r="J70" s="105">
        <v>1.07</v>
      </c>
      <c r="K70" s="106">
        <v>0.17</v>
      </c>
    </row>
    <row r="71" spans="1:11" s="113" customFormat="1" ht="25.5">
      <c r="A71" s="128" t="s">
        <v>136</v>
      </c>
      <c r="B71" s="121" t="s">
        <v>13</v>
      </c>
      <c r="C71" s="82"/>
      <c r="D71" s="23">
        <v>2539.22</v>
      </c>
      <c r="E71" s="82"/>
      <c r="F71" s="83"/>
      <c r="G71" s="82"/>
      <c r="H71" s="82"/>
      <c r="I71" s="105">
        <v>2372.6</v>
      </c>
      <c r="J71" s="105">
        <v>1.07</v>
      </c>
      <c r="K71" s="106">
        <v>0.46</v>
      </c>
    </row>
    <row r="72" spans="1:11" s="113" customFormat="1" ht="30">
      <c r="A72" s="77" t="s">
        <v>39</v>
      </c>
      <c r="B72" s="118"/>
      <c r="C72" s="82"/>
      <c r="D72" s="16">
        <f>D73+D74</f>
        <v>3336.16</v>
      </c>
      <c r="E72" s="82"/>
      <c r="F72" s="83"/>
      <c r="G72" s="16">
        <f>D72/I72</f>
        <v>1.41</v>
      </c>
      <c r="H72" s="16">
        <f>G72/12</f>
        <v>0.12</v>
      </c>
      <c r="I72" s="105">
        <v>2372.6</v>
      </c>
      <c r="J72" s="105">
        <v>1.07</v>
      </c>
      <c r="K72" s="106">
        <v>0.07</v>
      </c>
    </row>
    <row r="73" spans="1:11" s="113" customFormat="1" ht="25.5">
      <c r="A73" s="128" t="s">
        <v>137</v>
      </c>
      <c r="B73" s="121" t="s">
        <v>13</v>
      </c>
      <c r="C73" s="82"/>
      <c r="D73" s="23">
        <v>321.07</v>
      </c>
      <c r="E73" s="82"/>
      <c r="F73" s="83"/>
      <c r="G73" s="82"/>
      <c r="H73" s="82"/>
      <c r="I73" s="105">
        <v>2372.6</v>
      </c>
      <c r="J73" s="105">
        <v>1.07</v>
      </c>
      <c r="K73" s="106">
        <v>0.03</v>
      </c>
    </row>
    <row r="74" spans="1:11" s="113" customFormat="1" ht="15">
      <c r="A74" s="128" t="s">
        <v>138</v>
      </c>
      <c r="B74" s="118" t="s">
        <v>18</v>
      </c>
      <c r="C74" s="82"/>
      <c r="D74" s="23">
        <v>3015.09</v>
      </c>
      <c r="E74" s="82"/>
      <c r="F74" s="83"/>
      <c r="G74" s="82"/>
      <c r="H74" s="82"/>
      <c r="I74" s="105">
        <v>2372.6</v>
      </c>
      <c r="J74" s="105">
        <v>1.07</v>
      </c>
      <c r="K74" s="106">
        <v>0.03</v>
      </c>
    </row>
    <row r="75" spans="1:11" s="113" customFormat="1" ht="15" hidden="1">
      <c r="A75" s="128" t="s">
        <v>102</v>
      </c>
      <c r="B75" s="118" t="s">
        <v>10</v>
      </c>
      <c r="C75" s="82"/>
      <c r="D75" s="23">
        <f>G75*I75</f>
        <v>0</v>
      </c>
      <c r="E75" s="82"/>
      <c r="F75" s="83"/>
      <c r="G75" s="82">
        <f>H75*12</f>
        <v>0</v>
      </c>
      <c r="H75" s="82">
        <v>0</v>
      </c>
      <c r="I75" s="105">
        <v>2372.6</v>
      </c>
      <c r="J75" s="105">
        <v>1.07</v>
      </c>
      <c r="K75" s="106">
        <v>0</v>
      </c>
    </row>
    <row r="76" spans="1:11" s="113" customFormat="1" ht="15">
      <c r="A76" s="77" t="s">
        <v>40</v>
      </c>
      <c r="B76" s="118"/>
      <c r="C76" s="82"/>
      <c r="D76" s="16">
        <f>D78+D79+D80+D81</f>
        <v>26711.5</v>
      </c>
      <c r="E76" s="82"/>
      <c r="F76" s="83"/>
      <c r="G76" s="16">
        <f>D76/I76</f>
        <v>11.26</v>
      </c>
      <c r="H76" s="16">
        <f>G76/12</f>
        <v>0.94</v>
      </c>
      <c r="I76" s="105">
        <v>2372.6</v>
      </c>
      <c r="J76" s="105">
        <v>1.07</v>
      </c>
      <c r="K76" s="106">
        <v>0.19</v>
      </c>
    </row>
    <row r="77" spans="1:11" s="113" customFormat="1" ht="15" hidden="1">
      <c r="A77" s="128" t="s">
        <v>36</v>
      </c>
      <c r="B77" s="118" t="s">
        <v>10</v>
      </c>
      <c r="C77" s="82"/>
      <c r="D77" s="23">
        <f>G77*I77</f>
        <v>0</v>
      </c>
      <c r="E77" s="82"/>
      <c r="F77" s="83"/>
      <c r="G77" s="82">
        <f>H77*12</f>
        <v>0</v>
      </c>
      <c r="H77" s="82">
        <v>0</v>
      </c>
      <c r="I77" s="105">
        <v>2372.6</v>
      </c>
      <c r="J77" s="105">
        <v>1.07</v>
      </c>
      <c r="K77" s="106">
        <v>0</v>
      </c>
    </row>
    <row r="78" spans="1:11" s="113" customFormat="1" ht="15">
      <c r="A78" s="128" t="s">
        <v>49</v>
      </c>
      <c r="B78" s="118" t="s">
        <v>18</v>
      </c>
      <c r="C78" s="82"/>
      <c r="D78" s="23">
        <v>5353.02</v>
      </c>
      <c r="E78" s="82"/>
      <c r="F78" s="83"/>
      <c r="G78" s="82"/>
      <c r="H78" s="82"/>
      <c r="I78" s="105">
        <v>2372.6</v>
      </c>
      <c r="J78" s="105">
        <v>1.07</v>
      </c>
      <c r="K78" s="106">
        <v>0.17</v>
      </c>
    </row>
    <row r="79" spans="1:11" s="113" customFormat="1" ht="15">
      <c r="A79" s="128" t="s">
        <v>37</v>
      </c>
      <c r="B79" s="118" t="s">
        <v>18</v>
      </c>
      <c r="C79" s="82"/>
      <c r="D79" s="23">
        <v>777.03</v>
      </c>
      <c r="E79" s="82"/>
      <c r="F79" s="83"/>
      <c r="G79" s="82"/>
      <c r="H79" s="82"/>
      <c r="I79" s="105">
        <v>2372.6</v>
      </c>
      <c r="J79" s="105">
        <v>1.07</v>
      </c>
      <c r="K79" s="106">
        <v>0.02</v>
      </c>
    </row>
    <row r="80" spans="1:11" s="113" customFormat="1" ht="18.75" customHeight="1">
      <c r="A80" s="128" t="s">
        <v>139</v>
      </c>
      <c r="B80" s="121" t="s">
        <v>140</v>
      </c>
      <c r="C80" s="82"/>
      <c r="D80" s="23">
        <v>3434.7</v>
      </c>
      <c r="E80" s="82"/>
      <c r="F80" s="83"/>
      <c r="G80" s="82"/>
      <c r="H80" s="82"/>
      <c r="I80" s="105">
        <v>2372.6</v>
      </c>
      <c r="J80" s="105">
        <v>1.07</v>
      </c>
      <c r="K80" s="106">
        <v>0</v>
      </c>
    </row>
    <row r="81" spans="1:11" s="113" customFormat="1" ht="18.75" customHeight="1">
      <c r="A81" s="129" t="s">
        <v>141</v>
      </c>
      <c r="B81" s="130" t="s">
        <v>142</v>
      </c>
      <c r="C81" s="90"/>
      <c r="D81" s="88">
        <v>17146.75</v>
      </c>
      <c r="E81" s="82"/>
      <c r="F81" s="83"/>
      <c r="G81" s="84"/>
      <c r="H81" s="84"/>
      <c r="I81" s="105"/>
      <c r="J81" s="105"/>
      <c r="K81" s="106"/>
    </row>
    <row r="82" spans="1:11" s="113" customFormat="1" ht="15">
      <c r="A82" s="77" t="s">
        <v>96</v>
      </c>
      <c r="B82" s="118"/>
      <c r="C82" s="82"/>
      <c r="D82" s="16">
        <f>D83</f>
        <v>932.26</v>
      </c>
      <c r="E82" s="82"/>
      <c r="F82" s="83"/>
      <c r="G82" s="16">
        <f>D82/I82</f>
        <v>0.39</v>
      </c>
      <c r="H82" s="16">
        <f>G82/12</f>
        <v>0.03</v>
      </c>
      <c r="I82" s="105">
        <v>2372.6</v>
      </c>
      <c r="J82" s="105">
        <v>1.07</v>
      </c>
      <c r="K82" s="106">
        <v>0.05</v>
      </c>
    </row>
    <row r="83" spans="1:11" s="113" customFormat="1" ht="15">
      <c r="A83" s="128" t="s">
        <v>97</v>
      </c>
      <c r="B83" s="118" t="s">
        <v>18</v>
      </c>
      <c r="C83" s="82"/>
      <c r="D83" s="23">
        <v>932.26</v>
      </c>
      <c r="E83" s="82"/>
      <c r="F83" s="83"/>
      <c r="G83" s="82"/>
      <c r="H83" s="82"/>
      <c r="I83" s="105">
        <v>2372.6</v>
      </c>
      <c r="J83" s="105">
        <v>1.07</v>
      </c>
      <c r="K83" s="106">
        <v>0.03</v>
      </c>
    </row>
    <row r="84" spans="1:11" s="105" customFormat="1" ht="15">
      <c r="A84" s="77" t="s">
        <v>109</v>
      </c>
      <c r="B84" s="116"/>
      <c r="C84" s="16"/>
      <c r="D84" s="16">
        <f>D85</f>
        <v>9135.84</v>
      </c>
      <c r="E84" s="16"/>
      <c r="F84" s="19"/>
      <c r="G84" s="16">
        <f>D84/I84</f>
        <v>3.85</v>
      </c>
      <c r="H84" s="16">
        <f>G84/12</f>
        <v>0.32</v>
      </c>
      <c r="I84" s="105">
        <v>2372.6</v>
      </c>
      <c r="J84" s="105">
        <v>1.07</v>
      </c>
      <c r="K84" s="106">
        <v>0.04</v>
      </c>
    </row>
    <row r="85" spans="1:11" s="105" customFormat="1" ht="25.5">
      <c r="A85" s="131" t="s">
        <v>110</v>
      </c>
      <c r="B85" s="132" t="s">
        <v>13</v>
      </c>
      <c r="C85" s="85"/>
      <c r="D85" s="86">
        <v>9135.84</v>
      </c>
      <c r="E85" s="85"/>
      <c r="F85" s="92"/>
      <c r="G85" s="85"/>
      <c r="H85" s="85"/>
      <c r="I85" s="105">
        <v>2372.6</v>
      </c>
      <c r="K85" s="106"/>
    </row>
    <row r="86" spans="1:11" s="113" customFormat="1" ht="15" hidden="1">
      <c r="A86" s="128"/>
      <c r="B86" s="118"/>
      <c r="C86" s="82"/>
      <c r="D86" s="23"/>
      <c r="E86" s="82"/>
      <c r="F86" s="83"/>
      <c r="G86" s="82"/>
      <c r="H86" s="82"/>
      <c r="I86" s="105">
        <v>2372.6</v>
      </c>
      <c r="J86" s="105"/>
      <c r="K86" s="106"/>
    </row>
    <row r="87" spans="1:11" s="105" customFormat="1" ht="15">
      <c r="A87" s="77" t="s">
        <v>98</v>
      </c>
      <c r="B87" s="116"/>
      <c r="C87" s="16"/>
      <c r="D87" s="16">
        <f>D88</f>
        <v>14730.75</v>
      </c>
      <c r="E87" s="16"/>
      <c r="F87" s="19"/>
      <c r="G87" s="16">
        <f>D87/I87</f>
        <v>6.21</v>
      </c>
      <c r="H87" s="16">
        <f>G87/12</f>
        <v>0.52</v>
      </c>
      <c r="I87" s="105">
        <v>2372.6</v>
      </c>
      <c r="J87" s="105">
        <v>1.07</v>
      </c>
      <c r="K87" s="106">
        <v>0.48</v>
      </c>
    </row>
    <row r="88" spans="1:11" s="113" customFormat="1" ht="15">
      <c r="A88" s="128" t="s">
        <v>103</v>
      </c>
      <c r="B88" s="118" t="s">
        <v>91</v>
      </c>
      <c r="C88" s="82"/>
      <c r="D88" s="23">
        <v>14730.75</v>
      </c>
      <c r="E88" s="82"/>
      <c r="F88" s="83"/>
      <c r="G88" s="82"/>
      <c r="H88" s="82"/>
      <c r="I88" s="105">
        <v>2372.6</v>
      </c>
      <c r="J88" s="105">
        <v>1.07</v>
      </c>
      <c r="K88" s="106">
        <v>0.48</v>
      </c>
    </row>
    <row r="89" spans="1:11" s="105" customFormat="1" ht="30.75" thickBot="1">
      <c r="A89" s="133" t="s">
        <v>143</v>
      </c>
      <c r="B89" s="116" t="s">
        <v>13</v>
      </c>
      <c r="C89" s="21">
        <f>F89*12</f>
        <v>0</v>
      </c>
      <c r="D89" s="21">
        <f>G89*I89</f>
        <v>9110.78</v>
      </c>
      <c r="E89" s="21">
        <f>H89*12</f>
        <v>3.84</v>
      </c>
      <c r="F89" s="22"/>
      <c r="G89" s="21">
        <f>H89*12</f>
        <v>3.84</v>
      </c>
      <c r="H89" s="21">
        <v>0.32</v>
      </c>
      <c r="I89" s="105">
        <v>2372.6</v>
      </c>
      <c r="J89" s="105">
        <v>1.07</v>
      </c>
      <c r="K89" s="106">
        <v>0.3</v>
      </c>
    </row>
    <row r="90" spans="1:11" s="105" customFormat="1" ht="26.25" hidden="1" thickBot="1">
      <c r="A90" s="134" t="s">
        <v>144</v>
      </c>
      <c r="B90" s="121" t="s">
        <v>145</v>
      </c>
      <c r="C90" s="135"/>
      <c r="D90" s="136"/>
      <c r="E90" s="135"/>
      <c r="F90" s="137"/>
      <c r="G90" s="135"/>
      <c r="H90" s="137"/>
      <c r="I90" s="105">
        <v>2372.6</v>
      </c>
      <c r="K90" s="106"/>
    </row>
    <row r="91" spans="1:11" s="105" customFormat="1" ht="19.5" hidden="1" thickBot="1">
      <c r="A91" s="133" t="s">
        <v>31</v>
      </c>
      <c r="B91" s="116"/>
      <c r="C91" s="20">
        <f>F91*12</f>
        <v>0</v>
      </c>
      <c r="D91" s="20"/>
      <c r="E91" s="20"/>
      <c r="F91" s="20"/>
      <c r="G91" s="20"/>
      <c r="H91" s="19"/>
      <c r="I91" s="105">
        <v>2372.6</v>
      </c>
      <c r="K91" s="106"/>
    </row>
    <row r="92" spans="1:11" s="139" customFormat="1" ht="15.75" hidden="1" thickBot="1">
      <c r="A92" s="131" t="s">
        <v>50</v>
      </c>
      <c r="B92" s="132"/>
      <c r="C92" s="88"/>
      <c r="D92" s="138"/>
      <c r="E92" s="138"/>
      <c r="F92" s="138"/>
      <c r="G92" s="138"/>
      <c r="H92" s="92"/>
      <c r="I92" s="105">
        <v>2372.6</v>
      </c>
      <c r="K92" s="140"/>
    </row>
    <row r="93" spans="1:11" s="139" customFormat="1" ht="15.75" hidden="1" thickBot="1">
      <c r="A93" s="131" t="s">
        <v>146</v>
      </c>
      <c r="B93" s="132"/>
      <c r="C93" s="88"/>
      <c r="D93" s="138"/>
      <c r="E93" s="138"/>
      <c r="F93" s="138"/>
      <c r="G93" s="138"/>
      <c r="H93" s="92"/>
      <c r="I93" s="105">
        <v>2372.6</v>
      </c>
      <c r="K93" s="140"/>
    </row>
    <row r="94" spans="1:11" s="139" customFormat="1" ht="15.75" hidden="1" thickBot="1">
      <c r="A94" s="131" t="s">
        <v>147</v>
      </c>
      <c r="B94" s="132"/>
      <c r="C94" s="88"/>
      <c r="D94" s="138"/>
      <c r="E94" s="138"/>
      <c r="F94" s="138"/>
      <c r="G94" s="138"/>
      <c r="H94" s="92"/>
      <c r="I94" s="105">
        <v>2372.6</v>
      </c>
      <c r="K94" s="140"/>
    </row>
    <row r="95" spans="1:11" s="139" customFormat="1" ht="15.75" hidden="1" thickBot="1">
      <c r="A95" s="131" t="s">
        <v>111</v>
      </c>
      <c r="B95" s="132"/>
      <c r="C95" s="88"/>
      <c r="D95" s="138"/>
      <c r="E95" s="138"/>
      <c r="F95" s="138"/>
      <c r="G95" s="138"/>
      <c r="H95" s="92"/>
      <c r="I95" s="105">
        <v>2372.6</v>
      </c>
      <c r="K95" s="140"/>
    </row>
    <row r="96" spans="1:11" s="139" customFormat="1" ht="15.75" hidden="1" thickBot="1">
      <c r="A96" s="131" t="s">
        <v>148</v>
      </c>
      <c r="B96" s="132"/>
      <c r="C96" s="88"/>
      <c r="D96" s="138"/>
      <c r="E96" s="138"/>
      <c r="F96" s="138"/>
      <c r="G96" s="138"/>
      <c r="H96" s="92"/>
      <c r="I96" s="105">
        <v>2372.6</v>
      </c>
      <c r="K96" s="140"/>
    </row>
    <row r="97" spans="1:11" s="139" customFormat="1" ht="15.75" hidden="1" thickBot="1">
      <c r="A97" s="131" t="s">
        <v>149</v>
      </c>
      <c r="B97" s="132"/>
      <c r="C97" s="88"/>
      <c r="D97" s="138"/>
      <c r="E97" s="138"/>
      <c r="F97" s="138"/>
      <c r="G97" s="138"/>
      <c r="H97" s="92"/>
      <c r="I97" s="105">
        <v>2372.6</v>
      </c>
      <c r="K97" s="140"/>
    </row>
    <row r="98" spans="1:11" s="139" customFormat="1" ht="15.75" hidden="1" thickBot="1">
      <c r="A98" s="131" t="s">
        <v>150</v>
      </c>
      <c r="B98" s="132"/>
      <c r="C98" s="88"/>
      <c r="D98" s="138"/>
      <c r="E98" s="138"/>
      <c r="F98" s="138"/>
      <c r="G98" s="138"/>
      <c r="H98" s="92"/>
      <c r="I98" s="105">
        <v>2372.6</v>
      </c>
      <c r="K98" s="140"/>
    </row>
    <row r="99" spans="1:11" s="139" customFormat="1" ht="15.75" hidden="1" thickBot="1">
      <c r="A99" s="131" t="s">
        <v>151</v>
      </c>
      <c r="B99" s="132"/>
      <c r="C99" s="88"/>
      <c r="D99" s="138">
        <f>G99*I99</f>
        <v>0</v>
      </c>
      <c r="E99" s="138">
        <f>H99*12</f>
        <v>0</v>
      </c>
      <c r="F99" s="138" t="e">
        <f>#REF!+#REF!+#REF!+#REF!+#REF!+#REF!+#REF!+#REF!+#REF!+#REF!</f>
        <v>#REF!</v>
      </c>
      <c r="G99" s="138">
        <f>H99*12</f>
        <v>0</v>
      </c>
      <c r="H99" s="92">
        <v>0</v>
      </c>
      <c r="I99" s="105">
        <v>2372.6</v>
      </c>
      <c r="K99" s="140"/>
    </row>
    <row r="100" spans="1:11" s="105" customFormat="1" ht="19.5" hidden="1" thickBot="1">
      <c r="A100" s="134" t="s">
        <v>144</v>
      </c>
      <c r="B100" s="103"/>
      <c r="C100" s="135"/>
      <c r="D100" s="136"/>
      <c r="E100" s="135"/>
      <c r="F100" s="137"/>
      <c r="G100" s="135"/>
      <c r="H100" s="137"/>
      <c r="I100" s="105">
        <v>2372.6</v>
      </c>
      <c r="K100" s="106"/>
    </row>
    <row r="101" spans="1:11" s="105" customFormat="1" ht="19.5" thickBot="1">
      <c r="A101" s="134" t="s">
        <v>144</v>
      </c>
      <c r="B101" s="103" t="s">
        <v>152</v>
      </c>
      <c r="C101" s="135"/>
      <c r="D101" s="136">
        <v>38000</v>
      </c>
      <c r="E101" s="141"/>
      <c r="F101" s="137"/>
      <c r="G101" s="141">
        <f>D101/I101</f>
        <v>16.02</v>
      </c>
      <c r="H101" s="137">
        <v>1.34</v>
      </c>
      <c r="I101" s="105">
        <v>2372.6</v>
      </c>
      <c r="K101" s="106"/>
    </row>
    <row r="102" spans="1:11" s="105" customFormat="1" ht="19.5" thickBot="1">
      <c r="A102" s="142" t="s">
        <v>153</v>
      </c>
      <c r="B102" s="143" t="s">
        <v>12</v>
      </c>
      <c r="C102" s="135"/>
      <c r="D102" s="136">
        <f>G102*I102</f>
        <v>40144.39</v>
      </c>
      <c r="E102" s="141"/>
      <c r="F102" s="137"/>
      <c r="G102" s="141">
        <f>12*H102</f>
        <v>16.92</v>
      </c>
      <c r="H102" s="137">
        <v>1.41</v>
      </c>
      <c r="I102" s="105">
        <v>2372.6</v>
      </c>
      <c r="K102" s="106"/>
    </row>
    <row r="103" spans="1:11" s="105" customFormat="1" ht="19.5" thickBot="1">
      <c r="A103" s="134" t="s">
        <v>32</v>
      </c>
      <c r="B103" s="103"/>
      <c r="C103" s="135">
        <f>F103*12</f>
        <v>0</v>
      </c>
      <c r="D103" s="137">
        <v>475496.34</v>
      </c>
      <c r="E103" s="137">
        <f>E89+E87+E84+E82+E76+E72+E58+E43+E42+E41+E40+E39+E38+E37+E33+E32+E31+E30+E29+E20+E15+E101+E102</f>
        <v>117.48</v>
      </c>
      <c r="F103" s="137">
        <f>F89+F87+F84+F82+F76+F72+F58+F43+F42+F41+F40+F39+F38+F37+F33+F32+F31+F30+F29+F20+F15+F101+F102</f>
        <v>0</v>
      </c>
      <c r="G103" s="137">
        <v>199.93</v>
      </c>
      <c r="H103" s="137">
        <v>16.66</v>
      </c>
      <c r="K103" s="106"/>
    </row>
    <row r="104" spans="1:11" s="105" customFormat="1" ht="19.5" hidden="1" thickBot="1">
      <c r="A104" s="134" t="s">
        <v>154</v>
      </c>
      <c r="B104" s="103"/>
      <c r="C104" s="135"/>
      <c r="D104" s="136" t="e">
        <f>D103+#REF!</f>
        <v>#REF!</v>
      </c>
      <c r="E104" s="135"/>
      <c r="F104" s="137"/>
      <c r="G104" s="136" t="e">
        <f>G103+#REF!</f>
        <v>#REF!</v>
      </c>
      <c r="H104" s="137" t="e">
        <f>H103+#REF!</f>
        <v>#REF!</v>
      </c>
      <c r="K104" s="106"/>
    </row>
    <row r="105" spans="1:11" s="147" customFormat="1" ht="20.25" hidden="1" thickBot="1">
      <c r="A105" s="144" t="s">
        <v>29</v>
      </c>
      <c r="B105" s="143" t="s">
        <v>12</v>
      </c>
      <c r="C105" s="143" t="s">
        <v>155</v>
      </c>
      <c r="D105" s="145"/>
      <c r="E105" s="143" t="s">
        <v>155</v>
      </c>
      <c r="F105" s="146"/>
      <c r="G105" s="143" t="s">
        <v>155</v>
      </c>
      <c r="H105" s="146"/>
      <c r="I105" s="105"/>
      <c r="K105" s="148"/>
    </row>
    <row r="106" spans="1:11" s="147" customFormat="1" ht="19.5">
      <c r="A106" s="149"/>
      <c r="B106" s="150"/>
      <c r="C106" s="150"/>
      <c r="D106" s="150"/>
      <c r="E106" s="150"/>
      <c r="F106" s="150"/>
      <c r="G106" s="150"/>
      <c r="H106" s="150"/>
      <c r="I106" s="105"/>
      <c r="K106" s="148"/>
    </row>
    <row r="107" spans="1:11" s="89" customFormat="1" ht="15">
      <c r="A107" s="151"/>
      <c r="I107" s="105"/>
      <c r="K107" s="152"/>
    </row>
    <row r="108" spans="1:10" s="105" customFormat="1" ht="29.25" customHeight="1">
      <c r="A108" s="149"/>
      <c r="B108" s="153"/>
      <c r="C108" s="154"/>
      <c r="D108" s="153"/>
      <c r="E108" s="153"/>
      <c r="F108" s="153"/>
      <c r="G108" s="153"/>
      <c r="H108" s="153"/>
      <c r="J108" s="106"/>
    </row>
    <row r="109" spans="1:11" s="89" customFormat="1" ht="13.5" thickBot="1">
      <c r="A109" s="151"/>
      <c r="K109" s="152"/>
    </row>
    <row r="110" spans="1:11" s="105" customFormat="1" ht="19.5" thickBot="1">
      <c r="A110" s="144" t="s">
        <v>156</v>
      </c>
      <c r="B110" s="103"/>
      <c r="C110" s="135">
        <f>F110*12</f>
        <v>0</v>
      </c>
      <c r="D110" s="135">
        <f>D111+D115+D116+D117+D118</f>
        <v>86194.83</v>
      </c>
      <c r="E110" s="135">
        <f>E111+E115+E116+E117+E118</f>
        <v>0</v>
      </c>
      <c r="F110" s="135">
        <f>F111+F115+F116+F117+F118</f>
        <v>0</v>
      </c>
      <c r="G110" s="135">
        <v>36.34</v>
      </c>
      <c r="H110" s="135">
        <f>G110/12</f>
        <v>3.03</v>
      </c>
      <c r="I110" s="105">
        <v>2372.6</v>
      </c>
      <c r="K110" s="106"/>
    </row>
    <row r="111" spans="1:11" s="139" customFormat="1" ht="15">
      <c r="A111" s="155" t="s">
        <v>157</v>
      </c>
      <c r="B111" s="156"/>
      <c r="C111" s="85"/>
      <c r="D111" s="157">
        <v>38431.09</v>
      </c>
      <c r="E111" s="157"/>
      <c r="F111" s="157"/>
      <c r="G111" s="157">
        <f>D111/I111</f>
        <v>16.2</v>
      </c>
      <c r="H111" s="87">
        <f>G111/12</f>
        <v>1.35</v>
      </c>
      <c r="I111" s="105">
        <v>2372.6</v>
      </c>
      <c r="K111" s="140"/>
    </row>
    <row r="112" spans="1:11" s="139" customFormat="1" ht="15" hidden="1">
      <c r="A112" s="131"/>
      <c r="B112" s="132"/>
      <c r="C112" s="88"/>
      <c r="D112" s="138"/>
      <c r="E112" s="138"/>
      <c r="F112" s="138"/>
      <c r="G112" s="157">
        <f aca="true" t="shared" si="2" ref="G112:G118">D112/I112</f>
        <v>0</v>
      </c>
      <c r="H112" s="87">
        <f aca="true" t="shared" si="3" ref="H112:H118">G112/12</f>
        <v>0</v>
      </c>
      <c r="I112" s="105">
        <v>2372.6</v>
      </c>
      <c r="K112" s="140"/>
    </row>
    <row r="113" spans="1:11" s="139" customFormat="1" ht="15" hidden="1">
      <c r="A113" s="131"/>
      <c r="B113" s="132"/>
      <c r="C113" s="88"/>
      <c r="D113" s="138"/>
      <c r="E113" s="138"/>
      <c r="F113" s="138"/>
      <c r="G113" s="157">
        <f t="shared" si="2"/>
        <v>0</v>
      </c>
      <c r="H113" s="87">
        <f t="shared" si="3"/>
        <v>0</v>
      </c>
      <c r="I113" s="105">
        <v>2372.6</v>
      </c>
      <c r="K113" s="140"/>
    </row>
    <row r="114" spans="1:11" s="139" customFormat="1" ht="15" hidden="1">
      <c r="A114" s="131"/>
      <c r="B114" s="132"/>
      <c r="C114" s="88"/>
      <c r="D114" s="138"/>
      <c r="E114" s="138"/>
      <c r="F114" s="138"/>
      <c r="G114" s="157">
        <f t="shared" si="2"/>
        <v>0</v>
      </c>
      <c r="H114" s="87">
        <f t="shared" si="3"/>
        <v>0</v>
      </c>
      <c r="I114" s="105">
        <v>2372.6</v>
      </c>
      <c r="K114" s="140"/>
    </row>
    <row r="115" spans="1:11" s="139" customFormat="1" ht="15">
      <c r="A115" s="129" t="s">
        <v>158</v>
      </c>
      <c r="B115" s="130"/>
      <c r="C115" s="90"/>
      <c r="D115" s="138">
        <v>10926.98</v>
      </c>
      <c r="E115" s="138"/>
      <c r="F115" s="138"/>
      <c r="G115" s="157">
        <f t="shared" si="2"/>
        <v>4.61</v>
      </c>
      <c r="H115" s="87">
        <f t="shared" si="3"/>
        <v>0.38</v>
      </c>
      <c r="I115" s="105">
        <v>2372.6</v>
      </c>
      <c r="K115" s="140"/>
    </row>
    <row r="116" spans="1:11" s="139" customFormat="1" ht="15">
      <c r="A116" s="129" t="s">
        <v>159</v>
      </c>
      <c r="B116" s="130"/>
      <c r="C116" s="90"/>
      <c r="D116" s="138">
        <v>4434.83</v>
      </c>
      <c r="E116" s="138"/>
      <c r="F116" s="138"/>
      <c r="G116" s="157">
        <f t="shared" si="2"/>
        <v>1.87</v>
      </c>
      <c r="H116" s="87">
        <f t="shared" si="3"/>
        <v>0.16</v>
      </c>
      <c r="I116" s="105">
        <v>2372.6</v>
      </c>
      <c r="K116" s="140"/>
    </row>
    <row r="117" spans="1:11" s="139" customFormat="1" ht="15">
      <c r="A117" s="129" t="s">
        <v>160</v>
      </c>
      <c r="B117" s="130"/>
      <c r="C117" s="90"/>
      <c r="D117" s="138">
        <v>27402.31</v>
      </c>
      <c r="E117" s="138"/>
      <c r="F117" s="138"/>
      <c r="G117" s="157">
        <f t="shared" si="2"/>
        <v>11.55</v>
      </c>
      <c r="H117" s="87">
        <f t="shared" si="3"/>
        <v>0.96</v>
      </c>
      <c r="I117" s="105">
        <v>2372.6</v>
      </c>
      <c r="K117" s="140"/>
    </row>
    <row r="118" spans="1:11" s="139" customFormat="1" ht="15">
      <c r="A118" s="158" t="s">
        <v>161</v>
      </c>
      <c r="B118" s="132"/>
      <c r="C118" s="90"/>
      <c r="D118" s="138">
        <v>4999.62</v>
      </c>
      <c r="E118" s="138"/>
      <c r="F118" s="138"/>
      <c r="G118" s="157">
        <f t="shared" si="2"/>
        <v>2.11</v>
      </c>
      <c r="H118" s="87">
        <f t="shared" si="3"/>
        <v>0.18</v>
      </c>
      <c r="I118" s="105">
        <v>2372.6</v>
      </c>
      <c r="K118" s="140"/>
    </row>
    <row r="119" spans="1:11" s="89" customFormat="1" ht="12.75">
      <c r="A119" s="151"/>
      <c r="K119" s="152"/>
    </row>
    <row r="120" spans="1:11" s="89" customFormat="1" ht="13.5" thickBot="1">
      <c r="A120" s="151"/>
      <c r="K120" s="152"/>
    </row>
    <row r="121" spans="1:11" s="162" customFormat="1" ht="15.75" thickBot="1">
      <c r="A121" s="159" t="s">
        <v>62</v>
      </c>
      <c r="B121" s="160"/>
      <c r="C121" s="160"/>
      <c r="D121" s="161">
        <f>D103+D110</f>
        <v>561691.17</v>
      </c>
      <c r="E121" s="161">
        <f>E103+E110</f>
        <v>117.48</v>
      </c>
      <c r="F121" s="161">
        <f>F103+F110</f>
        <v>0</v>
      </c>
      <c r="G121" s="161">
        <f>G103+G110</f>
        <v>236.27</v>
      </c>
      <c r="H121" s="161">
        <f>H103+H110</f>
        <v>19.69</v>
      </c>
      <c r="K121" s="163"/>
    </row>
    <row r="122" spans="1:11" s="89" customFormat="1" ht="12.75">
      <c r="A122" s="151"/>
      <c r="K122" s="152"/>
    </row>
    <row r="123" spans="1:11" s="89" customFormat="1" ht="12.75">
      <c r="A123" s="151"/>
      <c r="K123" s="152"/>
    </row>
    <row r="124" spans="1:11" s="89" customFormat="1" ht="12.75">
      <c r="A124" s="151"/>
      <c r="K124" s="152"/>
    </row>
    <row r="125" spans="1:11" s="89" customFormat="1" ht="12.75">
      <c r="A125" s="151"/>
      <c r="K125" s="152"/>
    </row>
    <row r="126" spans="1:11" s="147" customFormat="1" ht="19.5">
      <c r="A126" s="164"/>
      <c r="B126" s="165"/>
      <c r="C126" s="166"/>
      <c r="D126" s="166"/>
      <c r="E126" s="166"/>
      <c r="F126" s="166"/>
      <c r="G126" s="166"/>
      <c r="H126" s="166"/>
      <c r="K126" s="148"/>
    </row>
    <row r="127" spans="1:11" s="89" customFormat="1" ht="14.25">
      <c r="A127" s="232" t="s">
        <v>30</v>
      </c>
      <c r="B127" s="232"/>
      <c r="C127" s="232"/>
      <c r="D127" s="232"/>
      <c r="E127" s="232"/>
      <c r="F127" s="232"/>
      <c r="K127" s="152"/>
    </row>
    <row r="128" s="89" customFormat="1" ht="12.75">
      <c r="K128" s="152"/>
    </row>
    <row r="129" spans="1:11" s="89" customFormat="1" ht="12.75">
      <c r="A129" s="151" t="s">
        <v>104</v>
      </c>
      <c r="K129" s="152"/>
    </row>
    <row r="130" s="89" customFormat="1" ht="12.75">
      <c r="K130" s="152"/>
    </row>
    <row r="131" s="89" customFormat="1" ht="12.75">
      <c r="K131" s="152"/>
    </row>
    <row r="132" s="89" customFormat="1" ht="12.75">
      <c r="K132" s="152"/>
    </row>
    <row r="133" s="89" customFormat="1" ht="12.75">
      <c r="K133" s="152"/>
    </row>
    <row r="134" s="89" customFormat="1" ht="12.75">
      <c r="K134" s="152"/>
    </row>
    <row r="135" s="89" customFormat="1" ht="12.75">
      <c r="K135" s="152"/>
    </row>
    <row r="136" s="89" customFormat="1" ht="12.75">
      <c r="K136" s="152"/>
    </row>
    <row r="137" s="89" customFormat="1" ht="12.75">
      <c r="K137" s="152"/>
    </row>
    <row r="138" s="89" customFormat="1" ht="12.75">
      <c r="K138" s="152"/>
    </row>
    <row r="139" s="89" customFormat="1" ht="12.75">
      <c r="K139" s="152"/>
    </row>
    <row r="140" s="89" customFormat="1" ht="12.75">
      <c r="K140" s="152"/>
    </row>
    <row r="141" s="89" customFormat="1" ht="12.75">
      <c r="K141" s="152"/>
    </row>
    <row r="142" s="89" customFormat="1" ht="12.75">
      <c r="K142" s="152"/>
    </row>
    <row r="143" s="89" customFormat="1" ht="12.75">
      <c r="K143" s="152"/>
    </row>
    <row r="144" s="89" customFormat="1" ht="12.75">
      <c r="K144" s="152"/>
    </row>
    <row r="145" s="89" customFormat="1" ht="12.75">
      <c r="K145" s="152"/>
    </row>
    <row r="146" s="89" customFormat="1" ht="12.75">
      <c r="K146" s="152"/>
    </row>
    <row r="147" s="89" customFormat="1" ht="12.75">
      <c r="K147" s="152"/>
    </row>
  </sheetData>
  <sheetProtection/>
  <mergeCells count="12">
    <mergeCell ref="A8:H8"/>
    <mergeCell ref="A9:H9"/>
    <mergeCell ref="A10:H10"/>
    <mergeCell ref="A11:H11"/>
    <mergeCell ref="A14:H14"/>
    <mergeCell ref="A127:F127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"/>
  <sheetViews>
    <sheetView tabSelected="1" zoomScale="80" zoomScaleNormal="80" zoomScalePageLayoutView="0" workbookViewId="0" topLeftCell="A1">
      <pane xSplit="1" ySplit="2" topLeftCell="G8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10" sqref="P109:P110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54" customHeight="1" thickBot="1">
      <c r="A1" s="254" t="s">
        <v>164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5" s="6" customFormat="1" ht="95.25" customHeight="1" thickBot="1">
      <c r="A2" s="174" t="s">
        <v>4</v>
      </c>
      <c r="B2" s="255" t="s">
        <v>177</v>
      </c>
      <c r="C2" s="256"/>
      <c r="D2" s="257"/>
      <c r="E2" s="256" t="s">
        <v>178</v>
      </c>
      <c r="F2" s="256"/>
      <c r="G2" s="256"/>
      <c r="H2" s="255" t="s">
        <v>179</v>
      </c>
      <c r="I2" s="256"/>
      <c r="J2" s="257"/>
      <c r="K2" s="255" t="s">
        <v>180</v>
      </c>
      <c r="L2" s="256"/>
      <c r="M2" s="257"/>
      <c r="N2" s="63" t="s">
        <v>67</v>
      </c>
      <c r="O2" s="28" t="s">
        <v>34</v>
      </c>
    </row>
    <row r="3" spans="1:15" s="7" customFormat="1" ht="12.75">
      <c r="A3" s="55"/>
      <c r="B3" s="41" t="s">
        <v>64</v>
      </c>
      <c r="C3" s="15" t="s">
        <v>65</v>
      </c>
      <c r="D3" s="49" t="s">
        <v>66</v>
      </c>
      <c r="E3" s="62" t="s">
        <v>64</v>
      </c>
      <c r="F3" s="15" t="s">
        <v>65</v>
      </c>
      <c r="G3" s="26" t="s">
        <v>66</v>
      </c>
      <c r="H3" s="41" t="s">
        <v>64</v>
      </c>
      <c r="I3" s="15" t="s">
        <v>65</v>
      </c>
      <c r="J3" s="49" t="s">
        <v>66</v>
      </c>
      <c r="K3" s="41" t="s">
        <v>64</v>
      </c>
      <c r="L3" s="15" t="s">
        <v>65</v>
      </c>
      <c r="M3" s="49" t="s">
        <v>66</v>
      </c>
      <c r="N3" s="66"/>
      <c r="O3" s="29"/>
    </row>
    <row r="4" spans="1:15" s="7" customFormat="1" ht="49.5" customHeight="1" thickBot="1">
      <c r="A4" s="258" t="s">
        <v>8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60"/>
    </row>
    <row r="5" spans="1:15" s="7" customFormat="1" ht="16.5" customHeight="1" thickBot="1">
      <c r="A5" s="134" t="s">
        <v>144</v>
      </c>
      <c r="B5" s="45"/>
      <c r="C5" s="10"/>
      <c r="D5" s="80">
        <f>O5/4</f>
        <v>9500</v>
      </c>
      <c r="E5" s="66"/>
      <c r="F5" s="10"/>
      <c r="G5" s="80">
        <f>O5/4</f>
        <v>9500</v>
      </c>
      <c r="H5" s="45"/>
      <c r="I5" s="10"/>
      <c r="J5" s="80">
        <f>O5/4</f>
        <v>9500</v>
      </c>
      <c r="K5" s="45"/>
      <c r="L5" s="10"/>
      <c r="M5" s="80">
        <f>O5/4</f>
        <v>9500</v>
      </c>
      <c r="N5" s="68">
        <f aca="true" t="shared" si="0" ref="N5:N55">M5+J5+G5+D5</f>
        <v>38000</v>
      </c>
      <c r="O5" s="17">
        <v>38000</v>
      </c>
    </row>
    <row r="6" spans="1:15" s="6" customFormat="1" ht="14.25" customHeight="1">
      <c r="A6" s="79" t="s">
        <v>9</v>
      </c>
      <c r="B6" s="42"/>
      <c r="C6" s="8"/>
      <c r="D6" s="80">
        <f>O6/4</f>
        <v>17082.72</v>
      </c>
      <c r="E6" s="63"/>
      <c r="F6" s="8"/>
      <c r="G6" s="80">
        <f>O6/4</f>
        <v>17082.72</v>
      </c>
      <c r="H6" s="42"/>
      <c r="I6" s="8"/>
      <c r="J6" s="80">
        <f>O6/4</f>
        <v>17082.72</v>
      </c>
      <c r="K6" s="42"/>
      <c r="L6" s="8"/>
      <c r="M6" s="80">
        <f>O6/4</f>
        <v>17082.72</v>
      </c>
      <c r="N6" s="68">
        <f t="shared" si="0"/>
        <v>68330.88</v>
      </c>
      <c r="O6" s="17">
        <v>68330.88</v>
      </c>
    </row>
    <row r="7" spans="1:15" s="6" customFormat="1" ht="14.25" customHeight="1">
      <c r="A7" s="79" t="s">
        <v>11</v>
      </c>
      <c r="B7" s="42"/>
      <c r="C7" s="8"/>
      <c r="D7" s="80">
        <f aca="true" t="shared" si="1" ref="D7:D18">O7/4</f>
        <v>29254.16</v>
      </c>
      <c r="E7" s="63"/>
      <c r="F7" s="8"/>
      <c r="G7" s="80">
        <f aca="true" t="shared" si="2" ref="G7:G18">O7/4</f>
        <v>29254.16</v>
      </c>
      <c r="H7" s="42"/>
      <c r="I7" s="8"/>
      <c r="J7" s="80">
        <f aca="true" t="shared" si="3" ref="J7:J18">O7/4</f>
        <v>29254.16</v>
      </c>
      <c r="K7" s="42"/>
      <c r="L7" s="8"/>
      <c r="M7" s="80">
        <f aca="true" t="shared" si="4" ref="M7:M18">O7/4</f>
        <v>29254.16</v>
      </c>
      <c r="N7" s="68">
        <f t="shared" si="0"/>
        <v>117016.64</v>
      </c>
      <c r="O7" s="17">
        <v>117016.63</v>
      </c>
    </row>
    <row r="8" spans="1:15" s="6" customFormat="1" ht="15">
      <c r="A8" s="78" t="s">
        <v>14</v>
      </c>
      <c r="B8" s="42"/>
      <c r="C8" s="8"/>
      <c r="D8" s="80">
        <f t="shared" si="1"/>
        <v>4555.39</v>
      </c>
      <c r="E8" s="63"/>
      <c r="F8" s="8"/>
      <c r="G8" s="80">
        <f t="shared" si="2"/>
        <v>4555.39</v>
      </c>
      <c r="H8" s="42"/>
      <c r="I8" s="8"/>
      <c r="J8" s="80">
        <f t="shared" si="3"/>
        <v>4555.39</v>
      </c>
      <c r="K8" s="42"/>
      <c r="L8" s="8"/>
      <c r="M8" s="80">
        <f t="shared" si="4"/>
        <v>4555.39</v>
      </c>
      <c r="N8" s="68">
        <f t="shared" si="0"/>
        <v>18221.56</v>
      </c>
      <c r="O8" s="17">
        <v>18221.57</v>
      </c>
    </row>
    <row r="9" spans="1:15" s="6" customFormat="1" ht="15">
      <c r="A9" s="78" t="s">
        <v>16</v>
      </c>
      <c r="B9" s="42"/>
      <c r="C9" s="8"/>
      <c r="D9" s="80">
        <f t="shared" si="1"/>
        <v>14805.03</v>
      </c>
      <c r="E9" s="63"/>
      <c r="F9" s="8"/>
      <c r="G9" s="80">
        <f t="shared" si="2"/>
        <v>14805.03</v>
      </c>
      <c r="H9" s="42"/>
      <c r="I9" s="8"/>
      <c r="J9" s="80">
        <f t="shared" si="3"/>
        <v>14805.03</v>
      </c>
      <c r="K9" s="42"/>
      <c r="L9" s="8"/>
      <c r="M9" s="80">
        <f t="shared" si="4"/>
        <v>14805.03</v>
      </c>
      <c r="N9" s="68">
        <f t="shared" si="0"/>
        <v>59220.12</v>
      </c>
      <c r="O9" s="17">
        <v>59220.1</v>
      </c>
    </row>
    <row r="10" spans="1:15" s="6" customFormat="1" ht="30">
      <c r="A10" s="78" t="s">
        <v>42</v>
      </c>
      <c r="B10" s="42"/>
      <c r="C10" s="8"/>
      <c r="D10" s="80">
        <f t="shared" si="1"/>
        <v>433.43</v>
      </c>
      <c r="E10" s="63"/>
      <c r="F10" s="8"/>
      <c r="G10" s="80">
        <f t="shared" si="2"/>
        <v>433.43</v>
      </c>
      <c r="H10" s="42"/>
      <c r="I10" s="8"/>
      <c r="J10" s="80">
        <f t="shared" si="3"/>
        <v>433.43</v>
      </c>
      <c r="K10" s="42"/>
      <c r="L10" s="8"/>
      <c r="M10" s="80">
        <f t="shared" si="4"/>
        <v>433.43</v>
      </c>
      <c r="N10" s="68">
        <f t="shared" si="0"/>
        <v>1733.72</v>
      </c>
      <c r="O10" s="17">
        <v>1733.72</v>
      </c>
    </row>
    <row r="11" spans="1:15" s="6" customFormat="1" ht="30">
      <c r="A11" s="78" t="s">
        <v>48</v>
      </c>
      <c r="B11" s="42"/>
      <c r="C11" s="8"/>
      <c r="D11" s="80">
        <f t="shared" si="1"/>
        <v>433.43</v>
      </c>
      <c r="E11" s="63"/>
      <c r="F11" s="8"/>
      <c r="G11" s="80">
        <f t="shared" si="2"/>
        <v>433.43</v>
      </c>
      <c r="H11" s="42"/>
      <c r="I11" s="8"/>
      <c r="J11" s="80">
        <f t="shared" si="3"/>
        <v>433.43</v>
      </c>
      <c r="K11" s="42"/>
      <c r="L11" s="8"/>
      <c r="M11" s="80">
        <f t="shared" si="4"/>
        <v>433.43</v>
      </c>
      <c r="N11" s="68">
        <f t="shared" si="0"/>
        <v>1733.72</v>
      </c>
      <c r="O11" s="17">
        <v>1733.72</v>
      </c>
    </row>
    <row r="12" spans="1:15" s="6" customFormat="1" ht="15">
      <c r="A12" s="78" t="s">
        <v>43</v>
      </c>
      <c r="B12" s="42"/>
      <c r="C12" s="8"/>
      <c r="D12" s="80">
        <f t="shared" si="1"/>
        <v>2737.03</v>
      </c>
      <c r="E12" s="63"/>
      <c r="F12" s="8"/>
      <c r="G12" s="80">
        <f t="shared" si="2"/>
        <v>2737.03</v>
      </c>
      <c r="H12" s="42"/>
      <c r="I12" s="8"/>
      <c r="J12" s="80">
        <f t="shared" si="3"/>
        <v>2737.03</v>
      </c>
      <c r="K12" s="42"/>
      <c r="L12" s="8"/>
      <c r="M12" s="80">
        <f t="shared" si="4"/>
        <v>2737.03</v>
      </c>
      <c r="N12" s="68">
        <f t="shared" si="0"/>
        <v>10948.12</v>
      </c>
      <c r="O12" s="17">
        <v>10948.1</v>
      </c>
    </row>
    <row r="13" spans="1:15" s="206" customFormat="1" ht="21" customHeight="1">
      <c r="A13" s="197" t="s">
        <v>89</v>
      </c>
      <c r="B13" s="198"/>
      <c r="C13" s="199"/>
      <c r="D13" s="200">
        <f t="shared" si="1"/>
        <v>0</v>
      </c>
      <c r="E13" s="208"/>
      <c r="F13" s="199"/>
      <c r="G13" s="200">
        <f t="shared" si="2"/>
        <v>0</v>
      </c>
      <c r="H13" s="198"/>
      <c r="I13" s="199"/>
      <c r="J13" s="200">
        <f t="shared" si="3"/>
        <v>0</v>
      </c>
      <c r="K13" s="209">
        <v>81</v>
      </c>
      <c r="L13" s="210">
        <v>41759</v>
      </c>
      <c r="M13" s="200">
        <v>3100.59</v>
      </c>
      <c r="N13" s="204">
        <f t="shared" si="0"/>
        <v>3100.59</v>
      </c>
      <c r="O13" s="205"/>
    </row>
    <row r="14" spans="1:15" s="206" customFormat="1" ht="15">
      <c r="A14" s="197" t="s">
        <v>124</v>
      </c>
      <c r="B14" s="198"/>
      <c r="C14" s="199"/>
      <c r="D14" s="200">
        <f t="shared" si="1"/>
        <v>0</v>
      </c>
      <c r="E14" s="201" t="s">
        <v>198</v>
      </c>
      <c r="F14" s="202">
        <v>41523</v>
      </c>
      <c r="G14" s="203">
        <v>10948.11</v>
      </c>
      <c r="H14" s="198"/>
      <c r="I14" s="199"/>
      <c r="J14" s="200">
        <f t="shared" si="3"/>
        <v>0</v>
      </c>
      <c r="K14" s="198"/>
      <c r="L14" s="199"/>
      <c r="M14" s="200">
        <f t="shared" si="4"/>
        <v>0</v>
      </c>
      <c r="N14" s="204">
        <f t="shared" si="0"/>
        <v>10948.11</v>
      </c>
      <c r="O14" s="205"/>
    </row>
    <row r="15" spans="1:15" s="6" customFormat="1" ht="30">
      <c r="A15" s="78" t="s">
        <v>101</v>
      </c>
      <c r="B15" s="42"/>
      <c r="C15" s="8"/>
      <c r="D15" s="80">
        <f t="shared" si="1"/>
        <v>1281.21</v>
      </c>
      <c r="E15" s="63"/>
      <c r="F15" s="8"/>
      <c r="G15" s="80">
        <f t="shared" si="2"/>
        <v>1281.21</v>
      </c>
      <c r="H15" s="42"/>
      <c r="I15" s="8"/>
      <c r="J15" s="80">
        <f t="shared" si="3"/>
        <v>1281.21</v>
      </c>
      <c r="K15" s="42"/>
      <c r="L15" s="8"/>
      <c r="M15" s="80">
        <f t="shared" si="4"/>
        <v>1281.21</v>
      </c>
      <c r="N15" s="68">
        <f t="shared" si="0"/>
        <v>5124.84</v>
      </c>
      <c r="O15" s="17">
        <v>5124.82</v>
      </c>
    </row>
    <row r="16" spans="1:15" s="6" customFormat="1" ht="15">
      <c r="A16" s="78" t="s">
        <v>25</v>
      </c>
      <c r="B16" s="42"/>
      <c r="C16" s="8"/>
      <c r="D16" s="80">
        <f t="shared" si="1"/>
        <v>284.71</v>
      </c>
      <c r="E16" s="63"/>
      <c r="F16" s="8"/>
      <c r="G16" s="80">
        <f t="shared" si="2"/>
        <v>284.71</v>
      </c>
      <c r="H16" s="42"/>
      <c r="I16" s="8"/>
      <c r="J16" s="80">
        <f t="shared" si="3"/>
        <v>284.71</v>
      </c>
      <c r="K16" s="42"/>
      <c r="L16" s="8"/>
      <c r="M16" s="80">
        <f t="shared" si="4"/>
        <v>284.71</v>
      </c>
      <c r="N16" s="68">
        <f t="shared" si="0"/>
        <v>1138.84</v>
      </c>
      <c r="O16" s="17">
        <v>1138.85</v>
      </c>
    </row>
    <row r="17" spans="1:15" s="12" customFormat="1" ht="15">
      <c r="A17" s="78" t="s">
        <v>27</v>
      </c>
      <c r="B17" s="43"/>
      <c r="C17" s="36"/>
      <c r="D17" s="80">
        <f t="shared" si="1"/>
        <v>152.33</v>
      </c>
      <c r="E17" s="64"/>
      <c r="F17" s="36"/>
      <c r="G17" s="80">
        <f t="shared" si="2"/>
        <v>152.33</v>
      </c>
      <c r="H17" s="43"/>
      <c r="I17" s="36"/>
      <c r="J17" s="80">
        <f t="shared" si="3"/>
        <v>152.33</v>
      </c>
      <c r="K17" s="43"/>
      <c r="L17" s="36"/>
      <c r="M17" s="80">
        <f t="shared" si="4"/>
        <v>152.33</v>
      </c>
      <c r="N17" s="68">
        <f t="shared" si="0"/>
        <v>609.32</v>
      </c>
      <c r="O17" s="17">
        <v>609.31</v>
      </c>
    </row>
    <row r="18" spans="1:15" s="6" customFormat="1" ht="30">
      <c r="A18" s="77" t="s">
        <v>24</v>
      </c>
      <c r="B18" s="42"/>
      <c r="C18" s="8"/>
      <c r="D18" s="80">
        <f t="shared" si="1"/>
        <v>0</v>
      </c>
      <c r="E18" s="63"/>
      <c r="F18" s="8"/>
      <c r="G18" s="80">
        <f t="shared" si="2"/>
        <v>0</v>
      </c>
      <c r="H18" s="42"/>
      <c r="I18" s="8"/>
      <c r="J18" s="80">
        <f t="shared" si="3"/>
        <v>0</v>
      </c>
      <c r="K18" s="42"/>
      <c r="L18" s="8"/>
      <c r="M18" s="80">
        <f t="shared" si="4"/>
        <v>0</v>
      </c>
      <c r="N18" s="68">
        <f t="shared" si="0"/>
        <v>0</v>
      </c>
      <c r="O18" s="17"/>
    </row>
    <row r="19" spans="1:15" s="9" customFormat="1" ht="15">
      <c r="A19" s="78" t="s">
        <v>35</v>
      </c>
      <c r="B19" s="44"/>
      <c r="C19" s="37"/>
      <c r="D19" s="80"/>
      <c r="E19" s="65"/>
      <c r="F19" s="37"/>
      <c r="G19" s="39"/>
      <c r="H19" s="44"/>
      <c r="I19" s="37"/>
      <c r="J19" s="51"/>
      <c r="K19" s="44"/>
      <c r="L19" s="37"/>
      <c r="M19" s="51"/>
      <c r="N19" s="68">
        <f t="shared" si="0"/>
        <v>0</v>
      </c>
      <c r="O19" s="17"/>
    </row>
    <row r="20" spans="1:15" s="6" customFormat="1" ht="15">
      <c r="A20" s="14" t="s">
        <v>41</v>
      </c>
      <c r="B20" s="171" t="s">
        <v>169</v>
      </c>
      <c r="C20" s="172">
        <v>41402</v>
      </c>
      <c r="D20" s="169">
        <v>184.33</v>
      </c>
      <c r="E20" s="171" t="s">
        <v>186</v>
      </c>
      <c r="F20" s="172">
        <v>41509</v>
      </c>
      <c r="G20" s="169">
        <v>184.33</v>
      </c>
      <c r="H20" s="42"/>
      <c r="I20" s="8"/>
      <c r="J20" s="50"/>
      <c r="K20" s="195">
        <v>50</v>
      </c>
      <c r="L20" s="196">
        <v>41759</v>
      </c>
      <c r="M20" s="50">
        <v>184.33</v>
      </c>
      <c r="N20" s="68">
        <f t="shared" si="0"/>
        <v>552.99</v>
      </c>
      <c r="O20" s="17"/>
    </row>
    <row r="21" spans="1:15" s="6" customFormat="1" ht="15">
      <c r="A21" s="249" t="s">
        <v>19</v>
      </c>
      <c r="B21" s="171" t="s">
        <v>172</v>
      </c>
      <c r="C21" s="172">
        <v>41411</v>
      </c>
      <c r="D21" s="169">
        <v>195.03</v>
      </c>
      <c r="E21" s="171" t="s">
        <v>197</v>
      </c>
      <c r="F21" s="172">
        <v>41537</v>
      </c>
      <c r="G21" s="169">
        <v>195.04</v>
      </c>
      <c r="H21" s="42"/>
      <c r="I21" s="8"/>
      <c r="J21" s="50"/>
      <c r="K21" s="42"/>
      <c r="L21" s="8"/>
      <c r="M21" s="50"/>
      <c r="N21" s="68">
        <f t="shared" si="0"/>
        <v>390.07</v>
      </c>
      <c r="O21" s="17"/>
    </row>
    <row r="22" spans="1:15" s="6" customFormat="1" ht="15">
      <c r="A22" s="250"/>
      <c r="B22" s="171" t="s">
        <v>173</v>
      </c>
      <c r="C22" s="172">
        <v>41474</v>
      </c>
      <c r="D22" s="169">
        <v>390.07</v>
      </c>
      <c r="E22" s="63"/>
      <c r="F22" s="8"/>
      <c r="G22" s="24"/>
      <c r="H22" s="42"/>
      <c r="I22" s="8"/>
      <c r="J22" s="50"/>
      <c r="K22" s="42"/>
      <c r="L22" s="8"/>
      <c r="M22" s="50"/>
      <c r="N22" s="68">
        <f t="shared" si="0"/>
        <v>390.07</v>
      </c>
      <c r="O22" s="17"/>
    </row>
    <row r="23" spans="1:15" s="6" customFormat="1" ht="15">
      <c r="A23" s="128" t="s">
        <v>126</v>
      </c>
      <c r="B23" s="42"/>
      <c r="C23" s="8"/>
      <c r="D23" s="80"/>
      <c r="E23" s="63"/>
      <c r="F23" s="8"/>
      <c r="G23" s="24"/>
      <c r="H23" s="42"/>
      <c r="I23" s="8"/>
      <c r="J23" s="50"/>
      <c r="K23" s="42"/>
      <c r="L23" s="8"/>
      <c r="M23" s="50"/>
      <c r="N23" s="68">
        <f t="shared" si="0"/>
        <v>0</v>
      </c>
      <c r="O23" s="17"/>
    </row>
    <row r="24" spans="1:15" s="6" customFormat="1" ht="15">
      <c r="A24" s="14" t="s">
        <v>47</v>
      </c>
      <c r="B24" s="171" t="s">
        <v>173</v>
      </c>
      <c r="C24" s="172">
        <v>41474</v>
      </c>
      <c r="D24" s="169">
        <v>743.35</v>
      </c>
      <c r="E24" s="63"/>
      <c r="F24" s="8"/>
      <c r="G24" s="24"/>
      <c r="H24" s="42"/>
      <c r="I24" s="8"/>
      <c r="J24" s="50"/>
      <c r="K24" s="42"/>
      <c r="L24" s="8"/>
      <c r="M24" s="50"/>
      <c r="N24" s="68">
        <f t="shared" si="0"/>
        <v>743.35</v>
      </c>
      <c r="O24" s="17"/>
    </row>
    <row r="25" spans="1:15" s="6" customFormat="1" ht="15">
      <c r="A25" s="14" t="s">
        <v>20</v>
      </c>
      <c r="B25" s="171" t="s">
        <v>173</v>
      </c>
      <c r="C25" s="172">
        <v>41474</v>
      </c>
      <c r="D25" s="169">
        <v>3314.05</v>
      </c>
      <c r="E25" s="63"/>
      <c r="F25" s="8"/>
      <c r="G25" s="24"/>
      <c r="H25" s="42"/>
      <c r="I25" s="8"/>
      <c r="J25" s="50"/>
      <c r="K25" s="42"/>
      <c r="L25" s="8"/>
      <c r="M25" s="50"/>
      <c r="N25" s="68">
        <f t="shared" si="0"/>
        <v>3314.05</v>
      </c>
      <c r="O25" s="17"/>
    </row>
    <row r="26" spans="1:15" s="6" customFormat="1" ht="15">
      <c r="A26" s="14" t="s">
        <v>21</v>
      </c>
      <c r="B26" s="171" t="s">
        <v>173</v>
      </c>
      <c r="C26" s="172">
        <v>41474</v>
      </c>
      <c r="D26" s="169">
        <v>780.14</v>
      </c>
      <c r="E26" s="63"/>
      <c r="F26" s="8"/>
      <c r="G26" s="24"/>
      <c r="H26" s="42"/>
      <c r="I26" s="8"/>
      <c r="J26" s="50"/>
      <c r="K26" s="42"/>
      <c r="L26" s="8"/>
      <c r="M26" s="50"/>
      <c r="N26" s="68">
        <f t="shared" si="0"/>
        <v>780.14</v>
      </c>
      <c r="O26" s="17"/>
    </row>
    <row r="27" spans="1:15" s="6" customFormat="1" ht="15">
      <c r="A27" s="14" t="s">
        <v>44</v>
      </c>
      <c r="B27" s="171" t="s">
        <v>173</v>
      </c>
      <c r="C27" s="172">
        <v>41474</v>
      </c>
      <c r="D27" s="169">
        <v>371.66</v>
      </c>
      <c r="E27" s="63"/>
      <c r="F27" s="8"/>
      <c r="G27" s="24"/>
      <c r="H27" s="42"/>
      <c r="I27" s="8"/>
      <c r="J27" s="50"/>
      <c r="K27" s="42"/>
      <c r="L27" s="8"/>
      <c r="M27" s="50"/>
      <c r="N27" s="68">
        <f t="shared" si="0"/>
        <v>371.66</v>
      </c>
      <c r="O27" s="17"/>
    </row>
    <row r="28" spans="1:15" s="6" customFormat="1" ht="15">
      <c r="A28" s="14" t="s">
        <v>45</v>
      </c>
      <c r="B28" s="42"/>
      <c r="C28" s="8"/>
      <c r="D28" s="80"/>
      <c r="E28" s="63"/>
      <c r="F28" s="8"/>
      <c r="G28" s="24"/>
      <c r="H28" s="42"/>
      <c r="I28" s="8"/>
      <c r="J28" s="50"/>
      <c r="K28" s="42"/>
      <c r="L28" s="8"/>
      <c r="M28" s="50"/>
      <c r="N28" s="68">
        <f t="shared" si="0"/>
        <v>0</v>
      </c>
      <c r="O28" s="17"/>
    </row>
    <row r="29" spans="1:15" s="6" customFormat="1" ht="25.5">
      <c r="A29" s="14" t="s">
        <v>22</v>
      </c>
      <c r="B29" s="171" t="s">
        <v>173</v>
      </c>
      <c r="C29" s="172">
        <v>41474</v>
      </c>
      <c r="D29" s="169">
        <v>1660.15</v>
      </c>
      <c r="E29" s="63"/>
      <c r="F29" s="8"/>
      <c r="G29" s="24"/>
      <c r="H29" s="42"/>
      <c r="I29" s="8"/>
      <c r="J29" s="50"/>
      <c r="K29" s="42"/>
      <c r="L29" s="8"/>
      <c r="M29" s="50"/>
      <c r="N29" s="68">
        <f t="shared" si="0"/>
        <v>1660.15</v>
      </c>
      <c r="O29" s="17"/>
    </row>
    <row r="30" spans="1:15" s="7" customFormat="1" ht="15">
      <c r="A30" s="14" t="s">
        <v>63</v>
      </c>
      <c r="B30" s="45"/>
      <c r="C30" s="10"/>
      <c r="D30" s="80"/>
      <c r="E30" s="171" t="s">
        <v>200</v>
      </c>
      <c r="F30" s="172">
        <v>41544</v>
      </c>
      <c r="G30" s="169">
        <v>2617.3</v>
      </c>
      <c r="H30" s="45"/>
      <c r="I30" s="10"/>
      <c r="J30" s="52"/>
      <c r="K30" s="45"/>
      <c r="L30" s="10"/>
      <c r="M30" s="52"/>
      <c r="N30" s="68">
        <f t="shared" si="0"/>
        <v>2617.3</v>
      </c>
      <c r="O30" s="17"/>
    </row>
    <row r="31" spans="1:15" s="7" customFormat="1" ht="15">
      <c r="A31" s="193" t="s">
        <v>113</v>
      </c>
      <c r="B31" s="45"/>
      <c r="C31" s="10"/>
      <c r="D31" s="80"/>
      <c r="E31" s="66"/>
      <c r="F31" s="10"/>
      <c r="G31" s="25"/>
      <c r="H31" s="192">
        <v>1</v>
      </c>
      <c r="I31" s="194">
        <v>41649</v>
      </c>
      <c r="J31" s="169">
        <v>2957.58</v>
      </c>
      <c r="K31" s="45"/>
      <c r="L31" s="10"/>
      <c r="M31" s="52"/>
      <c r="N31" s="68">
        <f t="shared" si="0"/>
        <v>2957.58</v>
      </c>
      <c r="O31" s="17"/>
    </row>
    <row r="32" spans="1:15" s="7" customFormat="1" ht="30">
      <c r="A32" s="78" t="s">
        <v>38</v>
      </c>
      <c r="B32" s="45"/>
      <c r="C32" s="10"/>
      <c r="D32" s="80"/>
      <c r="E32" s="66"/>
      <c r="F32" s="10"/>
      <c r="G32" s="25"/>
      <c r="H32" s="45"/>
      <c r="I32" s="10"/>
      <c r="J32" s="52"/>
      <c r="K32" s="45"/>
      <c r="L32" s="10"/>
      <c r="M32" s="52"/>
      <c r="N32" s="68">
        <f t="shared" si="0"/>
        <v>0</v>
      </c>
      <c r="O32" s="17"/>
    </row>
    <row r="33" spans="1:15" s="7" customFormat="1" ht="25.5">
      <c r="A33" s="14" t="s">
        <v>90</v>
      </c>
      <c r="B33" s="171" t="s">
        <v>165</v>
      </c>
      <c r="C33" s="172">
        <v>41425</v>
      </c>
      <c r="D33" s="169">
        <v>743.35</v>
      </c>
      <c r="E33" s="66"/>
      <c r="F33" s="10"/>
      <c r="G33" s="25"/>
      <c r="H33" s="171" t="s">
        <v>217</v>
      </c>
      <c r="I33" s="172" t="s">
        <v>218</v>
      </c>
      <c r="J33" s="169">
        <v>743.35</v>
      </c>
      <c r="K33" s="171" t="s">
        <v>237</v>
      </c>
      <c r="L33" s="172">
        <v>41733</v>
      </c>
      <c r="M33" s="169">
        <v>743.35</v>
      </c>
      <c r="N33" s="68">
        <f t="shared" si="0"/>
        <v>2230.05</v>
      </c>
      <c r="O33" s="17"/>
    </row>
    <row r="34" spans="1:15" s="6" customFormat="1" ht="25.5">
      <c r="A34" s="14" t="s">
        <v>92</v>
      </c>
      <c r="B34" s="42"/>
      <c r="C34" s="8"/>
      <c r="D34" s="80"/>
      <c r="E34" s="63"/>
      <c r="F34" s="8"/>
      <c r="G34" s="24"/>
      <c r="H34" s="192"/>
      <c r="I34" s="123"/>
      <c r="J34" s="69"/>
      <c r="K34" s="171" t="s">
        <v>226</v>
      </c>
      <c r="L34" s="172">
        <v>41705</v>
      </c>
      <c r="M34" s="169">
        <v>1486.7</v>
      </c>
      <c r="N34" s="68">
        <f t="shared" si="0"/>
        <v>1486.7</v>
      </c>
      <c r="O34" s="17"/>
    </row>
    <row r="35" spans="1:15" s="9" customFormat="1" ht="15">
      <c r="A35" s="14" t="s">
        <v>94</v>
      </c>
      <c r="B35" s="171" t="s">
        <v>173</v>
      </c>
      <c r="C35" s="172">
        <v>41474</v>
      </c>
      <c r="D35" s="169">
        <v>1560.23</v>
      </c>
      <c r="E35" s="65"/>
      <c r="F35" s="37"/>
      <c r="G35" s="39"/>
      <c r="H35" s="192"/>
      <c r="I35" s="123"/>
      <c r="J35" s="69"/>
      <c r="K35" s="44"/>
      <c r="L35" s="37"/>
      <c r="M35" s="51"/>
      <c r="N35" s="68">
        <f t="shared" si="0"/>
        <v>1560.23</v>
      </c>
      <c r="O35" s="17"/>
    </row>
    <row r="36" spans="1:15" s="9" customFormat="1" ht="25.5">
      <c r="A36" s="128" t="s">
        <v>130</v>
      </c>
      <c r="B36" s="44"/>
      <c r="C36" s="37"/>
      <c r="D36" s="80"/>
      <c r="E36" s="171" t="s">
        <v>193</v>
      </c>
      <c r="F36" s="172">
        <v>41516</v>
      </c>
      <c r="G36" s="169">
        <v>371.67</v>
      </c>
      <c r="H36" s="171" t="s">
        <v>217</v>
      </c>
      <c r="I36" s="172" t="s">
        <v>218</v>
      </c>
      <c r="J36" s="169">
        <v>371.67</v>
      </c>
      <c r="K36" s="44"/>
      <c r="L36" s="37"/>
      <c r="M36" s="52"/>
      <c r="N36" s="68">
        <f t="shared" si="0"/>
        <v>743.34</v>
      </c>
      <c r="O36" s="17"/>
    </row>
    <row r="37" spans="1:15" s="9" customFormat="1" ht="15">
      <c r="A37" s="128" t="s">
        <v>135</v>
      </c>
      <c r="B37" s="44"/>
      <c r="C37" s="37"/>
      <c r="D37" s="80"/>
      <c r="E37" s="65"/>
      <c r="F37" s="37"/>
      <c r="G37" s="39"/>
      <c r="H37" s="44"/>
      <c r="I37" s="37"/>
      <c r="J37" s="51"/>
      <c r="K37" s="44"/>
      <c r="L37" s="37"/>
      <c r="M37" s="51"/>
      <c r="N37" s="68">
        <f t="shared" si="0"/>
        <v>0</v>
      </c>
      <c r="O37" s="17"/>
    </row>
    <row r="38" spans="1:15" s="7" customFormat="1" ht="15">
      <c r="A38" s="5" t="s">
        <v>46</v>
      </c>
      <c r="B38" s="45"/>
      <c r="C38" s="10"/>
      <c r="D38" s="80">
        <f>O38/4</f>
        <v>1321.92</v>
      </c>
      <c r="E38" s="66"/>
      <c r="F38" s="10"/>
      <c r="G38" s="80">
        <f>O38/4</f>
        <v>1321.92</v>
      </c>
      <c r="H38" s="45"/>
      <c r="I38" s="10"/>
      <c r="J38" s="80">
        <f>O38/4</f>
        <v>1321.92</v>
      </c>
      <c r="K38" s="45"/>
      <c r="L38" s="10"/>
      <c r="M38" s="80">
        <f>O38/4</f>
        <v>1321.92</v>
      </c>
      <c r="N38" s="68">
        <f t="shared" si="0"/>
        <v>5287.68</v>
      </c>
      <c r="O38" s="17">
        <v>5287.68</v>
      </c>
    </row>
    <row r="39" spans="1:15" s="7" customFormat="1" ht="15">
      <c r="A39" s="193" t="s">
        <v>136</v>
      </c>
      <c r="B39" s="45"/>
      <c r="C39" s="10"/>
      <c r="D39" s="80"/>
      <c r="E39" s="66"/>
      <c r="F39" s="10"/>
      <c r="G39" s="167"/>
      <c r="H39" s="192">
        <v>1</v>
      </c>
      <c r="I39" s="194">
        <v>41649</v>
      </c>
      <c r="J39" s="169">
        <v>2539.22</v>
      </c>
      <c r="K39" s="45"/>
      <c r="L39" s="10"/>
      <c r="M39" s="80"/>
      <c r="N39" s="68">
        <f t="shared" si="0"/>
        <v>2539.22</v>
      </c>
      <c r="O39" s="17"/>
    </row>
    <row r="40" spans="1:15" s="7" customFormat="1" ht="30">
      <c r="A40" s="78" t="s">
        <v>39</v>
      </c>
      <c r="B40" s="45"/>
      <c r="C40" s="10"/>
      <c r="D40" s="80"/>
      <c r="E40" s="66"/>
      <c r="F40" s="10"/>
      <c r="G40" s="25"/>
      <c r="H40" s="45"/>
      <c r="I40" s="10"/>
      <c r="J40" s="52"/>
      <c r="K40" s="45"/>
      <c r="L40" s="10"/>
      <c r="M40" s="52"/>
      <c r="N40" s="68">
        <f t="shared" si="0"/>
        <v>0</v>
      </c>
      <c r="O40" s="17"/>
    </row>
    <row r="41" spans="1:15" s="7" customFormat="1" ht="15">
      <c r="A41" s="193" t="s">
        <v>115</v>
      </c>
      <c r="B41" s="45"/>
      <c r="C41" s="10"/>
      <c r="D41" s="80"/>
      <c r="E41" s="66"/>
      <c r="F41" s="10"/>
      <c r="G41" s="25"/>
      <c r="H41" s="192">
        <v>1</v>
      </c>
      <c r="I41" s="194">
        <v>41649</v>
      </c>
      <c r="J41" s="169">
        <v>321.07</v>
      </c>
      <c r="K41" s="45"/>
      <c r="L41" s="10"/>
      <c r="M41" s="52"/>
      <c r="N41" s="68">
        <f t="shared" si="0"/>
        <v>321.07</v>
      </c>
      <c r="O41" s="17"/>
    </row>
    <row r="42" spans="1:15" s="7" customFormat="1" ht="15">
      <c r="A42" s="128" t="s">
        <v>138</v>
      </c>
      <c r="B42" s="45"/>
      <c r="C42" s="10"/>
      <c r="D42" s="80"/>
      <c r="E42" s="66"/>
      <c r="F42" s="10"/>
      <c r="G42" s="25"/>
      <c r="H42" s="45"/>
      <c r="I42" s="10"/>
      <c r="J42" s="52"/>
      <c r="K42" s="45"/>
      <c r="L42" s="10"/>
      <c r="M42" s="52"/>
      <c r="N42" s="68">
        <f t="shared" si="0"/>
        <v>0</v>
      </c>
      <c r="O42" s="17"/>
    </row>
    <row r="43" spans="1:15" s="7" customFormat="1" ht="15">
      <c r="A43" s="78" t="s">
        <v>40</v>
      </c>
      <c r="B43" s="45"/>
      <c r="C43" s="10"/>
      <c r="D43" s="80"/>
      <c r="E43" s="66"/>
      <c r="F43" s="10"/>
      <c r="G43" s="25"/>
      <c r="H43" s="45"/>
      <c r="I43" s="10"/>
      <c r="J43" s="52"/>
      <c r="K43" s="45"/>
      <c r="L43" s="10"/>
      <c r="M43" s="52"/>
      <c r="N43" s="68">
        <f t="shared" si="0"/>
        <v>0</v>
      </c>
      <c r="O43" s="17"/>
    </row>
    <row r="44" spans="1:15" s="7" customFormat="1" ht="15">
      <c r="A44" s="14" t="s">
        <v>49</v>
      </c>
      <c r="B44" s="45"/>
      <c r="C44" s="10"/>
      <c r="D44" s="80"/>
      <c r="E44" s="66"/>
      <c r="F44" s="10"/>
      <c r="G44" s="25"/>
      <c r="H44" s="45"/>
      <c r="I44" s="10"/>
      <c r="J44" s="52"/>
      <c r="K44" s="45">
        <v>49</v>
      </c>
      <c r="L44" s="168">
        <v>41754</v>
      </c>
      <c r="M44" s="50">
        <v>5353.02</v>
      </c>
      <c r="N44" s="68">
        <f t="shared" si="0"/>
        <v>5353.02</v>
      </c>
      <c r="O44" s="17"/>
    </row>
    <row r="45" spans="1:15" s="7" customFormat="1" ht="15">
      <c r="A45" s="14" t="s">
        <v>37</v>
      </c>
      <c r="B45" s="45"/>
      <c r="C45" s="10"/>
      <c r="D45" s="80"/>
      <c r="E45" s="66"/>
      <c r="F45" s="10"/>
      <c r="G45" s="25"/>
      <c r="H45" s="45"/>
      <c r="I45" s="10"/>
      <c r="J45" s="52"/>
      <c r="K45" s="171" t="s">
        <v>226</v>
      </c>
      <c r="L45" s="172">
        <v>41705</v>
      </c>
      <c r="M45" s="169">
        <v>777.03</v>
      </c>
      <c r="N45" s="68">
        <f t="shared" si="0"/>
        <v>777.03</v>
      </c>
      <c r="O45" s="17"/>
    </row>
    <row r="46" spans="1:15" s="7" customFormat="1" ht="15">
      <c r="A46" s="128" t="s">
        <v>139</v>
      </c>
      <c r="B46" s="171" t="s">
        <v>168</v>
      </c>
      <c r="C46" s="172">
        <v>41446</v>
      </c>
      <c r="D46" s="169">
        <v>3434.7</v>
      </c>
      <c r="E46" s="66"/>
      <c r="F46" s="10"/>
      <c r="G46" s="25"/>
      <c r="H46" s="45"/>
      <c r="I46" s="10"/>
      <c r="J46" s="52"/>
      <c r="K46" s="45"/>
      <c r="L46" s="10"/>
      <c r="M46" s="52"/>
      <c r="N46" s="68">
        <f t="shared" si="0"/>
        <v>3434.7</v>
      </c>
      <c r="O46" s="17"/>
    </row>
    <row r="47" spans="1:15" s="7" customFormat="1" ht="15">
      <c r="A47" s="129" t="s">
        <v>141</v>
      </c>
      <c r="B47" s="45"/>
      <c r="C47" s="10"/>
      <c r="D47" s="80"/>
      <c r="E47" s="171" t="s">
        <v>202</v>
      </c>
      <c r="F47" s="172">
        <v>41544</v>
      </c>
      <c r="G47" s="169">
        <v>17124.71</v>
      </c>
      <c r="H47" s="45"/>
      <c r="I47" s="10"/>
      <c r="J47" s="52"/>
      <c r="K47" s="45"/>
      <c r="L47" s="10"/>
      <c r="M47" s="52"/>
      <c r="N47" s="68">
        <f t="shared" si="0"/>
        <v>17124.71</v>
      </c>
      <c r="O47" s="17"/>
    </row>
    <row r="48" spans="1:15" s="7" customFormat="1" ht="15">
      <c r="A48" s="78" t="s">
        <v>96</v>
      </c>
      <c r="B48" s="45"/>
      <c r="C48" s="10"/>
      <c r="D48" s="80"/>
      <c r="E48" s="66"/>
      <c r="F48" s="10"/>
      <c r="G48" s="25"/>
      <c r="H48" s="45"/>
      <c r="I48" s="10"/>
      <c r="J48" s="52"/>
      <c r="K48" s="45"/>
      <c r="L48" s="10"/>
      <c r="M48" s="52"/>
      <c r="N48" s="68">
        <f t="shared" si="0"/>
        <v>0</v>
      </c>
      <c r="O48" s="17"/>
    </row>
    <row r="49" spans="1:15" s="7" customFormat="1" ht="25.5">
      <c r="A49" s="14" t="s">
        <v>97</v>
      </c>
      <c r="B49" s="45"/>
      <c r="C49" s="10"/>
      <c r="D49" s="80"/>
      <c r="E49" s="66"/>
      <c r="F49" s="10"/>
      <c r="G49" s="25"/>
      <c r="H49" s="171" t="s">
        <v>217</v>
      </c>
      <c r="I49" s="172" t="s">
        <v>219</v>
      </c>
      <c r="J49" s="169">
        <v>932.26</v>
      </c>
      <c r="K49" s="45"/>
      <c r="L49" s="10"/>
      <c r="M49" s="52"/>
      <c r="N49" s="68">
        <f t="shared" si="0"/>
        <v>932.26</v>
      </c>
      <c r="O49" s="17"/>
    </row>
    <row r="50" spans="1:15" s="7" customFormat="1" ht="15">
      <c r="A50" s="78" t="s">
        <v>109</v>
      </c>
      <c r="B50" s="45"/>
      <c r="C50" s="10"/>
      <c r="D50" s="80"/>
      <c r="E50" s="66"/>
      <c r="F50" s="10"/>
      <c r="G50" s="25"/>
      <c r="H50" s="45"/>
      <c r="I50" s="10"/>
      <c r="J50" s="52"/>
      <c r="K50" s="45"/>
      <c r="L50" s="10"/>
      <c r="M50" s="52"/>
      <c r="N50" s="68">
        <f t="shared" si="0"/>
        <v>0</v>
      </c>
      <c r="O50" s="17"/>
    </row>
    <row r="51" spans="1:15" s="7" customFormat="1" ht="15">
      <c r="A51" s="14" t="s">
        <v>110</v>
      </c>
      <c r="B51" s="45"/>
      <c r="C51" s="10"/>
      <c r="D51" s="80"/>
      <c r="E51" s="66"/>
      <c r="F51" s="10"/>
      <c r="G51" s="25"/>
      <c r="H51" s="45"/>
      <c r="I51" s="10"/>
      <c r="J51" s="52"/>
      <c r="K51" s="45"/>
      <c r="L51" s="10"/>
      <c r="M51" s="52"/>
      <c r="N51" s="68">
        <f t="shared" si="0"/>
        <v>0</v>
      </c>
      <c r="O51" s="17"/>
    </row>
    <row r="52" spans="1:15" s="7" customFormat="1" ht="15">
      <c r="A52" s="78" t="s">
        <v>98</v>
      </c>
      <c r="B52" s="45"/>
      <c r="C52" s="10"/>
      <c r="D52" s="80"/>
      <c r="E52" s="66"/>
      <c r="F52" s="10"/>
      <c r="G52" s="25"/>
      <c r="H52" s="45"/>
      <c r="I52" s="10"/>
      <c r="J52" s="52"/>
      <c r="K52" s="45"/>
      <c r="L52" s="10"/>
      <c r="M52" s="52"/>
      <c r="N52" s="68">
        <f t="shared" si="0"/>
        <v>0</v>
      </c>
      <c r="O52" s="17"/>
    </row>
    <row r="53" spans="1:15" s="7" customFormat="1" ht="15.75" thickBot="1">
      <c r="A53" s="14" t="s">
        <v>103</v>
      </c>
      <c r="B53" s="45"/>
      <c r="C53" s="10"/>
      <c r="D53" s="80"/>
      <c r="E53" s="66"/>
      <c r="F53" s="10"/>
      <c r="G53" s="25"/>
      <c r="H53" s="45"/>
      <c r="I53" s="10"/>
      <c r="J53" s="52"/>
      <c r="K53" s="45"/>
      <c r="L53" s="10"/>
      <c r="M53" s="52"/>
      <c r="N53" s="68">
        <f t="shared" si="0"/>
        <v>0</v>
      </c>
      <c r="O53" s="17"/>
    </row>
    <row r="54" spans="1:15" s="7" customFormat="1" ht="19.5" thickBot="1">
      <c r="A54" s="4" t="s">
        <v>85</v>
      </c>
      <c r="B54" s="45"/>
      <c r="C54" s="10"/>
      <c r="D54" s="80">
        <f>O54/4</f>
        <v>10036.1</v>
      </c>
      <c r="E54" s="66"/>
      <c r="F54" s="10"/>
      <c r="G54" s="80">
        <f>O54/4</f>
        <v>10036.1</v>
      </c>
      <c r="H54" s="45"/>
      <c r="I54" s="10"/>
      <c r="J54" s="80">
        <f>O54/4</f>
        <v>10036.1</v>
      </c>
      <c r="K54" s="45"/>
      <c r="L54" s="10"/>
      <c r="M54" s="80">
        <f>O54/4</f>
        <v>10036.1</v>
      </c>
      <c r="N54" s="68">
        <f t="shared" si="0"/>
        <v>40144.4</v>
      </c>
      <c r="O54" s="17">
        <v>40144.39</v>
      </c>
    </row>
    <row r="55" spans="1:15" s="6" customFormat="1" ht="20.25" thickBot="1">
      <c r="A55" s="58" t="s">
        <v>32</v>
      </c>
      <c r="B55" s="42"/>
      <c r="C55" s="8"/>
      <c r="D55" s="31">
        <f>SUM(D6:D54)</f>
        <v>95754.52</v>
      </c>
      <c r="E55" s="63"/>
      <c r="F55" s="8"/>
      <c r="G55" s="31">
        <f>SUM(G6:G54)</f>
        <v>113818.62</v>
      </c>
      <c r="H55" s="42"/>
      <c r="I55" s="8"/>
      <c r="J55" s="31">
        <f>SUM(J6:J54)</f>
        <v>90242.61</v>
      </c>
      <c r="K55" s="42"/>
      <c r="L55" s="8"/>
      <c r="M55" s="31">
        <f>SUM(M6:M54)</f>
        <v>94022.48</v>
      </c>
      <c r="N55" s="68">
        <f t="shared" si="0"/>
        <v>393838.23</v>
      </c>
      <c r="O55" s="31">
        <f>SUM(O6:O54)</f>
        <v>329509.77</v>
      </c>
    </row>
    <row r="56" spans="1:15" s="11" customFormat="1" ht="20.25" hidden="1" thickBot="1">
      <c r="A56" s="59" t="s">
        <v>29</v>
      </c>
      <c r="B56" s="46"/>
      <c r="C56" s="38"/>
      <c r="D56" s="53"/>
      <c r="E56" s="67"/>
      <c r="F56" s="38"/>
      <c r="G56" s="40"/>
      <c r="H56" s="46"/>
      <c r="I56" s="38"/>
      <c r="J56" s="53"/>
      <c r="K56" s="46"/>
      <c r="L56" s="38"/>
      <c r="M56" s="53"/>
      <c r="N56" s="67"/>
      <c r="O56" s="32"/>
    </row>
    <row r="57" spans="1:15" s="13" customFormat="1" ht="39.75" customHeight="1" thickBot="1">
      <c r="A57" s="237" t="s">
        <v>31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9"/>
      <c r="O57" s="33">
        <f>SUM(O58:O62)</f>
        <v>0</v>
      </c>
    </row>
    <row r="58" spans="1:15" s="7" customFormat="1" ht="15">
      <c r="A58" s="173" t="s">
        <v>189</v>
      </c>
      <c r="B58" s="171" t="s">
        <v>175</v>
      </c>
      <c r="C58" s="172">
        <v>41486</v>
      </c>
      <c r="D58" s="169">
        <v>15372.43</v>
      </c>
      <c r="E58" s="171" t="s">
        <v>190</v>
      </c>
      <c r="F58" s="172">
        <v>41509</v>
      </c>
      <c r="G58" s="169">
        <v>3843.04</v>
      </c>
      <c r="H58" s="45"/>
      <c r="I58" s="10"/>
      <c r="J58" s="52"/>
      <c r="K58" s="45">
        <v>56</v>
      </c>
      <c r="L58" s="168">
        <v>41759</v>
      </c>
      <c r="M58" s="50">
        <v>19215.42</v>
      </c>
      <c r="N58" s="68">
        <f aca="true" t="shared" si="5" ref="N58:N63">M58+J58+G58+D58</f>
        <v>38430.89</v>
      </c>
      <c r="O58" s="81"/>
    </row>
    <row r="59" spans="1:15" s="7" customFormat="1" ht="15">
      <c r="A59" s="173" t="s">
        <v>158</v>
      </c>
      <c r="B59" s="171" t="s">
        <v>174</v>
      </c>
      <c r="C59" s="172">
        <v>41467</v>
      </c>
      <c r="D59" s="169">
        <v>10926.98</v>
      </c>
      <c r="E59" s="66"/>
      <c r="F59" s="10"/>
      <c r="G59" s="25"/>
      <c r="H59" s="45"/>
      <c r="I59" s="10"/>
      <c r="J59" s="52"/>
      <c r="K59" s="45"/>
      <c r="L59" s="10"/>
      <c r="M59" s="52"/>
      <c r="N59" s="68">
        <f t="shared" si="5"/>
        <v>10926.98</v>
      </c>
      <c r="O59" s="81"/>
    </row>
    <row r="60" spans="1:15" s="7" customFormat="1" ht="15">
      <c r="A60" s="129" t="s">
        <v>159</v>
      </c>
      <c r="B60" s="45"/>
      <c r="C60" s="10"/>
      <c r="D60" s="52"/>
      <c r="E60" s="66"/>
      <c r="F60" s="10"/>
      <c r="G60" s="25"/>
      <c r="H60" s="45"/>
      <c r="I60" s="10"/>
      <c r="J60" s="52"/>
      <c r="K60" s="45"/>
      <c r="L60" s="10"/>
      <c r="M60" s="52"/>
      <c r="N60" s="68">
        <f t="shared" si="5"/>
        <v>0</v>
      </c>
      <c r="O60" s="68"/>
    </row>
    <row r="61" spans="1:15" s="7" customFormat="1" ht="15">
      <c r="A61" s="173" t="s">
        <v>160</v>
      </c>
      <c r="B61" s="45"/>
      <c r="C61" s="10"/>
      <c r="D61" s="52"/>
      <c r="E61" s="171" t="s">
        <v>185</v>
      </c>
      <c r="F61" s="172">
        <v>41495</v>
      </c>
      <c r="G61" s="169">
        <v>27830.79</v>
      </c>
      <c r="H61" s="45"/>
      <c r="I61" s="10"/>
      <c r="J61" s="52"/>
      <c r="K61" s="45"/>
      <c r="L61" s="10"/>
      <c r="M61" s="52"/>
      <c r="N61" s="68">
        <f t="shared" si="5"/>
        <v>27830.79</v>
      </c>
      <c r="O61" s="81"/>
    </row>
    <row r="62" spans="1:15" s="7" customFormat="1" ht="15.75" thickBot="1">
      <c r="A62" s="173" t="s">
        <v>161</v>
      </c>
      <c r="B62" s="171" t="s">
        <v>176</v>
      </c>
      <c r="C62" s="172">
        <v>41460</v>
      </c>
      <c r="D62" s="169">
        <v>4999.62</v>
      </c>
      <c r="E62" s="66"/>
      <c r="F62" s="10"/>
      <c r="G62" s="25"/>
      <c r="H62" s="45"/>
      <c r="I62" s="10"/>
      <c r="J62" s="52"/>
      <c r="K62" s="45"/>
      <c r="L62" s="10"/>
      <c r="M62" s="52"/>
      <c r="N62" s="68">
        <f t="shared" si="5"/>
        <v>4999.62</v>
      </c>
      <c r="O62" s="81"/>
    </row>
    <row r="63" spans="1:15" s="7" customFormat="1" ht="20.25" thickBot="1">
      <c r="A63" s="58" t="s">
        <v>32</v>
      </c>
      <c r="B63" s="58"/>
      <c r="C63" s="58"/>
      <c r="D63" s="178">
        <f>SUM(D58:D62)</f>
        <v>31299.03</v>
      </c>
      <c r="E63" s="58"/>
      <c r="F63" s="58"/>
      <c r="G63" s="178">
        <f>SUM(G58:G62)</f>
        <v>31673.83</v>
      </c>
      <c r="H63" s="58"/>
      <c r="I63" s="58"/>
      <c r="J63" s="178">
        <f>SUM(J58:J62)</f>
        <v>0</v>
      </c>
      <c r="K63" s="58"/>
      <c r="L63" s="58"/>
      <c r="M63" s="31">
        <f>SUM(M58:M62)</f>
        <v>19215.42</v>
      </c>
      <c r="N63" s="68">
        <f t="shared" si="5"/>
        <v>82188.28</v>
      </c>
      <c r="O63" s="81"/>
    </row>
    <row r="64" spans="1:15" s="7" customFormat="1" ht="42" customHeight="1">
      <c r="A64" s="237" t="s">
        <v>86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9"/>
      <c r="O64" s="23"/>
    </row>
    <row r="65" spans="1:15" s="7" customFormat="1" ht="15">
      <c r="A65" s="56" t="s">
        <v>162</v>
      </c>
      <c r="B65" s="170" t="s">
        <v>163</v>
      </c>
      <c r="C65" s="168">
        <v>41402</v>
      </c>
      <c r="D65" s="169">
        <v>474.89</v>
      </c>
      <c r="E65" s="30"/>
      <c r="F65" s="1"/>
      <c r="G65" s="23"/>
      <c r="H65" s="47"/>
      <c r="I65" s="1"/>
      <c r="J65" s="54"/>
      <c r="K65" s="47"/>
      <c r="L65" s="1"/>
      <c r="M65" s="54"/>
      <c r="N65" s="66"/>
      <c r="O65" s="30"/>
    </row>
    <row r="66" spans="1:15" s="7" customFormat="1" ht="15">
      <c r="A66" s="56" t="s">
        <v>167</v>
      </c>
      <c r="B66" s="171" t="s">
        <v>166</v>
      </c>
      <c r="C66" s="172">
        <v>41432</v>
      </c>
      <c r="D66" s="169">
        <v>6345.68</v>
      </c>
      <c r="E66" s="66"/>
      <c r="F66" s="10"/>
      <c r="G66" s="25"/>
      <c r="H66" s="45"/>
      <c r="I66" s="10"/>
      <c r="J66" s="52"/>
      <c r="K66" s="45"/>
      <c r="L66" s="10"/>
      <c r="M66" s="52"/>
      <c r="N66" s="66"/>
      <c r="O66" s="30"/>
    </row>
    <row r="67" spans="1:15" s="7" customFormat="1" ht="15">
      <c r="A67" s="56" t="s">
        <v>170</v>
      </c>
      <c r="B67" s="171" t="s">
        <v>169</v>
      </c>
      <c r="C67" s="172">
        <v>41402</v>
      </c>
      <c r="D67" s="169">
        <v>668.41</v>
      </c>
      <c r="E67" s="66"/>
      <c r="F67" s="10"/>
      <c r="G67" s="25"/>
      <c r="H67" s="45"/>
      <c r="I67" s="10"/>
      <c r="J67" s="52"/>
      <c r="K67" s="45">
        <v>50</v>
      </c>
      <c r="L67" s="168">
        <v>41759</v>
      </c>
      <c r="M67" s="50">
        <v>688.69</v>
      </c>
      <c r="N67" s="66"/>
      <c r="O67" s="30"/>
    </row>
    <row r="68" spans="1:15" s="7" customFormat="1" ht="15">
      <c r="A68" s="56" t="s">
        <v>171</v>
      </c>
      <c r="B68" s="171" t="s">
        <v>169</v>
      </c>
      <c r="C68" s="172">
        <v>41402</v>
      </c>
      <c r="D68" s="169">
        <v>671.38</v>
      </c>
      <c r="E68" s="66"/>
      <c r="F68" s="10"/>
      <c r="G68" s="25"/>
      <c r="H68" s="45"/>
      <c r="I68" s="10"/>
      <c r="J68" s="52"/>
      <c r="K68" s="45"/>
      <c r="L68" s="10"/>
      <c r="M68" s="52"/>
      <c r="N68" s="66"/>
      <c r="O68" s="30"/>
    </row>
    <row r="69" spans="1:15" s="7" customFormat="1" ht="15">
      <c r="A69" s="56" t="s">
        <v>181</v>
      </c>
      <c r="B69" s="171" t="s">
        <v>182</v>
      </c>
      <c r="C69" s="172">
        <v>41442</v>
      </c>
      <c r="D69" s="169">
        <v>500</v>
      </c>
      <c r="E69" s="66"/>
      <c r="F69" s="10"/>
      <c r="G69" s="25"/>
      <c r="H69" s="45"/>
      <c r="I69" s="10"/>
      <c r="J69" s="52"/>
      <c r="K69" s="45"/>
      <c r="L69" s="10"/>
      <c r="M69" s="52"/>
      <c r="N69" s="66"/>
      <c r="O69" s="68">
        <f>N69+K69+H69+E69</f>
        <v>0</v>
      </c>
    </row>
    <row r="70" spans="1:15" s="7" customFormat="1" ht="15">
      <c r="A70" s="56" t="s">
        <v>183</v>
      </c>
      <c r="B70" s="45"/>
      <c r="C70" s="10"/>
      <c r="D70" s="52"/>
      <c r="E70" s="171" t="s">
        <v>184</v>
      </c>
      <c r="F70" s="172">
        <v>41502</v>
      </c>
      <c r="G70" s="169">
        <v>4203.72</v>
      </c>
      <c r="H70" s="45"/>
      <c r="I70" s="10"/>
      <c r="J70" s="52"/>
      <c r="K70" s="45"/>
      <c r="L70" s="10"/>
      <c r="M70" s="52"/>
      <c r="N70" s="66"/>
      <c r="O70" s="30"/>
    </row>
    <row r="71" spans="1:15" s="7" customFormat="1" ht="15">
      <c r="A71" s="56" t="s">
        <v>187</v>
      </c>
      <c r="B71" s="45"/>
      <c r="C71" s="10"/>
      <c r="D71" s="52"/>
      <c r="E71" s="171" t="s">
        <v>186</v>
      </c>
      <c r="F71" s="172">
        <v>41509</v>
      </c>
      <c r="G71" s="169">
        <v>184.33</v>
      </c>
      <c r="H71" s="45"/>
      <c r="I71" s="10"/>
      <c r="J71" s="52"/>
      <c r="K71" s="45"/>
      <c r="L71" s="10"/>
      <c r="M71" s="52"/>
      <c r="N71" s="66"/>
      <c r="O71" s="30"/>
    </row>
    <row r="72" spans="1:15" s="7" customFormat="1" ht="15">
      <c r="A72" s="56" t="s">
        <v>188</v>
      </c>
      <c r="B72" s="45"/>
      <c r="C72" s="10"/>
      <c r="D72" s="52"/>
      <c r="E72" s="171" t="s">
        <v>186</v>
      </c>
      <c r="F72" s="172">
        <v>41509</v>
      </c>
      <c r="G72" s="169">
        <v>3471.96</v>
      </c>
      <c r="H72" s="45"/>
      <c r="I72" s="10"/>
      <c r="J72" s="52"/>
      <c r="K72" s="45"/>
      <c r="L72" s="10"/>
      <c r="M72" s="52"/>
      <c r="N72" s="66"/>
      <c r="O72" s="30"/>
    </row>
    <row r="73" spans="1:15" s="7" customFormat="1" ht="15">
      <c r="A73" s="56" t="s">
        <v>191</v>
      </c>
      <c r="B73" s="45"/>
      <c r="C73" s="10"/>
      <c r="D73" s="52"/>
      <c r="E73" s="180" t="s">
        <v>192</v>
      </c>
      <c r="F73" s="172">
        <v>41493</v>
      </c>
      <c r="G73" s="181">
        <v>93</v>
      </c>
      <c r="H73" s="41" t="s">
        <v>240</v>
      </c>
      <c r="I73" s="168">
        <v>41639</v>
      </c>
      <c r="J73" s="50">
        <v>93</v>
      </c>
      <c r="K73" s="45"/>
      <c r="L73" s="10"/>
      <c r="M73" s="52"/>
      <c r="N73" s="66"/>
      <c r="O73" s="30"/>
    </row>
    <row r="74" spans="1:15" s="7" customFormat="1" ht="15">
      <c r="A74" s="56" t="s">
        <v>194</v>
      </c>
      <c r="B74" s="45"/>
      <c r="C74" s="10"/>
      <c r="D74" s="52"/>
      <c r="E74" s="171" t="s">
        <v>195</v>
      </c>
      <c r="F74" s="172">
        <v>41530</v>
      </c>
      <c r="G74" s="169">
        <v>214.17</v>
      </c>
      <c r="H74" s="45"/>
      <c r="I74" s="10"/>
      <c r="J74" s="52"/>
      <c r="K74" s="45"/>
      <c r="L74" s="10"/>
      <c r="M74" s="52"/>
      <c r="N74" s="66"/>
      <c r="O74" s="30"/>
    </row>
    <row r="75" spans="1:15" s="7" customFormat="1" ht="15">
      <c r="A75" s="56" t="s">
        <v>196</v>
      </c>
      <c r="B75" s="45"/>
      <c r="C75" s="10"/>
      <c r="D75" s="52"/>
      <c r="E75" s="171" t="s">
        <v>197</v>
      </c>
      <c r="F75" s="172">
        <v>41537</v>
      </c>
      <c r="G75" s="169">
        <v>1003.2</v>
      </c>
      <c r="H75" s="45"/>
      <c r="I75" s="10"/>
      <c r="J75" s="52"/>
      <c r="K75" s="45"/>
      <c r="L75" s="10"/>
      <c r="M75" s="52"/>
      <c r="N75" s="66"/>
      <c r="O75" s="30"/>
    </row>
    <row r="76" spans="1:15" s="7" customFormat="1" ht="15">
      <c r="A76" s="56" t="s">
        <v>199</v>
      </c>
      <c r="B76" s="45"/>
      <c r="C76" s="10"/>
      <c r="D76" s="52"/>
      <c r="E76" s="171" t="s">
        <v>200</v>
      </c>
      <c r="F76" s="172">
        <v>41544</v>
      </c>
      <c r="G76" s="169">
        <v>1397.58</v>
      </c>
      <c r="H76" s="45"/>
      <c r="I76" s="10"/>
      <c r="J76" s="52"/>
      <c r="K76" s="45"/>
      <c r="L76" s="10"/>
      <c r="M76" s="52"/>
      <c r="N76" s="66"/>
      <c r="O76" s="30"/>
    </row>
    <row r="77" spans="1:15" s="7" customFormat="1" ht="15">
      <c r="A77" s="56" t="s">
        <v>201</v>
      </c>
      <c r="B77" s="45"/>
      <c r="C77" s="10"/>
      <c r="D77" s="52"/>
      <c r="E77" s="171" t="s">
        <v>200</v>
      </c>
      <c r="F77" s="172">
        <v>41544</v>
      </c>
      <c r="G77" s="169">
        <v>688.69</v>
      </c>
      <c r="H77" s="45"/>
      <c r="I77" s="10"/>
      <c r="J77" s="52"/>
      <c r="K77" s="45"/>
      <c r="L77" s="10"/>
      <c r="M77" s="52"/>
      <c r="N77" s="66"/>
      <c r="O77" s="30"/>
    </row>
    <row r="78" spans="1:15" s="7" customFormat="1" ht="15">
      <c r="A78" s="56" t="s">
        <v>241</v>
      </c>
      <c r="B78" s="45"/>
      <c r="C78" s="10"/>
      <c r="D78" s="52"/>
      <c r="E78" s="171" t="s">
        <v>242</v>
      </c>
      <c r="F78" s="172">
        <v>41549</v>
      </c>
      <c r="G78" s="169">
        <v>3619.56</v>
      </c>
      <c r="H78" s="45"/>
      <c r="I78" s="10"/>
      <c r="J78" s="52"/>
      <c r="K78" s="45"/>
      <c r="L78" s="10"/>
      <c r="M78" s="52"/>
      <c r="N78" s="66"/>
      <c r="O78" s="30"/>
    </row>
    <row r="79" spans="1:15" s="7" customFormat="1" ht="15">
      <c r="A79" s="56" t="s">
        <v>245</v>
      </c>
      <c r="B79" s="45"/>
      <c r="C79" s="10"/>
      <c r="D79" s="52"/>
      <c r="E79" s="171" t="s">
        <v>246</v>
      </c>
      <c r="F79" s="172">
        <v>41608</v>
      </c>
      <c r="G79" s="169">
        <v>10044</v>
      </c>
      <c r="H79" s="45"/>
      <c r="I79" s="10"/>
      <c r="J79" s="52"/>
      <c r="K79" s="45"/>
      <c r="L79" s="10"/>
      <c r="M79" s="52"/>
      <c r="N79" s="66"/>
      <c r="O79" s="30"/>
    </row>
    <row r="80" spans="1:15" s="217" customFormat="1" ht="25.5">
      <c r="A80" s="211" t="s">
        <v>220</v>
      </c>
      <c r="B80" s="212"/>
      <c r="C80" s="213"/>
      <c r="D80" s="214"/>
      <c r="E80" s="201" t="s">
        <v>217</v>
      </c>
      <c r="F80" s="202" t="s">
        <v>221</v>
      </c>
      <c r="G80" s="203">
        <v>3100.59</v>
      </c>
      <c r="H80" s="212"/>
      <c r="I80" s="213"/>
      <c r="J80" s="214"/>
      <c r="K80" s="212"/>
      <c r="L80" s="213"/>
      <c r="M80" s="214"/>
      <c r="N80" s="215"/>
      <c r="O80" s="216"/>
    </row>
    <row r="81" spans="1:15" s="7" customFormat="1" ht="25.5">
      <c r="A81" s="56" t="s">
        <v>222</v>
      </c>
      <c r="B81" s="45"/>
      <c r="C81" s="10"/>
      <c r="D81" s="52"/>
      <c r="E81" s="180"/>
      <c r="F81" s="172"/>
      <c r="G81" s="181"/>
      <c r="H81" s="171" t="s">
        <v>217</v>
      </c>
      <c r="I81" s="172" t="s">
        <v>223</v>
      </c>
      <c r="J81" s="169">
        <v>1168.73</v>
      </c>
      <c r="K81" s="45"/>
      <c r="L81" s="10"/>
      <c r="M81" s="52"/>
      <c r="N81" s="66"/>
      <c r="O81" s="30"/>
    </row>
    <row r="82" spans="1:15" s="7" customFormat="1" ht="25.5">
      <c r="A82" s="56" t="s">
        <v>225</v>
      </c>
      <c r="B82" s="45"/>
      <c r="C82" s="10"/>
      <c r="D82" s="52"/>
      <c r="E82" s="66"/>
      <c r="F82" s="10"/>
      <c r="G82" s="25"/>
      <c r="H82" s="171" t="s">
        <v>217</v>
      </c>
      <c r="I82" s="172" t="s">
        <v>224</v>
      </c>
      <c r="J82" s="169">
        <v>237.28</v>
      </c>
      <c r="K82" s="45"/>
      <c r="L82" s="10"/>
      <c r="M82" s="52"/>
      <c r="N82" s="66"/>
      <c r="O82" s="30"/>
    </row>
    <row r="83" spans="1:15" s="7" customFormat="1" ht="15">
      <c r="A83" s="56" t="s">
        <v>234</v>
      </c>
      <c r="B83" s="45"/>
      <c r="C83" s="10"/>
      <c r="D83" s="52"/>
      <c r="E83" s="66"/>
      <c r="F83" s="10"/>
      <c r="G83" s="25"/>
      <c r="H83" s="45"/>
      <c r="I83" s="10"/>
      <c r="J83" s="52"/>
      <c r="K83" s="171" t="s">
        <v>235</v>
      </c>
      <c r="L83" s="172">
        <v>41696</v>
      </c>
      <c r="M83" s="169">
        <v>776.9</v>
      </c>
      <c r="N83" s="66"/>
      <c r="O83" s="30"/>
    </row>
    <row r="84" spans="1:15" s="7" customFormat="1" ht="15">
      <c r="A84" s="56" t="s">
        <v>243</v>
      </c>
      <c r="B84" s="45"/>
      <c r="C84" s="10"/>
      <c r="D84" s="52"/>
      <c r="E84" s="207"/>
      <c r="F84" s="123"/>
      <c r="G84" s="27"/>
      <c r="H84" s="45"/>
      <c r="I84" s="10"/>
      <c r="J84" s="52"/>
      <c r="K84" s="171" t="s">
        <v>244</v>
      </c>
      <c r="L84" s="172">
        <v>41484</v>
      </c>
      <c r="M84" s="169">
        <v>300</v>
      </c>
      <c r="N84" s="66"/>
      <c r="O84" s="30"/>
    </row>
    <row r="85" spans="1:15" s="7" customFormat="1" ht="15">
      <c r="A85" s="56" t="s">
        <v>230</v>
      </c>
      <c r="B85" s="45"/>
      <c r="C85" s="10"/>
      <c r="D85" s="52"/>
      <c r="E85" s="180"/>
      <c r="F85" s="172"/>
      <c r="G85" s="181"/>
      <c r="H85" s="45"/>
      <c r="I85" s="10"/>
      <c r="J85" s="52"/>
      <c r="K85" s="171" t="s">
        <v>231</v>
      </c>
      <c r="L85" s="172">
        <v>41719</v>
      </c>
      <c r="M85" s="169">
        <v>1483.29</v>
      </c>
      <c r="N85" s="66"/>
      <c r="O85" s="30"/>
    </row>
    <row r="86" spans="1:15" s="7" customFormat="1" ht="15">
      <c r="A86" s="56" t="s">
        <v>233</v>
      </c>
      <c r="B86" s="45"/>
      <c r="C86" s="10"/>
      <c r="D86" s="52"/>
      <c r="E86" s="180"/>
      <c r="F86" s="172"/>
      <c r="G86" s="181"/>
      <c r="H86" s="45"/>
      <c r="I86" s="10"/>
      <c r="J86" s="52"/>
      <c r="K86" s="171" t="s">
        <v>232</v>
      </c>
      <c r="L86" s="172">
        <v>41726</v>
      </c>
      <c r="M86" s="169">
        <v>16694.56</v>
      </c>
      <c r="N86" s="66"/>
      <c r="O86" s="30"/>
    </row>
    <row r="87" spans="1:15" s="7" customFormat="1" ht="15">
      <c r="A87" s="56" t="s">
        <v>236</v>
      </c>
      <c r="B87" s="45"/>
      <c r="C87" s="10"/>
      <c r="D87" s="52"/>
      <c r="E87" s="180"/>
      <c r="F87" s="172"/>
      <c r="G87" s="181"/>
      <c r="H87" s="45"/>
      <c r="I87" s="10"/>
      <c r="J87" s="52"/>
      <c r="K87" s="171" t="s">
        <v>237</v>
      </c>
      <c r="L87" s="172">
        <v>41733</v>
      </c>
      <c r="M87" s="169">
        <v>632.75</v>
      </c>
      <c r="N87" s="66"/>
      <c r="O87" s="30"/>
    </row>
    <row r="88" spans="1:15" s="7" customFormat="1" ht="15">
      <c r="A88" s="56" t="s">
        <v>238</v>
      </c>
      <c r="B88" s="45"/>
      <c r="C88" s="10"/>
      <c r="D88" s="52"/>
      <c r="E88" s="180"/>
      <c r="F88" s="172"/>
      <c r="G88" s="181"/>
      <c r="H88" s="45"/>
      <c r="I88" s="10"/>
      <c r="J88" s="52"/>
      <c r="K88" s="171" t="s">
        <v>237</v>
      </c>
      <c r="L88" s="172">
        <v>41733</v>
      </c>
      <c r="M88" s="169">
        <v>1915.29</v>
      </c>
      <c r="N88" s="66"/>
      <c r="O88" s="30"/>
    </row>
    <row r="89" spans="1:15" s="7" customFormat="1" ht="13.5" thickBot="1">
      <c r="A89" s="57"/>
      <c r="B89" s="45"/>
      <c r="C89" s="10"/>
      <c r="D89" s="52"/>
      <c r="E89" s="66"/>
      <c r="F89" s="10"/>
      <c r="G89" s="25"/>
      <c r="H89" s="45"/>
      <c r="I89" s="10"/>
      <c r="J89" s="52"/>
      <c r="K89" s="45"/>
      <c r="L89" s="10"/>
      <c r="M89" s="52"/>
      <c r="N89" s="66"/>
      <c r="O89" s="30"/>
    </row>
    <row r="90" spans="1:15" s="7" customFormat="1" ht="20.25" thickBot="1">
      <c r="A90" s="58" t="s">
        <v>32</v>
      </c>
      <c r="B90" s="58"/>
      <c r="C90" s="58"/>
      <c r="D90" s="178">
        <f>SUM(D65:D89)</f>
        <v>8660.36</v>
      </c>
      <c r="E90" s="58"/>
      <c r="F90" s="58"/>
      <c r="G90" s="178">
        <f>SUM(G65:G89)</f>
        <v>28020.8</v>
      </c>
      <c r="H90" s="58"/>
      <c r="I90" s="58"/>
      <c r="J90" s="178">
        <f>SUM(J65:J89)</f>
        <v>1499.01</v>
      </c>
      <c r="K90" s="58"/>
      <c r="L90" s="58"/>
      <c r="M90" s="178">
        <f>SUM(M65:M89)</f>
        <v>22491.48</v>
      </c>
      <c r="N90" s="68">
        <f>M90+J90+G90+D90</f>
        <v>60671.65</v>
      </c>
      <c r="O90" s="30"/>
    </row>
    <row r="91" spans="1:15" s="7" customFormat="1" ht="36" customHeight="1" thickBot="1">
      <c r="A91" s="60"/>
      <c r="B91" s="45"/>
      <c r="C91" s="10"/>
      <c r="D91" s="69"/>
      <c r="E91" s="66"/>
      <c r="F91" s="10"/>
      <c r="G91" s="27"/>
      <c r="H91" s="45"/>
      <c r="I91" s="10"/>
      <c r="J91" s="69"/>
      <c r="K91" s="45"/>
      <c r="L91" s="10"/>
      <c r="M91" s="69"/>
      <c r="N91" s="66"/>
      <c r="O91" s="34"/>
    </row>
    <row r="92" spans="1:15" s="2" customFormat="1" ht="20.25" thickBot="1">
      <c r="A92" s="61" t="s">
        <v>62</v>
      </c>
      <c r="B92" s="73"/>
      <c r="C92" s="72"/>
      <c r="D92" s="179">
        <f>D55+D63+D90</f>
        <v>135713.91</v>
      </c>
      <c r="E92" s="71"/>
      <c r="F92" s="72"/>
      <c r="G92" s="179">
        <f>G55+G63+G90</f>
        <v>173513.25</v>
      </c>
      <c r="H92" s="71"/>
      <c r="I92" s="72"/>
      <c r="J92" s="179">
        <f>J55+J63+J90</f>
        <v>91741.62</v>
      </c>
      <c r="K92" s="71"/>
      <c r="L92" s="72"/>
      <c r="M92" s="179">
        <f>M55+M63+M90</f>
        <v>135729.38</v>
      </c>
      <c r="N92" s="68">
        <f>M92+J92+G92+D92</f>
        <v>536698.16</v>
      </c>
      <c r="O92" s="35">
        <f>M92+J92+G92+D92</f>
        <v>536698.16</v>
      </c>
    </row>
    <row r="93" spans="1:13" s="2" customFormat="1" ht="13.5" thickBot="1">
      <c r="A93" s="75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</row>
    <row r="94" spans="1:14" s="2" customFormat="1" ht="13.5" thickBot="1">
      <c r="A94" s="70"/>
      <c r="B94" s="76" t="s">
        <v>75</v>
      </c>
      <c r="C94" s="76" t="s">
        <v>76</v>
      </c>
      <c r="D94" s="76" t="s">
        <v>77</v>
      </c>
      <c r="E94" s="76" t="s">
        <v>78</v>
      </c>
      <c r="F94" s="76" t="s">
        <v>79</v>
      </c>
      <c r="G94" s="76" t="s">
        <v>80</v>
      </c>
      <c r="H94" s="76" t="s">
        <v>81</v>
      </c>
      <c r="I94" s="76" t="s">
        <v>82</v>
      </c>
      <c r="J94" s="76" t="s">
        <v>71</v>
      </c>
      <c r="K94" s="76" t="s">
        <v>72</v>
      </c>
      <c r="L94" s="76" t="s">
        <v>73</v>
      </c>
      <c r="M94" s="76" t="s">
        <v>74</v>
      </c>
      <c r="N94" s="76" t="s">
        <v>84</v>
      </c>
    </row>
    <row r="95" spans="1:14" s="2" customFormat="1" ht="13.5" thickBot="1">
      <c r="A95" s="75" t="s">
        <v>70</v>
      </c>
      <c r="B95" s="183">
        <f>'[1]Лист1'!$FZ$55</f>
        <v>-16263.59</v>
      </c>
      <c r="C95" s="70">
        <f aca="true" t="shared" si="6" ref="C95:M95">B99</f>
        <v>24661.32</v>
      </c>
      <c r="D95" s="70">
        <f t="shared" si="6"/>
        <v>63759.19</v>
      </c>
      <c r="E95" s="74">
        <f t="shared" si="6"/>
        <v>-18914.26</v>
      </c>
      <c r="F95" s="70">
        <f t="shared" si="6"/>
        <v>27391.53</v>
      </c>
      <c r="G95" s="70">
        <f t="shared" si="6"/>
        <v>74096.11</v>
      </c>
      <c r="H95" s="74">
        <f t="shared" si="6"/>
        <v>-50676.52</v>
      </c>
      <c r="I95" s="70">
        <f t="shared" si="6"/>
        <v>-5584.64</v>
      </c>
      <c r="J95" s="70">
        <f t="shared" si="6"/>
        <v>42462.47</v>
      </c>
      <c r="K95" s="74">
        <f t="shared" si="6"/>
        <v>-4563.55</v>
      </c>
      <c r="L95" s="70">
        <f t="shared" si="6"/>
        <v>44685.56</v>
      </c>
      <c r="M95" s="70">
        <f t="shared" si="6"/>
        <v>89760.24</v>
      </c>
      <c r="N95" s="70"/>
    </row>
    <row r="96" spans="1:14" s="177" customFormat="1" ht="13.5" thickBot="1">
      <c r="A96" s="175" t="s">
        <v>68</v>
      </c>
      <c r="B96" s="176">
        <v>40808.78</v>
      </c>
      <c r="C96" s="176">
        <v>52624.3</v>
      </c>
      <c r="D96" s="176">
        <v>46716.54</v>
      </c>
      <c r="E96" s="176">
        <v>46716.54</v>
      </c>
      <c r="F96" s="176">
        <v>46716.54</v>
      </c>
      <c r="G96" s="176">
        <v>46716.54</v>
      </c>
      <c r="H96" s="176">
        <v>46716.54</v>
      </c>
      <c r="I96" s="176">
        <v>46716.54</v>
      </c>
      <c r="J96" s="176">
        <v>46716.54</v>
      </c>
      <c r="K96" s="176">
        <v>46716.54</v>
      </c>
      <c r="L96" s="176">
        <v>46716.54</v>
      </c>
      <c r="M96" s="176">
        <v>46716.54</v>
      </c>
      <c r="N96" s="176">
        <f>SUM(B96:M96)</f>
        <v>560598.48</v>
      </c>
    </row>
    <row r="97" spans="1:14" s="177" customFormat="1" ht="13.5" thickBot="1">
      <c r="A97" s="175" t="s">
        <v>69</v>
      </c>
      <c r="B97" s="176">
        <v>40924.91</v>
      </c>
      <c r="C97" s="176">
        <v>39097.87</v>
      </c>
      <c r="D97" s="176">
        <v>53040.46</v>
      </c>
      <c r="E97" s="176">
        <v>46305.79</v>
      </c>
      <c r="F97" s="176">
        <v>46704.58</v>
      </c>
      <c r="G97" s="176">
        <v>48740.62</v>
      </c>
      <c r="H97" s="176">
        <v>45091.88</v>
      </c>
      <c r="I97" s="176">
        <v>48047.11</v>
      </c>
      <c r="J97" s="176">
        <v>44715.6</v>
      </c>
      <c r="K97" s="176">
        <v>49249.11</v>
      </c>
      <c r="L97" s="176">
        <v>45074.68</v>
      </c>
      <c r="M97" s="176">
        <v>50567.43</v>
      </c>
      <c r="N97" s="176">
        <f>SUM(B97:M97)</f>
        <v>557560.04</v>
      </c>
    </row>
    <row r="98" spans="1:14" s="2" customFormat="1" ht="13.5" thickBot="1">
      <c r="A98" s="75" t="s">
        <v>99</v>
      </c>
      <c r="B98" s="70">
        <f aca="true" t="shared" si="7" ref="B98:M98">B97-B96</f>
        <v>116.130000000005</v>
      </c>
      <c r="C98" s="70">
        <f t="shared" si="7"/>
        <v>-13526.43</v>
      </c>
      <c r="D98" s="70">
        <f t="shared" si="7"/>
        <v>6323.92</v>
      </c>
      <c r="E98" s="70">
        <f t="shared" si="7"/>
        <v>-410.75</v>
      </c>
      <c r="F98" s="70">
        <f t="shared" si="7"/>
        <v>-11.9599999999991</v>
      </c>
      <c r="G98" s="70">
        <f t="shared" si="7"/>
        <v>2024.08</v>
      </c>
      <c r="H98" s="70">
        <f t="shared" si="7"/>
        <v>-1624.66</v>
      </c>
      <c r="I98" s="70">
        <f t="shared" si="7"/>
        <v>1330.57</v>
      </c>
      <c r="J98" s="70">
        <f t="shared" si="7"/>
        <v>-2000.94</v>
      </c>
      <c r="K98" s="70">
        <f t="shared" si="7"/>
        <v>2532.57</v>
      </c>
      <c r="L98" s="70">
        <f t="shared" si="7"/>
        <v>-1641.86</v>
      </c>
      <c r="M98" s="70">
        <f t="shared" si="7"/>
        <v>3850.89</v>
      </c>
      <c r="N98" s="70">
        <f>M98+L98+K98+J98+I98+H98+G98+F98+E98+D98+C98+B98</f>
        <v>-3038.43999999999</v>
      </c>
    </row>
    <row r="99" spans="1:14" s="2" customFormat="1" ht="13.5" thickBot="1">
      <c r="A99" s="75" t="s">
        <v>83</v>
      </c>
      <c r="B99" s="184">
        <f>B95+B97</f>
        <v>24661.32</v>
      </c>
      <c r="C99" s="70">
        <f>C95+C97</f>
        <v>63759.19</v>
      </c>
      <c r="D99" s="182">
        <f>D95+D97-D92</f>
        <v>-18914.26</v>
      </c>
      <c r="E99" s="70">
        <f>E95+E97</f>
        <v>27391.53</v>
      </c>
      <c r="F99" s="70">
        <f>F95+F97</f>
        <v>74096.11</v>
      </c>
      <c r="G99" s="182">
        <f>G95+G97-G92</f>
        <v>-50676.52</v>
      </c>
      <c r="H99" s="70">
        <f>H95+H97</f>
        <v>-5584.64</v>
      </c>
      <c r="I99" s="70">
        <f>I95+I97</f>
        <v>42462.47</v>
      </c>
      <c r="J99" s="182">
        <f>J95+J97-J92</f>
        <v>-4563.55</v>
      </c>
      <c r="K99" s="70">
        <f>K95+K97</f>
        <v>44685.56</v>
      </c>
      <c r="L99" s="70">
        <f>L95+L97</f>
        <v>89760.24</v>
      </c>
      <c r="M99" s="182">
        <f>M95+M97-M92</f>
        <v>4598.29</v>
      </c>
      <c r="N99" s="70"/>
    </row>
    <row r="100" spans="7:14" s="2" customFormat="1" ht="57" customHeight="1">
      <c r="G100" s="48"/>
      <c r="H100" s="247" t="s">
        <v>227</v>
      </c>
      <c r="I100" s="247"/>
      <c r="J100" s="247"/>
      <c r="K100" s="247"/>
      <c r="L100" s="248" t="s">
        <v>228</v>
      </c>
      <c r="M100" s="248"/>
      <c r="N100" s="248"/>
    </row>
    <row r="101" spans="8:14" s="2" customFormat="1" ht="72" customHeight="1">
      <c r="H101" s="233" t="s">
        <v>229</v>
      </c>
      <c r="I101" s="233"/>
      <c r="J101" s="233"/>
      <c r="K101" s="233"/>
      <c r="L101" s="234" t="s">
        <v>239</v>
      </c>
      <c r="M101" s="234"/>
      <c r="N101" s="234"/>
    </row>
    <row r="102" s="2" customFormat="1" ht="12.75"/>
    <row r="103" spans="8:13" s="2" customFormat="1" ht="15">
      <c r="H103" s="236" t="s">
        <v>203</v>
      </c>
      <c r="I103" s="236"/>
      <c r="J103" s="236"/>
      <c r="K103" s="185">
        <f>O92</f>
        <v>536698.16</v>
      </c>
      <c r="L103" s="186"/>
      <c r="M103"/>
    </row>
    <row r="104" spans="8:13" s="2" customFormat="1" ht="15">
      <c r="H104" s="236" t="s">
        <v>204</v>
      </c>
      <c r="I104" s="236"/>
      <c r="J104" s="236"/>
      <c r="K104" s="185">
        <f>N96</f>
        <v>560598.48</v>
      </c>
      <c r="L104" s="186"/>
      <c r="M104"/>
    </row>
    <row r="105" spans="8:13" s="2" customFormat="1" ht="15">
      <c r="H105" s="236" t="s">
        <v>205</v>
      </c>
      <c r="I105" s="236"/>
      <c r="J105" s="236"/>
      <c r="K105" s="185">
        <f>N97</f>
        <v>557560.04</v>
      </c>
      <c r="L105" s="186"/>
      <c r="M105"/>
    </row>
    <row r="106" spans="8:13" s="2" customFormat="1" ht="15">
      <c r="H106" s="236" t="s">
        <v>206</v>
      </c>
      <c r="I106" s="236"/>
      <c r="J106" s="236"/>
      <c r="K106" s="185">
        <f>K105-K104</f>
        <v>-3038.44</v>
      </c>
      <c r="L106" s="186"/>
      <c r="M106"/>
    </row>
    <row r="107" spans="8:13" s="2" customFormat="1" ht="15">
      <c r="H107" s="244" t="s">
        <v>207</v>
      </c>
      <c r="I107" s="244"/>
      <c r="J107" s="244"/>
      <c r="K107" s="185">
        <f>K104-K103</f>
        <v>23900.32</v>
      </c>
      <c r="L107" s="186"/>
      <c r="M107"/>
    </row>
    <row r="108" spans="8:13" s="2" customFormat="1" ht="15">
      <c r="H108" s="251" t="s">
        <v>208</v>
      </c>
      <c r="I108" s="252"/>
      <c r="J108" s="253"/>
      <c r="K108" s="185">
        <f>B95</f>
        <v>-16263.59</v>
      </c>
      <c r="L108" s="186"/>
      <c r="M108"/>
    </row>
    <row r="109" spans="8:13" s="2" customFormat="1" ht="15.75">
      <c r="H109" s="240" t="s">
        <v>209</v>
      </c>
      <c r="I109" s="240"/>
      <c r="J109" s="240"/>
      <c r="K109" s="187">
        <f>K108+K107+K106+K110</f>
        <v>4598.29</v>
      </c>
      <c r="L109" s="186"/>
      <c r="M109"/>
    </row>
    <row r="110" spans="8:13" s="2" customFormat="1" ht="15">
      <c r="H110" s="241"/>
      <c r="I110" s="242"/>
      <c r="J110" s="243"/>
      <c r="K110" s="188"/>
      <c r="L110" s="186"/>
      <c r="M110"/>
    </row>
    <row r="111" spans="8:13" s="2" customFormat="1" ht="15">
      <c r="H111" s="244" t="s">
        <v>210</v>
      </c>
      <c r="I111" s="244"/>
      <c r="J111" s="244"/>
      <c r="K111" s="185">
        <f>M90+J90+G90+D90</f>
        <v>60671.65</v>
      </c>
      <c r="L111" s="245" t="s">
        <v>216</v>
      </c>
      <c r="M111" s="246"/>
    </row>
    <row r="112" spans="8:13" s="2" customFormat="1" ht="15">
      <c r="H112" s="235" t="s">
        <v>211</v>
      </c>
      <c r="I112" s="235"/>
      <c r="J112" s="235"/>
      <c r="K112" s="189">
        <v>42500.65</v>
      </c>
      <c r="L112" s="94"/>
      <c r="M112" s="3"/>
    </row>
    <row r="113" spans="8:13" s="2" customFormat="1" ht="15">
      <c r="H113" s="235" t="s">
        <v>212</v>
      </c>
      <c r="I113" s="235"/>
      <c r="J113" s="235"/>
      <c r="K113" s="189">
        <v>4006.55</v>
      </c>
      <c r="L113" s="94"/>
      <c r="M113" s="3"/>
    </row>
    <row r="114" spans="8:12" ht="15">
      <c r="H114" s="235" t="s">
        <v>213</v>
      </c>
      <c r="I114" s="235"/>
      <c r="J114" s="235"/>
      <c r="K114" s="189">
        <f>K112+K113</f>
        <v>46507.2</v>
      </c>
      <c r="L114" s="94"/>
    </row>
    <row r="115" spans="8:12" ht="15">
      <c r="H115" s="235" t="s">
        <v>214</v>
      </c>
      <c r="I115" s="235"/>
      <c r="J115" s="235"/>
      <c r="K115" s="189">
        <f>K114-K111+38000</f>
        <v>23835.55</v>
      </c>
      <c r="L115" s="94"/>
    </row>
    <row r="116" spans="8:12" ht="15.75">
      <c r="H116" s="235" t="s">
        <v>215</v>
      </c>
      <c r="I116" s="235"/>
      <c r="J116" s="235"/>
      <c r="K116" s="190">
        <f>K107-K115</f>
        <v>64.77</v>
      </c>
      <c r="L116" s="191"/>
    </row>
  </sheetData>
  <sheetProtection/>
  <mergeCells count="28">
    <mergeCell ref="A21:A22"/>
    <mergeCell ref="H107:J107"/>
    <mergeCell ref="H108:J108"/>
    <mergeCell ref="A1:N1"/>
    <mergeCell ref="A64:N64"/>
    <mergeCell ref="B2:D2"/>
    <mergeCell ref="E2:G2"/>
    <mergeCell ref="H2:J2"/>
    <mergeCell ref="K2:M2"/>
    <mergeCell ref="A4:O4"/>
    <mergeCell ref="A57:N57"/>
    <mergeCell ref="H116:J116"/>
    <mergeCell ref="H109:J109"/>
    <mergeCell ref="H110:J110"/>
    <mergeCell ref="H111:J111"/>
    <mergeCell ref="L111:M111"/>
    <mergeCell ref="H112:J112"/>
    <mergeCell ref="H113:J113"/>
    <mergeCell ref="H100:K100"/>
    <mergeCell ref="L100:N100"/>
    <mergeCell ref="H101:K101"/>
    <mergeCell ref="L101:N101"/>
    <mergeCell ref="H114:J114"/>
    <mergeCell ref="H115:J115"/>
    <mergeCell ref="H103:J103"/>
    <mergeCell ref="H104:J104"/>
    <mergeCell ref="H105:J105"/>
    <mergeCell ref="H106:J106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2014-07-18T07:44:49Z</cp:lastPrinted>
  <dcterms:created xsi:type="dcterms:W3CDTF">2010-04-02T14:46:04Z</dcterms:created>
  <dcterms:modified xsi:type="dcterms:W3CDTF">2014-07-18T07:45:34Z</dcterms:modified>
  <cp:category/>
  <cp:version/>
  <cp:contentType/>
  <cp:contentStatus/>
</cp:coreProperties>
</file>