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3"/>
  </bookViews>
  <sheets>
    <sheet name=" проект1 " sheetId="2" r:id="rId1"/>
    <sheet name="по заявлению" sheetId="9" r:id="rId2"/>
    <sheet name="тариф население" sheetId="6" r:id="rId3"/>
    <sheet name="комиссия" sheetId="10" r:id="rId4"/>
    <sheet name="Волга - Маркет" sheetId="8" r:id="rId5"/>
  </sheets>
  <calcPr calcId="145621" fullPrecision="0"/>
</workbook>
</file>

<file path=xl/calcChain.xml><?xml version="1.0" encoding="utf-8"?>
<calcChain xmlns="http://schemas.openxmlformats.org/spreadsheetml/2006/main">
  <c r="D65" i="8" l="1"/>
  <c r="E106" i="10"/>
  <c r="F106" i="10"/>
  <c r="G106" i="10"/>
  <c r="H106" i="10"/>
  <c r="D106" i="10"/>
  <c r="D116" i="10"/>
  <c r="G116" i="10" s="1"/>
  <c r="H116" i="10" s="1"/>
  <c r="G115" i="10"/>
  <c r="H115" i="10" s="1"/>
  <c r="H114" i="10"/>
  <c r="G114" i="10"/>
  <c r="H113" i="10"/>
  <c r="G113" i="10"/>
  <c r="H112" i="10"/>
  <c r="G112" i="10"/>
  <c r="D111" i="10"/>
  <c r="G111" i="10" s="1"/>
  <c r="H111" i="10" s="1"/>
  <c r="D110" i="10"/>
  <c r="G110" i="10" s="1"/>
  <c r="H110" i="10" s="1"/>
  <c r="G109" i="10"/>
  <c r="H109" i="10" s="1"/>
  <c r="G108" i="10"/>
  <c r="H108" i="10" s="1"/>
  <c r="G107" i="10"/>
  <c r="D107" i="10" s="1"/>
  <c r="F107" i="10"/>
  <c r="E107" i="10"/>
  <c r="C106" i="10"/>
  <c r="H103" i="10"/>
  <c r="F98" i="10"/>
  <c r="F119" i="10" s="1"/>
  <c r="G97" i="10"/>
  <c r="D97" i="10" s="1"/>
  <c r="G96" i="10"/>
  <c r="C90" i="10"/>
  <c r="G89" i="10"/>
  <c r="E89" i="10"/>
  <c r="D89" i="10"/>
  <c r="C89" i="10"/>
  <c r="D88" i="10"/>
  <c r="G88" i="10" s="1"/>
  <c r="H88" i="10" s="1"/>
  <c r="D84" i="10"/>
  <c r="G84" i="10" s="1"/>
  <c r="H84" i="10" s="1"/>
  <c r="D82" i="10"/>
  <c r="G82" i="10" s="1"/>
  <c r="H82" i="10" s="1"/>
  <c r="G80" i="10"/>
  <c r="H80" i="10" s="1"/>
  <c r="D80" i="10"/>
  <c r="G77" i="10"/>
  <c r="D77" i="10" s="1"/>
  <c r="G76" i="10"/>
  <c r="D76" i="10" s="1"/>
  <c r="G75" i="10"/>
  <c r="D75" i="10" s="1"/>
  <c r="G74" i="10"/>
  <c r="D74" i="10" s="1"/>
  <c r="D72" i="10"/>
  <c r="D69" i="10" s="1"/>
  <c r="G69" i="10" s="1"/>
  <c r="H69" i="10" s="1"/>
  <c r="G70" i="10"/>
  <c r="D70" i="10"/>
  <c r="G68" i="10"/>
  <c r="D68" i="10" s="1"/>
  <c r="D65" i="10"/>
  <c r="D64" i="10"/>
  <c r="D62" i="10"/>
  <c r="D61" i="10"/>
  <c r="D60" i="10"/>
  <c r="D59" i="10" s="1"/>
  <c r="G59" i="10" s="1"/>
  <c r="H59" i="10" s="1"/>
  <c r="E55" i="10"/>
  <c r="C55" i="10"/>
  <c r="E52" i="10"/>
  <c r="C52" i="10"/>
  <c r="E51" i="10"/>
  <c r="C51" i="10"/>
  <c r="E50" i="10"/>
  <c r="C50" i="10"/>
  <c r="E49" i="10"/>
  <c r="E47" i="10"/>
  <c r="C47" i="10"/>
  <c r="G44" i="10"/>
  <c r="H44" i="10" s="1"/>
  <c r="D44" i="10"/>
  <c r="G43" i="10"/>
  <c r="E43" i="10"/>
  <c r="D43" i="10"/>
  <c r="C43" i="10"/>
  <c r="G42" i="10"/>
  <c r="E42" i="10"/>
  <c r="D42" i="10"/>
  <c r="C42" i="10"/>
  <c r="G41" i="10"/>
  <c r="E41" i="10"/>
  <c r="D41" i="10"/>
  <c r="C41" i="10"/>
  <c r="G40" i="10"/>
  <c r="E40" i="10"/>
  <c r="D40" i="10"/>
  <c r="C40" i="10"/>
  <c r="H39" i="10"/>
  <c r="G39" i="10"/>
  <c r="G38" i="10"/>
  <c r="D38" i="10" s="1"/>
  <c r="G37" i="10"/>
  <c r="D37" i="10" s="1"/>
  <c r="H36" i="10"/>
  <c r="G36" i="10"/>
  <c r="D35" i="10"/>
  <c r="G35" i="10" s="1"/>
  <c r="H35" i="10" s="1"/>
  <c r="D34" i="10"/>
  <c r="G34" i="10" s="1"/>
  <c r="H34" i="10" s="1"/>
  <c r="G33" i="10"/>
  <c r="D33" i="10" s="1"/>
  <c r="E33" i="10"/>
  <c r="C33" i="10"/>
  <c r="G32" i="10"/>
  <c r="D32" i="10" s="1"/>
  <c r="E32" i="10"/>
  <c r="C32" i="10"/>
  <c r="G24" i="10"/>
  <c r="D24" i="10" s="1"/>
  <c r="E24" i="10"/>
  <c r="C24" i="10"/>
  <c r="H23" i="10"/>
  <c r="H16" i="10" s="1"/>
  <c r="C16" i="10"/>
  <c r="C98" i="10" l="1"/>
  <c r="E16" i="10"/>
  <c r="E98" i="10" s="1"/>
  <c r="E119" i="10" s="1"/>
  <c r="G16" i="10"/>
  <c r="D16" i="10" s="1"/>
  <c r="D98" i="10" s="1"/>
  <c r="D119" i="10" s="1"/>
  <c r="H98" i="10"/>
  <c r="H119" i="10" s="1"/>
  <c r="G98" i="10"/>
  <c r="D51" i="9"/>
  <c r="E106" i="6"/>
  <c r="F106" i="6"/>
  <c r="G106" i="6"/>
  <c r="H106" i="6"/>
  <c r="D106" i="6"/>
  <c r="H116" i="6"/>
  <c r="G116" i="6"/>
  <c r="D115" i="9"/>
  <c r="G119" i="10" l="1"/>
  <c r="D88" i="6"/>
  <c r="D97" i="9"/>
  <c r="D32" i="8" l="1"/>
  <c r="D59" i="6"/>
  <c r="E57" i="8"/>
  <c r="F57" i="8"/>
  <c r="G65" i="8"/>
  <c r="H65" i="8" s="1"/>
  <c r="D115" i="6"/>
  <c r="G115" i="6" s="1"/>
  <c r="H115" i="6" s="1"/>
  <c r="H132" i="9"/>
  <c r="G132" i="9"/>
  <c r="G114" i="6" l="1"/>
  <c r="H114" i="6" s="1"/>
  <c r="H24" i="8" l="1"/>
  <c r="D44" i="6"/>
  <c r="D82" i="6"/>
  <c r="H23" i="6" l="1"/>
  <c r="D46" i="9" l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F116" i="9"/>
  <c r="E116" i="9"/>
  <c r="D116" i="9"/>
  <c r="F115" i="9"/>
  <c r="E115" i="9"/>
  <c r="C115" i="9"/>
  <c r="H112" i="9"/>
  <c r="F107" i="9"/>
  <c r="F135" i="9" s="1"/>
  <c r="G106" i="9"/>
  <c r="D106" i="9"/>
  <c r="G105" i="9"/>
  <c r="H105" i="9" s="1"/>
  <c r="C99" i="9"/>
  <c r="G98" i="9"/>
  <c r="E98" i="9"/>
  <c r="D98" i="9"/>
  <c r="C98" i="9"/>
  <c r="G97" i="9"/>
  <c r="H97" i="9" s="1"/>
  <c r="H93" i="9"/>
  <c r="G93" i="9"/>
  <c r="D93" i="9"/>
  <c r="C92" i="9"/>
  <c r="H90" i="9"/>
  <c r="G90" i="9"/>
  <c r="D90" i="9"/>
  <c r="D88" i="9"/>
  <c r="G85" i="9"/>
  <c r="D85" i="9"/>
  <c r="G84" i="9"/>
  <c r="D84" i="9"/>
  <c r="G83" i="9"/>
  <c r="D83" i="9"/>
  <c r="G82" i="9"/>
  <c r="D82" i="9"/>
  <c r="G78" i="9"/>
  <c r="D78" i="9"/>
  <c r="H77" i="9"/>
  <c r="G77" i="9"/>
  <c r="D77" i="9"/>
  <c r="G76" i="9"/>
  <c r="D76" i="9" s="1"/>
  <c r="H65" i="9"/>
  <c r="G65" i="9"/>
  <c r="D65" i="9"/>
  <c r="E58" i="9"/>
  <c r="C58" i="9"/>
  <c r="E55" i="9"/>
  <c r="C55" i="9"/>
  <c r="E54" i="9"/>
  <c r="C54" i="9"/>
  <c r="E53" i="9"/>
  <c r="C53" i="9"/>
  <c r="E52" i="9"/>
  <c r="E49" i="9"/>
  <c r="C49" i="9"/>
  <c r="G46" i="9"/>
  <c r="H46" i="9" s="1"/>
  <c r="G45" i="9"/>
  <c r="E45" i="9"/>
  <c r="D45" i="9"/>
  <c r="C45" i="9"/>
  <c r="G44" i="9"/>
  <c r="E44" i="9"/>
  <c r="D44" i="9"/>
  <c r="C44" i="9"/>
  <c r="G43" i="9"/>
  <c r="E43" i="9"/>
  <c r="D43" i="9"/>
  <c r="C43" i="9"/>
  <c r="G42" i="9"/>
  <c r="E42" i="9"/>
  <c r="D42" i="9"/>
  <c r="C42" i="9"/>
  <c r="G41" i="9"/>
  <c r="H41" i="9" s="1"/>
  <c r="G40" i="9"/>
  <c r="D40" i="9"/>
  <c r="G39" i="9"/>
  <c r="D39" i="9"/>
  <c r="G38" i="9"/>
  <c r="H38" i="9" s="1"/>
  <c r="G37" i="9"/>
  <c r="H37" i="9" s="1"/>
  <c r="G36" i="9"/>
  <c r="H36" i="9" s="1"/>
  <c r="G35" i="9"/>
  <c r="D35" i="9" s="1"/>
  <c r="E35" i="9"/>
  <c r="C35" i="9"/>
  <c r="G34" i="9"/>
  <c r="E34" i="9"/>
  <c r="D34" i="9"/>
  <c r="C34" i="9"/>
  <c r="G26" i="9"/>
  <c r="D26" i="9" s="1"/>
  <c r="E26" i="9"/>
  <c r="C26" i="9"/>
  <c r="H25" i="9"/>
  <c r="H16" i="9" s="1"/>
  <c r="C16" i="9"/>
  <c r="H115" i="9" l="1"/>
  <c r="G115" i="9"/>
  <c r="E16" i="9"/>
  <c r="E107" i="9" s="1"/>
  <c r="E135" i="9" s="1"/>
  <c r="G16" i="9"/>
  <c r="D16" i="9" s="1"/>
  <c r="D107" i="9" s="1"/>
  <c r="D135" i="9" s="1"/>
  <c r="C107" i="9"/>
  <c r="C57" i="8"/>
  <c r="F49" i="8"/>
  <c r="G64" i="8"/>
  <c r="H64" i="8" s="1"/>
  <c r="G63" i="8"/>
  <c r="H63" i="8" s="1"/>
  <c r="D62" i="8"/>
  <c r="G62" i="8" s="1"/>
  <c r="H62" i="8" s="1"/>
  <c r="D61" i="8"/>
  <c r="G60" i="8"/>
  <c r="H60" i="8" s="1"/>
  <c r="G59" i="8"/>
  <c r="H59" i="8" s="1"/>
  <c r="G58" i="8"/>
  <c r="D58" i="8" s="1"/>
  <c r="F58" i="8"/>
  <c r="E58" i="8"/>
  <c r="H54" i="8"/>
  <c r="G48" i="8"/>
  <c r="D48" i="8" s="1"/>
  <c r="G47" i="8"/>
  <c r="D47" i="8" s="1"/>
  <c r="G46" i="8"/>
  <c r="D46" i="8" s="1"/>
  <c r="G45" i="8"/>
  <c r="D45" i="8" s="1"/>
  <c r="D43" i="8"/>
  <c r="D41" i="8" s="1"/>
  <c r="G41" i="8" s="1"/>
  <c r="H41" i="8" s="1"/>
  <c r="G42" i="8"/>
  <c r="D42" i="8" s="1"/>
  <c r="G40" i="8"/>
  <c r="D40" i="8" s="1"/>
  <c r="D37" i="8"/>
  <c r="D36" i="8"/>
  <c r="D35" i="8"/>
  <c r="D34" i="8"/>
  <c r="D33" i="8"/>
  <c r="G31" i="8"/>
  <c r="D31" i="8" s="1"/>
  <c r="E31" i="8"/>
  <c r="C31" i="8"/>
  <c r="G30" i="8"/>
  <c r="D30" i="8" s="1"/>
  <c r="E30" i="8"/>
  <c r="C30" i="8"/>
  <c r="G29" i="8"/>
  <c r="D29" i="8" s="1"/>
  <c r="E29" i="8"/>
  <c r="C29" i="8"/>
  <c r="D28" i="8"/>
  <c r="G28" i="8" s="1"/>
  <c r="H28" i="8" s="1"/>
  <c r="D27" i="8"/>
  <c r="G27" i="8" s="1"/>
  <c r="H27" i="8" s="1"/>
  <c r="G26" i="8"/>
  <c r="D26" i="8" s="1"/>
  <c r="E26" i="8"/>
  <c r="C26" i="8"/>
  <c r="G25" i="8"/>
  <c r="E25" i="8"/>
  <c r="D25" i="8"/>
  <c r="C25" i="8"/>
  <c r="H17" i="8"/>
  <c r="E17" i="8" s="1"/>
  <c r="C17" i="8"/>
  <c r="D111" i="6"/>
  <c r="D110" i="6"/>
  <c r="F98" i="6"/>
  <c r="D72" i="6"/>
  <c r="D65" i="6"/>
  <c r="D64" i="6"/>
  <c r="D62" i="6"/>
  <c r="E49" i="8" l="1"/>
  <c r="E69" i="8" s="1"/>
  <c r="G61" i="8"/>
  <c r="G57" i="8" s="1"/>
  <c r="D57" i="8"/>
  <c r="F69" i="8"/>
  <c r="G32" i="8"/>
  <c r="H32" i="8" s="1"/>
  <c r="H49" i="8" s="1"/>
  <c r="H61" i="8"/>
  <c r="H57" i="8" s="1"/>
  <c r="G17" i="8"/>
  <c r="C49" i="8"/>
  <c r="D61" i="6"/>
  <c r="D60" i="6"/>
  <c r="D35" i="6"/>
  <c r="D34" i="6"/>
  <c r="G113" i="6"/>
  <c r="H113" i="6" s="1"/>
  <c r="G112" i="6"/>
  <c r="H112" i="6" s="1"/>
  <c r="G111" i="6"/>
  <c r="H111" i="6" s="1"/>
  <c r="G110" i="6"/>
  <c r="G109" i="6"/>
  <c r="H109" i="6" s="1"/>
  <c r="G108" i="6"/>
  <c r="H108" i="6" s="1"/>
  <c r="G107" i="6"/>
  <c r="D107" i="6" s="1"/>
  <c r="F107" i="6"/>
  <c r="E107" i="6"/>
  <c r="C106" i="6"/>
  <c r="H103" i="6"/>
  <c r="F118" i="6"/>
  <c r="C98" i="6"/>
  <c r="G97" i="6"/>
  <c r="G96" i="6"/>
  <c r="H96" i="6" s="1"/>
  <c r="C90" i="6"/>
  <c r="G89" i="6"/>
  <c r="E89" i="6"/>
  <c r="D89" i="6"/>
  <c r="C89" i="6"/>
  <c r="G88" i="6"/>
  <c r="H88" i="6" s="1"/>
  <c r="D84" i="6"/>
  <c r="G84" i="6" s="1"/>
  <c r="H84" i="6" s="1"/>
  <c r="G82" i="6"/>
  <c r="H82" i="6" s="1"/>
  <c r="D80" i="6"/>
  <c r="G80" i="6" s="1"/>
  <c r="H80" i="6" s="1"/>
  <c r="G77" i="6"/>
  <c r="D77" i="6" s="1"/>
  <c r="G76" i="6"/>
  <c r="D76" i="6" s="1"/>
  <c r="G75" i="6"/>
  <c r="D75" i="6" s="1"/>
  <c r="G74" i="6"/>
  <c r="D74" i="6" s="1"/>
  <c r="G70" i="6"/>
  <c r="D70" i="6" s="1"/>
  <c r="D69" i="6"/>
  <c r="G69" i="6" s="1"/>
  <c r="H69" i="6" s="1"/>
  <c r="G68" i="6"/>
  <c r="D68" i="6" s="1"/>
  <c r="E55" i="6"/>
  <c r="C55" i="6"/>
  <c r="E52" i="6"/>
  <c r="C52" i="6"/>
  <c r="E51" i="6"/>
  <c r="C51" i="6"/>
  <c r="E50" i="6"/>
  <c r="C50" i="6"/>
  <c r="E49" i="6"/>
  <c r="E47" i="6"/>
  <c r="C47" i="6"/>
  <c r="G44" i="6"/>
  <c r="H44" i="6" s="1"/>
  <c r="G43" i="6"/>
  <c r="D43" i="6" s="1"/>
  <c r="E43" i="6"/>
  <c r="C43" i="6"/>
  <c r="G42" i="6"/>
  <c r="D42" i="6" s="1"/>
  <c r="E42" i="6"/>
  <c r="C42" i="6"/>
  <c r="G41" i="6"/>
  <c r="D41" i="6" s="1"/>
  <c r="E41" i="6"/>
  <c r="C41" i="6"/>
  <c r="G40" i="6"/>
  <c r="D40" i="6" s="1"/>
  <c r="E40" i="6"/>
  <c r="C40" i="6"/>
  <c r="G39" i="6"/>
  <c r="H39" i="6" s="1"/>
  <c r="G38" i="6"/>
  <c r="D38" i="6" s="1"/>
  <c r="G37" i="6"/>
  <c r="D37" i="6" s="1"/>
  <c r="G36" i="6"/>
  <c r="H36" i="6" s="1"/>
  <c r="G33" i="6"/>
  <c r="D33" i="6" s="1"/>
  <c r="E33" i="6"/>
  <c r="C33" i="6"/>
  <c r="G32" i="6"/>
  <c r="E32" i="6"/>
  <c r="D32" i="6"/>
  <c r="C32" i="6"/>
  <c r="G24" i="6"/>
  <c r="E24" i="6"/>
  <c r="D24" i="6"/>
  <c r="C24" i="6"/>
  <c r="H16" i="6"/>
  <c r="G16" i="6" s="1"/>
  <c r="D16" i="6" s="1"/>
  <c r="C16" i="6"/>
  <c r="E114" i="2"/>
  <c r="F114" i="2"/>
  <c r="D114" i="2"/>
  <c r="H110" i="6" l="1"/>
  <c r="L65" i="9"/>
  <c r="L44" i="9"/>
  <c r="L44" i="2"/>
  <c r="L35" i="9"/>
  <c r="L35" i="2"/>
  <c r="L43" i="9"/>
  <c r="L43" i="2"/>
  <c r="L45" i="9"/>
  <c r="L45" i="2"/>
  <c r="L26" i="9"/>
  <c r="L26" i="2"/>
  <c r="D97" i="6"/>
  <c r="G34" i="6"/>
  <c r="H34" i="6" s="1"/>
  <c r="L36" i="9"/>
  <c r="L36" i="2"/>
  <c r="L33" i="9"/>
  <c r="L33" i="2"/>
  <c r="G35" i="6"/>
  <c r="H35" i="6" s="1"/>
  <c r="L37" i="9"/>
  <c r="L37" i="2"/>
  <c r="D17" i="8"/>
  <c r="D49" i="8" s="1"/>
  <c r="D69" i="8" s="1"/>
  <c r="G49" i="8"/>
  <c r="G69" i="8" s="1"/>
  <c r="L16" i="9"/>
  <c r="E16" i="6"/>
  <c r="H69" i="8"/>
  <c r="D87" i="2"/>
  <c r="D76" i="2"/>
  <c r="D64" i="2"/>
  <c r="D46" i="2"/>
  <c r="D96" i="2"/>
  <c r="G96" i="2" s="1"/>
  <c r="H96" i="2" s="1"/>
  <c r="G130" i="2"/>
  <c r="H130" i="2" s="1"/>
  <c r="G59" i="6" l="1"/>
  <c r="G98" i="6" s="1"/>
  <c r="G118" i="6" s="1"/>
  <c r="L64" i="2"/>
  <c r="D98" i="6"/>
  <c r="D118" i="6" s="1"/>
  <c r="L16" i="2"/>
  <c r="E98" i="6"/>
  <c r="E118" i="6" s="1"/>
  <c r="H25" i="2"/>
  <c r="H16" i="2" s="1"/>
  <c r="H59" i="6" l="1"/>
  <c r="H98" i="6" s="1"/>
  <c r="H118" i="6" s="1"/>
  <c r="G127" i="2"/>
  <c r="H127" i="2" s="1"/>
  <c r="G128" i="2"/>
  <c r="H128" i="2" s="1"/>
  <c r="G129" i="2"/>
  <c r="H129" i="2" s="1"/>
  <c r="G126" i="2" l="1"/>
  <c r="H126" i="2" s="1"/>
  <c r="G125" i="2"/>
  <c r="H125" i="2" s="1"/>
  <c r="G124" i="2"/>
  <c r="G123" i="2"/>
  <c r="H123" i="2" s="1"/>
  <c r="G122" i="2"/>
  <c r="H122" i="2" s="1"/>
  <c r="G121" i="2"/>
  <c r="H121" i="2" s="1"/>
  <c r="G120" i="2"/>
  <c r="H120" i="2" s="1"/>
  <c r="G119" i="2"/>
  <c r="G118" i="2"/>
  <c r="G117" i="2"/>
  <c r="H117" i="2" s="1"/>
  <c r="G116" i="2"/>
  <c r="H116" i="2" s="1"/>
  <c r="G115" i="2"/>
  <c r="D115" i="2" s="1"/>
  <c r="F115" i="2"/>
  <c r="E115" i="2"/>
  <c r="C114" i="2"/>
  <c r="H111" i="2"/>
  <c r="F106" i="2"/>
  <c r="F132" i="2" s="1"/>
  <c r="I105" i="2"/>
  <c r="G105" i="2"/>
  <c r="G104" i="2"/>
  <c r="H104" i="2" s="1"/>
  <c r="C98" i="2"/>
  <c r="G97" i="2"/>
  <c r="E97" i="2"/>
  <c r="D97" i="2"/>
  <c r="C97" i="2"/>
  <c r="H92" i="2"/>
  <c r="G92" i="2"/>
  <c r="D92" i="2"/>
  <c r="C91" i="2"/>
  <c r="H89" i="2"/>
  <c r="G89" i="2"/>
  <c r="D89" i="2"/>
  <c r="G84" i="2"/>
  <c r="D84" i="2" s="1"/>
  <c r="G83" i="2"/>
  <c r="D83" i="2" s="1"/>
  <c r="G82" i="2"/>
  <c r="D82" i="2" s="1"/>
  <c r="G81" i="2"/>
  <c r="D81" i="2" s="1"/>
  <c r="G77" i="2"/>
  <c r="D77" i="2" s="1"/>
  <c r="H76" i="2"/>
  <c r="G75" i="2"/>
  <c r="D75" i="2" s="1"/>
  <c r="H64" i="2"/>
  <c r="G64" i="2"/>
  <c r="E57" i="2"/>
  <c r="C57" i="2"/>
  <c r="E54" i="2"/>
  <c r="C54" i="2"/>
  <c r="E53" i="2"/>
  <c r="C53" i="2"/>
  <c r="E52" i="2"/>
  <c r="C52" i="2"/>
  <c r="E51" i="2"/>
  <c r="E49" i="2"/>
  <c r="C49" i="2"/>
  <c r="G46" i="2"/>
  <c r="H46" i="2" s="1"/>
  <c r="G45" i="2"/>
  <c r="D45" i="2" s="1"/>
  <c r="E45" i="2"/>
  <c r="C45" i="2"/>
  <c r="G44" i="2"/>
  <c r="D44" i="2" s="1"/>
  <c r="E44" i="2"/>
  <c r="C44" i="2"/>
  <c r="G43" i="2"/>
  <c r="D43" i="2" s="1"/>
  <c r="E43" i="2"/>
  <c r="C43" i="2"/>
  <c r="G42" i="2"/>
  <c r="D42" i="2" s="1"/>
  <c r="E42" i="2"/>
  <c r="C42" i="2"/>
  <c r="G41" i="2"/>
  <c r="H41" i="2" s="1"/>
  <c r="G40" i="2"/>
  <c r="D40" i="2" s="1"/>
  <c r="G39" i="2"/>
  <c r="D39" i="2" s="1"/>
  <c r="G38" i="2"/>
  <c r="H38" i="2" s="1"/>
  <c r="G37" i="2"/>
  <c r="H37" i="2" s="1"/>
  <c r="G36" i="2"/>
  <c r="H36" i="2" s="1"/>
  <c r="G35" i="2"/>
  <c r="D35" i="2" s="1"/>
  <c r="E35" i="2"/>
  <c r="C35" i="2"/>
  <c r="G34" i="2"/>
  <c r="E34" i="2"/>
  <c r="D34" i="2"/>
  <c r="C34" i="2"/>
  <c r="G26" i="2"/>
  <c r="D26" i="2" s="1"/>
  <c r="E26" i="2"/>
  <c r="C26" i="2"/>
  <c r="G16" i="2"/>
  <c r="D16" i="2" s="1"/>
  <c r="E16" i="2"/>
  <c r="C16" i="2"/>
  <c r="H124" i="2" l="1"/>
  <c r="H114" i="2" s="1"/>
  <c r="G114" i="2"/>
  <c r="H119" i="2"/>
  <c r="H118" i="2"/>
  <c r="D105" i="2"/>
  <c r="D106" i="2" s="1"/>
  <c r="E106" i="2"/>
  <c r="E132" i="2" s="1"/>
  <c r="D132" i="2"/>
  <c r="G76" i="2"/>
  <c r="C106" i="2"/>
</calcChain>
</file>

<file path=xl/sharedStrings.xml><?xml version="1.0" encoding="utf-8"?>
<sst xmlns="http://schemas.openxmlformats.org/spreadsheetml/2006/main" count="864" uniqueCount="151">
  <si>
    <t>о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</si>
  <si>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</si>
  <si>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</si>
  <si>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</si>
  <si>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</si>
  <si>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д.32 (Sобщ.=2337,8м2, Sзем.уч.=2440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</si>
  <si>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</si>
  <si>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</si>
  <si>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</si>
  <si>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</si>
  <si>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</si>
  <si>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</si>
  <si>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</si>
  <si>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</si>
  <si>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</si>
  <si>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</si>
  <si>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</si>
  <si>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</si>
  <si>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</si>
  <si>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</si>
  <si>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</si>
  <si>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</si>
  <si>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</si>
  <si>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</si>
  <si>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</si>
  <si>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</si>
  <si>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</si>
  <si>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</si>
  <si>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</si>
  <si>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</si>
  <si>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</si>
  <si>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</si>
  <si>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</si>
  <si>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</si>
  <si>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</si>
  <si>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</si>
  <si>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</si>
  <si>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</si>
  <si>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</si>
  <si>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</si>
  <si>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</si>
  <si>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</si>
  <si>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</si>
  <si>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</si>
  <si>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</si>
  <si>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</si>
  <si>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</si>
  <si>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</si>
  <si>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</si>
  <si>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</si>
  <si>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</si>
  <si>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</si>
  <si>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</si>
  <si>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</si>
  <si>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</si>
  <si>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</si>
  <si>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</si>
  <si>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</si>
  <si>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</si>
  <si>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</si>
  <si>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</si>
  <si>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</si>
  <si>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</si>
  <si>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</si>
  <si>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</si>
  <si>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</si>
  <si>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</si>
  <si>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</si>
  <si>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замена насоса ГВС (резерв)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</si>
  <si>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</si>
  <si>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</si>
  <si>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замена  КИП манометр 1шт.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</si>
  <si>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</si>
  <si>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</si>
  <si>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</si>
  <si>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</si>
  <si>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</si>
  <si>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</si>
  <si>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</si>
  <si>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</si>
  <si>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</si>
  <si>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</si>
  <si>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</si>
  <si>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</si>
  <si>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</si>
  <si>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</si>
  <si>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</si>
  <si>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</si>
  <si>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</si>
  <si>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</si>
  <si>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</si>
  <si>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по текущему ремонту, в т.ч.:</t>
  </si>
  <si>
    <t>демонтаж и монтаж жедобов, водотоков и снегозадеоржателей</t>
  </si>
  <si>
    <t>ремонт панельных швов</t>
  </si>
  <si>
    <t>ремонт цоколя</t>
  </si>
  <si>
    <t>электроосвещение (освещение подвала, установка датчиков движения)</t>
  </si>
  <si>
    <t>ремонт бойлера</t>
  </si>
  <si>
    <t>Погашение задолженности прошлых периодов</t>
  </si>
  <si>
    <t>Сбор, вывоз и утилизация ТБО, руб/м2</t>
  </si>
  <si>
    <t>ИТОГО:</t>
  </si>
  <si>
    <t>ВСЕГО:</t>
  </si>
  <si>
    <t>Сбор, вывоз и утилизация ТБО*</t>
  </si>
  <si>
    <t>руб./чел.</t>
  </si>
  <si>
    <t>* для жилых помещений</t>
  </si>
  <si>
    <t>в т.ч регламентные работы</t>
  </si>
  <si>
    <t>Предлагаемый перечень работ по текущему ремонту                                       ( на выбор собственников)</t>
  </si>
  <si>
    <t>демонтаж и монтаж желобов, водостоков и снегозадержателей</t>
  </si>
  <si>
    <t>ремонт цоколя (установка металлических решеток)</t>
  </si>
  <si>
    <t>окраска труб/задвижек эл.узлов составом "Корунд"</t>
  </si>
  <si>
    <t>ремонт освещения в подвале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</si>
  <si>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</si>
  <si>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</si>
  <si>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</si>
  <si>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учет работ по капремонту</t>
  </si>
  <si>
    <t>гидравлическое испытание элеваторного узла и запорной арматуры</t>
  </si>
  <si>
    <t>пылеудаление и дезинфекция вентканалов без пробивки</t>
  </si>
  <si>
    <t>Обслуживание общедомовых приборов учета теплоэнергии</t>
  </si>
  <si>
    <t>Проект 1</t>
  </si>
  <si>
    <t>по адресу: ул.Ленинского Комсомола, д.32 (Sобщ.= 162,6 м2)</t>
  </si>
  <si>
    <t>ИП Смирнова Н.А.</t>
  </si>
  <si>
    <t>Итого:</t>
  </si>
  <si>
    <t>ремонт крылец - 4 шт.</t>
  </si>
  <si>
    <t>ремонт отмостки 166 м2</t>
  </si>
  <si>
    <t>смена шаровых кранов СТС элеваторный узел диам 32 мм - 2 шт., диам.25 мм - 1 шт.</t>
  </si>
  <si>
    <t>смена шаровых кранов Р1 Р4  элеваторный узел диам 15 мм - 2 шт.</t>
  </si>
  <si>
    <t>смена шаровых кранов СТС (стояки) тех. подвал д.20 мм - 66 шт., д.15 мм - 66 шт., д.32 мм - 4 шт.</t>
  </si>
  <si>
    <t>смена трубопровода водоотведения (канализация) 70 м</t>
  </si>
  <si>
    <t>установка фильтра на ХВС д. 80 мм - 1 шт.</t>
  </si>
  <si>
    <t>смена задвижек на СТС (элеваторный узел, розливы) диам.50 мм - 6 шт.</t>
  </si>
  <si>
    <t>смена задвижек на вводе ХВС на ВВП диам.50 мм - 2 шт.</t>
  </si>
  <si>
    <t>установка шарового крана на ГВС д.15 мм - 1 шт.</t>
  </si>
  <si>
    <t xml:space="preserve">смена секций бойлера ГВС </t>
  </si>
  <si>
    <t>на 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</si>
  <si>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</si>
  <si>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</si>
  <si>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Поверка общедомовых приборов учета теплоэнергии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</si>
  <si>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</si>
  <si>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</si>
  <si>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замена трансформатора тока</t>
  </si>
  <si>
    <t>1 раз в 4 года</t>
  </si>
  <si>
    <t>по состоянию на 1.05.2015 г.</t>
  </si>
  <si>
    <t>установка регуляторов температуры ГВС</t>
  </si>
  <si>
    <t>Работы заявочного характера, в т.ч работы по предписанию надзорных органов</t>
  </si>
  <si>
    <t>Огнебиозащита деревянных конструкций</t>
  </si>
  <si>
    <t>1 раз в 5 лет</t>
  </si>
  <si>
    <t>( с учетом поверки прибора учета теплоэнергии)</t>
  </si>
  <si>
    <t>уборка мусора в подвале</t>
  </si>
  <si>
    <t>по адресу: ул.Ленинского Комсомола, д.32 (S жилые + нежилые =2337,6 м2, Sзем.уч.=2440 м2)</t>
  </si>
  <si>
    <t>по адресу: ул.Ленинского Комсомола, д.32 (S жилые + нежилые = 2337,6 м2, Sзем.уч.=2440 м2)</t>
  </si>
  <si>
    <t>смена задвижек на СТС (элеваторный узел, розливы) диам.50 мм - 3 шт.</t>
  </si>
  <si>
    <t>ревизия задвижек отопления (диам.50 мм - 3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</si>
</sst>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3" fillId="4" borderId="0" xfId="0" applyFont="1" applyFill="1" applyAlignment="1">
      <alignment horizontal="center"/>
    </xf>
    <xf numFmtId="0" fontId="0" fillId="0" borderId="0" xfId="0" applyFill="1"/>
    <xf numFmtId="0" fontId="2" fillId="3" borderId="0" xfId="0" applyFont="1" applyFill="1" applyAlignment="1">
      <alignment horizontal="center" vertical="center"/>
    </xf>
    <xf numFmtId="0" fontId="4" fillId="3" borderId="0" xfId="0" applyFont="1" applyFill="1"/>
    <xf numFmtId="2" fontId="4" fillId="3" borderId="0" xfId="0" applyNumberFormat="1" applyFont="1" applyFill="1"/>
    <xf numFmtId="2" fontId="0" fillId="3" borderId="0" xfId="0" applyNumberForma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3" borderId="23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8" fillId="3" borderId="29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/>
    <xf numFmtId="0" fontId="9" fillId="3" borderId="0" xfId="0" applyFont="1" applyFill="1"/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center" wrapText="1"/>
    </xf>
    <xf numFmtId="2" fontId="10" fillId="4" borderId="23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2" fontId="10" fillId="2" borderId="35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2" fontId="10" fillId="2" borderId="33" xfId="0" applyNumberFormat="1" applyFont="1" applyFill="1" applyBorder="1" applyAlignment="1">
      <alignment horizontal="center" vertical="center" wrapText="1"/>
    </xf>
    <xf numFmtId="2" fontId="10" fillId="2" borderId="34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8" fillId="2" borderId="36" xfId="0" applyNumberFormat="1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/>
    </xf>
    <xf numFmtId="2" fontId="9" fillId="2" borderId="30" xfId="0" applyNumberFormat="1" applyFont="1" applyFill="1" applyBorder="1" applyAlignment="1">
      <alignment horizontal="center"/>
    </xf>
    <xf numFmtId="2" fontId="8" fillId="2" borderId="29" xfId="0" applyNumberFormat="1" applyFont="1" applyFill="1" applyBorder="1" applyAlignment="1">
      <alignment horizontal="center" vertical="center" wrapText="1"/>
    </xf>
    <xf numFmtId="2" fontId="9" fillId="2" borderId="32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2" fontId="10" fillId="4" borderId="20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4" borderId="36" xfId="0" applyNumberFormat="1" applyFont="1" applyFill="1" applyBorder="1" applyAlignment="1">
      <alignment horizontal="center" vertical="center" wrapText="1"/>
    </xf>
    <xf numFmtId="2" fontId="1" fillId="2" borderId="36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opLeftCell="A67" zoomScale="75" workbookViewId="0">
      <selection activeCell="H129" sqref="H12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4" customWidth="1"/>
    <col min="5" max="5" width="13.85546875" style="4" hidden="1" customWidth="1"/>
    <col min="6" max="6" width="20.85546875" style="4" hidden="1" customWidth="1"/>
    <col min="7" max="7" width="13.85546875" style="4" customWidth="1"/>
    <col min="8" max="8" width="20.85546875" style="4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2" ht="16.5" customHeight="1" x14ac:dyDescent="0.2">
      <c r="A1" s="205" t="s">
        <v>0</v>
      </c>
      <c r="B1" s="206"/>
      <c r="C1" s="206"/>
      <c r="D1" s="206"/>
      <c r="E1" s="206"/>
      <c r="F1" s="206"/>
      <c r="G1" s="206"/>
      <c r="H1" s="206"/>
    </row>
    <row r="2" spans="1:12" ht="12.75" customHeight="1" x14ac:dyDescent="0.3">
      <c r="B2" s="207" t="s">
        <v>1</v>
      </c>
      <c r="C2" s="207"/>
      <c r="D2" s="207"/>
      <c r="E2" s="207"/>
      <c r="F2" s="207"/>
      <c r="G2" s="206"/>
      <c r="H2" s="206"/>
    </row>
    <row r="3" spans="1:12" ht="19.5" customHeight="1" x14ac:dyDescent="0.3">
      <c r="A3" s="3" t="s">
        <v>132</v>
      </c>
      <c r="B3" s="207" t="s">
        <v>2</v>
      </c>
      <c r="C3" s="207"/>
      <c r="D3" s="207"/>
      <c r="E3" s="207"/>
      <c r="F3" s="207"/>
      <c r="G3" s="206"/>
      <c r="H3" s="206"/>
    </row>
    <row r="4" spans="1:12" ht="14.25" customHeight="1" x14ac:dyDescent="0.3">
      <c r="B4" s="207" t="s">
        <v>3</v>
      </c>
      <c r="C4" s="207"/>
      <c r="D4" s="207"/>
      <c r="E4" s="207"/>
      <c r="F4" s="207"/>
      <c r="G4" s="206"/>
      <c r="H4" s="206"/>
    </row>
    <row r="5" spans="1:12" s="4" customFormat="1" ht="39.75" customHeight="1" x14ac:dyDescent="0.25">
      <c r="A5" s="208" t="s">
        <v>117</v>
      </c>
      <c r="B5" s="209"/>
      <c r="C5" s="209"/>
      <c r="D5" s="209"/>
      <c r="E5" s="209"/>
      <c r="F5" s="209"/>
      <c r="G5" s="209"/>
      <c r="H5" s="209"/>
    </row>
    <row r="6" spans="1:12" s="4" customFormat="1" ht="33" customHeight="1" x14ac:dyDescent="0.4">
      <c r="A6" s="210" t="s">
        <v>145</v>
      </c>
      <c r="B6" s="211"/>
      <c r="C6" s="211"/>
      <c r="D6" s="211"/>
      <c r="E6" s="211"/>
      <c r="F6" s="211"/>
      <c r="G6" s="211"/>
      <c r="H6" s="211"/>
    </row>
    <row r="7" spans="1:12" ht="35.25" hidden="1" customHeight="1" x14ac:dyDescent="0.2">
      <c r="B7" s="5"/>
      <c r="C7" s="5"/>
      <c r="D7" s="77"/>
      <c r="E7" s="77"/>
      <c r="F7" s="77"/>
      <c r="G7" s="77"/>
      <c r="H7" s="77"/>
      <c r="I7" s="5"/>
    </row>
    <row r="8" spans="1:12" ht="20.25" customHeight="1" x14ac:dyDescent="0.2">
      <c r="A8" s="222" t="s">
        <v>133</v>
      </c>
      <c r="B8" s="222"/>
      <c r="C8" s="222"/>
      <c r="D8" s="222"/>
      <c r="E8" s="222"/>
      <c r="F8" s="222"/>
      <c r="G8" s="222"/>
      <c r="H8" s="222"/>
      <c r="I8" s="5"/>
    </row>
    <row r="9" spans="1:12" s="6" customFormat="1" ht="22.5" customHeight="1" x14ac:dyDescent="0.4">
      <c r="A9" s="212" t="s">
        <v>4</v>
      </c>
      <c r="B9" s="212"/>
      <c r="C9" s="212"/>
      <c r="D9" s="212"/>
      <c r="E9" s="213"/>
      <c r="F9" s="213"/>
      <c r="G9" s="213"/>
      <c r="H9" s="213"/>
      <c r="J9" s="7"/>
    </row>
    <row r="10" spans="1:12" s="8" customFormat="1" ht="18.75" customHeight="1" x14ac:dyDescent="0.4">
      <c r="A10" s="212" t="s">
        <v>5</v>
      </c>
      <c r="B10" s="212"/>
      <c r="C10" s="212"/>
      <c r="D10" s="212"/>
      <c r="E10" s="213"/>
      <c r="F10" s="213"/>
      <c r="G10" s="213"/>
      <c r="H10" s="213"/>
    </row>
    <row r="11" spans="1:12" s="9" customFormat="1" ht="17.25" customHeight="1" x14ac:dyDescent="0.2">
      <c r="A11" s="214" t="s">
        <v>6</v>
      </c>
      <c r="B11" s="214"/>
      <c r="C11" s="214"/>
      <c r="D11" s="214"/>
      <c r="E11" s="215"/>
      <c r="F11" s="215"/>
      <c r="G11" s="215"/>
      <c r="H11" s="215"/>
    </row>
    <row r="12" spans="1:12" s="8" customFormat="1" ht="30" customHeight="1" thickBot="1" x14ac:dyDescent="0.25">
      <c r="A12" s="216" t="s">
        <v>7</v>
      </c>
      <c r="B12" s="216"/>
      <c r="C12" s="216"/>
      <c r="D12" s="216"/>
      <c r="E12" s="217"/>
      <c r="F12" s="217"/>
      <c r="G12" s="217"/>
      <c r="H12" s="217"/>
    </row>
    <row r="13" spans="1:12" s="13" customFormat="1" ht="139.5" customHeight="1" thickBot="1" x14ac:dyDescent="0.25">
      <c r="A13" s="10" t="s">
        <v>8</v>
      </c>
      <c r="B13" s="11" t="s">
        <v>9</v>
      </c>
      <c r="C13" s="12" t="s">
        <v>10</v>
      </c>
      <c r="D13" s="78" t="s">
        <v>11</v>
      </c>
      <c r="E13" s="78" t="s">
        <v>10</v>
      </c>
      <c r="F13" s="79" t="s">
        <v>12</v>
      </c>
      <c r="G13" s="78" t="s">
        <v>10</v>
      </c>
      <c r="H13" s="79" t="s">
        <v>12</v>
      </c>
      <c r="J13" s="14"/>
    </row>
    <row r="14" spans="1:12" s="17" customFormat="1" x14ac:dyDescent="0.2">
      <c r="A14" s="15">
        <v>1</v>
      </c>
      <c r="B14" s="16">
        <v>2</v>
      </c>
      <c r="C14" s="16">
        <v>3</v>
      </c>
      <c r="D14" s="80"/>
      <c r="E14" s="81">
        <v>3</v>
      </c>
      <c r="F14" s="82">
        <v>4</v>
      </c>
      <c r="G14" s="83">
        <v>3</v>
      </c>
      <c r="H14" s="84">
        <v>4</v>
      </c>
      <c r="J14" s="18"/>
    </row>
    <row r="15" spans="1:12" s="17" customFormat="1" ht="49.5" customHeight="1" x14ac:dyDescent="0.2">
      <c r="A15" s="218" t="s">
        <v>13</v>
      </c>
      <c r="B15" s="219"/>
      <c r="C15" s="219"/>
      <c r="D15" s="219"/>
      <c r="E15" s="219"/>
      <c r="F15" s="219"/>
      <c r="G15" s="220"/>
      <c r="H15" s="221"/>
      <c r="J15" s="18"/>
    </row>
    <row r="16" spans="1:12" s="13" customFormat="1" ht="15" x14ac:dyDescent="0.2">
      <c r="A16" s="19" t="s">
        <v>14</v>
      </c>
      <c r="B16" s="20" t="s">
        <v>15</v>
      </c>
      <c r="C16" s="21">
        <f>F16*12</f>
        <v>0</v>
      </c>
      <c r="D16" s="85">
        <f>G16*I16</f>
        <v>95415.26</v>
      </c>
      <c r="E16" s="86">
        <f>H16*12</f>
        <v>38.159999999999997</v>
      </c>
      <c r="F16" s="87"/>
      <c r="G16" s="86">
        <f>H16*12</f>
        <v>38.159999999999997</v>
      </c>
      <c r="H16" s="86">
        <f>H21+H25</f>
        <v>3.18</v>
      </c>
      <c r="I16" s="13">
        <v>2500.4</v>
      </c>
      <c r="J16" s="14">
        <v>2.2400000000000002</v>
      </c>
      <c r="L16" s="14">
        <f>'тариф население'!D16+'Волга - Маркет'!D17</f>
        <v>88507.08</v>
      </c>
    </row>
    <row r="17" spans="1:12" s="13" customFormat="1" ht="30" customHeight="1" x14ac:dyDescent="0.2">
      <c r="A17" s="22" t="s">
        <v>16</v>
      </c>
      <c r="B17" s="23" t="s">
        <v>17</v>
      </c>
      <c r="C17" s="21"/>
      <c r="D17" s="85"/>
      <c r="E17" s="86"/>
      <c r="F17" s="87"/>
      <c r="G17" s="86"/>
      <c r="H17" s="86"/>
      <c r="J17" s="14"/>
    </row>
    <row r="18" spans="1:12" s="13" customFormat="1" ht="15" x14ac:dyDescent="0.2">
      <c r="A18" s="22" t="s">
        <v>18</v>
      </c>
      <c r="B18" s="23" t="s">
        <v>17</v>
      </c>
      <c r="C18" s="21"/>
      <c r="D18" s="85"/>
      <c r="E18" s="86"/>
      <c r="F18" s="87"/>
      <c r="G18" s="86"/>
      <c r="H18" s="86"/>
      <c r="J18" s="14"/>
    </row>
    <row r="19" spans="1:12" s="13" customFormat="1" ht="15" x14ac:dyDescent="0.2">
      <c r="A19" s="22" t="s">
        <v>19</v>
      </c>
      <c r="B19" s="23" t="s">
        <v>20</v>
      </c>
      <c r="C19" s="21"/>
      <c r="D19" s="85"/>
      <c r="E19" s="86"/>
      <c r="F19" s="87"/>
      <c r="G19" s="86"/>
      <c r="H19" s="86"/>
      <c r="J19" s="14"/>
    </row>
    <row r="20" spans="1:12" s="13" customFormat="1" ht="15" x14ac:dyDescent="0.2">
      <c r="A20" s="22" t="s">
        <v>21</v>
      </c>
      <c r="B20" s="23" t="s">
        <v>17</v>
      </c>
      <c r="C20" s="21"/>
      <c r="D20" s="85"/>
      <c r="E20" s="86"/>
      <c r="F20" s="87"/>
      <c r="G20" s="86"/>
      <c r="H20" s="86"/>
      <c r="J20" s="14"/>
    </row>
    <row r="21" spans="1:12" s="13" customFormat="1" ht="15" x14ac:dyDescent="0.2">
      <c r="A21" s="115" t="s">
        <v>120</v>
      </c>
      <c r="B21" s="116"/>
      <c r="C21" s="117"/>
      <c r="D21" s="118"/>
      <c r="E21" s="117"/>
      <c r="F21" s="119"/>
      <c r="G21" s="117"/>
      <c r="H21" s="120">
        <v>2.83</v>
      </c>
      <c r="J21" s="14"/>
    </row>
    <row r="22" spans="1:12" s="13" customFormat="1" ht="15" x14ac:dyDescent="0.2">
      <c r="A22" s="22" t="s">
        <v>112</v>
      </c>
      <c r="B22" s="23" t="s">
        <v>17</v>
      </c>
      <c r="C22" s="21"/>
      <c r="D22" s="85"/>
      <c r="E22" s="86"/>
      <c r="F22" s="87"/>
      <c r="G22" s="86"/>
      <c r="H22" s="128">
        <v>0.12</v>
      </c>
      <c r="J22" s="14"/>
    </row>
    <row r="23" spans="1:12" s="13" customFormat="1" ht="15" x14ac:dyDescent="0.2">
      <c r="A23" s="22" t="s">
        <v>113</v>
      </c>
      <c r="B23" s="23" t="s">
        <v>17</v>
      </c>
      <c r="C23" s="21"/>
      <c r="D23" s="85"/>
      <c r="E23" s="86"/>
      <c r="F23" s="87"/>
      <c r="G23" s="86"/>
      <c r="H23" s="128">
        <v>0.11</v>
      </c>
      <c r="J23" s="14"/>
    </row>
    <row r="24" spans="1:12" s="13" customFormat="1" ht="15" x14ac:dyDescent="0.2">
      <c r="A24" s="22" t="s">
        <v>134</v>
      </c>
      <c r="B24" s="23" t="s">
        <v>17</v>
      </c>
      <c r="C24" s="21"/>
      <c r="D24" s="85"/>
      <c r="E24" s="86"/>
      <c r="F24" s="87"/>
      <c r="G24" s="86"/>
      <c r="H24" s="128">
        <v>0.12</v>
      </c>
      <c r="J24" s="14"/>
    </row>
    <row r="25" spans="1:12" s="13" customFormat="1" ht="15" x14ac:dyDescent="0.2">
      <c r="A25" s="115" t="s">
        <v>120</v>
      </c>
      <c r="B25" s="116"/>
      <c r="C25" s="117"/>
      <c r="D25" s="118"/>
      <c r="E25" s="117"/>
      <c r="F25" s="119"/>
      <c r="G25" s="117"/>
      <c r="H25" s="120">
        <f>H22+H23+H24</f>
        <v>0.35</v>
      </c>
      <c r="J25" s="14"/>
    </row>
    <row r="26" spans="1:12" s="13" customFormat="1" ht="30.75" customHeight="1" x14ac:dyDescent="0.2">
      <c r="A26" s="19" t="s">
        <v>22</v>
      </c>
      <c r="B26" s="24" t="s">
        <v>23</v>
      </c>
      <c r="C26" s="21">
        <f>F26*12</f>
        <v>0</v>
      </c>
      <c r="D26" s="85">
        <f>G26*I26</f>
        <v>87527.23</v>
      </c>
      <c r="E26" s="86">
        <f>H26*12</f>
        <v>37.44</v>
      </c>
      <c r="F26" s="87"/>
      <c r="G26" s="86">
        <f>H26*12</f>
        <v>37.44</v>
      </c>
      <c r="H26" s="129">
        <v>3.12</v>
      </c>
      <c r="I26" s="13">
        <v>2337.8000000000002</v>
      </c>
      <c r="J26" s="14">
        <v>2.48</v>
      </c>
      <c r="L26" s="14">
        <f>'тариф население'!D24</f>
        <v>87519.74</v>
      </c>
    </row>
    <row r="27" spans="1:12" s="13" customFormat="1" ht="15.75" thickBot="1" x14ac:dyDescent="0.25">
      <c r="A27" s="25" t="s">
        <v>24</v>
      </c>
      <c r="B27" s="26" t="s">
        <v>23</v>
      </c>
      <c r="C27" s="21"/>
      <c r="D27" s="85"/>
      <c r="E27" s="86"/>
      <c r="F27" s="87"/>
      <c r="G27" s="86"/>
      <c r="H27" s="86"/>
      <c r="J27" s="14"/>
    </row>
    <row r="28" spans="1:12" s="13" customFormat="1" ht="15.75" thickBot="1" x14ac:dyDescent="0.25">
      <c r="A28" s="25" t="s">
        <v>25</v>
      </c>
      <c r="B28" s="26" t="s">
        <v>23</v>
      </c>
      <c r="C28" s="21"/>
      <c r="D28" s="85"/>
      <c r="E28" s="86"/>
      <c r="F28" s="87"/>
      <c r="G28" s="86"/>
      <c r="H28" s="86"/>
      <c r="J28" s="14"/>
    </row>
    <row r="29" spans="1:12" s="13" customFormat="1" ht="15.75" thickBot="1" x14ac:dyDescent="0.25">
      <c r="A29" s="27" t="s">
        <v>26</v>
      </c>
      <c r="B29" s="28" t="s">
        <v>27</v>
      </c>
      <c r="C29" s="21"/>
      <c r="D29" s="85"/>
      <c r="E29" s="86"/>
      <c r="F29" s="87"/>
      <c r="G29" s="86"/>
      <c r="H29" s="86"/>
      <c r="J29" s="14"/>
    </row>
    <row r="30" spans="1:12" s="13" customFormat="1" ht="15.75" thickBot="1" x14ac:dyDescent="0.25">
      <c r="A30" s="25" t="s">
        <v>28</v>
      </c>
      <c r="B30" s="26" t="s">
        <v>23</v>
      </c>
      <c r="C30" s="21"/>
      <c r="D30" s="85"/>
      <c r="E30" s="86"/>
      <c r="F30" s="87"/>
      <c r="G30" s="86"/>
      <c r="H30" s="86"/>
      <c r="J30" s="14"/>
    </row>
    <row r="31" spans="1:12" s="13" customFormat="1" ht="26.25" thickBot="1" x14ac:dyDescent="0.25">
      <c r="A31" s="25" t="s">
        <v>29</v>
      </c>
      <c r="B31" s="26" t="s">
        <v>30</v>
      </c>
      <c r="C31" s="21"/>
      <c r="D31" s="85"/>
      <c r="E31" s="86"/>
      <c r="F31" s="87"/>
      <c r="G31" s="86"/>
      <c r="H31" s="86"/>
      <c r="J31" s="14"/>
    </row>
    <row r="32" spans="1:12" s="13" customFormat="1" ht="15.75" thickBot="1" x14ac:dyDescent="0.25">
      <c r="A32" s="25" t="s">
        <v>31</v>
      </c>
      <c r="B32" s="26" t="s">
        <v>23</v>
      </c>
      <c r="C32" s="21"/>
      <c r="D32" s="85"/>
      <c r="E32" s="86"/>
      <c r="F32" s="87"/>
      <c r="G32" s="86"/>
      <c r="H32" s="86"/>
      <c r="J32" s="14"/>
    </row>
    <row r="33" spans="1:12" s="13" customFormat="1" ht="26.25" thickBot="1" x14ac:dyDescent="0.25">
      <c r="A33" s="25" t="s">
        <v>32</v>
      </c>
      <c r="B33" s="26" t="s">
        <v>33</v>
      </c>
      <c r="C33" s="21"/>
      <c r="D33" s="85"/>
      <c r="E33" s="86"/>
      <c r="F33" s="87"/>
      <c r="G33" s="86"/>
      <c r="H33" s="86"/>
      <c r="J33" s="14"/>
      <c r="L33" s="14">
        <f>'тариф население'!D32+'Волга - Маркет'!D25</f>
        <v>22501.8</v>
      </c>
    </row>
    <row r="34" spans="1:12" s="30" customFormat="1" ht="18.75" customHeight="1" x14ac:dyDescent="0.2">
      <c r="A34" s="29" t="s">
        <v>34</v>
      </c>
      <c r="B34" s="20" t="s">
        <v>35</v>
      </c>
      <c r="C34" s="21">
        <f>F34*12</f>
        <v>0</v>
      </c>
      <c r="D34" s="85">
        <f t="shared" ref="D34:D45" si="0">G34*I34</f>
        <v>22503.599999999999</v>
      </c>
      <c r="E34" s="86">
        <f>H34*12</f>
        <v>9</v>
      </c>
      <c r="F34" s="88"/>
      <c r="G34" s="86">
        <f t="shared" ref="G34:G45" si="1">H34*12</f>
        <v>9</v>
      </c>
      <c r="H34" s="129">
        <v>0.75</v>
      </c>
      <c r="I34" s="13">
        <v>2500.4</v>
      </c>
      <c r="J34" s="14">
        <v>0.6</v>
      </c>
    </row>
    <row r="35" spans="1:12" s="13" customFormat="1" ht="17.25" customHeight="1" x14ac:dyDescent="0.2">
      <c r="A35" s="29" t="s">
        <v>36</v>
      </c>
      <c r="B35" s="20" t="s">
        <v>37</v>
      </c>
      <c r="C35" s="21">
        <f>F35*12</f>
        <v>0</v>
      </c>
      <c r="D35" s="85">
        <f t="shared" si="0"/>
        <v>73511.759999999995</v>
      </c>
      <c r="E35" s="86">
        <f>H35*12</f>
        <v>29.4</v>
      </c>
      <c r="F35" s="88"/>
      <c r="G35" s="86">
        <f t="shared" si="1"/>
        <v>29.4</v>
      </c>
      <c r="H35" s="129">
        <v>2.4500000000000002</v>
      </c>
      <c r="I35" s="13">
        <v>2500.4</v>
      </c>
      <c r="J35" s="14">
        <v>1.94</v>
      </c>
      <c r="L35" s="14">
        <f>'тариф население'!D33+'Волга - Маркет'!D26</f>
        <v>73505.88</v>
      </c>
    </row>
    <row r="36" spans="1:12" s="17" customFormat="1" ht="30" x14ac:dyDescent="0.2">
      <c r="A36" s="29" t="s">
        <v>38</v>
      </c>
      <c r="B36" s="20" t="s">
        <v>15</v>
      </c>
      <c r="C36" s="31"/>
      <c r="D36" s="85">
        <v>2042.21</v>
      </c>
      <c r="E36" s="89"/>
      <c r="F36" s="88"/>
      <c r="G36" s="86">
        <f>D36/I36</f>
        <v>0.82</v>
      </c>
      <c r="H36" s="129">
        <f>G36/12</f>
        <v>7.0000000000000007E-2</v>
      </c>
      <c r="I36" s="13">
        <v>2500.4</v>
      </c>
      <c r="J36" s="14">
        <v>0.05</v>
      </c>
      <c r="L36" s="18">
        <f>'тариф население'!D34+'Волга - Маркет'!D27</f>
        <v>2042.21</v>
      </c>
    </row>
    <row r="37" spans="1:12" s="17" customFormat="1" ht="30" customHeight="1" x14ac:dyDescent="0.2">
      <c r="A37" s="29" t="s">
        <v>39</v>
      </c>
      <c r="B37" s="20" t="s">
        <v>15</v>
      </c>
      <c r="C37" s="31"/>
      <c r="D37" s="85">
        <v>2042.21</v>
      </c>
      <c r="E37" s="89"/>
      <c r="F37" s="88"/>
      <c r="G37" s="86">
        <f>D37/I37</f>
        <v>0.82</v>
      </c>
      <c r="H37" s="129">
        <f>G37/12</f>
        <v>7.0000000000000007E-2</v>
      </c>
      <c r="I37" s="13">
        <v>2500.4</v>
      </c>
      <c r="J37" s="14">
        <v>0.05</v>
      </c>
      <c r="L37" s="18">
        <f>'тариф население'!D35+'Волга - Маркет'!D28</f>
        <v>2042.21</v>
      </c>
    </row>
    <row r="38" spans="1:12" s="17" customFormat="1" ht="21" customHeight="1" x14ac:dyDescent="0.2">
      <c r="A38" s="29" t="s">
        <v>116</v>
      </c>
      <c r="B38" s="20" t="s">
        <v>15</v>
      </c>
      <c r="C38" s="31"/>
      <c r="D38" s="85">
        <v>12896.1</v>
      </c>
      <c r="E38" s="89"/>
      <c r="F38" s="88"/>
      <c r="G38" s="86">
        <f>D38/I38</f>
        <v>5.52</v>
      </c>
      <c r="H38" s="129">
        <f>G38/12</f>
        <v>0.46</v>
      </c>
      <c r="I38" s="13">
        <v>2337.8000000000002</v>
      </c>
      <c r="J38" s="14">
        <v>0.36</v>
      </c>
    </row>
    <row r="39" spans="1:12" s="17" customFormat="1" ht="30" hidden="1" x14ac:dyDescent="0.2">
      <c r="A39" s="29" t="s">
        <v>40</v>
      </c>
      <c r="B39" s="20" t="s">
        <v>30</v>
      </c>
      <c r="C39" s="31"/>
      <c r="D39" s="85">
        <f t="shared" si="0"/>
        <v>0</v>
      </c>
      <c r="E39" s="89"/>
      <c r="F39" s="88"/>
      <c r="G39" s="86">
        <f t="shared" si="1"/>
        <v>0</v>
      </c>
      <c r="H39" s="86">
        <v>0</v>
      </c>
      <c r="I39" s="13">
        <v>2337.8000000000002</v>
      </c>
      <c r="J39" s="14">
        <v>0</v>
      </c>
    </row>
    <row r="40" spans="1:12" s="17" customFormat="1" ht="30" hidden="1" x14ac:dyDescent="0.2">
      <c r="A40" s="29" t="s">
        <v>41</v>
      </c>
      <c r="B40" s="20" t="s">
        <v>30</v>
      </c>
      <c r="C40" s="31"/>
      <c r="D40" s="85">
        <f t="shared" si="0"/>
        <v>0</v>
      </c>
      <c r="E40" s="89"/>
      <c r="F40" s="88"/>
      <c r="G40" s="86">
        <f t="shared" si="1"/>
        <v>0</v>
      </c>
      <c r="H40" s="86">
        <v>0</v>
      </c>
      <c r="I40" s="13">
        <v>2337.8000000000002</v>
      </c>
      <c r="J40" s="14">
        <v>0</v>
      </c>
    </row>
    <row r="41" spans="1:12" s="17" customFormat="1" ht="30" x14ac:dyDescent="0.2">
      <c r="A41" s="29" t="s">
        <v>135</v>
      </c>
      <c r="B41" s="20" t="s">
        <v>30</v>
      </c>
      <c r="C41" s="31"/>
      <c r="D41" s="85">
        <v>12896.11</v>
      </c>
      <c r="E41" s="89"/>
      <c r="F41" s="88"/>
      <c r="G41" s="86">
        <f>D41/I41</f>
        <v>5.52</v>
      </c>
      <c r="H41" s="129">
        <f>G41/12</f>
        <v>0.46</v>
      </c>
      <c r="I41" s="13">
        <v>2337.8000000000002</v>
      </c>
      <c r="J41" s="14">
        <v>0</v>
      </c>
    </row>
    <row r="42" spans="1:12" s="17" customFormat="1" ht="30" x14ac:dyDescent="0.2">
      <c r="A42" s="29" t="s">
        <v>42</v>
      </c>
      <c r="B42" s="20"/>
      <c r="C42" s="31">
        <f>F42*12</f>
        <v>0</v>
      </c>
      <c r="D42" s="85">
        <f t="shared" si="0"/>
        <v>5891.26</v>
      </c>
      <c r="E42" s="89">
        <f>H42*12</f>
        <v>2.52</v>
      </c>
      <c r="F42" s="88"/>
      <c r="G42" s="86">
        <f t="shared" si="1"/>
        <v>2.52</v>
      </c>
      <c r="H42" s="129">
        <v>0.21</v>
      </c>
      <c r="I42" s="13">
        <v>2337.8000000000002</v>
      </c>
      <c r="J42" s="14">
        <v>0.14000000000000001</v>
      </c>
    </row>
    <row r="43" spans="1:12" s="13" customFormat="1" ht="15" x14ac:dyDescent="0.2">
      <c r="A43" s="29" t="s">
        <v>43</v>
      </c>
      <c r="B43" s="20" t="s">
        <v>44</v>
      </c>
      <c r="C43" s="31">
        <f>F43*12</f>
        <v>0</v>
      </c>
      <c r="D43" s="85">
        <f t="shared" si="0"/>
        <v>1800.29</v>
      </c>
      <c r="E43" s="89">
        <f>H43*12</f>
        <v>0.72</v>
      </c>
      <c r="F43" s="88"/>
      <c r="G43" s="86">
        <f t="shared" si="1"/>
        <v>0.72</v>
      </c>
      <c r="H43" s="129">
        <v>0.06</v>
      </c>
      <c r="I43" s="13">
        <v>2500.4</v>
      </c>
      <c r="J43" s="14">
        <v>0.03</v>
      </c>
      <c r="L43" s="14">
        <f>'тариф население'!D41+'Волга - Маркет'!D29</f>
        <v>1800.14</v>
      </c>
    </row>
    <row r="44" spans="1:12" s="13" customFormat="1" ht="21" customHeight="1" x14ac:dyDescent="0.2">
      <c r="A44" s="29" t="s">
        <v>45</v>
      </c>
      <c r="B44" s="32" t="s">
        <v>46</v>
      </c>
      <c r="C44" s="33">
        <f>F44*12</f>
        <v>0</v>
      </c>
      <c r="D44" s="85">
        <f t="shared" si="0"/>
        <v>1200.19</v>
      </c>
      <c r="E44" s="89">
        <f t="shared" ref="E44:E45" si="2">H44*12</f>
        <v>0.48</v>
      </c>
      <c r="F44" s="88"/>
      <c r="G44" s="86">
        <f t="shared" si="1"/>
        <v>0.48</v>
      </c>
      <c r="H44" s="129">
        <v>0.04</v>
      </c>
      <c r="I44" s="13">
        <v>2500.4</v>
      </c>
      <c r="J44" s="14">
        <v>0.02</v>
      </c>
      <c r="L44" s="14">
        <f>'тариф население'!D42+'Волга - Маркет'!D30</f>
        <v>1200.0999999999999</v>
      </c>
    </row>
    <row r="45" spans="1:12" s="30" customFormat="1" ht="30" x14ac:dyDescent="0.2">
      <c r="A45" s="29" t="s">
        <v>47</v>
      </c>
      <c r="B45" s="20" t="s">
        <v>48</v>
      </c>
      <c r="C45" s="31">
        <f>F45*12</f>
        <v>0</v>
      </c>
      <c r="D45" s="85">
        <f t="shared" si="0"/>
        <v>1500.24</v>
      </c>
      <c r="E45" s="89">
        <f t="shared" si="2"/>
        <v>0.6</v>
      </c>
      <c r="F45" s="88"/>
      <c r="G45" s="86">
        <f t="shared" si="1"/>
        <v>0.6</v>
      </c>
      <c r="H45" s="129">
        <v>0.05</v>
      </c>
      <c r="I45" s="13">
        <v>2500.4</v>
      </c>
      <c r="J45" s="14">
        <v>0.03</v>
      </c>
      <c r="L45" s="152">
        <f>'тариф население'!D43+'Волга - Маркет'!D31</f>
        <v>1500.12</v>
      </c>
    </row>
    <row r="46" spans="1:12" s="30" customFormat="1" ht="15" x14ac:dyDescent="0.2">
      <c r="A46" s="29" t="s">
        <v>49</v>
      </c>
      <c r="B46" s="20"/>
      <c r="C46" s="21"/>
      <c r="D46" s="86">
        <f>D48+D49+D50+D51+D52+D53+D54+D55+D56+D57+D58+D61+D62+D63</f>
        <v>165394.76</v>
      </c>
      <c r="E46" s="86"/>
      <c r="F46" s="88"/>
      <c r="G46" s="86">
        <f>D46/I46</f>
        <v>70.75</v>
      </c>
      <c r="H46" s="86">
        <f>G46/12</f>
        <v>5.9</v>
      </c>
      <c r="I46" s="13">
        <v>2337.8000000000002</v>
      </c>
      <c r="J46" s="14">
        <v>0.74</v>
      </c>
    </row>
    <row r="47" spans="1:12" s="17" customFormat="1" ht="15" hidden="1" x14ac:dyDescent="0.2">
      <c r="A47" s="34"/>
      <c r="B47" s="35"/>
      <c r="C47" s="36"/>
      <c r="D47" s="90"/>
      <c r="E47" s="91"/>
      <c r="F47" s="92"/>
      <c r="G47" s="91"/>
      <c r="H47" s="91"/>
      <c r="I47" s="13">
        <v>2337.8000000000002</v>
      </c>
      <c r="J47" s="14"/>
    </row>
    <row r="48" spans="1:12" s="17" customFormat="1" ht="24.75" customHeight="1" x14ac:dyDescent="0.2">
      <c r="A48" s="34" t="s">
        <v>136</v>
      </c>
      <c r="B48" s="35" t="s">
        <v>50</v>
      </c>
      <c r="C48" s="36"/>
      <c r="D48" s="130">
        <v>622.74</v>
      </c>
      <c r="E48" s="91"/>
      <c r="F48" s="92"/>
      <c r="G48" s="91"/>
      <c r="H48" s="91"/>
      <c r="I48" s="13">
        <v>2337.8000000000002</v>
      </c>
      <c r="J48" s="14">
        <v>0.01</v>
      </c>
    </row>
    <row r="49" spans="1:12" s="17" customFormat="1" ht="15" x14ac:dyDescent="0.2">
      <c r="A49" s="34" t="s">
        <v>51</v>
      </c>
      <c r="B49" s="35" t="s">
        <v>52</v>
      </c>
      <c r="C49" s="36">
        <f>F49*12</f>
        <v>0</v>
      </c>
      <c r="D49" s="130">
        <v>459.48</v>
      </c>
      <c r="E49" s="91">
        <f>H49*12</f>
        <v>0</v>
      </c>
      <c r="F49" s="92"/>
      <c r="G49" s="91"/>
      <c r="H49" s="91"/>
      <c r="I49" s="13">
        <v>2337.8000000000002</v>
      </c>
      <c r="J49" s="14">
        <v>0.01</v>
      </c>
    </row>
    <row r="50" spans="1:12" s="17" customFormat="1" ht="15" x14ac:dyDescent="0.2">
      <c r="A50" s="34" t="s">
        <v>114</v>
      </c>
      <c r="B50" s="38" t="s">
        <v>50</v>
      </c>
      <c r="C50" s="36"/>
      <c r="D50" s="130">
        <v>818.74</v>
      </c>
      <c r="E50" s="91"/>
      <c r="F50" s="92"/>
      <c r="G50" s="91"/>
      <c r="H50" s="91"/>
      <c r="I50" s="13">
        <v>2337.8000000000002</v>
      </c>
      <c r="J50" s="14"/>
    </row>
    <row r="51" spans="1:12" s="17" customFormat="1" ht="28.5" x14ac:dyDescent="0.2">
      <c r="A51" s="122" t="s">
        <v>128</v>
      </c>
      <c r="B51" s="123" t="s">
        <v>30</v>
      </c>
      <c r="C51" s="124"/>
      <c r="D51" s="124">
        <v>31343.27</v>
      </c>
      <c r="E51" s="91">
        <f>H51*12</f>
        <v>0</v>
      </c>
      <c r="F51" s="92"/>
      <c r="G51" s="91"/>
      <c r="H51" s="91"/>
      <c r="I51" s="13">
        <v>2337.8000000000002</v>
      </c>
      <c r="J51" s="14">
        <v>0.2</v>
      </c>
    </row>
    <row r="52" spans="1:12" s="17" customFormat="1" ht="15" x14ac:dyDescent="0.2">
      <c r="A52" s="34" t="s">
        <v>53</v>
      </c>
      <c r="B52" s="35" t="s">
        <v>50</v>
      </c>
      <c r="C52" s="36">
        <f>F52*12</f>
        <v>0</v>
      </c>
      <c r="D52" s="130">
        <v>875.61</v>
      </c>
      <c r="E52" s="91">
        <f>H52*12</f>
        <v>0</v>
      </c>
      <c r="F52" s="92"/>
      <c r="G52" s="91"/>
      <c r="H52" s="91"/>
      <c r="I52" s="13">
        <v>2337.8000000000002</v>
      </c>
      <c r="J52" s="14">
        <v>0.02</v>
      </c>
    </row>
    <row r="53" spans="1:12" s="17" customFormat="1" ht="15" x14ac:dyDescent="0.2">
      <c r="A53" s="34" t="s">
        <v>54</v>
      </c>
      <c r="B53" s="35" t="s">
        <v>50</v>
      </c>
      <c r="C53" s="36">
        <f>F53*12</f>
        <v>0</v>
      </c>
      <c r="D53" s="130">
        <v>3903.72</v>
      </c>
      <c r="E53" s="91">
        <f>H53*12</f>
        <v>0</v>
      </c>
      <c r="F53" s="92"/>
      <c r="G53" s="91"/>
      <c r="H53" s="91"/>
      <c r="I53" s="13">
        <v>2337.8000000000002</v>
      </c>
      <c r="J53" s="14">
        <v>0.11</v>
      </c>
    </row>
    <row r="54" spans="1:12" s="17" customFormat="1" ht="15" x14ac:dyDescent="0.2">
      <c r="A54" s="34" t="s">
        <v>55</v>
      </c>
      <c r="B54" s="35" t="s">
        <v>50</v>
      </c>
      <c r="C54" s="36">
        <f>F54*12</f>
        <v>0</v>
      </c>
      <c r="D54" s="130">
        <v>918.95</v>
      </c>
      <c r="E54" s="91">
        <f>H54*12</f>
        <v>0</v>
      </c>
      <c r="F54" s="92"/>
      <c r="G54" s="91"/>
      <c r="H54" s="91"/>
      <c r="I54" s="13">
        <v>2337.8000000000002</v>
      </c>
      <c r="J54" s="14">
        <v>0.02</v>
      </c>
    </row>
    <row r="55" spans="1:12" s="17" customFormat="1" ht="15" x14ac:dyDescent="0.2">
      <c r="A55" s="34" t="s">
        <v>56</v>
      </c>
      <c r="B55" s="35" t="s">
        <v>50</v>
      </c>
      <c r="C55" s="36"/>
      <c r="D55" s="130">
        <v>437.79</v>
      </c>
      <c r="E55" s="91"/>
      <c r="F55" s="92"/>
      <c r="G55" s="91"/>
      <c r="H55" s="91"/>
      <c r="I55" s="13">
        <v>2337.8000000000002</v>
      </c>
      <c r="J55" s="14">
        <v>0.01</v>
      </c>
    </row>
    <row r="56" spans="1:12" s="17" customFormat="1" ht="15" x14ac:dyDescent="0.2">
      <c r="A56" s="34" t="s">
        <v>57</v>
      </c>
      <c r="B56" s="35" t="s">
        <v>52</v>
      </c>
      <c r="C56" s="36"/>
      <c r="D56" s="130">
        <v>1751.23</v>
      </c>
      <c r="E56" s="91"/>
      <c r="F56" s="92"/>
      <c r="G56" s="91"/>
      <c r="H56" s="91"/>
      <c r="I56" s="13">
        <v>2337.8000000000002</v>
      </c>
      <c r="J56" s="14">
        <v>0.05</v>
      </c>
    </row>
    <row r="57" spans="1:12" s="17" customFormat="1" ht="25.5" x14ac:dyDescent="0.2">
      <c r="A57" s="34" t="s">
        <v>58</v>
      </c>
      <c r="B57" s="35" t="s">
        <v>50</v>
      </c>
      <c r="C57" s="36">
        <f>F57*12</f>
        <v>0</v>
      </c>
      <c r="D57" s="130">
        <v>1918.68</v>
      </c>
      <c r="E57" s="91">
        <f>H57*12</f>
        <v>0</v>
      </c>
      <c r="F57" s="92"/>
      <c r="G57" s="91"/>
      <c r="H57" s="91"/>
      <c r="I57" s="13">
        <v>2337.8000000000002</v>
      </c>
      <c r="J57" s="14">
        <v>0.05</v>
      </c>
    </row>
    <row r="58" spans="1:12" s="17" customFormat="1" ht="25.5" x14ac:dyDescent="0.2">
      <c r="A58" s="34" t="s">
        <v>137</v>
      </c>
      <c r="B58" s="35" t="s">
        <v>50</v>
      </c>
      <c r="C58" s="36"/>
      <c r="D58" s="130">
        <v>3488.61</v>
      </c>
      <c r="E58" s="91"/>
      <c r="F58" s="92"/>
      <c r="G58" s="91"/>
      <c r="H58" s="91"/>
      <c r="I58" s="13">
        <v>2337.8000000000002</v>
      </c>
      <c r="J58" s="14">
        <v>0.01</v>
      </c>
    </row>
    <row r="59" spans="1:12" s="17" customFormat="1" ht="15" hidden="1" x14ac:dyDescent="0.2">
      <c r="A59" s="34"/>
      <c r="B59" s="35"/>
      <c r="C59" s="37"/>
      <c r="D59" s="90"/>
      <c r="E59" s="93"/>
      <c r="F59" s="92"/>
      <c r="G59" s="91"/>
      <c r="H59" s="91"/>
      <c r="I59" s="13">
        <v>2337.8000000000002</v>
      </c>
      <c r="J59" s="14"/>
    </row>
    <row r="60" spans="1:12" s="17" customFormat="1" ht="15" hidden="1" x14ac:dyDescent="0.2">
      <c r="A60" s="34"/>
      <c r="B60" s="35"/>
      <c r="C60" s="36"/>
      <c r="D60" s="90"/>
      <c r="E60" s="91"/>
      <c r="F60" s="92"/>
      <c r="G60" s="91"/>
      <c r="H60" s="91"/>
      <c r="I60" s="13">
        <v>2337.8000000000002</v>
      </c>
      <c r="J60" s="14"/>
    </row>
    <row r="61" spans="1:12" s="17" customFormat="1" ht="28.5" x14ac:dyDescent="0.2">
      <c r="A61" s="125" t="s">
        <v>123</v>
      </c>
      <c r="B61" s="126" t="s">
        <v>30</v>
      </c>
      <c r="C61" s="127"/>
      <c r="D61" s="127">
        <v>3399.74</v>
      </c>
      <c r="E61" s="91"/>
      <c r="F61" s="91"/>
      <c r="G61" s="91"/>
      <c r="H61" s="91"/>
      <c r="I61" s="13">
        <v>2337.8000000000002</v>
      </c>
      <c r="J61" s="14">
        <v>0.05</v>
      </c>
    </row>
    <row r="62" spans="1:12" s="17" customFormat="1" ht="25.5" x14ac:dyDescent="0.2">
      <c r="A62" s="122" t="s">
        <v>124</v>
      </c>
      <c r="B62" s="123" t="s">
        <v>30</v>
      </c>
      <c r="C62" s="124"/>
      <c r="D62" s="124">
        <v>1404.3</v>
      </c>
      <c r="E62" s="93"/>
      <c r="F62" s="94"/>
      <c r="G62" s="93"/>
      <c r="H62" s="93"/>
      <c r="I62" s="13">
        <v>2337.8000000000002</v>
      </c>
      <c r="J62" s="14"/>
    </row>
    <row r="63" spans="1:12" s="17" customFormat="1" ht="28.5" x14ac:dyDescent="0.2">
      <c r="A63" s="125" t="s">
        <v>125</v>
      </c>
      <c r="B63" s="126" t="s">
        <v>30</v>
      </c>
      <c r="C63" s="127"/>
      <c r="D63" s="127">
        <v>114051.9</v>
      </c>
      <c r="E63" s="93"/>
      <c r="F63" s="94"/>
      <c r="G63" s="93"/>
      <c r="H63" s="93"/>
      <c r="I63" s="13">
        <v>2337.8000000000002</v>
      </c>
      <c r="J63" s="14"/>
    </row>
    <row r="64" spans="1:12" s="30" customFormat="1" ht="30" x14ac:dyDescent="0.2">
      <c r="A64" s="19" t="s">
        <v>59</v>
      </c>
      <c r="B64" s="24"/>
      <c r="C64" s="21"/>
      <c r="D64" s="86">
        <f>D65+D66+D67+D68+D69+D70+D71+D72</f>
        <v>235675.47</v>
      </c>
      <c r="E64" s="86"/>
      <c r="F64" s="87"/>
      <c r="G64" s="86">
        <f>SUM(G65:G72)</f>
        <v>0</v>
      </c>
      <c r="H64" s="86">
        <f>SUM(H65:H72)</f>
        <v>0</v>
      </c>
      <c r="I64" s="13">
        <v>2337.8000000000002</v>
      </c>
      <c r="J64" s="14">
        <v>1.03</v>
      </c>
      <c r="L64" s="152">
        <f>'тариф население'!D59+'Волга - Маркет'!D32</f>
        <v>24643.42</v>
      </c>
    </row>
    <row r="65" spans="1:10" s="17" customFormat="1" ht="15" x14ac:dyDescent="0.2">
      <c r="A65" s="34" t="s">
        <v>60</v>
      </c>
      <c r="B65" s="35" t="s">
        <v>61</v>
      </c>
      <c r="C65" s="36"/>
      <c r="D65" s="130">
        <v>2626.83</v>
      </c>
      <c r="E65" s="91"/>
      <c r="F65" s="92"/>
      <c r="G65" s="91"/>
      <c r="H65" s="91"/>
      <c r="I65" s="13">
        <v>2500.4</v>
      </c>
      <c r="J65" s="14">
        <v>7.0000000000000007E-2</v>
      </c>
    </row>
    <row r="66" spans="1:10" s="17" customFormat="1" ht="25.5" x14ac:dyDescent="0.2">
      <c r="A66" s="34" t="s">
        <v>62</v>
      </c>
      <c r="B66" s="35" t="s">
        <v>63</v>
      </c>
      <c r="C66" s="36"/>
      <c r="D66" s="130">
        <v>1751.23</v>
      </c>
      <c r="E66" s="91"/>
      <c r="F66" s="92"/>
      <c r="G66" s="91"/>
      <c r="H66" s="91"/>
      <c r="I66" s="13">
        <v>2500.4</v>
      </c>
      <c r="J66" s="14">
        <v>0.05</v>
      </c>
    </row>
    <row r="67" spans="1:10" s="17" customFormat="1" ht="15" x14ac:dyDescent="0.2">
      <c r="A67" s="34" t="s">
        <v>64</v>
      </c>
      <c r="B67" s="35" t="s">
        <v>65</v>
      </c>
      <c r="C67" s="36"/>
      <c r="D67" s="130">
        <v>1837.85</v>
      </c>
      <c r="E67" s="91"/>
      <c r="F67" s="92"/>
      <c r="G67" s="91"/>
      <c r="H67" s="91"/>
      <c r="I67" s="13">
        <v>2500.4</v>
      </c>
      <c r="J67" s="14">
        <v>0.05</v>
      </c>
    </row>
    <row r="68" spans="1:10" s="17" customFormat="1" ht="25.5" x14ac:dyDescent="0.2">
      <c r="A68" s="34" t="s">
        <v>66</v>
      </c>
      <c r="B68" s="35" t="s">
        <v>67</v>
      </c>
      <c r="C68" s="36"/>
      <c r="D68" s="130">
        <v>1751.2</v>
      </c>
      <c r="E68" s="91"/>
      <c r="F68" s="92"/>
      <c r="G68" s="91"/>
      <c r="H68" s="91"/>
      <c r="I68" s="13">
        <v>2337.8000000000002</v>
      </c>
      <c r="J68" s="14">
        <v>0.05</v>
      </c>
    </row>
    <row r="69" spans="1:10" s="17" customFormat="1" ht="15" x14ac:dyDescent="0.2">
      <c r="A69" s="122" t="s">
        <v>129</v>
      </c>
      <c r="B69" s="123"/>
      <c r="C69" s="124"/>
      <c r="D69" s="124">
        <v>10447.83</v>
      </c>
      <c r="E69" s="91"/>
      <c r="F69" s="92"/>
      <c r="G69" s="91"/>
      <c r="H69" s="91"/>
      <c r="I69" s="13">
        <v>2500.4</v>
      </c>
      <c r="J69" s="14">
        <v>0.03</v>
      </c>
    </row>
    <row r="70" spans="1:10" s="17" customFormat="1" ht="25.5" x14ac:dyDescent="0.2">
      <c r="A70" s="34" t="s">
        <v>68</v>
      </c>
      <c r="B70" s="35" t="s">
        <v>30</v>
      </c>
      <c r="C70" s="36"/>
      <c r="D70" s="130">
        <v>12204</v>
      </c>
      <c r="E70" s="91"/>
      <c r="F70" s="92"/>
      <c r="G70" s="91"/>
      <c r="H70" s="91"/>
      <c r="I70" s="13">
        <v>2500.4</v>
      </c>
      <c r="J70" s="14">
        <v>0.34</v>
      </c>
    </row>
    <row r="71" spans="1:10" s="17" customFormat="1" ht="15" x14ac:dyDescent="0.2">
      <c r="A71" s="34" t="s">
        <v>69</v>
      </c>
      <c r="B71" s="35" t="s">
        <v>15</v>
      </c>
      <c r="C71" s="37"/>
      <c r="D71" s="130">
        <v>6228.48</v>
      </c>
      <c r="E71" s="93"/>
      <c r="F71" s="92"/>
      <c r="G71" s="91"/>
      <c r="H71" s="91"/>
      <c r="I71" s="13">
        <v>2500.4</v>
      </c>
      <c r="J71" s="14">
        <v>0.17</v>
      </c>
    </row>
    <row r="72" spans="1:10" s="17" customFormat="1" ht="24" customHeight="1" x14ac:dyDescent="0.2">
      <c r="A72" s="125" t="s">
        <v>131</v>
      </c>
      <c r="B72" s="126" t="s">
        <v>30</v>
      </c>
      <c r="C72" s="127"/>
      <c r="D72" s="127">
        <v>198828.05</v>
      </c>
      <c r="E72" s="91"/>
      <c r="F72" s="92"/>
      <c r="G72" s="91"/>
      <c r="H72" s="91"/>
      <c r="I72" s="13">
        <v>2500.4</v>
      </c>
      <c r="J72" s="14">
        <v>0.25</v>
      </c>
    </row>
    <row r="73" spans="1:10" s="17" customFormat="1" ht="30" x14ac:dyDescent="0.2">
      <c r="A73" s="29" t="s">
        <v>70</v>
      </c>
      <c r="B73" s="35"/>
      <c r="C73" s="36"/>
      <c r="D73" s="86">
        <v>0</v>
      </c>
      <c r="E73" s="91"/>
      <c r="F73" s="92"/>
      <c r="G73" s="86">
        <v>0</v>
      </c>
      <c r="H73" s="86">
        <v>0</v>
      </c>
      <c r="I73" s="13">
        <v>2500.4</v>
      </c>
      <c r="J73" s="14">
        <v>0.09</v>
      </c>
    </row>
    <row r="74" spans="1:10" s="17" customFormat="1" ht="25.5" hidden="1" x14ac:dyDescent="0.2">
      <c r="A74" s="34" t="s">
        <v>71</v>
      </c>
      <c r="B74" s="38" t="s">
        <v>30</v>
      </c>
      <c r="C74" s="36"/>
      <c r="D74" s="90"/>
      <c r="E74" s="91"/>
      <c r="F74" s="92"/>
      <c r="G74" s="91"/>
      <c r="H74" s="91"/>
      <c r="I74" s="13">
        <v>2500.4</v>
      </c>
      <c r="J74" s="14">
        <v>0.03</v>
      </c>
    </row>
    <row r="75" spans="1:10" s="17" customFormat="1" ht="15" hidden="1" x14ac:dyDescent="0.2">
      <c r="A75" s="34" t="s">
        <v>72</v>
      </c>
      <c r="B75" s="35" t="s">
        <v>15</v>
      </c>
      <c r="C75" s="36"/>
      <c r="D75" s="90">
        <f>G75*I75</f>
        <v>0</v>
      </c>
      <c r="E75" s="91"/>
      <c r="F75" s="92"/>
      <c r="G75" s="91">
        <f>H75*12</f>
        <v>0</v>
      </c>
      <c r="H75" s="91">
        <v>0</v>
      </c>
      <c r="I75" s="13">
        <v>2337.8000000000002</v>
      </c>
      <c r="J75" s="14">
        <v>0</v>
      </c>
    </row>
    <row r="76" spans="1:10" s="17" customFormat="1" ht="15" x14ac:dyDescent="0.2">
      <c r="A76" s="29" t="s">
        <v>73</v>
      </c>
      <c r="B76" s="35"/>
      <c r="C76" s="36"/>
      <c r="D76" s="86">
        <f>D78+D79+D85+D86</f>
        <v>27372.52</v>
      </c>
      <c r="E76" s="91"/>
      <c r="F76" s="92"/>
      <c r="G76" s="86">
        <f>SUM(G77:G84)</f>
        <v>0</v>
      </c>
      <c r="H76" s="86">
        <f>SUM(H77:H84)</f>
        <v>0</v>
      </c>
      <c r="I76" s="13">
        <v>2337.8000000000002</v>
      </c>
      <c r="J76" s="14">
        <v>0.32</v>
      </c>
    </row>
    <row r="77" spans="1:10" s="17" customFormat="1" ht="15" hidden="1" x14ac:dyDescent="0.2">
      <c r="A77" s="34" t="s">
        <v>74</v>
      </c>
      <c r="B77" s="35" t="s">
        <v>15</v>
      </c>
      <c r="C77" s="36"/>
      <c r="D77" s="90">
        <f t="shared" ref="D77:D84" si="3">G77*I77</f>
        <v>0</v>
      </c>
      <c r="E77" s="91"/>
      <c r="F77" s="92"/>
      <c r="G77" s="91">
        <f t="shared" ref="G77:G84" si="4">H77*12</f>
        <v>0</v>
      </c>
      <c r="H77" s="91">
        <v>0</v>
      </c>
      <c r="I77" s="13">
        <v>2337.8000000000002</v>
      </c>
      <c r="J77" s="14">
        <v>0</v>
      </c>
    </row>
    <row r="78" spans="1:10" s="17" customFormat="1" ht="15" x14ac:dyDescent="0.2">
      <c r="A78" s="34" t="s">
        <v>75</v>
      </c>
      <c r="B78" s="35" t="s">
        <v>50</v>
      </c>
      <c r="C78" s="36"/>
      <c r="D78" s="130">
        <v>6305.6</v>
      </c>
      <c r="E78" s="91"/>
      <c r="F78" s="92"/>
      <c r="G78" s="91"/>
      <c r="H78" s="91"/>
      <c r="I78" s="13">
        <v>2337.8000000000002</v>
      </c>
      <c r="J78" s="14">
        <v>0.18</v>
      </c>
    </row>
    <row r="79" spans="1:10" s="17" customFormat="1" ht="15" x14ac:dyDescent="0.2">
      <c r="A79" s="34" t="s">
        <v>76</v>
      </c>
      <c r="B79" s="35" t="s">
        <v>50</v>
      </c>
      <c r="C79" s="36"/>
      <c r="D79" s="130">
        <v>915.28</v>
      </c>
      <c r="E79" s="91"/>
      <c r="F79" s="92"/>
      <c r="G79" s="91"/>
      <c r="H79" s="91"/>
      <c r="I79" s="13">
        <v>2500.4</v>
      </c>
      <c r="J79" s="14">
        <v>0.02</v>
      </c>
    </row>
    <row r="80" spans="1:10" s="17" customFormat="1" ht="27.75" hidden="1" customHeight="1" x14ac:dyDescent="0.2">
      <c r="A80" s="34"/>
      <c r="B80" s="35"/>
      <c r="C80" s="36"/>
      <c r="D80" s="90"/>
      <c r="E80" s="91"/>
      <c r="F80" s="92"/>
      <c r="G80" s="91"/>
      <c r="H80" s="91"/>
      <c r="I80" s="13"/>
      <c r="J80" s="14"/>
    </row>
    <row r="81" spans="1:10" s="17" customFormat="1" ht="25.5" hidden="1" x14ac:dyDescent="0.2">
      <c r="A81" s="34" t="s">
        <v>77</v>
      </c>
      <c r="B81" s="35" t="s">
        <v>30</v>
      </c>
      <c r="C81" s="36"/>
      <c r="D81" s="90">
        <f t="shared" si="3"/>
        <v>0</v>
      </c>
      <c r="E81" s="91"/>
      <c r="F81" s="92"/>
      <c r="G81" s="91">
        <f t="shared" si="4"/>
        <v>0</v>
      </c>
      <c r="H81" s="91">
        <v>0</v>
      </c>
      <c r="I81" s="13">
        <v>2337.8000000000002</v>
      </c>
      <c r="J81" s="14">
        <v>0</v>
      </c>
    </row>
    <row r="82" spans="1:10" s="17" customFormat="1" ht="25.5" hidden="1" x14ac:dyDescent="0.2">
      <c r="A82" s="34" t="s">
        <v>78</v>
      </c>
      <c r="B82" s="35" t="s">
        <v>30</v>
      </c>
      <c r="C82" s="36"/>
      <c r="D82" s="90">
        <f t="shared" si="3"/>
        <v>0</v>
      </c>
      <c r="E82" s="91"/>
      <c r="F82" s="92"/>
      <c r="G82" s="91">
        <f t="shared" si="4"/>
        <v>0</v>
      </c>
      <c r="H82" s="91">
        <v>0</v>
      </c>
      <c r="I82" s="13">
        <v>2337.8000000000002</v>
      </c>
      <c r="J82" s="14">
        <v>0</v>
      </c>
    </row>
    <row r="83" spans="1:10" s="17" customFormat="1" ht="25.5" hidden="1" x14ac:dyDescent="0.2">
      <c r="A83" s="34" t="s">
        <v>79</v>
      </c>
      <c r="B83" s="35" t="s">
        <v>30</v>
      </c>
      <c r="C83" s="36"/>
      <c r="D83" s="90">
        <f t="shared" si="3"/>
        <v>0</v>
      </c>
      <c r="E83" s="91"/>
      <c r="F83" s="92"/>
      <c r="G83" s="91">
        <f t="shared" si="4"/>
        <v>0</v>
      </c>
      <c r="H83" s="91">
        <v>0</v>
      </c>
      <c r="I83" s="13">
        <v>2337.8000000000002</v>
      </c>
      <c r="J83" s="14">
        <v>0</v>
      </c>
    </row>
    <row r="84" spans="1:10" s="17" customFormat="1" ht="25.5" hidden="1" x14ac:dyDescent="0.2">
      <c r="A84" s="34" t="s">
        <v>80</v>
      </c>
      <c r="B84" s="35" t="s">
        <v>30</v>
      </c>
      <c r="C84" s="36"/>
      <c r="D84" s="90">
        <f t="shared" si="3"/>
        <v>0</v>
      </c>
      <c r="E84" s="91"/>
      <c r="F84" s="92"/>
      <c r="G84" s="91">
        <f t="shared" si="4"/>
        <v>0</v>
      </c>
      <c r="H84" s="91">
        <v>0</v>
      </c>
      <c r="I84" s="13">
        <v>2337.8000000000002</v>
      </c>
      <c r="J84" s="14">
        <v>0</v>
      </c>
    </row>
    <row r="85" spans="1:10" s="17" customFormat="1" ht="15" x14ac:dyDescent="0.2">
      <c r="A85" s="34" t="s">
        <v>81</v>
      </c>
      <c r="B85" s="38" t="s">
        <v>82</v>
      </c>
      <c r="C85" s="36"/>
      <c r="D85" s="131">
        <v>16105.8</v>
      </c>
      <c r="E85" s="91"/>
      <c r="F85" s="92"/>
      <c r="G85" s="93"/>
      <c r="H85" s="93"/>
      <c r="I85" s="13">
        <v>2337.8000000000002</v>
      </c>
      <c r="J85" s="14"/>
    </row>
    <row r="86" spans="1:10" s="17" customFormat="1" ht="15" x14ac:dyDescent="0.2">
      <c r="A86" s="34" t="s">
        <v>138</v>
      </c>
      <c r="B86" s="38" t="s">
        <v>139</v>
      </c>
      <c r="C86" s="36"/>
      <c r="D86" s="131">
        <v>4045.84</v>
      </c>
      <c r="E86" s="91"/>
      <c r="F86" s="92"/>
      <c r="G86" s="93"/>
      <c r="H86" s="93"/>
      <c r="I86" s="13"/>
      <c r="J86" s="14"/>
    </row>
    <row r="87" spans="1:10" s="17" customFormat="1" ht="15" x14ac:dyDescent="0.2">
      <c r="A87" s="29" t="s">
        <v>83</v>
      </c>
      <c r="B87" s="35"/>
      <c r="C87" s="36"/>
      <c r="D87" s="86">
        <f>D88</f>
        <v>1098.1600000000001</v>
      </c>
      <c r="E87" s="91"/>
      <c r="F87" s="92"/>
      <c r="G87" s="86">
        <v>0</v>
      </c>
      <c r="H87" s="86">
        <v>0</v>
      </c>
      <c r="I87" s="13">
        <v>2337.8000000000002</v>
      </c>
      <c r="J87" s="14">
        <v>0.14000000000000001</v>
      </c>
    </row>
    <row r="88" spans="1:10" s="17" customFormat="1" ht="15" x14ac:dyDescent="0.2">
      <c r="A88" s="34" t="s">
        <v>84</v>
      </c>
      <c r="B88" s="35" t="s">
        <v>50</v>
      </c>
      <c r="C88" s="36"/>
      <c r="D88" s="130">
        <v>1098.1600000000001</v>
      </c>
      <c r="E88" s="91"/>
      <c r="F88" s="92"/>
      <c r="G88" s="91"/>
      <c r="H88" s="91"/>
      <c r="I88" s="13">
        <v>2337.8000000000002</v>
      </c>
      <c r="J88" s="14">
        <v>0.03</v>
      </c>
    </row>
    <row r="89" spans="1:10" s="13" customFormat="1" ht="15" x14ac:dyDescent="0.2">
      <c r="A89" s="29" t="s">
        <v>85</v>
      </c>
      <c r="B89" s="20"/>
      <c r="C89" s="21"/>
      <c r="D89" s="86">
        <f>D90+D91</f>
        <v>18764.82</v>
      </c>
      <c r="E89" s="86"/>
      <c r="F89" s="88"/>
      <c r="G89" s="86">
        <f>G90+G91</f>
        <v>0</v>
      </c>
      <c r="H89" s="86">
        <f>H90+H91</f>
        <v>0</v>
      </c>
      <c r="I89" s="13">
        <v>2337.8000000000002</v>
      </c>
      <c r="J89" s="14">
        <v>0.04</v>
      </c>
    </row>
    <row r="90" spans="1:10" s="17" customFormat="1" ht="15" x14ac:dyDescent="0.2">
      <c r="A90" s="34" t="s">
        <v>86</v>
      </c>
      <c r="B90" s="38" t="s">
        <v>52</v>
      </c>
      <c r="C90" s="36"/>
      <c r="D90" s="130">
        <v>10609.92</v>
      </c>
      <c r="E90" s="91"/>
      <c r="F90" s="92"/>
      <c r="G90" s="91"/>
      <c r="H90" s="91"/>
      <c r="I90" s="13">
        <v>2337.8000000000002</v>
      </c>
      <c r="J90" s="14">
        <v>0.04</v>
      </c>
    </row>
    <row r="91" spans="1:10" s="17" customFormat="1" ht="15" x14ac:dyDescent="0.2">
      <c r="A91" s="34" t="s">
        <v>115</v>
      </c>
      <c r="B91" s="38" t="s">
        <v>82</v>
      </c>
      <c r="C91" s="36">
        <f>F91*12</f>
        <v>0</v>
      </c>
      <c r="D91" s="130">
        <v>8154.9</v>
      </c>
      <c r="E91" s="91"/>
      <c r="F91" s="92"/>
      <c r="G91" s="91"/>
      <c r="H91" s="91"/>
      <c r="I91" s="13">
        <v>2337.8000000000002</v>
      </c>
      <c r="J91" s="14">
        <v>0</v>
      </c>
    </row>
    <row r="92" spans="1:10" s="13" customFormat="1" ht="15" x14ac:dyDescent="0.2">
      <c r="A92" s="29" t="s">
        <v>87</v>
      </c>
      <c r="B92" s="20"/>
      <c r="C92" s="21"/>
      <c r="D92" s="86">
        <f>D93+D94</f>
        <v>21470.639999999999</v>
      </c>
      <c r="E92" s="86"/>
      <c r="F92" s="88"/>
      <c r="G92" s="86">
        <f>G93+G94+G95</f>
        <v>0</v>
      </c>
      <c r="H92" s="86">
        <f>H93+H94+H95</f>
        <v>0</v>
      </c>
      <c r="I92" s="13">
        <v>2337.8000000000002</v>
      </c>
      <c r="J92" s="14">
        <v>0.61</v>
      </c>
    </row>
    <row r="93" spans="1:10" s="17" customFormat="1" ht="15" x14ac:dyDescent="0.2">
      <c r="A93" s="34" t="s">
        <v>88</v>
      </c>
      <c r="B93" s="35" t="s">
        <v>61</v>
      </c>
      <c r="C93" s="36"/>
      <c r="D93" s="130">
        <v>17351.79</v>
      </c>
      <c r="E93" s="91"/>
      <c r="F93" s="92"/>
      <c r="G93" s="91"/>
      <c r="H93" s="91"/>
      <c r="I93" s="13">
        <v>2337.8000000000002</v>
      </c>
      <c r="J93" s="14">
        <v>0.49</v>
      </c>
    </row>
    <row r="94" spans="1:10" s="17" customFormat="1" ht="15" x14ac:dyDescent="0.2">
      <c r="A94" s="34" t="s">
        <v>89</v>
      </c>
      <c r="B94" s="35" t="s">
        <v>61</v>
      </c>
      <c r="C94" s="36"/>
      <c r="D94" s="130">
        <v>4118.8500000000004</v>
      </c>
      <c r="E94" s="91"/>
      <c r="F94" s="92"/>
      <c r="G94" s="91"/>
      <c r="H94" s="91"/>
      <c r="I94" s="13">
        <v>2337.8000000000002</v>
      </c>
      <c r="J94" s="14">
        <v>0.12</v>
      </c>
    </row>
    <row r="95" spans="1:10" s="17" customFormat="1" ht="25.5" hidden="1" customHeight="1" x14ac:dyDescent="0.2">
      <c r="A95" s="34" t="s">
        <v>90</v>
      </c>
      <c r="B95" s="35" t="s">
        <v>50</v>
      </c>
      <c r="C95" s="36"/>
      <c r="D95" s="90"/>
      <c r="E95" s="91"/>
      <c r="F95" s="92"/>
      <c r="G95" s="91"/>
      <c r="H95" s="91">
        <v>0</v>
      </c>
      <c r="I95" s="13">
        <v>2337.8000000000002</v>
      </c>
      <c r="J95" s="14">
        <v>0</v>
      </c>
    </row>
    <row r="96" spans="1:10" s="17" customFormat="1" ht="25.5" customHeight="1" x14ac:dyDescent="0.2">
      <c r="A96" s="29" t="s">
        <v>143</v>
      </c>
      <c r="B96" s="20" t="s">
        <v>144</v>
      </c>
      <c r="C96" s="33"/>
      <c r="D96" s="132">
        <f>30*2394.6</f>
        <v>71838</v>
      </c>
      <c r="E96" s="95"/>
      <c r="F96" s="96"/>
      <c r="G96" s="95">
        <f>D96/I96</f>
        <v>30.73</v>
      </c>
      <c r="H96" s="95">
        <f>G96/12</f>
        <v>2.56</v>
      </c>
      <c r="I96" s="13">
        <v>2337.8000000000002</v>
      </c>
      <c r="J96" s="14"/>
    </row>
    <row r="97" spans="1:10" s="13" customFormat="1" ht="38.25" thickBot="1" x14ac:dyDescent="0.25">
      <c r="A97" s="39" t="s">
        <v>142</v>
      </c>
      <c r="B97" s="20" t="s">
        <v>30</v>
      </c>
      <c r="C97" s="33">
        <f>F97*12</f>
        <v>0</v>
      </c>
      <c r="D97" s="95">
        <f>G97*I97</f>
        <v>16271.09</v>
      </c>
      <c r="E97" s="95">
        <f>H97*12</f>
        <v>6.96</v>
      </c>
      <c r="F97" s="96"/>
      <c r="G97" s="95">
        <f>H97*12</f>
        <v>6.96</v>
      </c>
      <c r="H97" s="95">
        <v>0.57999999999999996</v>
      </c>
      <c r="I97" s="13">
        <v>2337.8000000000002</v>
      </c>
      <c r="J97" s="14">
        <v>0.3</v>
      </c>
    </row>
    <row r="98" spans="1:10" s="13" customFormat="1" ht="19.5" hidden="1" thickBot="1" x14ac:dyDescent="0.25">
      <c r="A98" s="40" t="s">
        <v>91</v>
      </c>
      <c r="B98" s="32"/>
      <c r="C98" s="33">
        <f>F98*12</f>
        <v>0</v>
      </c>
      <c r="D98" s="95"/>
      <c r="E98" s="95"/>
      <c r="F98" s="96"/>
      <c r="G98" s="95"/>
      <c r="H98" s="95"/>
      <c r="I98" s="13">
        <v>2337.8000000000002</v>
      </c>
      <c r="J98" s="14"/>
    </row>
    <row r="99" spans="1:10" s="13" customFormat="1" ht="15.75" hidden="1" thickBot="1" x14ac:dyDescent="0.25">
      <c r="A99" s="41" t="s">
        <v>92</v>
      </c>
      <c r="B99" s="42"/>
      <c r="C99" s="43"/>
      <c r="D99" s="97"/>
      <c r="E99" s="97"/>
      <c r="F99" s="98"/>
      <c r="G99" s="97"/>
      <c r="H99" s="97"/>
      <c r="I99" s="13">
        <v>2337.8000000000002</v>
      </c>
      <c r="J99" s="14"/>
    </row>
    <row r="100" spans="1:10" s="13" customFormat="1" ht="15.75" hidden="1" thickBot="1" x14ac:dyDescent="0.25">
      <c r="A100" s="41" t="s">
        <v>93</v>
      </c>
      <c r="B100" s="42"/>
      <c r="C100" s="43"/>
      <c r="D100" s="97"/>
      <c r="E100" s="97"/>
      <c r="F100" s="98"/>
      <c r="G100" s="97"/>
      <c r="H100" s="97"/>
      <c r="I100" s="13">
        <v>2337.8000000000002</v>
      </c>
      <c r="J100" s="14"/>
    </row>
    <row r="101" spans="1:10" s="13" customFormat="1" ht="15.75" hidden="1" thickBot="1" x14ac:dyDescent="0.25">
      <c r="A101" s="41" t="s">
        <v>94</v>
      </c>
      <c r="B101" s="42"/>
      <c r="C101" s="43"/>
      <c r="D101" s="97"/>
      <c r="E101" s="97"/>
      <c r="F101" s="98"/>
      <c r="G101" s="97"/>
      <c r="H101" s="97"/>
      <c r="I101" s="13">
        <v>2337.8000000000002</v>
      </c>
      <c r="J101" s="14"/>
    </row>
    <row r="102" spans="1:10" s="13" customFormat="1" ht="29.25" hidden="1" thickBot="1" x14ac:dyDescent="0.25">
      <c r="A102" s="41" t="s">
        <v>95</v>
      </c>
      <c r="B102" s="42"/>
      <c r="C102" s="43"/>
      <c r="D102" s="97"/>
      <c r="E102" s="97"/>
      <c r="F102" s="98"/>
      <c r="G102" s="97"/>
      <c r="H102" s="97"/>
      <c r="I102" s="13">
        <v>2337.8000000000002</v>
      </c>
      <c r="J102" s="14"/>
    </row>
    <row r="103" spans="1:10" s="13" customFormat="1" ht="15.75" hidden="1" thickBot="1" x14ac:dyDescent="0.25">
      <c r="A103" s="45" t="s">
        <v>96</v>
      </c>
      <c r="B103" s="46"/>
      <c r="C103" s="44"/>
      <c r="D103" s="97"/>
      <c r="E103" s="97"/>
      <c r="F103" s="98"/>
      <c r="G103" s="97"/>
      <c r="H103" s="97"/>
      <c r="I103" s="13">
        <v>2337.8000000000002</v>
      </c>
      <c r="J103" s="14"/>
    </row>
    <row r="104" spans="1:10" s="13" customFormat="1" ht="30.75" thickBot="1" x14ac:dyDescent="0.45">
      <c r="A104" s="47" t="s">
        <v>97</v>
      </c>
      <c r="B104" s="20" t="s">
        <v>140</v>
      </c>
      <c r="C104" s="48"/>
      <c r="D104" s="99">
        <v>164000</v>
      </c>
      <c r="E104" s="100"/>
      <c r="F104" s="101"/>
      <c r="G104" s="100">
        <f>D104/I104</f>
        <v>70.150000000000006</v>
      </c>
      <c r="H104" s="100">
        <f>G104/12</f>
        <v>5.85</v>
      </c>
      <c r="I104" s="13">
        <v>2337.8000000000002</v>
      </c>
      <c r="J104" s="14"/>
    </row>
    <row r="105" spans="1:10" s="13" customFormat="1" ht="19.5" thickBot="1" x14ac:dyDescent="0.45">
      <c r="A105" s="49" t="s">
        <v>98</v>
      </c>
      <c r="B105" s="50" t="s">
        <v>23</v>
      </c>
      <c r="C105" s="51"/>
      <c r="D105" s="102">
        <f>G105*I105</f>
        <v>46537.69</v>
      </c>
      <c r="E105" s="103"/>
      <c r="F105" s="102"/>
      <c r="G105" s="103">
        <f>12*H105</f>
        <v>20.76</v>
      </c>
      <c r="H105" s="103">
        <v>1.73</v>
      </c>
      <c r="I105" s="13">
        <f>2337.8-96.1</f>
        <v>2241.6999999999998</v>
      </c>
      <c r="J105" s="14"/>
    </row>
    <row r="106" spans="1:10" s="13" customFormat="1" ht="15.75" thickBot="1" x14ac:dyDescent="0.25">
      <c r="A106" s="52" t="s">
        <v>99</v>
      </c>
      <c r="B106" s="53"/>
      <c r="C106" s="51" t="e">
        <f>F106*12</f>
        <v>#REF!</v>
      </c>
      <c r="D106" s="103">
        <f>D105+D104+D97+D96+D92+D89+D87+D76+D73+D64+D46+D45+D44+D43+D42+D41+D38+D37+D36+D35+D34+D26+D16</f>
        <v>1087649.6100000001</v>
      </c>
      <c r="E106" s="103" t="e">
        <f>E16+E26+E34+E35+E36+E37+E38+E39+E40+E41+E42+E43+E44+E45+E46+E64+E73+E76+E87+E89+E92+E97+E98+E104+#REF!</f>
        <v>#REF!</v>
      </c>
      <c r="F106" s="103" t="e">
        <f>F16+F26+F34+F35+F36+F37+F38+F39+F40+F41+F42+F43+F44+F45+F46+F64+F73+F76+F87+F89+F92+F97+F98+F104+#REF!</f>
        <v>#REF!</v>
      </c>
      <c r="G106" s="103"/>
      <c r="H106" s="103"/>
      <c r="I106" s="13">
        <v>2337.8000000000002</v>
      </c>
      <c r="J106" s="14"/>
    </row>
    <row r="107" spans="1:10" s="13" customFormat="1" ht="19.5" hidden="1" thickBot="1" x14ac:dyDescent="0.45">
      <c r="A107" s="52" t="s">
        <v>97</v>
      </c>
      <c r="B107" s="53"/>
      <c r="C107" s="51"/>
      <c r="D107" s="102"/>
      <c r="E107" s="103"/>
      <c r="F107" s="104"/>
      <c r="G107" s="103"/>
      <c r="H107" s="104"/>
      <c r="I107" s="13">
        <v>2337.8000000000002</v>
      </c>
      <c r="J107" s="14"/>
    </row>
    <row r="108" spans="1:10" s="13" customFormat="1" ht="19.5" hidden="1" thickBot="1" x14ac:dyDescent="0.45">
      <c r="A108" s="52" t="s">
        <v>100</v>
      </c>
      <c r="B108" s="53"/>
      <c r="C108" s="51"/>
      <c r="D108" s="102"/>
      <c r="E108" s="103"/>
      <c r="F108" s="104"/>
      <c r="G108" s="102"/>
      <c r="H108" s="104"/>
      <c r="I108" s="13">
        <v>2337.8000000000002</v>
      </c>
      <c r="J108" s="14"/>
    </row>
    <row r="109" spans="1:10" s="57" customFormat="1" ht="20.25" hidden="1" thickBot="1" x14ac:dyDescent="0.25">
      <c r="A109" s="54" t="s">
        <v>101</v>
      </c>
      <c r="B109" s="55" t="s">
        <v>23</v>
      </c>
      <c r="C109" s="55" t="s">
        <v>102</v>
      </c>
      <c r="D109" s="105"/>
      <c r="E109" s="50" t="s">
        <v>102</v>
      </c>
      <c r="F109" s="106"/>
      <c r="G109" s="50" t="s">
        <v>102</v>
      </c>
      <c r="H109" s="106"/>
      <c r="I109" s="13">
        <v>2337.8000000000002</v>
      </c>
      <c r="J109" s="56"/>
    </row>
    <row r="110" spans="1:10" s="59" customFormat="1" ht="15" hidden="1" x14ac:dyDescent="0.2">
      <c r="A110" s="58"/>
      <c r="D110" s="107"/>
      <c r="E110" s="107"/>
      <c r="F110" s="107"/>
      <c r="G110" s="107"/>
      <c r="H110" s="107"/>
      <c r="I110" s="13">
        <v>2337.8000000000002</v>
      </c>
      <c r="J110" s="60"/>
    </row>
    <row r="111" spans="1:10" s="65" customFormat="1" ht="18.75" hidden="1" x14ac:dyDescent="0.4">
      <c r="A111" s="61" t="s">
        <v>103</v>
      </c>
      <c r="B111" s="62"/>
      <c r="C111" s="63"/>
      <c r="D111" s="108" t="s">
        <v>104</v>
      </c>
      <c r="E111" s="108"/>
      <c r="F111" s="108"/>
      <c r="G111" s="108"/>
      <c r="H111" s="108">
        <f>H108-H107-H98</f>
        <v>0</v>
      </c>
      <c r="I111" s="13">
        <v>2337.8000000000002</v>
      </c>
      <c r="J111" s="64"/>
    </row>
    <row r="112" spans="1:10" s="57" customFormat="1" ht="19.5" x14ac:dyDescent="0.2">
      <c r="A112" s="66"/>
      <c r="B112" s="67"/>
      <c r="C112" s="68"/>
      <c r="D112" s="109"/>
      <c r="E112" s="109"/>
      <c r="F112" s="109"/>
      <c r="G112" s="109"/>
      <c r="H112" s="109"/>
      <c r="I112" s="13"/>
      <c r="J112" s="56"/>
    </row>
    <row r="113" spans="1:10" s="57" customFormat="1" ht="20.25" thickBot="1" x14ac:dyDescent="0.25">
      <c r="A113" s="66"/>
      <c r="B113" s="67"/>
      <c r="C113" s="68"/>
      <c r="D113" s="109"/>
      <c r="E113" s="109"/>
      <c r="F113" s="109"/>
      <c r="G113" s="109"/>
      <c r="H113" s="109"/>
      <c r="I113" s="13"/>
      <c r="J113" s="56"/>
    </row>
    <row r="114" spans="1:10" s="13" customFormat="1" ht="30.75" thickBot="1" x14ac:dyDescent="0.25">
      <c r="A114" s="69" t="s">
        <v>105</v>
      </c>
      <c r="B114" s="12"/>
      <c r="C114" s="48">
        <f>F114*12</f>
        <v>0</v>
      </c>
      <c r="D114" s="100">
        <f>D118+D119+D123+D124+D125+D126+D129+D130</f>
        <v>623569.56999999995</v>
      </c>
      <c r="E114" s="100">
        <f t="shared" ref="E114:H114" si="5">E118+E119+E123+E124+E125+E126+E129+E130</f>
        <v>0</v>
      </c>
      <c r="F114" s="100">
        <f t="shared" si="5"/>
        <v>0</v>
      </c>
      <c r="G114" s="100">
        <f t="shared" si="5"/>
        <v>262.33</v>
      </c>
      <c r="H114" s="100">
        <f t="shared" si="5"/>
        <v>21.86</v>
      </c>
      <c r="I114" s="13">
        <v>2337.8000000000002</v>
      </c>
      <c r="J114" s="14"/>
    </row>
    <row r="115" spans="1:10" s="13" customFormat="1" ht="15" hidden="1" x14ac:dyDescent="0.2">
      <c r="A115" s="70" t="s">
        <v>106</v>
      </c>
      <c r="B115" s="23"/>
      <c r="C115" s="71"/>
      <c r="D115" s="110">
        <f>G115*I115</f>
        <v>0</v>
      </c>
      <c r="E115" s="110">
        <f>H115*12</f>
        <v>0</v>
      </c>
      <c r="F115" s="111" t="e">
        <f>#REF!+#REF!+#REF!+#REF!+#REF!+#REF!+#REF!+#REF!+#REF!+#REF!</f>
        <v>#REF!</v>
      </c>
      <c r="G115" s="110">
        <f>H115*12</f>
        <v>0</v>
      </c>
      <c r="H115" s="112"/>
      <c r="I115" s="13">
        <v>2337.8000000000002</v>
      </c>
      <c r="J115" s="14"/>
    </row>
    <row r="116" spans="1:10" s="13" customFormat="1" ht="15" hidden="1" x14ac:dyDescent="0.2">
      <c r="A116" s="41" t="s">
        <v>107</v>
      </c>
      <c r="B116" s="42"/>
      <c r="C116" s="43"/>
      <c r="D116" s="97"/>
      <c r="E116" s="97"/>
      <c r="F116" s="98"/>
      <c r="G116" s="97">
        <f>D116/I116</f>
        <v>0</v>
      </c>
      <c r="H116" s="113">
        <f>G116/12</f>
        <v>0</v>
      </c>
      <c r="I116" s="13">
        <v>2337.8000000000002</v>
      </c>
      <c r="J116" s="14"/>
    </row>
    <row r="117" spans="1:10" s="13" customFormat="1" ht="28.5" hidden="1" x14ac:dyDescent="0.2">
      <c r="A117" s="41" t="s">
        <v>95</v>
      </c>
      <c r="B117" s="42"/>
      <c r="C117" s="43"/>
      <c r="D117" s="97"/>
      <c r="E117" s="97"/>
      <c r="F117" s="98"/>
      <c r="G117" s="97">
        <f>D117/I117</f>
        <v>0</v>
      </c>
      <c r="H117" s="113">
        <f>G117/12</f>
        <v>0</v>
      </c>
      <c r="I117" s="13">
        <v>2337.8000000000002</v>
      </c>
      <c r="J117" s="14"/>
    </row>
    <row r="118" spans="1:10" s="138" customFormat="1" ht="15" x14ac:dyDescent="0.2">
      <c r="A118" s="133" t="s">
        <v>121</v>
      </c>
      <c r="B118" s="134"/>
      <c r="C118" s="135"/>
      <c r="D118" s="135">
        <v>26769.17</v>
      </c>
      <c r="E118" s="135"/>
      <c r="F118" s="136"/>
      <c r="G118" s="135">
        <f>D118/I118</f>
        <v>11.45</v>
      </c>
      <c r="H118" s="137">
        <f>G118/12</f>
        <v>0.95</v>
      </c>
      <c r="I118" s="138">
        <v>2337.8000000000002</v>
      </c>
      <c r="J118" s="139"/>
    </row>
    <row r="119" spans="1:10" s="138" customFormat="1" ht="15" x14ac:dyDescent="0.2">
      <c r="A119" s="133" t="s">
        <v>122</v>
      </c>
      <c r="B119" s="134"/>
      <c r="C119" s="135"/>
      <c r="D119" s="135">
        <v>288848.90000000002</v>
      </c>
      <c r="E119" s="135"/>
      <c r="F119" s="136"/>
      <c r="G119" s="135">
        <f t="shared" ref="G119:G130" si="6">D119/I119</f>
        <v>123.56</v>
      </c>
      <c r="H119" s="137">
        <f t="shared" ref="H119:H130" si="7">G119/12</f>
        <v>10.3</v>
      </c>
      <c r="I119" s="138">
        <v>2337.8000000000002</v>
      </c>
      <c r="J119" s="139"/>
    </row>
    <row r="120" spans="1:10" s="138" customFormat="1" ht="15" hidden="1" x14ac:dyDescent="0.2">
      <c r="A120" s="133"/>
      <c r="B120" s="134"/>
      <c r="C120" s="135"/>
      <c r="D120" s="135"/>
      <c r="E120" s="135"/>
      <c r="F120" s="136"/>
      <c r="G120" s="135">
        <f t="shared" si="6"/>
        <v>0</v>
      </c>
      <c r="H120" s="137">
        <f t="shared" si="7"/>
        <v>0</v>
      </c>
      <c r="I120" s="138">
        <v>2500.4</v>
      </c>
      <c r="J120" s="139"/>
    </row>
    <row r="121" spans="1:10" s="138" customFormat="1" ht="15" hidden="1" x14ac:dyDescent="0.2">
      <c r="A121" s="133"/>
      <c r="B121" s="134"/>
      <c r="C121" s="135"/>
      <c r="D121" s="135"/>
      <c r="E121" s="135"/>
      <c r="F121" s="136"/>
      <c r="G121" s="135">
        <f t="shared" si="6"/>
        <v>0</v>
      </c>
      <c r="H121" s="137">
        <f t="shared" si="7"/>
        <v>0</v>
      </c>
      <c r="I121" s="138">
        <v>2500.4</v>
      </c>
      <c r="J121" s="139"/>
    </row>
    <row r="122" spans="1:10" s="138" customFormat="1" ht="15" hidden="1" x14ac:dyDescent="0.2">
      <c r="A122" s="133"/>
      <c r="B122" s="134"/>
      <c r="C122" s="135"/>
      <c r="D122" s="135"/>
      <c r="E122" s="135"/>
      <c r="F122" s="136"/>
      <c r="G122" s="135">
        <f t="shared" si="6"/>
        <v>0</v>
      </c>
      <c r="H122" s="137">
        <f t="shared" si="7"/>
        <v>0</v>
      </c>
      <c r="I122" s="138">
        <v>2337.8000000000002</v>
      </c>
      <c r="J122" s="139"/>
    </row>
    <row r="123" spans="1:10" s="138" customFormat="1" ht="20.25" customHeight="1" x14ac:dyDescent="0.2">
      <c r="A123" s="133" t="s">
        <v>126</v>
      </c>
      <c r="B123" s="134"/>
      <c r="C123" s="135"/>
      <c r="D123" s="135">
        <v>102538.61</v>
      </c>
      <c r="E123" s="135"/>
      <c r="F123" s="136"/>
      <c r="G123" s="135">
        <f t="shared" si="6"/>
        <v>43.86</v>
      </c>
      <c r="H123" s="137">
        <f t="shared" si="7"/>
        <v>3.66</v>
      </c>
      <c r="I123" s="138">
        <v>2337.8000000000002</v>
      </c>
      <c r="J123" s="139"/>
    </row>
    <row r="124" spans="1:10" s="138" customFormat="1" ht="15" x14ac:dyDescent="0.2">
      <c r="A124" s="133" t="s">
        <v>127</v>
      </c>
      <c r="B124" s="134"/>
      <c r="C124" s="135"/>
      <c r="D124" s="135">
        <v>10697.03</v>
      </c>
      <c r="E124" s="135"/>
      <c r="F124" s="136"/>
      <c r="G124" s="135">
        <f t="shared" si="6"/>
        <v>4.28</v>
      </c>
      <c r="H124" s="137">
        <f t="shared" si="7"/>
        <v>0.36</v>
      </c>
      <c r="I124" s="138">
        <v>2500.4</v>
      </c>
      <c r="J124" s="139"/>
    </row>
    <row r="125" spans="1:10" s="138" customFormat="1" ht="15" x14ac:dyDescent="0.2">
      <c r="A125" s="133" t="s">
        <v>108</v>
      </c>
      <c r="B125" s="134"/>
      <c r="C125" s="135"/>
      <c r="D125" s="135">
        <v>46821.86</v>
      </c>
      <c r="E125" s="135"/>
      <c r="F125" s="136"/>
      <c r="G125" s="135">
        <f t="shared" si="6"/>
        <v>20.03</v>
      </c>
      <c r="H125" s="137">
        <f t="shared" si="7"/>
        <v>1.67</v>
      </c>
      <c r="I125" s="138">
        <v>2337.8000000000002</v>
      </c>
      <c r="J125" s="139"/>
    </row>
    <row r="126" spans="1:10" s="138" customFormat="1" ht="15.75" thickBot="1" x14ac:dyDescent="0.25">
      <c r="A126" s="140" t="s">
        <v>130</v>
      </c>
      <c r="B126" s="141"/>
      <c r="C126" s="142"/>
      <c r="D126" s="142">
        <v>722.42</v>
      </c>
      <c r="E126" s="142"/>
      <c r="F126" s="143"/>
      <c r="G126" s="142">
        <f t="shared" si="6"/>
        <v>0.28999999999999998</v>
      </c>
      <c r="H126" s="143">
        <f t="shared" si="7"/>
        <v>0.02</v>
      </c>
      <c r="I126" s="138">
        <v>2500.4</v>
      </c>
      <c r="J126" s="139"/>
    </row>
    <row r="127" spans="1:10" s="138" customFormat="1" ht="15.75" hidden="1" thickBot="1" x14ac:dyDescent="0.25">
      <c r="A127" s="144"/>
      <c r="B127" s="116"/>
      <c r="C127" s="117"/>
      <c r="D127" s="145"/>
      <c r="E127" s="145"/>
      <c r="F127" s="146"/>
      <c r="G127" s="142" t="e">
        <f t="shared" si="6"/>
        <v>#DIV/0!</v>
      </c>
      <c r="H127" s="143" t="e">
        <f t="shared" si="7"/>
        <v>#DIV/0!</v>
      </c>
      <c r="J127" s="139"/>
    </row>
    <row r="128" spans="1:10" s="138" customFormat="1" ht="15.75" hidden="1" thickBot="1" x14ac:dyDescent="0.25">
      <c r="A128" s="133"/>
      <c r="B128" s="134"/>
      <c r="C128" s="135"/>
      <c r="D128" s="135"/>
      <c r="E128" s="135"/>
      <c r="F128" s="136"/>
      <c r="G128" s="142" t="e">
        <f t="shared" si="6"/>
        <v>#DIV/0!</v>
      </c>
      <c r="H128" s="143" t="e">
        <f t="shared" si="7"/>
        <v>#DIV/0!</v>
      </c>
      <c r="J128" s="139"/>
    </row>
    <row r="129" spans="1:10" s="138" customFormat="1" ht="15" x14ac:dyDescent="0.2">
      <c r="A129" s="147" t="s">
        <v>109</v>
      </c>
      <c r="B129" s="134"/>
      <c r="C129" s="135"/>
      <c r="D129" s="135">
        <v>35763.58</v>
      </c>
      <c r="E129" s="135"/>
      <c r="F129" s="135"/>
      <c r="G129" s="135">
        <f t="shared" si="6"/>
        <v>14.3</v>
      </c>
      <c r="H129" s="136">
        <f t="shared" si="7"/>
        <v>1.19</v>
      </c>
      <c r="I129" s="138">
        <v>2500.4</v>
      </c>
      <c r="J129" s="139"/>
    </row>
    <row r="130" spans="1:10" s="138" customFormat="1" ht="15" x14ac:dyDescent="0.2">
      <c r="A130" s="148" t="s">
        <v>141</v>
      </c>
      <c r="B130" s="149"/>
      <c r="C130" s="150"/>
      <c r="D130" s="150">
        <v>111408</v>
      </c>
      <c r="E130" s="150"/>
      <c r="F130" s="150"/>
      <c r="G130" s="150">
        <f t="shared" si="6"/>
        <v>44.56</v>
      </c>
      <c r="H130" s="150">
        <f t="shared" si="7"/>
        <v>3.71</v>
      </c>
      <c r="I130" s="138">
        <v>2500.4</v>
      </c>
      <c r="J130" s="139"/>
    </row>
    <row r="131" spans="1:10" s="57" customFormat="1" ht="20.25" thickBot="1" x14ac:dyDescent="0.25">
      <c r="A131" s="66"/>
      <c r="B131" s="67"/>
      <c r="C131" s="68"/>
      <c r="D131" s="109"/>
      <c r="E131" s="109"/>
      <c r="F131" s="109"/>
      <c r="G131" s="109"/>
      <c r="H131" s="109"/>
      <c r="J131" s="56"/>
    </row>
    <row r="132" spans="1:10" s="75" customFormat="1" ht="19.5" thickBot="1" x14ac:dyDescent="0.25">
      <c r="A132" s="72" t="s">
        <v>100</v>
      </c>
      <c r="B132" s="73"/>
      <c r="C132" s="74"/>
      <c r="D132" s="114">
        <f>D106+D114</f>
        <v>1711219.18</v>
      </c>
      <c r="E132" s="114" t="e">
        <f>E106+#REF!+E114</f>
        <v>#REF!</v>
      </c>
      <c r="F132" s="114" t="e">
        <f>F106+#REF!+F114</f>
        <v>#REF!</v>
      </c>
      <c r="G132" s="114"/>
      <c r="H132" s="114"/>
      <c r="J132" s="76"/>
    </row>
    <row r="133" spans="1:10" s="57" customFormat="1" ht="19.5" x14ac:dyDescent="0.2">
      <c r="A133" s="66"/>
      <c r="B133" s="67"/>
      <c r="C133" s="68"/>
      <c r="D133" s="109"/>
      <c r="E133" s="109"/>
      <c r="F133" s="109"/>
      <c r="G133" s="109"/>
      <c r="H133" s="109"/>
      <c r="J133" s="56"/>
    </row>
    <row r="134" spans="1:10" s="57" customFormat="1" ht="19.5" x14ac:dyDescent="0.2">
      <c r="A134" s="66"/>
      <c r="B134" s="67"/>
      <c r="C134" s="68"/>
      <c r="D134" s="109"/>
      <c r="E134" s="109"/>
      <c r="F134" s="109"/>
      <c r="G134" s="109"/>
      <c r="H134" s="109"/>
      <c r="J134" s="56"/>
    </row>
    <row r="135" spans="1:10" s="57" customFormat="1" ht="19.5" x14ac:dyDescent="0.2">
      <c r="A135" s="66"/>
      <c r="B135" s="67"/>
      <c r="C135" s="68"/>
      <c r="D135" s="109"/>
      <c r="E135" s="109"/>
      <c r="F135" s="109"/>
      <c r="G135" s="109"/>
      <c r="H135" s="109"/>
      <c r="J135" s="56"/>
    </row>
    <row r="136" spans="1:10" s="57" customFormat="1" ht="19.5" x14ac:dyDescent="0.2">
      <c r="A136" s="66"/>
      <c r="B136" s="67"/>
      <c r="C136" s="68"/>
      <c r="D136" s="109"/>
      <c r="E136" s="109"/>
      <c r="F136" s="109"/>
      <c r="G136" s="109"/>
      <c r="H136" s="109"/>
      <c r="J136" s="56"/>
    </row>
    <row r="137" spans="1:10" s="59" customFormat="1" ht="14.25" x14ac:dyDescent="0.2">
      <c r="A137" s="204" t="s">
        <v>110</v>
      </c>
      <c r="B137" s="204"/>
      <c r="C137" s="204"/>
      <c r="D137" s="204"/>
      <c r="E137" s="204"/>
      <c r="F137" s="204"/>
      <c r="G137" s="107"/>
      <c r="H137" s="107"/>
      <c r="J137" s="60"/>
    </row>
    <row r="138" spans="1:10" s="59" customFormat="1" x14ac:dyDescent="0.2">
      <c r="D138" s="107"/>
      <c r="E138" s="107"/>
      <c r="F138" s="107"/>
      <c r="G138" s="107"/>
      <c r="H138" s="107"/>
      <c r="J138" s="60"/>
    </row>
    <row r="139" spans="1:10" s="59" customFormat="1" x14ac:dyDescent="0.2">
      <c r="A139" s="58" t="s">
        <v>111</v>
      </c>
      <c r="D139" s="107"/>
      <c r="E139" s="107"/>
      <c r="F139" s="107"/>
      <c r="G139" s="107"/>
      <c r="H139" s="107"/>
      <c r="J139" s="60"/>
    </row>
    <row r="140" spans="1:10" s="59" customFormat="1" x14ac:dyDescent="0.2">
      <c r="D140" s="107"/>
      <c r="E140" s="107"/>
      <c r="F140" s="107"/>
      <c r="G140" s="107"/>
      <c r="H140" s="107"/>
      <c r="J140" s="60"/>
    </row>
    <row r="141" spans="1:10" s="59" customFormat="1" x14ac:dyDescent="0.2">
      <c r="D141" s="107"/>
      <c r="E141" s="107"/>
      <c r="F141" s="107"/>
      <c r="G141" s="107"/>
      <c r="H141" s="107"/>
      <c r="J141" s="60"/>
    </row>
    <row r="142" spans="1:10" s="59" customFormat="1" x14ac:dyDescent="0.2">
      <c r="D142" s="107"/>
      <c r="E142" s="107"/>
      <c r="F142" s="107"/>
      <c r="G142" s="107"/>
      <c r="H142" s="107"/>
      <c r="J142" s="60"/>
    </row>
    <row r="143" spans="1:10" s="59" customFormat="1" x14ac:dyDescent="0.2">
      <c r="D143" s="107"/>
      <c r="E143" s="107"/>
      <c r="F143" s="107"/>
      <c r="G143" s="107"/>
      <c r="H143" s="107"/>
      <c r="J143" s="60"/>
    </row>
    <row r="144" spans="1:10" s="59" customFormat="1" x14ac:dyDescent="0.2">
      <c r="D144" s="107"/>
      <c r="E144" s="107"/>
      <c r="F144" s="107"/>
      <c r="G144" s="107"/>
      <c r="H144" s="107"/>
      <c r="J144" s="60"/>
    </row>
    <row r="145" spans="4:10" s="59" customFormat="1" x14ac:dyDescent="0.2">
      <c r="D145" s="107"/>
      <c r="E145" s="107"/>
      <c r="F145" s="107"/>
      <c r="G145" s="107"/>
      <c r="H145" s="107"/>
      <c r="J145" s="60"/>
    </row>
    <row r="146" spans="4:10" s="59" customFormat="1" x14ac:dyDescent="0.2">
      <c r="D146" s="107"/>
      <c r="E146" s="107"/>
      <c r="F146" s="107"/>
      <c r="G146" s="107"/>
      <c r="H146" s="107"/>
      <c r="J146" s="60"/>
    </row>
    <row r="147" spans="4:10" s="59" customFormat="1" x14ac:dyDescent="0.2">
      <c r="D147" s="107"/>
      <c r="E147" s="107"/>
      <c r="F147" s="107"/>
      <c r="G147" s="107"/>
      <c r="H147" s="107"/>
      <c r="J147" s="60"/>
    </row>
    <row r="148" spans="4:10" s="59" customFormat="1" x14ac:dyDescent="0.2">
      <c r="D148" s="107"/>
      <c r="E148" s="107"/>
      <c r="F148" s="107"/>
      <c r="G148" s="107"/>
      <c r="H148" s="107"/>
      <c r="J148" s="60"/>
    </row>
    <row r="149" spans="4:10" s="59" customFormat="1" x14ac:dyDescent="0.2">
      <c r="D149" s="107"/>
      <c r="E149" s="107"/>
      <c r="F149" s="107"/>
      <c r="G149" s="107"/>
      <c r="H149" s="107"/>
      <c r="J149" s="60"/>
    </row>
    <row r="150" spans="4:10" s="59" customFormat="1" x14ac:dyDescent="0.2">
      <c r="D150" s="107"/>
      <c r="E150" s="107"/>
      <c r="F150" s="107"/>
      <c r="G150" s="107"/>
      <c r="H150" s="107"/>
      <c r="J150" s="60"/>
    </row>
    <row r="151" spans="4:10" s="59" customFormat="1" x14ac:dyDescent="0.2">
      <c r="D151" s="107"/>
      <c r="E151" s="107"/>
      <c r="F151" s="107"/>
      <c r="G151" s="107"/>
      <c r="H151" s="107"/>
      <c r="J151" s="60"/>
    </row>
    <row r="152" spans="4:10" s="59" customFormat="1" x14ac:dyDescent="0.2">
      <c r="D152" s="107"/>
      <c r="E152" s="107"/>
      <c r="F152" s="107"/>
      <c r="G152" s="107"/>
      <c r="H152" s="107"/>
      <c r="J152" s="60"/>
    </row>
    <row r="153" spans="4:10" s="59" customFormat="1" x14ac:dyDescent="0.2">
      <c r="D153" s="107"/>
      <c r="E153" s="107"/>
      <c r="F153" s="107"/>
      <c r="G153" s="107"/>
      <c r="H153" s="107"/>
      <c r="J153" s="60"/>
    </row>
    <row r="154" spans="4:10" s="59" customFormat="1" x14ac:dyDescent="0.2">
      <c r="D154" s="107"/>
      <c r="E154" s="107"/>
      <c r="F154" s="107"/>
      <c r="G154" s="107"/>
      <c r="H154" s="107"/>
      <c r="J154" s="60"/>
    </row>
    <row r="155" spans="4:10" s="59" customFormat="1" x14ac:dyDescent="0.2">
      <c r="D155" s="107"/>
      <c r="E155" s="107"/>
      <c r="F155" s="107"/>
      <c r="G155" s="107"/>
      <c r="H155" s="107"/>
      <c r="J155" s="60"/>
    </row>
    <row r="156" spans="4:10" s="59" customFormat="1" x14ac:dyDescent="0.2">
      <c r="D156" s="107"/>
      <c r="E156" s="107"/>
      <c r="F156" s="107"/>
      <c r="G156" s="107"/>
      <c r="H156" s="107"/>
      <c r="J156" s="60"/>
    </row>
    <row r="157" spans="4:10" s="59" customFormat="1" x14ac:dyDescent="0.2">
      <c r="D157" s="107"/>
      <c r="E157" s="107"/>
      <c r="F157" s="107"/>
      <c r="G157" s="107"/>
      <c r="H157" s="107"/>
      <c r="J157" s="60"/>
    </row>
  </sheetData>
  <mergeCells count="13">
    <mergeCell ref="A137:F137"/>
    <mergeCell ref="A1:H1"/>
    <mergeCell ref="B2:H2"/>
    <mergeCell ref="B3:H3"/>
    <mergeCell ref="B4:H4"/>
    <mergeCell ref="A5:H5"/>
    <mergeCell ref="A6:H6"/>
    <mergeCell ref="A9:H9"/>
    <mergeCell ref="A10:H10"/>
    <mergeCell ref="A11:H11"/>
    <mergeCell ref="A12:H12"/>
    <mergeCell ref="A15:H15"/>
    <mergeCell ref="A8:H8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opLeftCell="A86" zoomScale="75" workbookViewId="0">
      <selection activeCell="L98" sqref="L9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4" customWidth="1"/>
    <col min="5" max="5" width="13.85546875" style="4" hidden="1" customWidth="1"/>
    <col min="6" max="6" width="20.85546875" style="4" hidden="1" customWidth="1"/>
    <col min="7" max="7" width="13.85546875" style="4" customWidth="1"/>
    <col min="8" max="8" width="20.85546875" style="4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2" ht="16.5" customHeight="1" x14ac:dyDescent="0.2">
      <c r="A1" s="205" t="s">
        <v>0</v>
      </c>
      <c r="B1" s="206"/>
      <c r="C1" s="206"/>
      <c r="D1" s="206"/>
      <c r="E1" s="206"/>
      <c r="F1" s="206"/>
      <c r="G1" s="206"/>
      <c r="H1" s="206"/>
    </row>
    <row r="2" spans="1:12" ht="12.75" customHeight="1" x14ac:dyDescent="0.3">
      <c r="B2" s="207" t="s">
        <v>1</v>
      </c>
      <c r="C2" s="207"/>
      <c r="D2" s="207"/>
      <c r="E2" s="207"/>
      <c r="F2" s="207"/>
      <c r="G2" s="206"/>
      <c r="H2" s="206"/>
    </row>
    <row r="3" spans="1:12" ht="19.5" customHeight="1" x14ac:dyDescent="0.3">
      <c r="A3" s="3" t="s">
        <v>132</v>
      </c>
      <c r="B3" s="207" t="s">
        <v>2</v>
      </c>
      <c r="C3" s="207"/>
      <c r="D3" s="207"/>
      <c r="E3" s="207"/>
      <c r="F3" s="207"/>
      <c r="G3" s="206"/>
      <c r="H3" s="206"/>
    </row>
    <row r="4" spans="1:12" ht="14.25" customHeight="1" x14ac:dyDescent="0.3">
      <c r="B4" s="207" t="s">
        <v>3</v>
      </c>
      <c r="C4" s="207"/>
      <c r="D4" s="207"/>
      <c r="E4" s="207"/>
      <c r="F4" s="207"/>
      <c r="G4" s="206"/>
      <c r="H4" s="206"/>
    </row>
    <row r="5" spans="1:12" s="4" customFormat="1" ht="39.75" customHeight="1" x14ac:dyDescent="0.25">
      <c r="A5" s="208" t="s">
        <v>117</v>
      </c>
      <c r="B5" s="209"/>
      <c r="C5" s="209"/>
      <c r="D5" s="209"/>
      <c r="E5" s="209"/>
      <c r="F5" s="209"/>
      <c r="G5" s="209"/>
      <c r="H5" s="209"/>
    </row>
    <row r="6" spans="1:12" s="4" customFormat="1" ht="33" customHeight="1" x14ac:dyDescent="0.4">
      <c r="A6" s="210" t="s">
        <v>145</v>
      </c>
      <c r="B6" s="211"/>
      <c r="C6" s="211"/>
      <c r="D6" s="211"/>
      <c r="E6" s="211"/>
      <c r="F6" s="211"/>
      <c r="G6" s="211"/>
      <c r="H6" s="211"/>
    </row>
    <row r="7" spans="1:12" ht="35.25" hidden="1" customHeight="1" x14ac:dyDescent="0.2">
      <c r="B7" s="5"/>
      <c r="C7" s="5"/>
      <c r="D7" s="77"/>
      <c r="E7" s="77"/>
      <c r="F7" s="77"/>
      <c r="G7" s="77"/>
      <c r="H7" s="77"/>
      <c r="I7" s="5"/>
    </row>
    <row r="8" spans="1:12" ht="20.25" customHeight="1" x14ac:dyDescent="0.2">
      <c r="A8" s="222" t="s">
        <v>133</v>
      </c>
      <c r="B8" s="222"/>
      <c r="C8" s="222"/>
      <c r="D8" s="222"/>
      <c r="E8" s="222"/>
      <c r="F8" s="222"/>
      <c r="G8" s="222"/>
      <c r="H8" s="222"/>
      <c r="I8" s="5"/>
    </row>
    <row r="9" spans="1:12" s="6" customFormat="1" ht="22.5" customHeight="1" x14ac:dyDescent="0.4">
      <c r="A9" s="212" t="s">
        <v>4</v>
      </c>
      <c r="B9" s="212"/>
      <c r="C9" s="212"/>
      <c r="D9" s="212"/>
      <c r="E9" s="213"/>
      <c r="F9" s="213"/>
      <c r="G9" s="213"/>
      <c r="H9" s="213"/>
      <c r="J9" s="7"/>
    </row>
    <row r="10" spans="1:12" s="8" customFormat="1" ht="18.75" customHeight="1" x14ac:dyDescent="0.4">
      <c r="A10" s="212" t="s">
        <v>148</v>
      </c>
      <c r="B10" s="212"/>
      <c r="C10" s="212"/>
      <c r="D10" s="212"/>
      <c r="E10" s="213"/>
      <c r="F10" s="213"/>
      <c r="G10" s="213"/>
      <c r="H10" s="213"/>
    </row>
    <row r="11" spans="1:12" s="9" customFormat="1" ht="17.25" customHeight="1" x14ac:dyDescent="0.2">
      <c r="A11" s="214" t="s">
        <v>6</v>
      </c>
      <c r="B11" s="214"/>
      <c r="C11" s="214"/>
      <c r="D11" s="214"/>
      <c r="E11" s="215"/>
      <c r="F11" s="215"/>
      <c r="G11" s="215"/>
      <c r="H11" s="215"/>
    </row>
    <row r="12" spans="1:12" s="8" customFormat="1" ht="30" customHeight="1" thickBot="1" x14ac:dyDescent="0.25">
      <c r="A12" s="216" t="s">
        <v>7</v>
      </c>
      <c r="B12" s="216"/>
      <c r="C12" s="216"/>
      <c r="D12" s="216"/>
      <c r="E12" s="217"/>
      <c r="F12" s="217"/>
      <c r="G12" s="217"/>
      <c r="H12" s="217"/>
    </row>
    <row r="13" spans="1:12" s="13" customFormat="1" ht="139.5" customHeight="1" thickBot="1" x14ac:dyDescent="0.25">
      <c r="A13" s="10" t="s">
        <v>8</v>
      </c>
      <c r="B13" s="11" t="s">
        <v>9</v>
      </c>
      <c r="C13" s="12" t="s">
        <v>10</v>
      </c>
      <c r="D13" s="78" t="s">
        <v>11</v>
      </c>
      <c r="E13" s="78" t="s">
        <v>10</v>
      </c>
      <c r="F13" s="79" t="s">
        <v>12</v>
      </c>
      <c r="G13" s="78" t="s">
        <v>10</v>
      </c>
      <c r="H13" s="79" t="s">
        <v>12</v>
      </c>
      <c r="J13" s="14"/>
    </row>
    <row r="14" spans="1:12" s="17" customFormat="1" x14ac:dyDescent="0.2">
      <c r="A14" s="15">
        <v>1</v>
      </c>
      <c r="B14" s="16">
        <v>2</v>
      </c>
      <c r="C14" s="16">
        <v>3</v>
      </c>
      <c r="D14" s="80"/>
      <c r="E14" s="81">
        <v>3</v>
      </c>
      <c r="F14" s="82">
        <v>4</v>
      </c>
      <c r="G14" s="83">
        <v>3</v>
      </c>
      <c r="H14" s="84">
        <v>4</v>
      </c>
      <c r="J14" s="18"/>
    </row>
    <row r="15" spans="1:12" s="17" customFormat="1" ht="49.5" customHeight="1" x14ac:dyDescent="0.2">
      <c r="A15" s="218" t="s">
        <v>13</v>
      </c>
      <c r="B15" s="219"/>
      <c r="C15" s="219"/>
      <c r="D15" s="219"/>
      <c r="E15" s="219"/>
      <c r="F15" s="219"/>
      <c r="G15" s="220"/>
      <c r="H15" s="221"/>
      <c r="J15" s="18"/>
    </row>
    <row r="16" spans="1:12" s="13" customFormat="1" ht="15" x14ac:dyDescent="0.2">
      <c r="A16" s="19" t="s">
        <v>14</v>
      </c>
      <c r="B16" s="20" t="s">
        <v>15</v>
      </c>
      <c r="C16" s="21">
        <f>F16*12</f>
        <v>0</v>
      </c>
      <c r="D16" s="85">
        <f>G16*I16</f>
        <v>88507.08</v>
      </c>
      <c r="E16" s="86">
        <f>H16*12</f>
        <v>35.4</v>
      </c>
      <c r="F16" s="87"/>
      <c r="G16" s="86">
        <f>H16*12</f>
        <v>35.4</v>
      </c>
      <c r="H16" s="86">
        <f>H21+H25</f>
        <v>2.95</v>
      </c>
      <c r="I16" s="13">
        <v>2500.1999999999998</v>
      </c>
      <c r="J16" s="14">
        <v>2.2400000000000002</v>
      </c>
      <c r="L16" s="14">
        <f>'тариф население'!D16+'Волга - Маркет'!D17</f>
        <v>88507.08</v>
      </c>
    </row>
    <row r="17" spans="1:12" s="13" customFormat="1" ht="30" customHeight="1" x14ac:dyDescent="0.2">
      <c r="A17" s="22" t="s">
        <v>16</v>
      </c>
      <c r="B17" s="23" t="s">
        <v>17</v>
      </c>
      <c r="C17" s="21"/>
      <c r="D17" s="85"/>
      <c r="E17" s="86"/>
      <c r="F17" s="87"/>
      <c r="G17" s="86"/>
      <c r="H17" s="86"/>
      <c r="J17" s="14"/>
    </row>
    <row r="18" spans="1:12" s="13" customFormat="1" ht="15" x14ac:dyDescent="0.2">
      <c r="A18" s="22" t="s">
        <v>18</v>
      </c>
      <c r="B18" s="23" t="s">
        <v>17</v>
      </c>
      <c r="C18" s="21"/>
      <c r="D18" s="85"/>
      <c r="E18" s="86"/>
      <c r="F18" s="87"/>
      <c r="G18" s="86"/>
      <c r="H18" s="86"/>
      <c r="J18" s="14"/>
    </row>
    <row r="19" spans="1:12" s="13" customFormat="1" ht="15" x14ac:dyDescent="0.2">
      <c r="A19" s="22" t="s">
        <v>19</v>
      </c>
      <c r="B19" s="23" t="s">
        <v>20</v>
      </c>
      <c r="C19" s="21"/>
      <c r="D19" s="85"/>
      <c r="E19" s="86"/>
      <c r="F19" s="87"/>
      <c r="G19" s="86"/>
      <c r="H19" s="86"/>
      <c r="J19" s="14"/>
    </row>
    <row r="20" spans="1:12" s="13" customFormat="1" ht="15" x14ac:dyDescent="0.2">
      <c r="A20" s="22" t="s">
        <v>21</v>
      </c>
      <c r="B20" s="23" t="s">
        <v>17</v>
      </c>
      <c r="C20" s="21"/>
      <c r="D20" s="85"/>
      <c r="E20" s="86"/>
      <c r="F20" s="87"/>
      <c r="G20" s="86"/>
      <c r="H20" s="86"/>
      <c r="J20" s="14"/>
    </row>
    <row r="21" spans="1:12" s="13" customFormat="1" ht="15" x14ac:dyDescent="0.2">
      <c r="A21" s="115" t="s">
        <v>120</v>
      </c>
      <c r="B21" s="116"/>
      <c r="C21" s="117"/>
      <c r="D21" s="118"/>
      <c r="E21" s="117"/>
      <c r="F21" s="119"/>
      <c r="G21" s="117"/>
      <c r="H21" s="120">
        <v>2.83</v>
      </c>
      <c r="J21" s="14"/>
    </row>
    <row r="22" spans="1:12" s="13" customFormat="1" ht="15" x14ac:dyDescent="0.2">
      <c r="A22" s="22" t="s">
        <v>112</v>
      </c>
      <c r="B22" s="23" t="s">
        <v>17</v>
      </c>
      <c r="C22" s="21"/>
      <c r="D22" s="85"/>
      <c r="E22" s="86"/>
      <c r="F22" s="87"/>
      <c r="G22" s="86"/>
      <c r="H22" s="128">
        <v>0.12</v>
      </c>
      <c r="J22" s="14"/>
    </row>
    <row r="23" spans="1:12" s="13" customFormat="1" ht="15" x14ac:dyDescent="0.2">
      <c r="A23" s="22" t="s">
        <v>113</v>
      </c>
      <c r="B23" s="23" t="s">
        <v>17</v>
      </c>
      <c r="C23" s="21"/>
      <c r="D23" s="85"/>
      <c r="E23" s="86"/>
      <c r="F23" s="87"/>
      <c r="G23" s="86"/>
      <c r="H23" s="128">
        <v>0</v>
      </c>
      <c r="J23" s="14"/>
    </row>
    <row r="24" spans="1:12" s="13" customFormat="1" ht="15" x14ac:dyDescent="0.2">
      <c r="A24" s="22" t="s">
        <v>134</v>
      </c>
      <c r="B24" s="23" t="s">
        <v>17</v>
      </c>
      <c r="C24" s="21"/>
      <c r="D24" s="85"/>
      <c r="E24" s="86"/>
      <c r="F24" s="87"/>
      <c r="G24" s="86"/>
      <c r="H24" s="128">
        <v>0</v>
      </c>
      <c r="J24" s="14"/>
    </row>
    <row r="25" spans="1:12" s="13" customFormat="1" ht="15" x14ac:dyDescent="0.2">
      <c r="A25" s="115" t="s">
        <v>120</v>
      </c>
      <c r="B25" s="116"/>
      <c r="C25" s="117"/>
      <c r="D25" s="118"/>
      <c r="E25" s="117"/>
      <c r="F25" s="119"/>
      <c r="G25" s="117"/>
      <c r="H25" s="120">
        <f>H22+H23+H24</f>
        <v>0.12</v>
      </c>
      <c r="J25" s="14"/>
    </row>
    <row r="26" spans="1:12" s="13" customFormat="1" ht="30.75" customHeight="1" x14ac:dyDescent="0.2">
      <c r="A26" s="19" t="s">
        <v>22</v>
      </c>
      <c r="B26" s="24" t="s">
        <v>23</v>
      </c>
      <c r="C26" s="21">
        <f>F26*12</f>
        <v>0</v>
      </c>
      <c r="D26" s="85">
        <f>G26*I26</f>
        <v>87519.74</v>
      </c>
      <c r="E26" s="86">
        <f>H26*12</f>
        <v>37.44</v>
      </c>
      <c r="F26" s="87"/>
      <c r="G26" s="86">
        <f>H26*12</f>
        <v>37.44</v>
      </c>
      <c r="H26" s="129">
        <v>3.12</v>
      </c>
      <c r="I26" s="13">
        <v>2337.6</v>
      </c>
      <c r="J26" s="14">
        <v>2.48</v>
      </c>
      <c r="L26" s="14">
        <f>'тариф население'!D24</f>
        <v>87519.74</v>
      </c>
    </row>
    <row r="27" spans="1:12" s="13" customFormat="1" ht="15.75" thickBot="1" x14ac:dyDescent="0.25">
      <c r="A27" s="25" t="s">
        <v>24</v>
      </c>
      <c r="B27" s="26" t="s">
        <v>23</v>
      </c>
      <c r="C27" s="21"/>
      <c r="D27" s="85"/>
      <c r="E27" s="86"/>
      <c r="F27" s="87"/>
      <c r="G27" s="86"/>
      <c r="H27" s="86"/>
      <c r="J27" s="14"/>
    </row>
    <row r="28" spans="1:12" s="13" customFormat="1" ht="15.75" thickBot="1" x14ac:dyDescent="0.25">
      <c r="A28" s="25" t="s">
        <v>25</v>
      </c>
      <c r="B28" s="26" t="s">
        <v>23</v>
      </c>
      <c r="C28" s="21"/>
      <c r="D28" s="85"/>
      <c r="E28" s="86"/>
      <c r="F28" s="87"/>
      <c r="G28" s="86"/>
      <c r="H28" s="86"/>
      <c r="J28" s="14"/>
    </row>
    <row r="29" spans="1:12" s="13" customFormat="1" ht="15.75" thickBot="1" x14ac:dyDescent="0.25">
      <c r="A29" s="27" t="s">
        <v>26</v>
      </c>
      <c r="B29" s="28" t="s">
        <v>27</v>
      </c>
      <c r="C29" s="21"/>
      <c r="D29" s="85"/>
      <c r="E29" s="86"/>
      <c r="F29" s="87"/>
      <c r="G29" s="86"/>
      <c r="H29" s="86"/>
      <c r="J29" s="14"/>
    </row>
    <row r="30" spans="1:12" s="13" customFormat="1" ht="15.75" thickBot="1" x14ac:dyDescent="0.25">
      <c r="A30" s="25" t="s">
        <v>28</v>
      </c>
      <c r="B30" s="26" t="s">
        <v>23</v>
      </c>
      <c r="C30" s="21"/>
      <c r="D30" s="85"/>
      <c r="E30" s="86"/>
      <c r="F30" s="87"/>
      <c r="G30" s="86"/>
      <c r="H30" s="86"/>
      <c r="J30" s="14"/>
    </row>
    <row r="31" spans="1:12" s="13" customFormat="1" ht="26.25" thickBot="1" x14ac:dyDescent="0.25">
      <c r="A31" s="25" t="s">
        <v>29</v>
      </c>
      <c r="B31" s="26" t="s">
        <v>30</v>
      </c>
      <c r="C31" s="21"/>
      <c r="D31" s="85"/>
      <c r="E31" s="86"/>
      <c r="F31" s="87"/>
      <c r="G31" s="86"/>
      <c r="H31" s="86"/>
      <c r="J31" s="14"/>
    </row>
    <row r="32" spans="1:12" s="13" customFormat="1" ht="15.75" thickBot="1" x14ac:dyDescent="0.25">
      <c r="A32" s="25" t="s">
        <v>31</v>
      </c>
      <c r="B32" s="26" t="s">
        <v>23</v>
      </c>
      <c r="C32" s="21"/>
      <c r="D32" s="85"/>
      <c r="E32" s="86"/>
      <c r="F32" s="87"/>
      <c r="G32" s="86"/>
      <c r="H32" s="86"/>
      <c r="J32" s="14"/>
    </row>
    <row r="33" spans="1:12" s="13" customFormat="1" ht="26.25" thickBot="1" x14ac:dyDescent="0.25">
      <c r="A33" s="25" t="s">
        <v>32</v>
      </c>
      <c r="B33" s="26" t="s">
        <v>33</v>
      </c>
      <c r="C33" s="21"/>
      <c r="D33" s="85"/>
      <c r="E33" s="86"/>
      <c r="F33" s="87"/>
      <c r="G33" s="86"/>
      <c r="H33" s="86"/>
      <c r="J33" s="14"/>
      <c r="L33" s="14">
        <f>'тариф население'!D32+'Волга - Маркет'!D25</f>
        <v>22501.8</v>
      </c>
    </row>
    <row r="34" spans="1:12" s="30" customFormat="1" ht="18.75" customHeight="1" x14ac:dyDescent="0.2">
      <c r="A34" s="29" t="s">
        <v>34</v>
      </c>
      <c r="B34" s="20" t="s">
        <v>35</v>
      </c>
      <c r="C34" s="21">
        <f>F34*12</f>
        <v>0</v>
      </c>
      <c r="D34" s="85">
        <f t="shared" ref="D34:D45" si="0">G34*I34</f>
        <v>22501.8</v>
      </c>
      <c r="E34" s="86">
        <f>H34*12</f>
        <v>9</v>
      </c>
      <c r="F34" s="88"/>
      <c r="G34" s="86">
        <f t="shared" ref="G34:G45" si="1">H34*12</f>
        <v>9</v>
      </c>
      <c r="H34" s="129">
        <v>0.75</v>
      </c>
      <c r="I34" s="13">
        <v>2500.1999999999998</v>
      </c>
      <c r="J34" s="14">
        <v>0.6</v>
      </c>
    </row>
    <row r="35" spans="1:12" s="13" customFormat="1" ht="17.25" customHeight="1" x14ac:dyDescent="0.2">
      <c r="A35" s="29" t="s">
        <v>36</v>
      </c>
      <c r="B35" s="20" t="s">
        <v>37</v>
      </c>
      <c r="C35" s="21">
        <f>F35*12</f>
        <v>0</v>
      </c>
      <c r="D35" s="85">
        <f t="shared" si="0"/>
        <v>73505.88</v>
      </c>
      <c r="E35" s="86">
        <f>H35*12</f>
        <v>29.4</v>
      </c>
      <c r="F35" s="88"/>
      <c r="G35" s="86">
        <f t="shared" si="1"/>
        <v>29.4</v>
      </c>
      <c r="H35" s="129">
        <v>2.4500000000000002</v>
      </c>
      <c r="I35" s="13">
        <v>2500.1999999999998</v>
      </c>
      <c r="J35" s="14">
        <v>1.94</v>
      </c>
      <c r="L35" s="14">
        <f>'тариф население'!D33+'Волга - Маркет'!D26</f>
        <v>73505.88</v>
      </c>
    </row>
    <row r="36" spans="1:12" s="17" customFormat="1" ht="30" x14ac:dyDescent="0.2">
      <c r="A36" s="29" t="s">
        <v>38</v>
      </c>
      <c r="B36" s="20" t="s">
        <v>15</v>
      </c>
      <c r="C36" s="31"/>
      <c r="D36" s="85">
        <v>2042.21</v>
      </c>
      <c r="E36" s="89"/>
      <c r="F36" s="88"/>
      <c r="G36" s="86">
        <f>D36/I36</f>
        <v>0.82</v>
      </c>
      <c r="H36" s="129">
        <f>G36/12</f>
        <v>7.0000000000000007E-2</v>
      </c>
      <c r="I36" s="13">
        <v>2500.1999999999998</v>
      </c>
      <c r="J36" s="14">
        <v>0.05</v>
      </c>
      <c r="L36" s="18">
        <f>'тариф население'!D34+'Волга - Маркет'!D27</f>
        <v>2042.21</v>
      </c>
    </row>
    <row r="37" spans="1:12" s="17" customFormat="1" ht="30" customHeight="1" x14ac:dyDescent="0.2">
      <c r="A37" s="29" t="s">
        <v>39</v>
      </c>
      <c r="B37" s="20" t="s">
        <v>15</v>
      </c>
      <c r="C37" s="31"/>
      <c r="D37" s="85">
        <v>2042.21</v>
      </c>
      <c r="E37" s="89"/>
      <c r="F37" s="88"/>
      <c r="G37" s="86">
        <f>D37/I37</f>
        <v>0.82</v>
      </c>
      <c r="H37" s="129">
        <f>G37/12</f>
        <v>7.0000000000000007E-2</v>
      </c>
      <c r="I37" s="13">
        <v>2500.1999999999998</v>
      </c>
      <c r="J37" s="14">
        <v>0.05</v>
      </c>
      <c r="L37" s="18">
        <f>'тариф население'!D35+'Волга - Маркет'!D28</f>
        <v>2042.21</v>
      </c>
    </row>
    <row r="38" spans="1:12" s="17" customFormat="1" ht="21" customHeight="1" x14ac:dyDescent="0.2">
      <c r="A38" s="29" t="s">
        <v>116</v>
      </c>
      <c r="B38" s="20" t="s">
        <v>15</v>
      </c>
      <c r="C38" s="31"/>
      <c r="D38" s="85">
        <v>12896.1</v>
      </c>
      <c r="E38" s="89"/>
      <c r="F38" s="88"/>
      <c r="G38" s="86">
        <f>D38/I38</f>
        <v>5.52</v>
      </c>
      <c r="H38" s="129">
        <f>G38/12</f>
        <v>0.46</v>
      </c>
      <c r="I38" s="13">
        <v>2337.6</v>
      </c>
      <c r="J38" s="14">
        <v>0.36</v>
      </c>
    </row>
    <row r="39" spans="1:12" s="17" customFormat="1" ht="30" hidden="1" x14ac:dyDescent="0.2">
      <c r="A39" s="29" t="s">
        <v>40</v>
      </c>
      <c r="B39" s="20" t="s">
        <v>30</v>
      </c>
      <c r="C39" s="31"/>
      <c r="D39" s="85">
        <f t="shared" si="0"/>
        <v>0</v>
      </c>
      <c r="E39" s="89"/>
      <c r="F39" s="88"/>
      <c r="G39" s="86">
        <f t="shared" si="1"/>
        <v>0</v>
      </c>
      <c r="H39" s="86">
        <v>0</v>
      </c>
      <c r="I39" s="13">
        <v>2337.6</v>
      </c>
      <c r="J39" s="14">
        <v>0</v>
      </c>
    </row>
    <row r="40" spans="1:12" s="17" customFormat="1" ht="30" hidden="1" x14ac:dyDescent="0.2">
      <c r="A40" s="29" t="s">
        <v>41</v>
      </c>
      <c r="B40" s="20" t="s">
        <v>30</v>
      </c>
      <c r="C40" s="31"/>
      <c r="D40" s="85">
        <f t="shared" si="0"/>
        <v>0</v>
      </c>
      <c r="E40" s="89"/>
      <c r="F40" s="88"/>
      <c r="G40" s="86">
        <f t="shared" si="1"/>
        <v>0</v>
      </c>
      <c r="H40" s="86">
        <v>0</v>
      </c>
      <c r="I40" s="13">
        <v>2337.6</v>
      </c>
      <c r="J40" s="14">
        <v>0</v>
      </c>
    </row>
    <row r="41" spans="1:12" s="17" customFormat="1" ht="30" x14ac:dyDescent="0.2">
      <c r="A41" s="29" t="s">
        <v>135</v>
      </c>
      <c r="B41" s="20" t="s">
        <v>30</v>
      </c>
      <c r="C41" s="31"/>
      <c r="D41" s="85">
        <v>12896.11</v>
      </c>
      <c r="E41" s="89"/>
      <c r="F41" s="88"/>
      <c r="G41" s="86">
        <f>D41/I41</f>
        <v>5.52</v>
      </c>
      <c r="H41" s="129">
        <f>G41/12</f>
        <v>0.46</v>
      </c>
      <c r="I41" s="13">
        <v>2337.6</v>
      </c>
      <c r="J41" s="14">
        <v>0</v>
      </c>
    </row>
    <row r="42" spans="1:12" s="17" customFormat="1" ht="30" x14ac:dyDescent="0.2">
      <c r="A42" s="29" t="s">
        <v>42</v>
      </c>
      <c r="B42" s="20"/>
      <c r="C42" s="31">
        <f>F42*12</f>
        <v>0</v>
      </c>
      <c r="D42" s="85">
        <f t="shared" si="0"/>
        <v>5890.75</v>
      </c>
      <c r="E42" s="89">
        <f>H42*12</f>
        <v>2.52</v>
      </c>
      <c r="F42" s="88"/>
      <c r="G42" s="86">
        <f t="shared" si="1"/>
        <v>2.52</v>
      </c>
      <c r="H42" s="129">
        <v>0.21</v>
      </c>
      <c r="I42" s="13">
        <v>2337.6</v>
      </c>
      <c r="J42" s="14">
        <v>0.14000000000000001</v>
      </c>
    </row>
    <row r="43" spans="1:12" s="13" customFormat="1" ht="15" x14ac:dyDescent="0.2">
      <c r="A43" s="29" t="s">
        <v>43</v>
      </c>
      <c r="B43" s="20" t="s">
        <v>44</v>
      </c>
      <c r="C43" s="31">
        <f>F43*12</f>
        <v>0</v>
      </c>
      <c r="D43" s="85">
        <f t="shared" si="0"/>
        <v>1800.14</v>
      </c>
      <c r="E43" s="89">
        <f>H43*12</f>
        <v>0.72</v>
      </c>
      <c r="F43" s="88"/>
      <c r="G43" s="86">
        <f t="shared" si="1"/>
        <v>0.72</v>
      </c>
      <c r="H43" s="129">
        <v>0.06</v>
      </c>
      <c r="I43" s="13">
        <v>2500.1999999999998</v>
      </c>
      <c r="J43" s="14">
        <v>0.03</v>
      </c>
      <c r="L43" s="14">
        <f>'тариф население'!D41+'Волга - Маркет'!D29</f>
        <v>1800.14</v>
      </c>
    </row>
    <row r="44" spans="1:12" s="13" customFormat="1" ht="21" customHeight="1" x14ac:dyDescent="0.2">
      <c r="A44" s="29" t="s">
        <v>45</v>
      </c>
      <c r="B44" s="32" t="s">
        <v>46</v>
      </c>
      <c r="C44" s="33">
        <f>F44*12</f>
        <v>0</v>
      </c>
      <c r="D44" s="85">
        <f t="shared" si="0"/>
        <v>1200.0999999999999</v>
      </c>
      <c r="E44" s="89">
        <f t="shared" ref="E44:E45" si="2">H44*12</f>
        <v>0.48</v>
      </c>
      <c r="F44" s="88"/>
      <c r="G44" s="86">
        <f t="shared" si="1"/>
        <v>0.48</v>
      </c>
      <c r="H44" s="129">
        <v>0.04</v>
      </c>
      <c r="I44" s="13">
        <v>2500.1999999999998</v>
      </c>
      <c r="J44" s="14">
        <v>0.02</v>
      </c>
      <c r="L44" s="14">
        <f>'тариф население'!D42+'Волга - Маркет'!D30</f>
        <v>1200.0999999999999</v>
      </c>
    </row>
    <row r="45" spans="1:12" s="30" customFormat="1" ht="30" x14ac:dyDescent="0.2">
      <c r="A45" s="29" t="s">
        <v>47</v>
      </c>
      <c r="B45" s="20" t="s">
        <v>48</v>
      </c>
      <c r="C45" s="31">
        <f>F45*12</f>
        <v>0</v>
      </c>
      <c r="D45" s="85">
        <f t="shared" si="0"/>
        <v>1500.12</v>
      </c>
      <c r="E45" s="89">
        <f t="shared" si="2"/>
        <v>0.6</v>
      </c>
      <c r="F45" s="88"/>
      <c r="G45" s="86">
        <f t="shared" si="1"/>
        <v>0.6</v>
      </c>
      <c r="H45" s="129">
        <v>0.05</v>
      </c>
      <c r="I45" s="13">
        <v>2500.1999999999998</v>
      </c>
      <c r="J45" s="14">
        <v>0.03</v>
      </c>
      <c r="L45" s="152">
        <f>'тариф население'!D43+'Волга - Маркет'!D31</f>
        <v>1500.12</v>
      </c>
    </row>
    <row r="46" spans="1:12" s="30" customFormat="1" ht="15" x14ac:dyDescent="0.2">
      <c r="A46" s="29" t="s">
        <v>49</v>
      </c>
      <c r="B46" s="20"/>
      <c r="C46" s="21"/>
      <c r="D46" s="86">
        <f>D48+D49+D50+D52+D53+D54+D55+D56+D57+D58+D59+D62+D63+D64+D51</f>
        <v>17064.04</v>
      </c>
      <c r="E46" s="86"/>
      <c r="F46" s="88"/>
      <c r="G46" s="86">
        <f>D46/I46</f>
        <v>7.3</v>
      </c>
      <c r="H46" s="86">
        <f>G46/12</f>
        <v>0.61</v>
      </c>
      <c r="I46" s="13">
        <v>2337.6</v>
      </c>
      <c r="J46" s="14">
        <v>0.74</v>
      </c>
    </row>
    <row r="47" spans="1:12" s="17" customFormat="1" ht="15" hidden="1" x14ac:dyDescent="0.2">
      <c r="A47" s="34"/>
      <c r="B47" s="35"/>
      <c r="C47" s="36"/>
      <c r="D47" s="90"/>
      <c r="E47" s="91"/>
      <c r="F47" s="92"/>
      <c r="G47" s="91"/>
      <c r="H47" s="91"/>
      <c r="I47" s="13">
        <v>2337.6</v>
      </c>
      <c r="J47" s="14"/>
    </row>
    <row r="48" spans="1:12" s="17" customFormat="1" ht="24.75" customHeight="1" x14ac:dyDescent="0.2">
      <c r="A48" s="34" t="s">
        <v>136</v>
      </c>
      <c r="B48" s="35" t="s">
        <v>50</v>
      </c>
      <c r="C48" s="36"/>
      <c r="D48" s="130">
        <v>622.74</v>
      </c>
      <c r="E48" s="91"/>
      <c r="F48" s="92"/>
      <c r="G48" s="91"/>
      <c r="H48" s="91"/>
      <c r="I48" s="13">
        <v>2337.6</v>
      </c>
      <c r="J48" s="14">
        <v>0.01</v>
      </c>
    </row>
    <row r="49" spans="1:10" s="17" customFormat="1" ht="15" x14ac:dyDescent="0.2">
      <c r="A49" s="34" t="s">
        <v>51</v>
      </c>
      <c r="B49" s="35" t="s">
        <v>52</v>
      </c>
      <c r="C49" s="36">
        <f>F49*12</f>
        <v>0</v>
      </c>
      <c r="D49" s="130">
        <v>459.48</v>
      </c>
      <c r="E49" s="91">
        <f>H49*12</f>
        <v>0</v>
      </c>
      <c r="F49" s="92"/>
      <c r="G49" s="91"/>
      <c r="H49" s="91"/>
      <c r="I49" s="13">
        <v>2337.6</v>
      </c>
      <c r="J49" s="14">
        <v>0.01</v>
      </c>
    </row>
    <row r="50" spans="1:10" s="17" customFormat="1" ht="15" x14ac:dyDescent="0.2">
      <c r="A50" s="34" t="s">
        <v>114</v>
      </c>
      <c r="B50" s="38" t="s">
        <v>50</v>
      </c>
      <c r="C50" s="36"/>
      <c r="D50" s="130">
        <v>818.74</v>
      </c>
      <c r="E50" s="91"/>
      <c r="F50" s="92"/>
      <c r="G50" s="91"/>
      <c r="H50" s="91"/>
      <c r="I50" s="13">
        <v>2337.6</v>
      </c>
      <c r="J50" s="14"/>
    </row>
    <row r="51" spans="1:10" s="17" customFormat="1" ht="15" x14ac:dyDescent="0.2">
      <c r="A51" s="198" t="s">
        <v>150</v>
      </c>
      <c r="B51" s="199" t="s">
        <v>50</v>
      </c>
      <c r="C51" s="200"/>
      <c r="D51" s="201">
        <f>3736.98/2</f>
        <v>1868.49</v>
      </c>
      <c r="E51" s="91"/>
      <c r="F51" s="92"/>
      <c r="G51" s="91"/>
      <c r="H51" s="91"/>
      <c r="I51" s="13">
        <v>2337.6</v>
      </c>
      <c r="J51" s="14"/>
    </row>
    <row r="52" spans="1:10" s="17" customFormat="1" ht="28.5" x14ac:dyDescent="0.2">
      <c r="A52" s="122" t="s">
        <v>128</v>
      </c>
      <c r="B52" s="123" t="s">
        <v>30</v>
      </c>
      <c r="C52" s="124"/>
      <c r="D52" s="124">
        <v>0</v>
      </c>
      <c r="E52" s="91">
        <f>H52*12</f>
        <v>0</v>
      </c>
      <c r="F52" s="92"/>
      <c r="G52" s="91"/>
      <c r="H52" s="91"/>
      <c r="I52" s="13">
        <v>2337.6</v>
      </c>
      <c r="J52" s="14">
        <v>0.2</v>
      </c>
    </row>
    <row r="53" spans="1:10" s="17" customFormat="1" ht="15" x14ac:dyDescent="0.2">
      <c r="A53" s="34" t="s">
        <v>53</v>
      </c>
      <c r="B53" s="35" t="s">
        <v>50</v>
      </c>
      <c r="C53" s="36">
        <f>F53*12</f>
        <v>0</v>
      </c>
      <c r="D53" s="130">
        <v>875.61</v>
      </c>
      <c r="E53" s="91">
        <f>H53*12</f>
        <v>0</v>
      </c>
      <c r="F53" s="92"/>
      <c r="G53" s="91"/>
      <c r="H53" s="91"/>
      <c r="I53" s="13">
        <v>2337.6</v>
      </c>
      <c r="J53" s="14">
        <v>0.02</v>
      </c>
    </row>
    <row r="54" spans="1:10" s="17" customFormat="1" ht="15" x14ac:dyDescent="0.2">
      <c r="A54" s="34" t="s">
        <v>54</v>
      </c>
      <c r="B54" s="35" t="s">
        <v>50</v>
      </c>
      <c r="C54" s="36">
        <f>F54*12</f>
        <v>0</v>
      </c>
      <c r="D54" s="130">
        <v>3903.72</v>
      </c>
      <c r="E54" s="91">
        <f>H54*12</f>
        <v>0</v>
      </c>
      <c r="F54" s="92"/>
      <c r="G54" s="91"/>
      <c r="H54" s="91"/>
      <c r="I54" s="13">
        <v>2337.6</v>
      </c>
      <c r="J54" s="14">
        <v>0.11</v>
      </c>
    </row>
    <row r="55" spans="1:10" s="17" customFormat="1" ht="15" x14ac:dyDescent="0.2">
      <c r="A55" s="34" t="s">
        <v>55</v>
      </c>
      <c r="B55" s="35" t="s">
        <v>50</v>
      </c>
      <c r="C55" s="36">
        <f>F55*12</f>
        <v>0</v>
      </c>
      <c r="D55" s="130">
        <v>918.95</v>
      </c>
      <c r="E55" s="91">
        <f>H55*12</f>
        <v>0</v>
      </c>
      <c r="F55" s="92"/>
      <c r="G55" s="91"/>
      <c r="H55" s="91"/>
      <c r="I55" s="13">
        <v>2337.6</v>
      </c>
      <c r="J55" s="14">
        <v>0.02</v>
      </c>
    </row>
    <row r="56" spans="1:10" s="17" customFormat="1" ht="15" x14ac:dyDescent="0.2">
      <c r="A56" s="34" t="s">
        <v>56</v>
      </c>
      <c r="B56" s="35" t="s">
        <v>50</v>
      </c>
      <c r="C56" s="36"/>
      <c r="D56" s="130">
        <v>437.79</v>
      </c>
      <c r="E56" s="91"/>
      <c r="F56" s="92"/>
      <c r="G56" s="91"/>
      <c r="H56" s="91"/>
      <c r="I56" s="13">
        <v>2337.6</v>
      </c>
      <c r="J56" s="14">
        <v>0.01</v>
      </c>
    </row>
    <row r="57" spans="1:10" s="17" customFormat="1" ht="15" x14ac:dyDescent="0.2">
      <c r="A57" s="34" t="s">
        <v>57</v>
      </c>
      <c r="B57" s="35" t="s">
        <v>52</v>
      </c>
      <c r="C57" s="36"/>
      <c r="D57" s="130">
        <v>1751.23</v>
      </c>
      <c r="E57" s="91"/>
      <c r="F57" s="92"/>
      <c r="G57" s="91"/>
      <c r="H57" s="91"/>
      <c r="I57" s="13">
        <v>2337.6</v>
      </c>
      <c r="J57" s="14">
        <v>0.05</v>
      </c>
    </row>
    <row r="58" spans="1:10" s="17" customFormat="1" ht="25.5" x14ac:dyDescent="0.2">
      <c r="A58" s="34" t="s">
        <v>58</v>
      </c>
      <c r="B58" s="35" t="s">
        <v>50</v>
      </c>
      <c r="C58" s="36">
        <f>F58*12</f>
        <v>0</v>
      </c>
      <c r="D58" s="130">
        <v>1918.68</v>
      </c>
      <c r="E58" s="91">
        <f>H58*12</f>
        <v>0</v>
      </c>
      <c r="F58" s="92"/>
      <c r="G58" s="91"/>
      <c r="H58" s="91"/>
      <c r="I58" s="13">
        <v>2337.6</v>
      </c>
      <c r="J58" s="14">
        <v>0.05</v>
      </c>
    </row>
    <row r="59" spans="1:10" s="17" customFormat="1" ht="25.5" x14ac:dyDescent="0.2">
      <c r="A59" s="34" t="s">
        <v>137</v>
      </c>
      <c r="B59" s="35" t="s">
        <v>50</v>
      </c>
      <c r="C59" s="36"/>
      <c r="D59" s="130">
        <v>3488.61</v>
      </c>
      <c r="E59" s="91"/>
      <c r="F59" s="92"/>
      <c r="G59" s="91"/>
      <c r="H59" s="91"/>
      <c r="I59" s="13">
        <v>2337.6</v>
      </c>
      <c r="J59" s="14">
        <v>0.01</v>
      </c>
    </row>
    <row r="60" spans="1:10" s="17" customFormat="1" ht="15" hidden="1" x14ac:dyDescent="0.2">
      <c r="A60" s="34"/>
      <c r="B60" s="35"/>
      <c r="C60" s="37"/>
      <c r="D60" s="90"/>
      <c r="E60" s="93"/>
      <c r="F60" s="92"/>
      <c r="G60" s="91"/>
      <c r="H60" s="91"/>
      <c r="I60" s="13">
        <v>2337.6</v>
      </c>
      <c r="J60" s="14"/>
    </row>
    <row r="61" spans="1:10" s="17" customFormat="1" ht="15" hidden="1" x14ac:dyDescent="0.2">
      <c r="A61" s="34"/>
      <c r="B61" s="35"/>
      <c r="C61" s="36"/>
      <c r="D61" s="90"/>
      <c r="E61" s="91"/>
      <c r="F61" s="92"/>
      <c r="G61" s="91"/>
      <c r="H61" s="91"/>
      <c r="I61" s="13">
        <v>2337.6</v>
      </c>
      <c r="J61" s="14"/>
    </row>
    <row r="62" spans="1:10" s="17" customFormat="1" ht="28.5" x14ac:dyDescent="0.2">
      <c r="A62" s="125" t="s">
        <v>123</v>
      </c>
      <c r="B62" s="126" t="s">
        <v>30</v>
      </c>
      <c r="C62" s="127"/>
      <c r="D62" s="127">
        <v>0</v>
      </c>
      <c r="E62" s="91"/>
      <c r="F62" s="91"/>
      <c r="G62" s="91"/>
      <c r="H62" s="91"/>
      <c r="I62" s="13">
        <v>2337.6</v>
      </c>
      <c r="J62" s="14">
        <v>0.05</v>
      </c>
    </row>
    <row r="63" spans="1:10" s="17" customFormat="1" ht="25.5" x14ac:dyDescent="0.2">
      <c r="A63" s="122" t="s">
        <v>124</v>
      </c>
      <c r="B63" s="123" t="s">
        <v>30</v>
      </c>
      <c r="C63" s="124"/>
      <c r="D63" s="124">
        <v>0</v>
      </c>
      <c r="E63" s="93"/>
      <c r="F63" s="94"/>
      <c r="G63" s="93"/>
      <c r="H63" s="93"/>
      <c r="I63" s="13">
        <v>2337.6</v>
      </c>
      <c r="J63" s="14"/>
    </row>
    <row r="64" spans="1:10" s="17" customFormat="1" ht="28.5" x14ac:dyDescent="0.2">
      <c r="A64" s="125" t="s">
        <v>125</v>
      </c>
      <c r="B64" s="126" t="s">
        <v>30</v>
      </c>
      <c r="C64" s="127"/>
      <c r="D64" s="127">
        <v>0</v>
      </c>
      <c r="E64" s="93"/>
      <c r="F64" s="94"/>
      <c r="G64" s="93"/>
      <c r="H64" s="93"/>
      <c r="I64" s="13">
        <v>2337.6</v>
      </c>
      <c r="J64" s="14"/>
    </row>
    <row r="65" spans="1:12" s="30" customFormat="1" ht="30" x14ac:dyDescent="0.2">
      <c r="A65" s="19" t="s">
        <v>59</v>
      </c>
      <c r="B65" s="24"/>
      <c r="C65" s="21"/>
      <c r="D65" s="86">
        <f>D66+D67+D68+D69+D70+D71+D72+D73</f>
        <v>24643.42</v>
      </c>
      <c r="E65" s="86"/>
      <c r="F65" s="87"/>
      <c r="G65" s="86">
        <f>SUM(G66:G73)</f>
        <v>0</v>
      </c>
      <c r="H65" s="86">
        <f>SUM(H66:H73)</f>
        <v>0</v>
      </c>
      <c r="I65" s="13">
        <v>2337.6</v>
      </c>
      <c r="J65" s="14">
        <v>1.03</v>
      </c>
      <c r="L65" s="152">
        <f>'тариф население'!D59+'Волга - Маркет'!D32</f>
        <v>24643.42</v>
      </c>
    </row>
    <row r="66" spans="1:12" s="17" customFormat="1" ht="15" x14ac:dyDescent="0.2">
      <c r="A66" s="34" t="s">
        <v>60</v>
      </c>
      <c r="B66" s="35" t="s">
        <v>61</v>
      </c>
      <c r="C66" s="36"/>
      <c r="D66" s="130">
        <v>2626.83</v>
      </c>
      <c r="E66" s="91"/>
      <c r="F66" s="92"/>
      <c r="G66" s="91"/>
      <c r="H66" s="91"/>
      <c r="I66" s="13">
        <v>2500.1999999999998</v>
      </c>
      <c r="J66" s="14">
        <v>7.0000000000000007E-2</v>
      </c>
    </row>
    <row r="67" spans="1:12" s="17" customFormat="1" ht="25.5" x14ac:dyDescent="0.2">
      <c r="A67" s="34" t="s">
        <v>62</v>
      </c>
      <c r="B67" s="35" t="s">
        <v>63</v>
      </c>
      <c r="C67" s="36"/>
      <c r="D67" s="130">
        <v>1751.23</v>
      </c>
      <c r="E67" s="91"/>
      <c r="F67" s="92"/>
      <c r="G67" s="91"/>
      <c r="H67" s="91"/>
      <c r="I67" s="13">
        <v>2500.1999999999998</v>
      </c>
      <c r="J67" s="14">
        <v>0.05</v>
      </c>
    </row>
    <row r="68" spans="1:12" s="17" customFormat="1" ht="15" x14ac:dyDescent="0.2">
      <c r="A68" s="34" t="s">
        <v>64</v>
      </c>
      <c r="B68" s="35" t="s">
        <v>65</v>
      </c>
      <c r="C68" s="36"/>
      <c r="D68" s="130">
        <v>1837.85</v>
      </c>
      <c r="E68" s="91"/>
      <c r="F68" s="92"/>
      <c r="G68" s="91"/>
      <c r="H68" s="91"/>
      <c r="I68" s="13">
        <v>2500.1999999999998</v>
      </c>
      <c r="J68" s="14">
        <v>0.05</v>
      </c>
    </row>
    <row r="69" spans="1:12" s="17" customFormat="1" ht="25.5" x14ac:dyDescent="0.2">
      <c r="A69" s="34" t="s">
        <v>66</v>
      </c>
      <c r="B69" s="35" t="s">
        <v>67</v>
      </c>
      <c r="C69" s="36"/>
      <c r="D69" s="130">
        <v>1751.2</v>
      </c>
      <c r="E69" s="91"/>
      <c r="F69" s="92"/>
      <c r="G69" s="91"/>
      <c r="H69" s="91"/>
      <c r="I69" s="13">
        <v>2500.1999999999998</v>
      </c>
      <c r="J69" s="14">
        <v>0.05</v>
      </c>
    </row>
    <row r="70" spans="1:12" s="17" customFormat="1" ht="15" x14ac:dyDescent="0.2">
      <c r="A70" s="122" t="s">
        <v>129</v>
      </c>
      <c r="B70" s="123"/>
      <c r="C70" s="124"/>
      <c r="D70" s="124">
        <v>10447.83</v>
      </c>
      <c r="E70" s="91"/>
      <c r="F70" s="92"/>
      <c r="G70" s="91"/>
      <c r="H70" s="91"/>
      <c r="I70" s="13">
        <v>2500.1999999999998</v>
      </c>
      <c r="J70" s="14">
        <v>0.03</v>
      </c>
    </row>
    <row r="71" spans="1:12" s="17" customFormat="1" ht="25.5" x14ac:dyDescent="0.2">
      <c r="A71" s="34" t="s">
        <v>68</v>
      </c>
      <c r="B71" s="35" t="s">
        <v>30</v>
      </c>
      <c r="C71" s="36"/>
      <c r="D71" s="130">
        <v>0</v>
      </c>
      <c r="E71" s="91"/>
      <c r="F71" s="92"/>
      <c r="G71" s="91"/>
      <c r="H71" s="91"/>
      <c r="I71" s="13">
        <v>2500.1999999999998</v>
      </c>
      <c r="J71" s="14">
        <v>0.34</v>
      </c>
    </row>
    <row r="72" spans="1:12" s="17" customFormat="1" ht="15" x14ac:dyDescent="0.2">
      <c r="A72" s="34" t="s">
        <v>69</v>
      </c>
      <c r="B72" s="35" t="s">
        <v>15</v>
      </c>
      <c r="C72" s="37"/>
      <c r="D72" s="130">
        <v>6228.48</v>
      </c>
      <c r="E72" s="93"/>
      <c r="F72" s="92"/>
      <c r="G72" s="91"/>
      <c r="H72" s="91"/>
      <c r="I72" s="13">
        <v>2500.1999999999998</v>
      </c>
      <c r="J72" s="14">
        <v>0.17</v>
      </c>
    </row>
    <row r="73" spans="1:12" s="17" customFormat="1" ht="24" customHeight="1" x14ac:dyDescent="0.2">
      <c r="A73" s="125" t="s">
        <v>131</v>
      </c>
      <c r="B73" s="126" t="s">
        <v>30</v>
      </c>
      <c r="C73" s="127"/>
      <c r="D73" s="127">
        <v>0</v>
      </c>
      <c r="E73" s="91"/>
      <c r="F73" s="92"/>
      <c r="G73" s="91"/>
      <c r="H73" s="91"/>
      <c r="I73" s="13">
        <v>2500.1999999999998</v>
      </c>
      <c r="J73" s="14">
        <v>0.25</v>
      </c>
    </row>
    <row r="74" spans="1:12" s="17" customFormat="1" ht="30" x14ac:dyDescent="0.2">
      <c r="A74" s="29" t="s">
        <v>70</v>
      </c>
      <c r="B74" s="35"/>
      <c r="C74" s="36"/>
      <c r="D74" s="86">
        <v>0</v>
      </c>
      <c r="E74" s="91"/>
      <c r="F74" s="92"/>
      <c r="G74" s="86">
        <v>0</v>
      </c>
      <c r="H74" s="86">
        <v>0</v>
      </c>
      <c r="I74" s="13">
        <v>2500.1999999999998</v>
      </c>
      <c r="J74" s="14">
        <v>0.09</v>
      </c>
    </row>
    <row r="75" spans="1:12" s="17" customFormat="1" ht="25.5" hidden="1" x14ac:dyDescent="0.2">
      <c r="A75" s="34" t="s">
        <v>71</v>
      </c>
      <c r="B75" s="38" t="s">
        <v>30</v>
      </c>
      <c r="C75" s="36"/>
      <c r="D75" s="90"/>
      <c r="E75" s="91"/>
      <c r="F75" s="92"/>
      <c r="G75" s="91"/>
      <c r="H75" s="91"/>
      <c r="I75" s="13">
        <v>2500.4</v>
      </c>
      <c r="J75" s="14">
        <v>0.03</v>
      </c>
    </row>
    <row r="76" spans="1:12" s="17" customFormat="1" ht="15" hidden="1" x14ac:dyDescent="0.2">
      <c r="A76" s="34" t="s">
        <v>72</v>
      </c>
      <c r="B76" s="35" t="s">
        <v>15</v>
      </c>
      <c r="C76" s="36"/>
      <c r="D76" s="90">
        <f>G76*I76</f>
        <v>0</v>
      </c>
      <c r="E76" s="91"/>
      <c r="F76" s="92"/>
      <c r="G76" s="91">
        <f>H76*12</f>
        <v>0</v>
      </c>
      <c r="H76" s="91">
        <v>0</v>
      </c>
      <c r="I76" s="13">
        <v>2337.8000000000002</v>
      </c>
      <c r="J76" s="14">
        <v>0</v>
      </c>
    </row>
    <row r="77" spans="1:12" s="17" customFormat="1" ht="15" x14ac:dyDescent="0.2">
      <c r="A77" s="29" t="s">
        <v>73</v>
      </c>
      <c r="B77" s="35"/>
      <c r="C77" s="36"/>
      <c r="D77" s="86">
        <f>D79+D80+D86+D87</f>
        <v>27372.52</v>
      </c>
      <c r="E77" s="91"/>
      <c r="F77" s="92"/>
      <c r="G77" s="86">
        <f>SUM(G78:G85)</f>
        <v>0</v>
      </c>
      <c r="H77" s="86">
        <f>SUM(H78:H85)</f>
        <v>0</v>
      </c>
      <c r="I77" s="13">
        <v>2337.6</v>
      </c>
      <c r="J77" s="14">
        <v>0.32</v>
      </c>
    </row>
    <row r="78" spans="1:12" s="17" customFormat="1" ht="15" hidden="1" x14ac:dyDescent="0.2">
      <c r="A78" s="34" t="s">
        <v>74</v>
      </c>
      <c r="B78" s="35" t="s">
        <v>15</v>
      </c>
      <c r="C78" s="36"/>
      <c r="D78" s="90">
        <f t="shared" ref="D78:D85" si="3">G78*I78</f>
        <v>0</v>
      </c>
      <c r="E78" s="91"/>
      <c r="F78" s="92"/>
      <c r="G78" s="91">
        <f t="shared" ref="G78:G85" si="4">H78*12</f>
        <v>0</v>
      </c>
      <c r="H78" s="91">
        <v>0</v>
      </c>
      <c r="I78" s="13">
        <v>2337.6</v>
      </c>
      <c r="J78" s="14">
        <v>0</v>
      </c>
    </row>
    <row r="79" spans="1:12" s="17" customFormat="1" ht="15" x14ac:dyDescent="0.2">
      <c r="A79" s="34" t="s">
        <v>75</v>
      </c>
      <c r="B79" s="35" t="s">
        <v>50</v>
      </c>
      <c r="C79" s="36"/>
      <c r="D79" s="130">
        <v>6305.6</v>
      </c>
      <c r="E79" s="91"/>
      <c r="F79" s="92"/>
      <c r="G79" s="91"/>
      <c r="H79" s="91"/>
      <c r="I79" s="13">
        <v>2337.6</v>
      </c>
      <c r="J79" s="14">
        <v>0.18</v>
      </c>
    </row>
    <row r="80" spans="1:12" s="17" customFormat="1" ht="15" x14ac:dyDescent="0.2">
      <c r="A80" s="34" t="s">
        <v>76</v>
      </c>
      <c r="B80" s="35" t="s">
        <v>50</v>
      </c>
      <c r="C80" s="36"/>
      <c r="D80" s="130">
        <v>915.28</v>
      </c>
      <c r="E80" s="91"/>
      <c r="F80" s="92"/>
      <c r="G80" s="91"/>
      <c r="H80" s="91"/>
      <c r="I80" s="13">
        <v>2500.1999999999998</v>
      </c>
      <c r="J80" s="14">
        <v>0.02</v>
      </c>
    </row>
    <row r="81" spans="1:10" s="17" customFormat="1" ht="27.75" hidden="1" customHeight="1" x14ac:dyDescent="0.2">
      <c r="A81" s="34"/>
      <c r="B81" s="35"/>
      <c r="C81" s="36"/>
      <c r="D81" s="90"/>
      <c r="E81" s="91"/>
      <c r="F81" s="92"/>
      <c r="G81" s="91"/>
      <c r="H81" s="91"/>
      <c r="I81" s="13"/>
      <c r="J81" s="14"/>
    </row>
    <row r="82" spans="1:10" s="17" customFormat="1" ht="25.5" hidden="1" x14ac:dyDescent="0.2">
      <c r="A82" s="34" t="s">
        <v>77</v>
      </c>
      <c r="B82" s="35" t="s">
        <v>30</v>
      </c>
      <c r="C82" s="36"/>
      <c r="D82" s="90">
        <f t="shared" si="3"/>
        <v>0</v>
      </c>
      <c r="E82" s="91"/>
      <c r="F82" s="92"/>
      <c r="G82" s="91">
        <f t="shared" si="4"/>
        <v>0</v>
      </c>
      <c r="H82" s="91">
        <v>0</v>
      </c>
      <c r="I82" s="13">
        <v>2337.8000000000002</v>
      </c>
      <c r="J82" s="14">
        <v>0</v>
      </c>
    </row>
    <row r="83" spans="1:10" s="17" customFormat="1" ht="25.5" hidden="1" x14ac:dyDescent="0.2">
      <c r="A83" s="34" t="s">
        <v>78</v>
      </c>
      <c r="B83" s="35" t="s">
        <v>30</v>
      </c>
      <c r="C83" s="36"/>
      <c r="D83" s="90">
        <f t="shared" si="3"/>
        <v>0</v>
      </c>
      <c r="E83" s="91"/>
      <c r="F83" s="92"/>
      <c r="G83" s="91">
        <f t="shared" si="4"/>
        <v>0</v>
      </c>
      <c r="H83" s="91">
        <v>0</v>
      </c>
      <c r="I83" s="13">
        <v>2337.8000000000002</v>
      </c>
      <c r="J83" s="14">
        <v>0</v>
      </c>
    </row>
    <row r="84" spans="1:10" s="17" customFormat="1" ht="25.5" hidden="1" x14ac:dyDescent="0.2">
      <c r="A84" s="34" t="s">
        <v>79</v>
      </c>
      <c r="B84" s="35" t="s">
        <v>30</v>
      </c>
      <c r="C84" s="36"/>
      <c r="D84" s="90">
        <f t="shared" si="3"/>
        <v>0</v>
      </c>
      <c r="E84" s="91"/>
      <c r="F84" s="92"/>
      <c r="G84" s="91">
        <f t="shared" si="4"/>
        <v>0</v>
      </c>
      <c r="H84" s="91">
        <v>0</v>
      </c>
      <c r="I84" s="13">
        <v>2337.8000000000002</v>
      </c>
      <c r="J84" s="14">
        <v>0</v>
      </c>
    </row>
    <row r="85" spans="1:10" s="17" customFormat="1" ht="25.5" hidden="1" x14ac:dyDescent="0.2">
      <c r="A85" s="34" t="s">
        <v>80</v>
      </c>
      <c r="B85" s="35" t="s">
        <v>30</v>
      </c>
      <c r="C85" s="36"/>
      <c r="D85" s="90">
        <f t="shared" si="3"/>
        <v>0</v>
      </c>
      <c r="E85" s="91"/>
      <c r="F85" s="92"/>
      <c r="G85" s="91">
        <f t="shared" si="4"/>
        <v>0</v>
      </c>
      <c r="H85" s="91">
        <v>0</v>
      </c>
      <c r="I85" s="13">
        <v>2337.8000000000002</v>
      </c>
      <c r="J85" s="14">
        <v>0</v>
      </c>
    </row>
    <row r="86" spans="1:10" s="17" customFormat="1" ht="15" x14ac:dyDescent="0.2">
      <c r="A86" s="34" t="s">
        <v>81</v>
      </c>
      <c r="B86" s="38" t="s">
        <v>82</v>
      </c>
      <c r="C86" s="36"/>
      <c r="D86" s="131">
        <v>16105.8</v>
      </c>
      <c r="E86" s="91"/>
      <c r="F86" s="92"/>
      <c r="G86" s="93"/>
      <c r="H86" s="93"/>
      <c r="I86" s="13">
        <v>2337.6</v>
      </c>
      <c r="J86" s="14"/>
    </row>
    <row r="87" spans="1:10" s="17" customFormat="1" ht="15" x14ac:dyDescent="0.2">
      <c r="A87" s="34" t="s">
        <v>138</v>
      </c>
      <c r="B87" s="38" t="s">
        <v>139</v>
      </c>
      <c r="C87" s="36"/>
      <c r="D87" s="131">
        <v>4045.84</v>
      </c>
      <c r="E87" s="91"/>
      <c r="F87" s="92"/>
      <c r="G87" s="93"/>
      <c r="H87" s="93"/>
      <c r="I87" s="13">
        <v>2337.6</v>
      </c>
      <c r="J87" s="14"/>
    </row>
    <row r="88" spans="1:10" s="17" customFormat="1" ht="15" x14ac:dyDescent="0.2">
      <c r="A88" s="29" t="s">
        <v>83</v>
      </c>
      <c r="B88" s="35"/>
      <c r="C88" s="36"/>
      <c r="D88" s="86">
        <f>D89</f>
        <v>1098.1600000000001</v>
      </c>
      <c r="E88" s="91"/>
      <c r="F88" s="92"/>
      <c r="G88" s="86">
        <v>0</v>
      </c>
      <c r="H88" s="86">
        <v>0</v>
      </c>
      <c r="I88" s="13">
        <v>2337.6</v>
      </c>
      <c r="J88" s="14">
        <v>0.14000000000000001</v>
      </c>
    </row>
    <row r="89" spans="1:10" s="17" customFormat="1" ht="15" x14ac:dyDescent="0.2">
      <c r="A89" s="34" t="s">
        <v>84</v>
      </c>
      <c r="B89" s="35" t="s">
        <v>50</v>
      </c>
      <c r="C89" s="36"/>
      <c r="D89" s="130">
        <v>1098.1600000000001</v>
      </c>
      <c r="E89" s="91"/>
      <c r="F89" s="92"/>
      <c r="G89" s="91"/>
      <c r="H89" s="91"/>
      <c r="I89" s="13">
        <v>2337.6</v>
      </c>
      <c r="J89" s="14">
        <v>0.03</v>
      </c>
    </row>
    <row r="90" spans="1:10" s="13" customFormat="1" ht="15" x14ac:dyDescent="0.2">
      <c r="A90" s="29" t="s">
        <v>85</v>
      </c>
      <c r="B90" s="20"/>
      <c r="C90" s="21"/>
      <c r="D90" s="86">
        <f>D91+D92</f>
        <v>10609.92</v>
      </c>
      <c r="E90" s="86"/>
      <c r="F90" s="88"/>
      <c r="G90" s="86">
        <f>G91+G92</f>
        <v>0</v>
      </c>
      <c r="H90" s="86">
        <f>H91+H92</f>
        <v>0</v>
      </c>
      <c r="I90" s="13">
        <v>2337.6</v>
      </c>
      <c r="J90" s="14">
        <v>0.04</v>
      </c>
    </row>
    <row r="91" spans="1:10" s="17" customFormat="1" ht="15" x14ac:dyDescent="0.2">
      <c r="A91" s="34" t="s">
        <v>86</v>
      </c>
      <c r="B91" s="38" t="s">
        <v>52</v>
      </c>
      <c r="C91" s="36"/>
      <c r="D91" s="130">
        <v>10609.92</v>
      </c>
      <c r="E91" s="91"/>
      <c r="F91" s="92"/>
      <c r="G91" s="91"/>
      <c r="H91" s="91"/>
      <c r="I91" s="13">
        <v>2337.6</v>
      </c>
      <c r="J91" s="14">
        <v>0.04</v>
      </c>
    </row>
    <row r="92" spans="1:10" s="17" customFormat="1" ht="15" x14ac:dyDescent="0.2">
      <c r="A92" s="34" t="s">
        <v>115</v>
      </c>
      <c r="B92" s="38" t="s">
        <v>82</v>
      </c>
      <c r="C92" s="36">
        <f>F92*12</f>
        <v>0</v>
      </c>
      <c r="D92" s="130">
        <v>0</v>
      </c>
      <c r="E92" s="91"/>
      <c r="F92" s="92"/>
      <c r="G92" s="91"/>
      <c r="H92" s="91"/>
      <c r="I92" s="13">
        <v>2337.6</v>
      </c>
      <c r="J92" s="14">
        <v>0</v>
      </c>
    </row>
    <row r="93" spans="1:10" s="13" customFormat="1" ht="15" x14ac:dyDescent="0.2">
      <c r="A93" s="29" t="s">
        <v>87</v>
      </c>
      <c r="B93" s="20"/>
      <c r="C93" s="21"/>
      <c r="D93" s="86">
        <f>D94+D95</f>
        <v>21470.639999999999</v>
      </c>
      <c r="E93" s="86"/>
      <c r="F93" s="88"/>
      <c r="G93" s="86">
        <f>G94+G95+G96</f>
        <v>0</v>
      </c>
      <c r="H93" s="86">
        <f>H94+H95+H96</f>
        <v>0</v>
      </c>
      <c r="I93" s="13">
        <v>2337.6</v>
      </c>
      <c r="J93" s="14">
        <v>0.61</v>
      </c>
    </row>
    <row r="94" spans="1:10" s="17" customFormat="1" ht="15" x14ac:dyDescent="0.2">
      <c r="A94" s="34" t="s">
        <v>88</v>
      </c>
      <c r="B94" s="35" t="s">
        <v>61</v>
      </c>
      <c r="C94" s="36"/>
      <c r="D94" s="130">
        <v>17351.79</v>
      </c>
      <c r="E94" s="91"/>
      <c r="F94" s="92"/>
      <c r="G94" s="91"/>
      <c r="H94" s="91"/>
      <c r="I94" s="13">
        <v>2337.6</v>
      </c>
      <c r="J94" s="14">
        <v>0.49</v>
      </c>
    </row>
    <row r="95" spans="1:10" s="17" customFormat="1" ht="15" x14ac:dyDescent="0.2">
      <c r="A95" s="34" t="s">
        <v>89</v>
      </c>
      <c r="B95" s="35" t="s">
        <v>61</v>
      </c>
      <c r="C95" s="36"/>
      <c r="D95" s="130">
        <v>4118.8500000000004</v>
      </c>
      <c r="E95" s="91"/>
      <c r="F95" s="92"/>
      <c r="G95" s="91"/>
      <c r="H95" s="91"/>
      <c r="I95" s="13">
        <v>2337.6</v>
      </c>
      <c r="J95" s="14">
        <v>0.12</v>
      </c>
    </row>
    <row r="96" spans="1:10" s="17" customFormat="1" ht="25.5" hidden="1" customHeight="1" x14ac:dyDescent="0.2">
      <c r="A96" s="34" t="s">
        <v>90</v>
      </c>
      <c r="B96" s="35" t="s">
        <v>50</v>
      </c>
      <c r="C96" s="36"/>
      <c r="D96" s="90"/>
      <c r="E96" s="91"/>
      <c r="F96" s="92"/>
      <c r="G96" s="91"/>
      <c r="H96" s="91">
        <v>0</v>
      </c>
      <c r="I96" s="13">
        <v>2337.6</v>
      </c>
      <c r="J96" s="14">
        <v>0</v>
      </c>
    </row>
    <row r="97" spans="1:10" s="17" customFormat="1" ht="25.5" customHeight="1" x14ac:dyDescent="0.2">
      <c r="A97" s="29" t="s">
        <v>143</v>
      </c>
      <c r="B97" s="20" t="s">
        <v>144</v>
      </c>
      <c r="C97" s="33"/>
      <c r="D97" s="132">
        <f>30*1755</f>
        <v>52650</v>
      </c>
      <c r="E97" s="95"/>
      <c r="F97" s="96"/>
      <c r="G97" s="95">
        <f>D97/I97</f>
        <v>22.52</v>
      </c>
      <c r="H97" s="95">
        <f>G97/12</f>
        <v>1.88</v>
      </c>
      <c r="I97" s="13">
        <v>2337.6</v>
      </c>
      <c r="J97" s="14"/>
    </row>
    <row r="98" spans="1:10" s="13" customFormat="1" ht="38.25" thickBot="1" x14ac:dyDescent="0.25">
      <c r="A98" s="39" t="s">
        <v>142</v>
      </c>
      <c r="B98" s="20" t="s">
        <v>30</v>
      </c>
      <c r="C98" s="33">
        <f>F98*12</f>
        <v>0</v>
      </c>
      <c r="D98" s="95">
        <f>G98*I98</f>
        <v>28051.200000000001</v>
      </c>
      <c r="E98" s="95">
        <f>H98*12</f>
        <v>12</v>
      </c>
      <c r="F98" s="96"/>
      <c r="G98" s="95">
        <f>H98*12</f>
        <v>12</v>
      </c>
      <c r="H98" s="95">
        <v>1</v>
      </c>
      <c r="I98" s="13">
        <v>2337.6</v>
      </c>
      <c r="J98" s="14">
        <v>0.3</v>
      </c>
    </row>
    <row r="99" spans="1:10" s="13" customFormat="1" ht="19.5" hidden="1" thickBot="1" x14ac:dyDescent="0.25">
      <c r="A99" s="40" t="s">
        <v>91</v>
      </c>
      <c r="B99" s="32"/>
      <c r="C99" s="33">
        <f>F99*12</f>
        <v>0</v>
      </c>
      <c r="D99" s="95"/>
      <c r="E99" s="95"/>
      <c r="F99" s="96"/>
      <c r="G99" s="95"/>
      <c r="H99" s="95"/>
      <c r="I99" s="13">
        <v>2337.6</v>
      </c>
      <c r="J99" s="14"/>
    </row>
    <row r="100" spans="1:10" s="13" customFormat="1" ht="15.75" hidden="1" thickBot="1" x14ac:dyDescent="0.25">
      <c r="A100" s="41" t="s">
        <v>92</v>
      </c>
      <c r="B100" s="42"/>
      <c r="C100" s="43"/>
      <c r="D100" s="97"/>
      <c r="E100" s="97"/>
      <c r="F100" s="98"/>
      <c r="G100" s="97"/>
      <c r="H100" s="97"/>
      <c r="I100" s="13">
        <v>2337.6</v>
      </c>
      <c r="J100" s="14"/>
    </row>
    <row r="101" spans="1:10" s="13" customFormat="1" ht="15.75" hidden="1" thickBot="1" x14ac:dyDescent="0.25">
      <c r="A101" s="41" t="s">
        <v>93</v>
      </c>
      <c r="B101" s="42"/>
      <c r="C101" s="43"/>
      <c r="D101" s="97"/>
      <c r="E101" s="97"/>
      <c r="F101" s="98"/>
      <c r="G101" s="97"/>
      <c r="H101" s="97"/>
      <c r="I101" s="13">
        <v>2337.6</v>
      </c>
      <c r="J101" s="14"/>
    </row>
    <row r="102" spans="1:10" s="13" customFormat="1" ht="15.75" hidden="1" thickBot="1" x14ac:dyDescent="0.25">
      <c r="A102" s="41" t="s">
        <v>94</v>
      </c>
      <c r="B102" s="42"/>
      <c r="C102" s="43"/>
      <c r="D102" s="97"/>
      <c r="E102" s="97"/>
      <c r="F102" s="98"/>
      <c r="G102" s="97"/>
      <c r="H102" s="97"/>
      <c r="I102" s="13">
        <v>2337.6</v>
      </c>
      <c r="J102" s="14"/>
    </row>
    <row r="103" spans="1:10" s="13" customFormat="1" ht="29.25" hidden="1" thickBot="1" x14ac:dyDescent="0.25">
      <c r="A103" s="41" t="s">
        <v>95</v>
      </c>
      <c r="B103" s="42"/>
      <c r="C103" s="43"/>
      <c r="D103" s="97"/>
      <c r="E103" s="97"/>
      <c r="F103" s="98"/>
      <c r="G103" s="97"/>
      <c r="H103" s="97"/>
      <c r="I103" s="13">
        <v>2337.6</v>
      </c>
      <c r="J103" s="14"/>
    </row>
    <row r="104" spans="1:10" s="13" customFormat="1" ht="15.75" hidden="1" thickBot="1" x14ac:dyDescent="0.25">
      <c r="A104" s="45" t="s">
        <v>96</v>
      </c>
      <c r="B104" s="46"/>
      <c r="C104" s="44"/>
      <c r="D104" s="97"/>
      <c r="E104" s="97"/>
      <c r="F104" s="98"/>
      <c r="G104" s="97"/>
      <c r="H104" s="97"/>
      <c r="I104" s="13">
        <v>2337.6</v>
      </c>
      <c r="J104" s="14"/>
    </row>
    <row r="105" spans="1:10" s="13" customFormat="1" ht="30.75" thickBot="1" x14ac:dyDescent="0.45">
      <c r="A105" s="47" t="s">
        <v>97</v>
      </c>
      <c r="B105" s="20" t="s">
        <v>140</v>
      </c>
      <c r="C105" s="48"/>
      <c r="D105" s="99">
        <v>164000</v>
      </c>
      <c r="E105" s="100"/>
      <c r="F105" s="101"/>
      <c r="G105" s="100">
        <f>D105/I105</f>
        <v>70.16</v>
      </c>
      <c r="H105" s="100">
        <f>G105/12</f>
        <v>5.85</v>
      </c>
      <c r="I105" s="13">
        <v>2337.6</v>
      </c>
      <c r="J105" s="14"/>
    </row>
    <row r="106" spans="1:10" s="13" customFormat="1" ht="19.5" thickBot="1" x14ac:dyDescent="0.45">
      <c r="A106" s="49" t="s">
        <v>98</v>
      </c>
      <c r="B106" s="50" t="s">
        <v>23</v>
      </c>
      <c r="C106" s="51"/>
      <c r="D106" s="102">
        <f>G106*I106</f>
        <v>46533.54</v>
      </c>
      <c r="E106" s="103"/>
      <c r="F106" s="102"/>
      <c r="G106" s="103">
        <f>12*H106</f>
        <v>20.76</v>
      </c>
      <c r="H106" s="103">
        <v>1.73</v>
      </c>
      <c r="I106" s="13">
        <v>2241.5</v>
      </c>
      <c r="J106" s="14"/>
    </row>
    <row r="107" spans="1:10" s="13" customFormat="1" ht="15.75" thickBot="1" x14ac:dyDescent="0.25">
      <c r="A107" s="52" t="s">
        <v>99</v>
      </c>
      <c r="B107" s="53"/>
      <c r="C107" s="51" t="e">
        <f>F107*12</f>
        <v>#REF!</v>
      </c>
      <c r="D107" s="103">
        <f>D106+D105+D98+D97+D93+D90+D88+D77+D74+D65+D46+D45+D44+D43+D42+D41+D38+D37+D36+D35+D34+D26+D16</f>
        <v>705795.68</v>
      </c>
      <c r="E107" s="103" t="e">
        <f>E16+E26+E34+E35+E36+E37+E38+E39+E40+E41+E42+E43+E44+E45+E46+E65+E74+E77+E88+E90+E93+E98+E99+E105+#REF!</f>
        <v>#REF!</v>
      </c>
      <c r="F107" s="103" t="e">
        <f>F16+F26+F34+F35+F36+F37+F38+F39+F40+F41+F42+F43+F44+F45+F46+F65+F74+F77+F88+F90+F93+F98+F99+F105+#REF!</f>
        <v>#REF!</v>
      </c>
      <c r="G107" s="103"/>
      <c r="H107" s="103"/>
      <c r="I107" s="13">
        <v>2337.6</v>
      </c>
      <c r="J107" s="14"/>
    </row>
    <row r="108" spans="1:10" s="13" customFormat="1" ht="19.5" hidden="1" thickBot="1" x14ac:dyDescent="0.45">
      <c r="A108" s="52" t="s">
        <v>97</v>
      </c>
      <c r="B108" s="53"/>
      <c r="C108" s="51"/>
      <c r="D108" s="102"/>
      <c r="E108" s="103"/>
      <c r="F108" s="104"/>
      <c r="G108" s="103"/>
      <c r="H108" s="104"/>
      <c r="I108" s="13">
        <v>2337.8000000000002</v>
      </c>
      <c r="J108" s="14"/>
    </row>
    <row r="109" spans="1:10" s="13" customFormat="1" ht="19.5" hidden="1" thickBot="1" x14ac:dyDescent="0.45">
      <c r="A109" s="52" t="s">
        <v>100</v>
      </c>
      <c r="B109" s="53"/>
      <c r="C109" s="51"/>
      <c r="D109" s="102"/>
      <c r="E109" s="103"/>
      <c r="F109" s="104"/>
      <c r="G109" s="102"/>
      <c r="H109" s="104"/>
      <c r="I109" s="13">
        <v>2337.8000000000002</v>
      </c>
      <c r="J109" s="14"/>
    </row>
    <row r="110" spans="1:10" s="57" customFormat="1" ht="20.25" hidden="1" thickBot="1" x14ac:dyDescent="0.25">
      <c r="A110" s="54" t="s">
        <v>101</v>
      </c>
      <c r="B110" s="55" t="s">
        <v>23</v>
      </c>
      <c r="C110" s="55" t="s">
        <v>102</v>
      </c>
      <c r="D110" s="105"/>
      <c r="E110" s="50" t="s">
        <v>102</v>
      </c>
      <c r="F110" s="106"/>
      <c r="G110" s="50" t="s">
        <v>102</v>
      </c>
      <c r="H110" s="106"/>
      <c r="I110" s="13">
        <v>2337.8000000000002</v>
      </c>
      <c r="J110" s="56"/>
    </row>
    <row r="111" spans="1:10" s="59" customFormat="1" ht="15" hidden="1" x14ac:dyDescent="0.2">
      <c r="A111" s="58"/>
      <c r="D111" s="107"/>
      <c r="E111" s="107"/>
      <c r="F111" s="107"/>
      <c r="G111" s="107"/>
      <c r="H111" s="107"/>
      <c r="I111" s="13">
        <v>2337.8000000000002</v>
      </c>
      <c r="J111" s="60"/>
    </row>
    <row r="112" spans="1:10" s="65" customFormat="1" ht="18.75" hidden="1" x14ac:dyDescent="0.4">
      <c r="A112" s="61" t="s">
        <v>103</v>
      </c>
      <c r="B112" s="62"/>
      <c r="C112" s="63"/>
      <c r="D112" s="108" t="s">
        <v>104</v>
      </c>
      <c r="E112" s="108"/>
      <c r="F112" s="108"/>
      <c r="G112" s="108"/>
      <c r="H112" s="108">
        <f>H109-H108-H99</f>
        <v>0</v>
      </c>
      <c r="I112" s="13">
        <v>2337.8000000000002</v>
      </c>
      <c r="J112" s="64"/>
    </row>
    <row r="113" spans="1:10" s="57" customFormat="1" ht="19.5" x14ac:dyDescent="0.2">
      <c r="A113" s="66"/>
      <c r="B113" s="67"/>
      <c r="C113" s="68"/>
      <c r="D113" s="109"/>
      <c r="E113" s="109"/>
      <c r="F113" s="109"/>
      <c r="G113" s="109"/>
      <c r="H113" s="109"/>
      <c r="I113" s="13"/>
      <c r="J113" s="56"/>
    </row>
    <row r="114" spans="1:10" s="57" customFormat="1" ht="20.25" thickBot="1" x14ac:dyDescent="0.25">
      <c r="A114" s="66"/>
      <c r="B114" s="67"/>
      <c r="C114" s="68"/>
      <c r="D114" s="109"/>
      <c r="E114" s="109"/>
      <c r="F114" s="109"/>
      <c r="G114" s="109"/>
      <c r="H114" s="109"/>
      <c r="I114" s="13"/>
      <c r="J114" s="56"/>
    </row>
    <row r="115" spans="1:10" s="13" customFormat="1" ht="30.75" thickBot="1" x14ac:dyDescent="0.25">
      <c r="A115" s="69" t="s">
        <v>105</v>
      </c>
      <c r="B115" s="12"/>
      <c r="C115" s="48">
        <f>F115*12</f>
        <v>0</v>
      </c>
      <c r="D115" s="100">
        <f>D119+D120+D124+D125+D126+D127+D130+D131+D132+D133</f>
        <v>238153.16</v>
      </c>
      <c r="E115" s="100">
        <f t="shared" ref="E115:H115" si="5">E119+E120+E124+E125+E126+E127+E130+E131</f>
        <v>0</v>
      </c>
      <c r="F115" s="100">
        <f t="shared" si="5"/>
        <v>0</v>
      </c>
      <c r="G115" s="100">
        <f t="shared" si="5"/>
        <v>9.8000000000000007</v>
      </c>
      <c r="H115" s="100">
        <f t="shared" si="5"/>
        <v>0.82</v>
      </c>
      <c r="I115" s="13">
        <v>2337.6</v>
      </c>
      <c r="J115" s="14"/>
    </row>
    <row r="116" spans="1:10" s="13" customFormat="1" ht="15" hidden="1" x14ac:dyDescent="0.2">
      <c r="A116" s="70" t="s">
        <v>106</v>
      </c>
      <c r="B116" s="23"/>
      <c r="C116" s="71"/>
      <c r="D116" s="110">
        <f>G116*I116</f>
        <v>0</v>
      </c>
      <c r="E116" s="110">
        <f>H116*12</f>
        <v>0</v>
      </c>
      <c r="F116" s="111" t="e">
        <f>#REF!+#REF!+#REF!+#REF!+#REF!+#REF!+#REF!+#REF!+#REF!+#REF!</f>
        <v>#REF!</v>
      </c>
      <c r="G116" s="110">
        <f>H116*12</f>
        <v>0</v>
      </c>
      <c r="H116" s="112"/>
      <c r="I116" s="13">
        <v>2337.6</v>
      </c>
      <c r="J116" s="14"/>
    </row>
    <row r="117" spans="1:10" s="13" customFormat="1" ht="15" hidden="1" x14ac:dyDescent="0.2">
      <c r="A117" s="41" t="s">
        <v>107</v>
      </c>
      <c r="B117" s="42"/>
      <c r="C117" s="43"/>
      <c r="D117" s="97"/>
      <c r="E117" s="97"/>
      <c r="F117" s="98"/>
      <c r="G117" s="97">
        <f>D117/I117</f>
        <v>0</v>
      </c>
      <c r="H117" s="113">
        <f>G117/12</f>
        <v>0</v>
      </c>
      <c r="I117" s="13">
        <v>2337.6</v>
      </c>
      <c r="J117" s="14"/>
    </row>
    <row r="118" spans="1:10" s="13" customFormat="1" ht="28.5" hidden="1" x14ac:dyDescent="0.2">
      <c r="A118" s="41" t="s">
        <v>95</v>
      </c>
      <c r="B118" s="42"/>
      <c r="C118" s="43"/>
      <c r="D118" s="97"/>
      <c r="E118" s="97"/>
      <c r="F118" s="98"/>
      <c r="G118" s="97">
        <f>D118/I118</f>
        <v>0</v>
      </c>
      <c r="H118" s="113">
        <f>G118/12</f>
        <v>0</v>
      </c>
      <c r="I118" s="13">
        <v>2337.6</v>
      </c>
      <c r="J118" s="14"/>
    </row>
    <row r="119" spans="1:10" s="138" customFormat="1" ht="15" x14ac:dyDescent="0.2">
      <c r="A119" s="133" t="s">
        <v>121</v>
      </c>
      <c r="B119" s="134"/>
      <c r="C119" s="135"/>
      <c r="D119" s="135">
        <v>0</v>
      </c>
      <c r="E119" s="135"/>
      <c r="F119" s="136"/>
      <c r="G119" s="135">
        <f>D119/I119</f>
        <v>0</v>
      </c>
      <c r="H119" s="137">
        <f>G119/12</f>
        <v>0</v>
      </c>
      <c r="I119" s="13">
        <v>2337.6</v>
      </c>
      <c r="J119" s="139"/>
    </row>
    <row r="120" spans="1:10" s="138" customFormat="1" ht="15" x14ac:dyDescent="0.2">
      <c r="A120" s="133" t="s">
        <v>122</v>
      </c>
      <c r="B120" s="134"/>
      <c r="C120" s="135"/>
      <c r="D120" s="135">
        <v>0</v>
      </c>
      <c r="E120" s="135"/>
      <c r="F120" s="136"/>
      <c r="G120" s="135">
        <f t="shared" ref="G120:G132" si="6">D120/I120</f>
        <v>0</v>
      </c>
      <c r="H120" s="137">
        <f t="shared" ref="H120:H132" si="7">G120/12</f>
        <v>0</v>
      </c>
      <c r="I120" s="13">
        <v>2337.6</v>
      </c>
      <c r="J120" s="139"/>
    </row>
    <row r="121" spans="1:10" s="138" customFormat="1" ht="15" hidden="1" x14ac:dyDescent="0.2">
      <c r="A121" s="133"/>
      <c r="B121" s="134"/>
      <c r="C121" s="135"/>
      <c r="D121" s="135"/>
      <c r="E121" s="135"/>
      <c r="F121" s="136"/>
      <c r="G121" s="135">
        <f t="shared" si="6"/>
        <v>0</v>
      </c>
      <c r="H121" s="137">
        <f t="shared" si="7"/>
        <v>0</v>
      </c>
      <c r="I121" s="13">
        <v>2337.6</v>
      </c>
      <c r="J121" s="139"/>
    </row>
    <row r="122" spans="1:10" s="138" customFormat="1" ht="15" hidden="1" x14ac:dyDescent="0.2">
      <c r="A122" s="133"/>
      <c r="B122" s="134"/>
      <c r="C122" s="135"/>
      <c r="D122" s="135"/>
      <c r="E122" s="135"/>
      <c r="F122" s="136"/>
      <c r="G122" s="135">
        <f t="shared" si="6"/>
        <v>0</v>
      </c>
      <c r="H122" s="137">
        <f t="shared" si="7"/>
        <v>0</v>
      </c>
      <c r="I122" s="13">
        <v>2337.6</v>
      </c>
      <c r="J122" s="139"/>
    </row>
    <row r="123" spans="1:10" s="138" customFormat="1" ht="15" hidden="1" x14ac:dyDescent="0.2">
      <c r="A123" s="133"/>
      <c r="B123" s="134"/>
      <c r="C123" s="135"/>
      <c r="D123" s="135"/>
      <c r="E123" s="135"/>
      <c r="F123" s="136"/>
      <c r="G123" s="135">
        <f t="shared" si="6"/>
        <v>0</v>
      </c>
      <c r="H123" s="137">
        <f t="shared" si="7"/>
        <v>0</v>
      </c>
      <c r="I123" s="13">
        <v>2337.6</v>
      </c>
      <c r="J123" s="139"/>
    </row>
    <row r="124" spans="1:10" s="138" customFormat="1" ht="20.25" customHeight="1" x14ac:dyDescent="0.2">
      <c r="A124" s="133" t="s">
        <v>126</v>
      </c>
      <c r="B124" s="134"/>
      <c r="C124" s="135"/>
      <c r="D124" s="135">
        <v>0</v>
      </c>
      <c r="E124" s="135"/>
      <c r="F124" s="136"/>
      <c r="G124" s="135">
        <f t="shared" si="6"/>
        <v>0</v>
      </c>
      <c r="H124" s="137">
        <f t="shared" si="7"/>
        <v>0</v>
      </c>
      <c r="I124" s="13">
        <v>2337.6</v>
      </c>
      <c r="J124" s="139"/>
    </row>
    <row r="125" spans="1:10" s="138" customFormat="1" ht="15" x14ac:dyDescent="0.2">
      <c r="A125" s="133" t="s">
        <v>127</v>
      </c>
      <c r="B125" s="134"/>
      <c r="C125" s="135"/>
      <c r="D125" s="124">
        <v>10697.03</v>
      </c>
      <c r="E125" s="135"/>
      <c r="F125" s="136"/>
      <c r="G125" s="135">
        <f t="shared" si="6"/>
        <v>4.28</v>
      </c>
      <c r="H125" s="137">
        <f t="shared" si="7"/>
        <v>0.36</v>
      </c>
      <c r="I125" s="13">
        <v>2500.1999999999998</v>
      </c>
      <c r="J125" s="139"/>
    </row>
    <row r="126" spans="1:10" s="138" customFormat="1" ht="15" x14ac:dyDescent="0.2">
      <c r="A126" s="133" t="s">
        <v>108</v>
      </c>
      <c r="B126" s="134"/>
      <c r="C126" s="135"/>
      <c r="D126" s="135">
        <v>0</v>
      </c>
      <c r="E126" s="135"/>
      <c r="F126" s="136"/>
      <c r="G126" s="135">
        <f t="shared" si="6"/>
        <v>0</v>
      </c>
      <c r="H126" s="137">
        <f t="shared" si="7"/>
        <v>0</v>
      </c>
      <c r="I126" s="13">
        <v>2337.6</v>
      </c>
      <c r="J126" s="139"/>
    </row>
    <row r="127" spans="1:10" s="138" customFormat="1" ht="15.75" thickBot="1" x14ac:dyDescent="0.25">
      <c r="A127" s="140" t="s">
        <v>130</v>
      </c>
      <c r="B127" s="141"/>
      <c r="C127" s="142"/>
      <c r="D127" s="197">
        <v>722.42</v>
      </c>
      <c r="E127" s="142"/>
      <c r="F127" s="143"/>
      <c r="G127" s="142">
        <f t="shared" si="6"/>
        <v>0.28999999999999998</v>
      </c>
      <c r="H127" s="143">
        <f t="shared" si="7"/>
        <v>0.02</v>
      </c>
      <c r="I127" s="13">
        <v>2500.1999999999998</v>
      </c>
      <c r="J127" s="139"/>
    </row>
    <row r="128" spans="1:10" s="138" customFormat="1" ht="15.75" hidden="1" thickBot="1" x14ac:dyDescent="0.25">
      <c r="A128" s="144"/>
      <c r="B128" s="116"/>
      <c r="C128" s="117"/>
      <c r="D128" s="145"/>
      <c r="E128" s="145"/>
      <c r="F128" s="146"/>
      <c r="G128" s="142">
        <f t="shared" si="6"/>
        <v>0</v>
      </c>
      <c r="H128" s="143">
        <f t="shared" si="7"/>
        <v>0</v>
      </c>
      <c r="I128" s="13">
        <v>2500.1999999999998</v>
      </c>
      <c r="J128" s="139"/>
    </row>
    <row r="129" spans="1:10" s="138" customFormat="1" ht="15.75" hidden="1" thickBot="1" x14ac:dyDescent="0.25">
      <c r="A129" s="133"/>
      <c r="B129" s="134"/>
      <c r="C129" s="135"/>
      <c r="D129" s="135"/>
      <c r="E129" s="135"/>
      <c r="F129" s="136"/>
      <c r="G129" s="142">
        <f t="shared" si="6"/>
        <v>0</v>
      </c>
      <c r="H129" s="143">
        <f t="shared" si="7"/>
        <v>0</v>
      </c>
      <c r="I129" s="13">
        <v>2500.1999999999998</v>
      </c>
      <c r="J129" s="139"/>
    </row>
    <row r="130" spans="1:10" s="138" customFormat="1" ht="15" x14ac:dyDescent="0.2">
      <c r="A130" s="147" t="s">
        <v>146</v>
      </c>
      <c r="B130" s="134"/>
      <c r="C130" s="135"/>
      <c r="D130" s="124">
        <v>12234.27</v>
      </c>
      <c r="E130" s="135"/>
      <c r="F130" s="135"/>
      <c r="G130" s="135">
        <f t="shared" si="6"/>
        <v>5.23</v>
      </c>
      <c r="H130" s="136">
        <f t="shared" si="7"/>
        <v>0.44</v>
      </c>
      <c r="I130" s="13">
        <v>2337.6</v>
      </c>
      <c r="J130" s="139"/>
    </row>
    <row r="131" spans="1:10" s="138" customFormat="1" ht="15" x14ac:dyDescent="0.2">
      <c r="A131" s="148" t="s">
        <v>141</v>
      </c>
      <c r="B131" s="149"/>
      <c r="C131" s="150"/>
      <c r="D131" s="150">
        <v>0</v>
      </c>
      <c r="E131" s="150"/>
      <c r="F131" s="150"/>
      <c r="G131" s="150">
        <f t="shared" si="6"/>
        <v>0</v>
      </c>
      <c r="H131" s="150">
        <f t="shared" si="7"/>
        <v>0</v>
      </c>
      <c r="I131" s="13">
        <v>2500.1999999999998</v>
      </c>
      <c r="J131" s="139"/>
    </row>
    <row r="132" spans="1:10" s="138" customFormat="1" ht="15" x14ac:dyDescent="0.2">
      <c r="A132" s="125" t="s">
        <v>131</v>
      </c>
      <c r="B132" s="126"/>
      <c r="C132" s="127"/>
      <c r="D132" s="127">
        <v>198828.05</v>
      </c>
      <c r="E132" s="150"/>
      <c r="F132" s="150"/>
      <c r="G132" s="150">
        <f t="shared" si="6"/>
        <v>79.52</v>
      </c>
      <c r="H132" s="150">
        <f t="shared" si="7"/>
        <v>6.63</v>
      </c>
      <c r="I132" s="13">
        <v>2500.1999999999998</v>
      </c>
      <c r="J132" s="139"/>
    </row>
    <row r="133" spans="1:10" s="138" customFormat="1" ht="22.5" customHeight="1" x14ac:dyDescent="0.2">
      <c r="A133" s="125" t="s">
        <v>149</v>
      </c>
      <c r="B133" s="125"/>
      <c r="C133" s="125"/>
      <c r="D133" s="125">
        <v>15671.39</v>
      </c>
      <c r="E133" s="150"/>
      <c r="F133" s="150"/>
      <c r="G133" s="150"/>
      <c r="H133" s="150"/>
      <c r="I133" s="13"/>
      <c r="J133" s="139"/>
    </row>
    <row r="134" spans="1:10" s="57" customFormat="1" ht="20.25" thickBot="1" x14ac:dyDescent="0.25">
      <c r="A134" s="66"/>
      <c r="B134" s="67"/>
      <c r="C134" s="68"/>
      <c r="D134" s="109"/>
      <c r="E134" s="109"/>
      <c r="F134" s="109"/>
      <c r="G134" s="109"/>
      <c r="H134" s="109"/>
      <c r="J134" s="56"/>
    </row>
    <row r="135" spans="1:10" s="75" customFormat="1" ht="19.5" thickBot="1" x14ac:dyDescent="0.25">
      <c r="A135" s="72" t="s">
        <v>100</v>
      </c>
      <c r="B135" s="73"/>
      <c r="C135" s="74"/>
      <c r="D135" s="114">
        <f>D107+D115</f>
        <v>943948.84</v>
      </c>
      <c r="E135" s="114" t="e">
        <f>E107+#REF!+E115</f>
        <v>#REF!</v>
      </c>
      <c r="F135" s="114" t="e">
        <f>F107+#REF!+F115</f>
        <v>#REF!</v>
      </c>
      <c r="G135" s="114"/>
      <c r="H135" s="114"/>
      <c r="J135" s="76"/>
    </row>
    <row r="136" spans="1:10" s="57" customFormat="1" ht="19.5" x14ac:dyDescent="0.2">
      <c r="A136" s="66"/>
      <c r="B136" s="67"/>
      <c r="C136" s="68"/>
      <c r="D136" s="109"/>
      <c r="E136" s="109"/>
      <c r="F136" s="109"/>
      <c r="G136" s="109"/>
      <c r="H136" s="109"/>
      <c r="J136" s="56"/>
    </row>
    <row r="137" spans="1:10" s="57" customFormat="1" ht="19.5" x14ac:dyDescent="0.2">
      <c r="A137" s="66"/>
      <c r="B137" s="67"/>
      <c r="C137" s="68"/>
      <c r="D137" s="109"/>
      <c r="E137" s="109"/>
      <c r="F137" s="109"/>
      <c r="G137" s="109"/>
      <c r="H137" s="109"/>
      <c r="J137" s="56"/>
    </row>
    <row r="138" spans="1:10" s="57" customFormat="1" ht="19.5" x14ac:dyDescent="0.2">
      <c r="A138" s="66"/>
      <c r="B138" s="67"/>
      <c r="C138" s="68"/>
      <c r="D138" s="109"/>
      <c r="E138" s="109"/>
      <c r="F138" s="109"/>
      <c r="G138" s="109"/>
      <c r="H138" s="109"/>
      <c r="J138" s="56"/>
    </row>
    <row r="139" spans="1:10" s="57" customFormat="1" ht="19.5" x14ac:dyDescent="0.2">
      <c r="A139" s="66"/>
      <c r="B139" s="67"/>
      <c r="C139" s="68"/>
      <c r="D139" s="109"/>
      <c r="E139" s="109"/>
      <c r="F139" s="109"/>
      <c r="G139" s="109"/>
      <c r="H139" s="109"/>
      <c r="J139" s="56"/>
    </row>
    <row r="140" spans="1:10" s="59" customFormat="1" ht="14.25" x14ac:dyDescent="0.2">
      <c r="A140" s="204" t="s">
        <v>110</v>
      </c>
      <c r="B140" s="204"/>
      <c r="C140" s="204"/>
      <c r="D140" s="204"/>
      <c r="E140" s="204"/>
      <c r="F140" s="204"/>
      <c r="G140" s="107"/>
      <c r="H140" s="107"/>
      <c r="J140" s="60"/>
    </row>
    <row r="141" spans="1:10" s="59" customFormat="1" x14ac:dyDescent="0.2">
      <c r="D141" s="107"/>
      <c r="E141" s="107"/>
      <c r="F141" s="107"/>
      <c r="G141" s="107"/>
      <c r="H141" s="107"/>
      <c r="J141" s="60"/>
    </row>
    <row r="142" spans="1:10" s="59" customFormat="1" x14ac:dyDescent="0.2">
      <c r="A142" s="58" t="s">
        <v>111</v>
      </c>
      <c r="D142" s="107"/>
      <c r="E142" s="107"/>
      <c r="F142" s="107"/>
      <c r="G142" s="107"/>
      <c r="H142" s="107"/>
      <c r="J142" s="60"/>
    </row>
    <row r="143" spans="1:10" s="59" customFormat="1" x14ac:dyDescent="0.2">
      <c r="D143" s="107"/>
      <c r="E143" s="107"/>
      <c r="F143" s="107"/>
      <c r="G143" s="107"/>
      <c r="H143" s="107"/>
      <c r="J143" s="60"/>
    </row>
    <row r="144" spans="1:10" s="59" customFormat="1" x14ac:dyDescent="0.2">
      <c r="D144" s="107"/>
      <c r="E144" s="107"/>
      <c r="F144" s="107"/>
      <c r="G144" s="107"/>
      <c r="H144" s="107"/>
      <c r="J144" s="60"/>
    </row>
    <row r="145" spans="4:10" s="59" customFormat="1" x14ac:dyDescent="0.2">
      <c r="D145" s="107"/>
      <c r="E145" s="107"/>
      <c r="F145" s="107"/>
      <c r="G145" s="107"/>
      <c r="H145" s="107"/>
      <c r="J145" s="60"/>
    </row>
    <row r="146" spans="4:10" s="59" customFormat="1" x14ac:dyDescent="0.2">
      <c r="D146" s="107"/>
      <c r="E146" s="107"/>
      <c r="F146" s="107"/>
      <c r="G146" s="107"/>
      <c r="H146" s="107"/>
      <c r="J146" s="60"/>
    </row>
    <row r="147" spans="4:10" s="59" customFormat="1" x14ac:dyDescent="0.2">
      <c r="D147" s="107"/>
      <c r="E147" s="107"/>
      <c r="F147" s="107"/>
      <c r="G147" s="107"/>
      <c r="H147" s="107"/>
      <c r="J147" s="60"/>
    </row>
    <row r="148" spans="4:10" s="59" customFormat="1" x14ac:dyDescent="0.2">
      <c r="D148" s="107"/>
      <c r="E148" s="107"/>
      <c r="F148" s="107"/>
      <c r="G148" s="107"/>
      <c r="H148" s="107"/>
      <c r="J148" s="60"/>
    </row>
    <row r="149" spans="4:10" s="59" customFormat="1" x14ac:dyDescent="0.2">
      <c r="D149" s="107"/>
      <c r="E149" s="107"/>
      <c r="F149" s="107"/>
      <c r="G149" s="107"/>
      <c r="H149" s="107"/>
      <c r="J149" s="60"/>
    </row>
    <row r="150" spans="4:10" s="59" customFormat="1" x14ac:dyDescent="0.2">
      <c r="D150" s="107"/>
      <c r="E150" s="107"/>
      <c r="F150" s="107"/>
      <c r="G150" s="107"/>
      <c r="H150" s="107"/>
      <c r="J150" s="60"/>
    </row>
    <row r="151" spans="4:10" s="59" customFormat="1" x14ac:dyDescent="0.2">
      <c r="D151" s="107"/>
      <c r="E151" s="107"/>
      <c r="F151" s="107"/>
      <c r="G151" s="107"/>
      <c r="H151" s="107"/>
      <c r="J151" s="60"/>
    </row>
    <row r="152" spans="4:10" s="59" customFormat="1" x14ac:dyDescent="0.2">
      <c r="D152" s="107"/>
      <c r="E152" s="107"/>
      <c r="F152" s="107"/>
      <c r="G152" s="107"/>
      <c r="H152" s="107"/>
      <c r="J152" s="60"/>
    </row>
    <row r="153" spans="4:10" s="59" customFormat="1" x14ac:dyDescent="0.2">
      <c r="D153" s="107"/>
      <c r="E153" s="107"/>
      <c r="F153" s="107"/>
      <c r="G153" s="107"/>
      <c r="H153" s="107"/>
      <c r="J153" s="60"/>
    </row>
    <row r="154" spans="4:10" s="59" customFormat="1" x14ac:dyDescent="0.2">
      <c r="D154" s="107"/>
      <c r="E154" s="107"/>
      <c r="F154" s="107"/>
      <c r="G154" s="107"/>
      <c r="H154" s="107"/>
      <c r="J154" s="60"/>
    </row>
    <row r="155" spans="4:10" s="59" customFormat="1" x14ac:dyDescent="0.2">
      <c r="D155" s="107"/>
      <c r="E155" s="107"/>
      <c r="F155" s="107"/>
      <c r="G155" s="107"/>
      <c r="H155" s="107"/>
      <c r="J155" s="60"/>
    </row>
    <row r="156" spans="4:10" s="59" customFormat="1" x14ac:dyDescent="0.2">
      <c r="D156" s="107"/>
      <c r="E156" s="107"/>
      <c r="F156" s="107"/>
      <c r="G156" s="107"/>
      <c r="H156" s="107"/>
      <c r="J156" s="60"/>
    </row>
    <row r="157" spans="4:10" s="59" customFormat="1" x14ac:dyDescent="0.2">
      <c r="D157" s="107"/>
      <c r="E157" s="107"/>
      <c r="F157" s="107"/>
      <c r="G157" s="107"/>
      <c r="H157" s="107"/>
      <c r="J157" s="60"/>
    </row>
    <row r="158" spans="4:10" s="59" customFormat="1" x14ac:dyDescent="0.2">
      <c r="D158" s="107"/>
      <c r="E158" s="107"/>
      <c r="F158" s="107"/>
      <c r="G158" s="107"/>
      <c r="H158" s="107"/>
      <c r="J158" s="60"/>
    </row>
    <row r="159" spans="4:10" s="59" customFormat="1" x14ac:dyDescent="0.2">
      <c r="D159" s="107"/>
      <c r="E159" s="107"/>
      <c r="F159" s="107"/>
      <c r="G159" s="107"/>
      <c r="H159" s="107"/>
      <c r="J159" s="60"/>
    </row>
    <row r="160" spans="4:10" s="59" customFormat="1" x14ac:dyDescent="0.2">
      <c r="D160" s="107"/>
      <c r="E160" s="107"/>
      <c r="F160" s="107"/>
      <c r="G160" s="107"/>
      <c r="H160" s="107"/>
      <c r="J160" s="60"/>
    </row>
  </sheetData>
  <mergeCells count="13">
    <mergeCell ref="A6:H6"/>
    <mergeCell ref="A1:H1"/>
    <mergeCell ref="B2:H2"/>
    <mergeCell ref="B3:H3"/>
    <mergeCell ref="B4:H4"/>
    <mergeCell ref="A5:H5"/>
    <mergeCell ref="A140:F140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opLeftCell="A71" zoomScale="75" workbookViewId="0">
      <selection sqref="A1:H12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4" customWidth="1"/>
    <col min="5" max="5" width="13.85546875" style="4" hidden="1" customWidth="1"/>
    <col min="6" max="6" width="20.85546875" style="4" hidden="1" customWidth="1"/>
    <col min="7" max="7" width="13.85546875" style="4" customWidth="1"/>
    <col min="8" max="8" width="20.85546875" style="4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1" ht="16.5" customHeight="1" x14ac:dyDescent="0.2">
      <c r="A1" s="205" t="s">
        <v>0</v>
      </c>
      <c r="B1" s="206"/>
      <c r="C1" s="206"/>
      <c r="D1" s="206"/>
      <c r="E1" s="206"/>
      <c r="F1" s="206"/>
      <c r="G1" s="206"/>
      <c r="H1" s="206"/>
    </row>
    <row r="2" spans="1:11" ht="12.75" customHeight="1" x14ac:dyDescent="0.3">
      <c r="B2" s="207" t="s">
        <v>1</v>
      </c>
      <c r="C2" s="207"/>
      <c r="D2" s="207"/>
      <c r="E2" s="207"/>
      <c r="F2" s="207"/>
      <c r="G2" s="206"/>
      <c r="H2" s="206"/>
    </row>
    <row r="3" spans="1:11" ht="19.5" customHeight="1" x14ac:dyDescent="0.3">
      <c r="A3" s="3" t="s">
        <v>132</v>
      </c>
      <c r="B3" s="207" t="s">
        <v>2</v>
      </c>
      <c r="C3" s="207"/>
      <c r="D3" s="207"/>
      <c r="E3" s="207"/>
      <c r="F3" s="207"/>
      <c r="G3" s="206"/>
      <c r="H3" s="206"/>
    </row>
    <row r="4" spans="1:11" ht="14.25" customHeight="1" x14ac:dyDescent="0.3">
      <c r="B4" s="207" t="s">
        <v>3</v>
      </c>
      <c r="C4" s="207"/>
      <c r="D4" s="207"/>
      <c r="E4" s="207"/>
      <c r="F4" s="207"/>
      <c r="G4" s="206"/>
      <c r="H4" s="206"/>
    </row>
    <row r="5" spans="1:11" s="4" customFormat="1" ht="39.75" customHeight="1" x14ac:dyDescent="0.25">
      <c r="A5" s="208"/>
      <c r="B5" s="209"/>
      <c r="C5" s="209"/>
      <c r="D5" s="209"/>
      <c r="E5" s="209"/>
      <c r="F5" s="209"/>
      <c r="G5" s="209"/>
      <c r="H5" s="209"/>
    </row>
    <row r="6" spans="1:11" s="4" customFormat="1" ht="33" customHeight="1" x14ac:dyDescent="0.4">
      <c r="A6" s="210"/>
      <c r="B6" s="211"/>
      <c r="C6" s="211"/>
      <c r="D6" s="211"/>
      <c r="E6" s="211"/>
      <c r="F6" s="211"/>
      <c r="G6" s="211"/>
      <c r="H6" s="211"/>
    </row>
    <row r="7" spans="1:11" ht="35.25" hidden="1" customHeight="1" x14ac:dyDescent="0.2">
      <c r="B7" s="5"/>
      <c r="C7" s="5"/>
      <c r="D7" s="77"/>
      <c r="E7" s="77"/>
      <c r="F7" s="77"/>
      <c r="G7" s="77"/>
      <c r="H7" s="77"/>
      <c r="I7" s="5"/>
    </row>
    <row r="8" spans="1:11" ht="20.25" customHeight="1" x14ac:dyDescent="0.2">
      <c r="A8" s="222" t="s">
        <v>133</v>
      </c>
      <c r="B8" s="222"/>
      <c r="C8" s="222"/>
      <c r="D8" s="222"/>
      <c r="E8" s="222"/>
      <c r="F8" s="222"/>
      <c r="G8" s="222"/>
      <c r="H8" s="222"/>
      <c r="I8" s="5"/>
    </row>
    <row r="9" spans="1:11" s="6" customFormat="1" ht="22.5" customHeight="1" x14ac:dyDescent="0.4">
      <c r="A9" s="212" t="s">
        <v>4</v>
      </c>
      <c r="B9" s="212"/>
      <c r="C9" s="212"/>
      <c r="D9" s="212"/>
      <c r="E9" s="213"/>
      <c r="F9" s="213"/>
      <c r="G9" s="213"/>
      <c r="H9" s="213"/>
      <c r="J9" s="7"/>
    </row>
    <row r="10" spans="1:11" s="8" customFormat="1" ht="18.75" customHeight="1" x14ac:dyDescent="0.4">
      <c r="A10" s="212" t="s">
        <v>147</v>
      </c>
      <c r="B10" s="212"/>
      <c r="C10" s="212"/>
      <c r="D10" s="212"/>
      <c r="E10" s="213"/>
      <c r="F10" s="213"/>
      <c r="G10" s="213"/>
      <c r="H10" s="213"/>
    </row>
    <row r="11" spans="1:11" s="9" customFormat="1" ht="17.25" customHeight="1" x14ac:dyDescent="0.2">
      <c r="A11" s="214" t="s">
        <v>6</v>
      </c>
      <c r="B11" s="214"/>
      <c r="C11" s="214"/>
      <c r="D11" s="214"/>
      <c r="E11" s="215"/>
      <c r="F11" s="215"/>
      <c r="G11" s="215"/>
      <c r="H11" s="215"/>
    </row>
    <row r="12" spans="1:11" s="8" customFormat="1" ht="30" customHeight="1" thickBot="1" x14ac:dyDescent="0.25">
      <c r="A12" s="216" t="s">
        <v>7</v>
      </c>
      <c r="B12" s="216"/>
      <c r="C12" s="216"/>
      <c r="D12" s="216"/>
      <c r="E12" s="217"/>
      <c r="F12" s="217"/>
      <c r="G12" s="217"/>
      <c r="H12" s="217"/>
    </row>
    <row r="13" spans="1:11" s="13" customFormat="1" ht="139.5" customHeight="1" thickBot="1" x14ac:dyDescent="0.25">
      <c r="A13" s="10" t="s">
        <v>8</v>
      </c>
      <c r="B13" s="11" t="s">
        <v>9</v>
      </c>
      <c r="C13" s="12" t="s">
        <v>10</v>
      </c>
      <c r="D13" s="78" t="s">
        <v>11</v>
      </c>
      <c r="E13" s="78" t="s">
        <v>10</v>
      </c>
      <c r="F13" s="79" t="s">
        <v>12</v>
      </c>
      <c r="G13" s="78" t="s">
        <v>10</v>
      </c>
      <c r="H13" s="79" t="s">
        <v>12</v>
      </c>
      <c r="J13" s="14"/>
    </row>
    <row r="14" spans="1:11" s="17" customFormat="1" x14ac:dyDescent="0.2">
      <c r="A14" s="15">
        <v>1</v>
      </c>
      <c r="B14" s="16">
        <v>2</v>
      </c>
      <c r="C14" s="16">
        <v>3</v>
      </c>
      <c r="D14" s="80"/>
      <c r="E14" s="81">
        <v>3</v>
      </c>
      <c r="F14" s="82">
        <v>4</v>
      </c>
      <c r="G14" s="83">
        <v>3</v>
      </c>
      <c r="H14" s="84">
        <v>4</v>
      </c>
      <c r="J14" s="18"/>
    </row>
    <row r="15" spans="1:11" s="17" customFormat="1" ht="49.5" customHeight="1" x14ac:dyDescent="0.2">
      <c r="A15" s="218" t="s">
        <v>13</v>
      </c>
      <c r="B15" s="219"/>
      <c r="C15" s="219"/>
      <c r="D15" s="219"/>
      <c r="E15" s="219"/>
      <c r="F15" s="219"/>
      <c r="G15" s="220"/>
      <c r="H15" s="221"/>
      <c r="J15" s="18"/>
    </row>
    <row r="16" spans="1:11" s="13" customFormat="1" ht="15" x14ac:dyDescent="0.2">
      <c r="A16" s="19" t="s">
        <v>14</v>
      </c>
      <c r="B16" s="20" t="s">
        <v>15</v>
      </c>
      <c r="C16" s="21">
        <f>F16*12</f>
        <v>0</v>
      </c>
      <c r="D16" s="153">
        <f>G16*I16</f>
        <v>82751.039999999994</v>
      </c>
      <c r="E16" s="120">
        <f>H16*12</f>
        <v>35.4</v>
      </c>
      <c r="F16" s="121"/>
      <c r="G16" s="120">
        <f>H16*12</f>
        <v>35.4</v>
      </c>
      <c r="H16" s="120">
        <f>H21+H23</f>
        <v>2.95</v>
      </c>
      <c r="I16" s="13">
        <v>2337.6</v>
      </c>
      <c r="J16" s="14">
        <v>2.2400000000000002</v>
      </c>
      <c r="K16" s="13">
        <v>2500.1999999999998</v>
      </c>
    </row>
    <row r="17" spans="1:11" s="13" customFormat="1" ht="30" customHeight="1" x14ac:dyDescent="0.2">
      <c r="A17" s="22" t="s">
        <v>16</v>
      </c>
      <c r="B17" s="23" t="s">
        <v>17</v>
      </c>
      <c r="C17" s="21"/>
      <c r="D17" s="153"/>
      <c r="E17" s="120"/>
      <c r="F17" s="121"/>
      <c r="G17" s="120"/>
      <c r="H17" s="120"/>
      <c r="I17" s="13">
        <v>2337.6</v>
      </c>
      <c r="J17" s="14"/>
    </row>
    <row r="18" spans="1:11" s="13" customFormat="1" ht="15" x14ac:dyDescent="0.2">
      <c r="A18" s="22" t="s">
        <v>18</v>
      </c>
      <c r="B18" s="23" t="s">
        <v>17</v>
      </c>
      <c r="C18" s="21"/>
      <c r="D18" s="153"/>
      <c r="E18" s="120"/>
      <c r="F18" s="121"/>
      <c r="G18" s="120"/>
      <c r="H18" s="120"/>
      <c r="I18" s="13">
        <v>2337.6</v>
      </c>
      <c r="J18" s="14"/>
    </row>
    <row r="19" spans="1:11" s="13" customFormat="1" ht="15" x14ac:dyDescent="0.2">
      <c r="A19" s="22" t="s">
        <v>19</v>
      </c>
      <c r="B19" s="23" t="s">
        <v>20</v>
      </c>
      <c r="C19" s="21"/>
      <c r="D19" s="153"/>
      <c r="E19" s="120"/>
      <c r="F19" s="121"/>
      <c r="G19" s="120"/>
      <c r="H19" s="120"/>
      <c r="I19" s="13">
        <v>2337.6</v>
      </c>
      <c r="J19" s="14"/>
    </row>
    <row r="20" spans="1:11" s="13" customFormat="1" ht="15" x14ac:dyDescent="0.2">
      <c r="A20" s="22" t="s">
        <v>21</v>
      </c>
      <c r="B20" s="23" t="s">
        <v>17</v>
      </c>
      <c r="C20" s="21"/>
      <c r="D20" s="153"/>
      <c r="E20" s="120"/>
      <c r="F20" s="121"/>
      <c r="G20" s="120"/>
      <c r="H20" s="120"/>
      <c r="I20" s="13">
        <v>2337.6</v>
      </c>
      <c r="J20" s="14"/>
    </row>
    <row r="21" spans="1:11" s="13" customFormat="1" ht="15" x14ac:dyDescent="0.2">
      <c r="A21" s="115" t="s">
        <v>120</v>
      </c>
      <c r="B21" s="116"/>
      <c r="C21" s="117"/>
      <c r="D21" s="118"/>
      <c r="E21" s="117"/>
      <c r="F21" s="119"/>
      <c r="G21" s="117"/>
      <c r="H21" s="120">
        <v>2.83</v>
      </c>
      <c r="I21" s="13">
        <v>2337.6</v>
      </c>
      <c r="J21" s="14"/>
    </row>
    <row r="22" spans="1:11" s="13" customFormat="1" ht="15" x14ac:dyDescent="0.2">
      <c r="A22" s="22" t="s">
        <v>112</v>
      </c>
      <c r="B22" s="23" t="s">
        <v>17</v>
      </c>
      <c r="C22" s="21"/>
      <c r="D22" s="153"/>
      <c r="E22" s="120"/>
      <c r="F22" s="121"/>
      <c r="G22" s="120"/>
      <c r="H22" s="117">
        <v>0.12</v>
      </c>
      <c r="I22" s="13">
        <v>2337.6</v>
      </c>
      <c r="J22" s="14"/>
    </row>
    <row r="23" spans="1:11" s="13" customFormat="1" ht="15" x14ac:dyDescent="0.2">
      <c r="A23" s="115" t="s">
        <v>120</v>
      </c>
      <c r="B23" s="116"/>
      <c r="C23" s="117"/>
      <c r="D23" s="118"/>
      <c r="E23" s="117"/>
      <c r="F23" s="119"/>
      <c r="G23" s="117"/>
      <c r="H23" s="120">
        <f>H22</f>
        <v>0.12</v>
      </c>
      <c r="I23" s="13">
        <v>2337.6</v>
      </c>
      <c r="J23" s="14"/>
    </row>
    <row r="24" spans="1:11" s="13" customFormat="1" ht="30.75" customHeight="1" x14ac:dyDescent="0.2">
      <c r="A24" s="19" t="s">
        <v>22</v>
      </c>
      <c r="B24" s="24" t="s">
        <v>23</v>
      </c>
      <c r="C24" s="21">
        <f>F24*12</f>
        <v>0</v>
      </c>
      <c r="D24" s="153">
        <f>G24*I24</f>
        <v>87519.74</v>
      </c>
      <c r="E24" s="120">
        <f>H24*12</f>
        <v>37.44</v>
      </c>
      <c r="F24" s="121"/>
      <c r="G24" s="120">
        <f>H24*12</f>
        <v>37.44</v>
      </c>
      <c r="H24" s="120">
        <v>3.12</v>
      </c>
      <c r="I24" s="13">
        <v>2337.6</v>
      </c>
      <c r="J24" s="14">
        <v>2.48</v>
      </c>
    </row>
    <row r="25" spans="1:11" s="13" customFormat="1" ht="15.75" thickBot="1" x14ac:dyDescent="0.25">
      <c r="A25" s="25" t="s">
        <v>24</v>
      </c>
      <c r="B25" s="26" t="s">
        <v>23</v>
      </c>
      <c r="C25" s="21"/>
      <c r="D25" s="153"/>
      <c r="E25" s="120"/>
      <c r="F25" s="121"/>
      <c r="G25" s="120"/>
      <c r="H25" s="120"/>
      <c r="I25" s="13">
        <v>2337.6</v>
      </c>
      <c r="J25" s="14"/>
    </row>
    <row r="26" spans="1:11" s="13" customFormat="1" ht="15.75" thickBot="1" x14ac:dyDescent="0.25">
      <c r="A26" s="25" t="s">
        <v>25</v>
      </c>
      <c r="B26" s="26" t="s">
        <v>23</v>
      </c>
      <c r="C26" s="21"/>
      <c r="D26" s="153"/>
      <c r="E26" s="120"/>
      <c r="F26" s="121"/>
      <c r="G26" s="120"/>
      <c r="H26" s="120"/>
      <c r="I26" s="13">
        <v>2337.6</v>
      </c>
      <c r="J26" s="14"/>
    </row>
    <row r="27" spans="1:11" s="13" customFormat="1" ht="15.75" thickBot="1" x14ac:dyDescent="0.25">
      <c r="A27" s="27" t="s">
        <v>26</v>
      </c>
      <c r="B27" s="28" t="s">
        <v>27</v>
      </c>
      <c r="C27" s="21"/>
      <c r="D27" s="153"/>
      <c r="E27" s="120"/>
      <c r="F27" s="121"/>
      <c r="G27" s="120"/>
      <c r="H27" s="120"/>
      <c r="I27" s="13">
        <v>2337.6</v>
      </c>
      <c r="J27" s="14"/>
    </row>
    <row r="28" spans="1:11" s="13" customFormat="1" ht="15.75" thickBot="1" x14ac:dyDescent="0.25">
      <c r="A28" s="25" t="s">
        <v>28</v>
      </c>
      <c r="B28" s="26" t="s">
        <v>23</v>
      </c>
      <c r="C28" s="21"/>
      <c r="D28" s="153"/>
      <c r="E28" s="120"/>
      <c r="F28" s="121"/>
      <c r="G28" s="120"/>
      <c r="H28" s="120"/>
      <c r="I28" s="13">
        <v>2337.6</v>
      </c>
      <c r="J28" s="14"/>
    </row>
    <row r="29" spans="1:11" s="13" customFormat="1" ht="26.25" thickBot="1" x14ac:dyDescent="0.25">
      <c r="A29" s="25" t="s">
        <v>29</v>
      </c>
      <c r="B29" s="26" t="s">
        <v>30</v>
      </c>
      <c r="C29" s="21"/>
      <c r="D29" s="153"/>
      <c r="E29" s="120"/>
      <c r="F29" s="121"/>
      <c r="G29" s="120"/>
      <c r="H29" s="120"/>
      <c r="I29" s="13">
        <v>2337.6</v>
      </c>
      <c r="J29" s="14"/>
    </row>
    <row r="30" spans="1:11" s="13" customFormat="1" ht="15.75" thickBot="1" x14ac:dyDescent="0.25">
      <c r="A30" s="25" t="s">
        <v>31</v>
      </c>
      <c r="B30" s="26" t="s">
        <v>23</v>
      </c>
      <c r="C30" s="21"/>
      <c r="D30" s="153"/>
      <c r="E30" s="120"/>
      <c r="F30" s="121"/>
      <c r="G30" s="120"/>
      <c r="H30" s="120"/>
      <c r="I30" s="13">
        <v>2337.6</v>
      </c>
      <c r="J30" s="14"/>
    </row>
    <row r="31" spans="1:11" s="13" customFormat="1" ht="26.25" thickBot="1" x14ac:dyDescent="0.25">
      <c r="A31" s="25" t="s">
        <v>32</v>
      </c>
      <c r="B31" s="26" t="s">
        <v>33</v>
      </c>
      <c r="C31" s="21"/>
      <c r="D31" s="153"/>
      <c r="E31" s="120"/>
      <c r="F31" s="121"/>
      <c r="G31" s="120"/>
      <c r="H31" s="120"/>
      <c r="I31" s="13">
        <v>2337.6</v>
      </c>
      <c r="J31" s="14"/>
    </row>
    <row r="32" spans="1:11" s="30" customFormat="1" ht="18.75" customHeight="1" x14ac:dyDescent="0.2">
      <c r="A32" s="29" t="s">
        <v>34</v>
      </c>
      <c r="B32" s="20" t="s">
        <v>35</v>
      </c>
      <c r="C32" s="21">
        <f>F32*12</f>
        <v>0</v>
      </c>
      <c r="D32" s="153">
        <f t="shared" ref="D32:D43" si="0">G32*I32</f>
        <v>21038.400000000001</v>
      </c>
      <c r="E32" s="120">
        <f>H32*12</f>
        <v>9</v>
      </c>
      <c r="F32" s="154"/>
      <c r="G32" s="120">
        <f t="shared" ref="G32:G43" si="1">H32*12</f>
        <v>9</v>
      </c>
      <c r="H32" s="120">
        <v>0.75</v>
      </c>
      <c r="I32" s="13">
        <v>2337.6</v>
      </c>
      <c r="J32" s="14">
        <v>0.6</v>
      </c>
      <c r="K32" s="30">
        <v>2500.1999999999998</v>
      </c>
    </row>
    <row r="33" spans="1:12" s="13" customFormat="1" ht="17.25" customHeight="1" x14ac:dyDescent="0.2">
      <c r="A33" s="29" t="s">
        <v>36</v>
      </c>
      <c r="B33" s="20" t="s">
        <v>37</v>
      </c>
      <c r="C33" s="21">
        <f>F33*12</f>
        <v>0</v>
      </c>
      <c r="D33" s="153">
        <f t="shared" si="0"/>
        <v>68725.440000000002</v>
      </c>
      <c r="E33" s="120">
        <f>H33*12</f>
        <v>29.4</v>
      </c>
      <c r="F33" s="154"/>
      <c r="G33" s="120">
        <f t="shared" si="1"/>
        <v>29.4</v>
      </c>
      <c r="H33" s="120">
        <v>2.4500000000000002</v>
      </c>
      <c r="I33" s="13">
        <v>2337.6</v>
      </c>
      <c r="J33" s="14">
        <v>1.94</v>
      </c>
      <c r="K33" s="30">
        <v>2500.1999999999998</v>
      </c>
    </row>
    <row r="34" spans="1:12" s="17" customFormat="1" ht="30" x14ac:dyDescent="0.2">
      <c r="A34" s="29" t="s">
        <v>38</v>
      </c>
      <c r="B34" s="20" t="s">
        <v>15</v>
      </c>
      <c r="C34" s="31"/>
      <c r="D34" s="153">
        <f>2042.21*I34/K34</f>
        <v>1909.4</v>
      </c>
      <c r="E34" s="155"/>
      <c r="F34" s="154"/>
      <c r="G34" s="120">
        <f>D34/I34</f>
        <v>0.82</v>
      </c>
      <c r="H34" s="120">
        <f>G34/12</f>
        <v>7.0000000000000007E-2</v>
      </c>
      <c r="I34" s="13">
        <v>2337.6</v>
      </c>
      <c r="J34" s="14">
        <v>0.05</v>
      </c>
      <c r="K34" s="30">
        <v>2500.1999999999998</v>
      </c>
    </row>
    <row r="35" spans="1:12" s="17" customFormat="1" ht="30" customHeight="1" x14ac:dyDescent="0.2">
      <c r="A35" s="29" t="s">
        <v>39</v>
      </c>
      <c r="B35" s="20" t="s">
        <v>15</v>
      </c>
      <c r="C35" s="31"/>
      <c r="D35" s="153">
        <f>2042.21*I35/K35</f>
        <v>1909.4</v>
      </c>
      <c r="E35" s="155"/>
      <c r="F35" s="154"/>
      <c r="G35" s="120">
        <f>D35/I35</f>
        <v>0.82</v>
      </c>
      <c r="H35" s="120">
        <f>G35/12</f>
        <v>7.0000000000000007E-2</v>
      </c>
      <c r="I35" s="13">
        <v>2337.6</v>
      </c>
      <c r="J35" s="14">
        <v>0.05</v>
      </c>
      <c r="K35" s="30">
        <v>2500.1999999999998</v>
      </c>
    </row>
    <row r="36" spans="1:12" s="17" customFormat="1" ht="21" customHeight="1" x14ac:dyDescent="0.2">
      <c r="A36" s="29" t="s">
        <v>116</v>
      </c>
      <c r="B36" s="20" t="s">
        <v>15</v>
      </c>
      <c r="C36" s="31"/>
      <c r="D36" s="153">
        <v>12896.1</v>
      </c>
      <c r="E36" s="155"/>
      <c r="F36" s="154"/>
      <c r="G36" s="120">
        <f>D36/I36</f>
        <v>5.52</v>
      </c>
      <c r="H36" s="120">
        <f>G36/12</f>
        <v>0.46</v>
      </c>
      <c r="I36" s="13">
        <v>2337.6</v>
      </c>
      <c r="J36" s="14">
        <v>0.36</v>
      </c>
    </row>
    <row r="37" spans="1:12" s="17" customFormat="1" ht="30" hidden="1" x14ac:dyDescent="0.2">
      <c r="A37" s="29" t="s">
        <v>40</v>
      </c>
      <c r="B37" s="20" t="s">
        <v>30</v>
      </c>
      <c r="C37" s="31"/>
      <c r="D37" s="153">
        <f t="shared" si="0"/>
        <v>0</v>
      </c>
      <c r="E37" s="155"/>
      <c r="F37" s="154"/>
      <c r="G37" s="120">
        <f t="shared" si="1"/>
        <v>0</v>
      </c>
      <c r="H37" s="120">
        <v>0</v>
      </c>
      <c r="I37" s="13">
        <v>2337.6</v>
      </c>
      <c r="J37" s="14">
        <v>0</v>
      </c>
    </row>
    <row r="38" spans="1:12" s="17" customFormat="1" ht="30" hidden="1" x14ac:dyDescent="0.2">
      <c r="A38" s="29" t="s">
        <v>41</v>
      </c>
      <c r="B38" s="20" t="s">
        <v>30</v>
      </c>
      <c r="C38" s="31"/>
      <c r="D38" s="153">
        <f t="shared" si="0"/>
        <v>0</v>
      </c>
      <c r="E38" s="155"/>
      <c r="F38" s="154"/>
      <c r="G38" s="120">
        <f t="shared" si="1"/>
        <v>0</v>
      </c>
      <c r="H38" s="120">
        <v>0</v>
      </c>
      <c r="I38" s="13">
        <v>2337.6</v>
      </c>
      <c r="J38" s="14">
        <v>0</v>
      </c>
    </row>
    <row r="39" spans="1:12" s="17" customFormat="1" ht="30" x14ac:dyDescent="0.2">
      <c r="A39" s="29" t="s">
        <v>135</v>
      </c>
      <c r="B39" s="20" t="s">
        <v>30</v>
      </c>
      <c r="C39" s="31"/>
      <c r="D39" s="153">
        <v>12896.11</v>
      </c>
      <c r="E39" s="155"/>
      <c r="F39" s="154"/>
      <c r="G39" s="120">
        <f>D39/I39</f>
        <v>5.52</v>
      </c>
      <c r="H39" s="120">
        <f>G39/12</f>
        <v>0.46</v>
      </c>
      <c r="I39" s="13">
        <v>2337.6</v>
      </c>
      <c r="J39" s="14">
        <v>0</v>
      </c>
    </row>
    <row r="40" spans="1:12" s="17" customFormat="1" ht="30" x14ac:dyDescent="0.2">
      <c r="A40" s="29" t="s">
        <v>42</v>
      </c>
      <c r="B40" s="20"/>
      <c r="C40" s="31">
        <f>F40*12</f>
        <v>0</v>
      </c>
      <c r="D40" s="153">
        <f t="shared" si="0"/>
        <v>5890.75</v>
      </c>
      <c r="E40" s="155">
        <f>H40*12</f>
        <v>2.52</v>
      </c>
      <c r="F40" s="154"/>
      <c r="G40" s="120">
        <f t="shared" si="1"/>
        <v>2.52</v>
      </c>
      <c r="H40" s="120">
        <v>0.21</v>
      </c>
      <c r="I40" s="13">
        <v>2337.6</v>
      </c>
      <c r="J40" s="14">
        <v>0.14000000000000001</v>
      </c>
    </row>
    <row r="41" spans="1:12" s="13" customFormat="1" ht="15" x14ac:dyDescent="0.2">
      <c r="A41" s="29" t="s">
        <v>43</v>
      </c>
      <c r="B41" s="20" t="s">
        <v>44</v>
      </c>
      <c r="C41" s="31">
        <f>F41*12</f>
        <v>0</v>
      </c>
      <c r="D41" s="153">
        <f t="shared" si="0"/>
        <v>1683.07</v>
      </c>
      <c r="E41" s="155">
        <f>H41*12</f>
        <v>0.72</v>
      </c>
      <c r="F41" s="154"/>
      <c r="G41" s="120">
        <f t="shared" si="1"/>
        <v>0.72</v>
      </c>
      <c r="H41" s="120">
        <v>0.06</v>
      </c>
      <c r="I41" s="13">
        <v>2337.6</v>
      </c>
      <c r="J41" s="14">
        <v>0.03</v>
      </c>
      <c r="K41" s="13">
        <v>2500.1999999999998</v>
      </c>
    </row>
    <row r="42" spans="1:12" s="13" customFormat="1" ht="21" customHeight="1" x14ac:dyDescent="0.2">
      <c r="A42" s="29" t="s">
        <v>45</v>
      </c>
      <c r="B42" s="32" t="s">
        <v>46</v>
      </c>
      <c r="C42" s="33">
        <f>F42*12</f>
        <v>0</v>
      </c>
      <c r="D42" s="153">
        <f t="shared" si="0"/>
        <v>1122.05</v>
      </c>
      <c r="E42" s="155">
        <f t="shared" ref="E42:E43" si="2">H42*12</f>
        <v>0.48</v>
      </c>
      <c r="F42" s="154"/>
      <c r="G42" s="120">
        <f t="shared" si="1"/>
        <v>0.48</v>
      </c>
      <c r="H42" s="120">
        <v>0.04</v>
      </c>
      <c r="I42" s="13">
        <v>2337.6</v>
      </c>
      <c r="J42" s="14">
        <v>0.02</v>
      </c>
      <c r="K42" s="13">
        <v>2500.1999999999998</v>
      </c>
    </row>
    <row r="43" spans="1:12" s="30" customFormat="1" ht="30" x14ac:dyDescent="0.2">
      <c r="A43" s="29" t="s">
        <v>47</v>
      </c>
      <c r="B43" s="20" t="s">
        <v>48</v>
      </c>
      <c r="C43" s="31">
        <f>F43*12</f>
        <v>0</v>
      </c>
      <c r="D43" s="153">
        <f t="shared" si="0"/>
        <v>1402.56</v>
      </c>
      <c r="E43" s="155">
        <f t="shared" si="2"/>
        <v>0.6</v>
      </c>
      <c r="F43" s="154"/>
      <c r="G43" s="120">
        <f t="shared" si="1"/>
        <v>0.6</v>
      </c>
      <c r="H43" s="120">
        <v>0.05</v>
      </c>
      <c r="I43" s="13">
        <v>2337.6</v>
      </c>
      <c r="J43" s="14">
        <v>0.03</v>
      </c>
      <c r="K43" s="13">
        <v>2500.1999999999998</v>
      </c>
    </row>
    <row r="44" spans="1:12" s="30" customFormat="1" ht="15" x14ac:dyDescent="0.2">
      <c r="A44" s="29" t="s">
        <v>49</v>
      </c>
      <c r="B44" s="20"/>
      <c r="C44" s="21"/>
      <c r="D44" s="120">
        <f>D46+D47+D48+D49+D50+D51+D52+D53+D54+D55+D56</f>
        <v>17064.04</v>
      </c>
      <c r="E44" s="120"/>
      <c r="F44" s="154"/>
      <c r="G44" s="120">
        <f>D44/I44</f>
        <v>7.3</v>
      </c>
      <c r="H44" s="120">
        <f>G44/12</f>
        <v>0.61</v>
      </c>
      <c r="I44" s="13">
        <v>2337.6</v>
      </c>
      <c r="J44" s="14">
        <v>0.74</v>
      </c>
    </row>
    <row r="45" spans="1:12" s="17" customFormat="1" ht="15" hidden="1" x14ac:dyDescent="0.2">
      <c r="A45" s="34"/>
      <c r="B45" s="35"/>
      <c r="C45" s="36"/>
      <c r="D45" s="151"/>
      <c r="E45" s="156"/>
      <c r="F45" s="157"/>
      <c r="G45" s="156"/>
      <c r="H45" s="156"/>
      <c r="I45" s="13">
        <v>2337.6</v>
      </c>
      <c r="J45" s="14"/>
      <c r="L45" s="30"/>
    </row>
    <row r="46" spans="1:12" s="17" customFormat="1" ht="28.5" customHeight="1" x14ac:dyDescent="0.2">
      <c r="A46" s="34" t="s">
        <v>136</v>
      </c>
      <c r="B46" s="35" t="s">
        <v>50</v>
      </c>
      <c r="C46" s="36"/>
      <c r="D46" s="151">
        <v>622.74</v>
      </c>
      <c r="E46" s="156"/>
      <c r="F46" s="157"/>
      <c r="G46" s="156"/>
      <c r="H46" s="156"/>
      <c r="I46" s="13">
        <v>2337.6</v>
      </c>
      <c r="J46" s="14">
        <v>0.01</v>
      </c>
      <c r="L46" s="30"/>
    </row>
    <row r="47" spans="1:12" s="17" customFormat="1" ht="15" x14ac:dyDescent="0.2">
      <c r="A47" s="34" t="s">
        <v>51</v>
      </c>
      <c r="B47" s="35" t="s">
        <v>52</v>
      </c>
      <c r="C47" s="36">
        <f>F47*12</f>
        <v>0</v>
      </c>
      <c r="D47" s="151">
        <v>459.48</v>
      </c>
      <c r="E47" s="156">
        <f>H47*12</f>
        <v>0</v>
      </c>
      <c r="F47" s="157"/>
      <c r="G47" s="156"/>
      <c r="H47" s="156"/>
      <c r="I47" s="13">
        <v>2337.6</v>
      </c>
      <c r="J47" s="14">
        <v>0.01</v>
      </c>
      <c r="L47" s="30"/>
    </row>
    <row r="48" spans="1:12" s="17" customFormat="1" ht="15" x14ac:dyDescent="0.2">
      <c r="A48" s="34" t="s">
        <v>114</v>
      </c>
      <c r="B48" s="38" t="s">
        <v>50</v>
      </c>
      <c r="C48" s="36"/>
      <c r="D48" s="151">
        <v>818.74</v>
      </c>
      <c r="E48" s="156"/>
      <c r="F48" s="157"/>
      <c r="G48" s="156"/>
      <c r="H48" s="156"/>
      <c r="I48" s="13">
        <v>2337.6</v>
      </c>
      <c r="J48" s="14"/>
      <c r="L48" s="30"/>
    </row>
    <row r="49" spans="1:12" s="17" customFormat="1" ht="15" x14ac:dyDescent="0.2">
      <c r="A49" s="198" t="s">
        <v>150</v>
      </c>
      <c r="B49" s="199" t="s">
        <v>50</v>
      </c>
      <c r="C49" s="200"/>
      <c r="D49" s="202">
        <v>1868.49</v>
      </c>
      <c r="E49" s="156">
        <f>H49*12</f>
        <v>0</v>
      </c>
      <c r="F49" s="157"/>
      <c r="G49" s="156"/>
      <c r="H49" s="156"/>
      <c r="I49" s="13">
        <v>2337.6</v>
      </c>
      <c r="J49" s="14">
        <v>0.2</v>
      </c>
      <c r="L49" s="30"/>
    </row>
    <row r="50" spans="1:12" s="17" customFormat="1" ht="15" x14ac:dyDescent="0.2">
      <c r="A50" s="175" t="s">
        <v>53</v>
      </c>
      <c r="B50" s="176" t="s">
        <v>50</v>
      </c>
      <c r="C50" s="36">
        <f>F50*12</f>
        <v>0</v>
      </c>
      <c r="D50" s="151">
        <v>875.61</v>
      </c>
      <c r="E50" s="156">
        <f>H50*12</f>
        <v>0</v>
      </c>
      <c r="F50" s="157"/>
      <c r="G50" s="156"/>
      <c r="H50" s="156"/>
      <c r="I50" s="13">
        <v>2337.6</v>
      </c>
      <c r="J50" s="14">
        <v>0.02</v>
      </c>
      <c r="L50" s="30"/>
    </row>
    <row r="51" spans="1:12" s="17" customFormat="1" ht="15" x14ac:dyDescent="0.2">
      <c r="A51" s="175" t="s">
        <v>54</v>
      </c>
      <c r="B51" s="176" t="s">
        <v>50</v>
      </c>
      <c r="C51" s="36">
        <f>F51*12</f>
        <v>0</v>
      </c>
      <c r="D51" s="151">
        <v>3903.72</v>
      </c>
      <c r="E51" s="156">
        <f>H51*12</f>
        <v>0</v>
      </c>
      <c r="F51" s="157"/>
      <c r="G51" s="156"/>
      <c r="H51" s="156"/>
      <c r="I51" s="13">
        <v>2337.6</v>
      </c>
      <c r="J51" s="14">
        <v>0.11</v>
      </c>
      <c r="L51" s="30"/>
    </row>
    <row r="52" spans="1:12" s="17" customFormat="1" ht="15" x14ac:dyDescent="0.2">
      <c r="A52" s="175" t="s">
        <v>55</v>
      </c>
      <c r="B52" s="176" t="s">
        <v>50</v>
      </c>
      <c r="C52" s="36">
        <f>F52*12</f>
        <v>0</v>
      </c>
      <c r="D52" s="151">
        <v>918.95</v>
      </c>
      <c r="E52" s="156">
        <f>H52*12</f>
        <v>0</v>
      </c>
      <c r="F52" s="157"/>
      <c r="G52" s="156"/>
      <c r="H52" s="156"/>
      <c r="I52" s="13">
        <v>2337.6</v>
      </c>
      <c r="J52" s="14">
        <v>0.02</v>
      </c>
      <c r="L52" s="30"/>
    </row>
    <row r="53" spans="1:12" s="17" customFormat="1" ht="15" x14ac:dyDescent="0.2">
      <c r="A53" s="175" t="s">
        <v>56</v>
      </c>
      <c r="B53" s="176" t="s">
        <v>50</v>
      </c>
      <c r="C53" s="36"/>
      <c r="D53" s="151">
        <v>437.79</v>
      </c>
      <c r="E53" s="156"/>
      <c r="F53" s="157"/>
      <c r="G53" s="156"/>
      <c r="H53" s="156"/>
      <c r="I53" s="13">
        <v>2337.6</v>
      </c>
      <c r="J53" s="14">
        <v>0.01</v>
      </c>
      <c r="L53" s="30"/>
    </row>
    <row r="54" spans="1:12" s="17" customFormat="1" ht="15" x14ac:dyDescent="0.2">
      <c r="A54" s="175" t="s">
        <v>57</v>
      </c>
      <c r="B54" s="176" t="s">
        <v>52</v>
      </c>
      <c r="C54" s="36"/>
      <c r="D54" s="151">
        <v>1751.23</v>
      </c>
      <c r="E54" s="156"/>
      <c r="F54" s="157"/>
      <c r="G54" s="156"/>
      <c r="H54" s="156"/>
      <c r="I54" s="13">
        <v>2337.6</v>
      </c>
      <c r="J54" s="14">
        <v>0.05</v>
      </c>
      <c r="L54" s="30"/>
    </row>
    <row r="55" spans="1:12" s="17" customFormat="1" ht="25.5" x14ac:dyDescent="0.2">
      <c r="A55" s="175" t="s">
        <v>58</v>
      </c>
      <c r="B55" s="176" t="s">
        <v>50</v>
      </c>
      <c r="C55" s="36">
        <f>F55*12</f>
        <v>0</v>
      </c>
      <c r="D55" s="151">
        <v>1918.68</v>
      </c>
      <c r="E55" s="156">
        <f>H55*12</f>
        <v>0</v>
      </c>
      <c r="F55" s="157"/>
      <c r="G55" s="156"/>
      <c r="H55" s="156"/>
      <c r="I55" s="13">
        <v>2337.6</v>
      </c>
      <c r="J55" s="14">
        <v>0.05</v>
      </c>
      <c r="L55" s="30"/>
    </row>
    <row r="56" spans="1:12" s="17" customFormat="1" ht="25.5" x14ac:dyDescent="0.2">
      <c r="A56" s="175" t="s">
        <v>137</v>
      </c>
      <c r="B56" s="176" t="s">
        <v>50</v>
      </c>
      <c r="C56" s="36"/>
      <c r="D56" s="151">
        <v>3488.61</v>
      </c>
      <c r="E56" s="156"/>
      <c r="F56" s="157"/>
      <c r="G56" s="156"/>
      <c r="H56" s="156"/>
      <c r="I56" s="13">
        <v>2337.6</v>
      </c>
      <c r="J56" s="14">
        <v>0.01</v>
      </c>
      <c r="L56" s="30"/>
    </row>
    <row r="57" spans="1:12" s="17" customFormat="1" ht="15" hidden="1" x14ac:dyDescent="0.2">
      <c r="A57" s="175"/>
      <c r="B57" s="176"/>
      <c r="C57" s="37"/>
      <c r="D57" s="151"/>
      <c r="E57" s="158"/>
      <c r="F57" s="157"/>
      <c r="G57" s="156"/>
      <c r="H57" s="156"/>
      <c r="I57" s="13">
        <v>2337.6</v>
      </c>
      <c r="J57" s="14"/>
      <c r="L57" s="30"/>
    </row>
    <row r="58" spans="1:12" s="17" customFormat="1" ht="15" hidden="1" x14ac:dyDescent="0.2">
      <c r="A58" s="175"/>
      <c r="B58" s="176"/>
      <c r="C58" s="36"/>
      <c r="D58" s="151"/>
      <c r="E58" s="156"/>
      <c r="F58" s="157"/>
      <c r="G58" s="156"/>
      <c r="H58" s="156"/>
      <c r="I58" s="13">
        <v>2337.6</v>
      </c>
      <c r="J58" s="14"/>
      <c r="L58" s="30"/>
    </row>
    <row r="59" spans="1:12" s="30" customFormat="1" ht="30" x14ac:dyDescent="0.2">
      <c r="A59" s="115" t="s">
        <v>59</v>
      </c>
      <c r="B59" s="177"/>
      <c r="C59" s="21"/>
      <c r="D59" s="120">
        <f>D60+D61+D62+D63+D64+D65</f>
        <v>23154.63</v>
      </c>
      <c r="E59" s="120"/>
      <c r="F59" s="121"/>
      <c r="G59" s="120">
        <f>D59/I59</f>
        <v>9.91</v>
      </c>
      <c r="H59" s="120">
        <f>G59/12</f>
        <v>0.83</v>
      </c>
      <c r="I59" s="13">
        <v>2337.6</v>
      </c>
      <c r="J59" s="14">
        <v>1.03</v>
      </c>
    </row>
    <row r="60" spans="1:12" s="17" customFormat="1" ht="15" x14ac:dyDescent="0.2">
      <c r="A60" s="175" t="s">
        <v>60</v>
      </c>
      <c r="B60" s="176" t="s">
        <v>61</v>
      </c>
      <c r="C60" s="36"/>
      <c r="D60" s="151">
        <f>2626.83*I60/K60</f>
        <v>2455.9899999999998</v>
      </c>
      <c r="E60" s="156"/>
      <c r="F60" s="157"/>
      <c r="G60" s="156"/>
      <c r="H60" s="156"/>
      <c r="I60" s="13">
        <v>2337.6</v>
      </c>
      <c r="J60" s="14">
        <v>7.0000000000000007E-2</v>
      </c>
      <c r="K60" s="17">
        <v>2500.1999999999998</v>
      </c>
      <c r="L60" s="30"/>
    </row>
    <row r="61" spans="1:12" s="17" customFormat="1" ht="25.5" x14ac:dyDescent="0.2">
      <c r="A61" s="175" t="s">
        <v>62</v>
      </c>
      <c r="B61" s="176" t="s">
        <v>63</v>
      </c>
      <c r="C61" s="36"/>
      <c r="D61" s="151">
        <f>1751.23*I61/K61</f>
        <v>1637.34</v>
      </c>
      <c r="E61" s="156"/>
      <c r="F61" s="157"/>
      <c r="G61" s="156"/>
      <c r="H61" s="156"/>
      <c r="I61" s="13">
        <v>2337.6</v>
      </c>
      <c r="J61" s="14">
        <v>0.05</v>
      </c>
      <c r="K61" s="17">
        <v>2500.1999999999998</v>
      </c>
      <c r="L61" s="30"/>
    </row>
    <row r="62" spans="1:12" s="17" customFormat="1" ht="15" x14ac:dyDescent="0.2">
      <c r="A62" s="175" t="s">
        <v>64</v>
      </c>
      <c r="B62" s="176" t="s">
        <v>65</v>
      </c>
      <c r="C62" s="36"/>
      <c r="D62" s="151">
        <f>1837.85*I62/K62</f>
        <v>1718.33</v>
      </c>
      <c r="E62" s="156"/>
      <c r="F62" s="157"/>
      <c r="G62" s="156"/>
      <c r="H62" s="156"/>
      <c r="I62" s="13">
        <v>2337.6</v>
      </c>
      <c r="J62" s="14">
        <v>0.05</v>
      </c>
      <c r="K62" s="17">
        <v>2500.1999999999998</v>
      </c>
      <c r="L62" s="30"/>
    </row>
    <row r="63" spans="1:12" s="17" customFormat="1" ht="25.5" x14ac:dyDescent="0.2">
      <c r="A63" s="175" t="s">
        <v>66</v>
      </c>
      <c r="B63" s="176" t="s">
        <v>67</v>
      </c>
      <c r="C63" s="36"/>
      <c r="D63" s="151">
        <v>1751.2</v>
      </c>
      <c r="E63" s="156"/>
      <c r="F63" s="157"/>
      <c r="G63" s="156"/>
      <c r="H63" s="156"/>
      <c r="I63" s="13">
        <v>2337.6</v>
      </c>
      <c r="J63" s="14">
        <v>0.05</v>
      </c>
      <c r="L63" s="30"/>
    </row>
    <row r="64" spans="1:12" s="17" customFormat="1" ht="15" x14ac:dyDescent="0.2">
      <c r="A64" s="133" t="s">
        <v>129</v>
      </c>
      <c r="B64" s="134" t="s">
        <v>65</v>
      </c>
      <c r="C64" s="124"/>
      <c r="D64" s="135">
        <f>10447.83*I64/K64</f>
        <v>9768.36</v>
      </c>
      <c r="E64" s="156"/>
      <c r="F64" s="157"/>
      <c r="G64" s="156"/>
      <c r="H64" s="156"/>
      <c r="I64" s="13">
        <v>2337.6</v>
      </c>
      <c r="J64" s="14">
        <v>0.03</v>
      </c>
      <c r="K64" s="17">
        <v>2500.1999999999998</v>
      </c>
      <c r="L64" s="30"/>
    </row>
    <row r="65" spans="1:12" s="17" customFormat="1" ht="15" x14ac:dyDescent="0.2">
      <c r="A65" s="175" t="s">
        <v>69</v>
      </c>
      <c r="B65" s="176" t="s">
        <v>15</v>
      </c>
      <c r="C65" s="37"/>
      <c r="D65" s="151">
        <f>6228.48*I65/K65</f>
        <v>5823.41</v>
      </c>
      <c r="E65" s="158"/>
      <c r="F65" s="157"/>
      <c r="G65" s="156"/>
      <c r="H65" s="156"/>
      <c r="I65" s="13">
        <v>2337.6</v>
      </c>
      <c r="J65" s="14">
        <v>0.17</v>
      </c>
      <c r="K65" s="17">
        <v>2500.1999999999998</v>
      </c>
      <c r="L65" s="30"/>
    </row>
    <row r="66" spans="1:12" s="17" customFormat="1" ht="30" x14ac:dyDescent="0.2">
      <c r="A66" s="178" t="s">
        <v>70</v>
      </c>
      <c r="B66" s="176"/>
      <c r="C66" s="36"/>
      <c r="D66" s="120">
        <v>0</v>
      </c>
      <c r="E66" s="156"/>
      <c r="F66" s="157"/>
      <c r="G66" s="120">
        <v>0</v>
      </c>
      <c r="H66" s="120">
        <v>0</v>
      </c>
      <c r="I66" s="13">
        <v>2337.6</v>
      </c>
      <c r="J66" s="14">
        <v>0.09</v>
      </c>
      <c r="K66" s="17">
        <v>2500.1999999999998</v>
      </c>
      <c r="L66" s="30"/>
    </row>
    <row r="67" spans="1:12" s="17" customFormat="1" ht="25.5" hidden="1" x14ac:dyDescent="0.2">
      <c r="A67" s="175" t="s">
        <v>71</v>
      </c>
      <c r="B67" s="179" t="s">
        <v>30</v>
      </c>
      <c r="C67" s="36"/>
      <c r="D67" s="151"/>
      <c r="E67" s="156"/>
      <c r="F67" s="157"/>
      <c r="G67" s="156"/>
      <c r="H67" s="156"/>
      <c r="I67" s="13">
        <v>2337.6</v>
      </c>
      <c r="J67" s="14">
        <v>0.03</v>
      </c>
      <c r="L67" s="30"/>
    </row>
    <row r="68" spans="1:12" s="17" customFormat="1" ht="15" hidden="1" x14ac:dyDescent="0.2">
      <c r="A68" s="175" t="s">
        <v>72</v>
      </c>
      <c r="B68" s="176" t="s">
        <v>15</v>
      </c>
      <c r="C68" s="36"/>
      <c r="D68" s="151">
        <f>G68*I68</f>
        <v>0</v>
      </c>
      <c r="E68" s="156"/>
      <c r="F68" s="157"/>
      <c r="G68" s="156">
        <f>H68*12</f>
        <v>0</v>
      </c>
      <c r="H68" s="156">
        <v>0</v>
      </c>
      <c r="I68" s="13">
        <v>2337.6</v>
      </c>
      <c r="J68" s="14">
        <v>0</v>
      </c>
      <c r="L68" s="30"/>
    </row>
    <row r="69" spans="1:12" s="17" customFormat="1" ht="15" x14ac:dyDescent="0.2">
      <c r="A69" s="178" t="s">
        <v>73</v>
      </c>
      <c r="B69" s="176"/>
      <c r="C69" s="36"/>
      <c r="D69" s="120">
        <f>D71+D72+D78+D79</f>
        <v>27312.99</v>
      </c>
      <c r="E69" s="156"/>
      <c r="F69" s="157"/>
      <c r="G69" s="120">
        <f>D69/I69</f>
        <v>11.68</v>
      </c>
      <c r="H69" s="120">
        <f>G69/12</f>
        <v>0.97</v>
      </c>
      <c r="I69" s="13">
        <v>2337.6</v>
      </c>
      <c r="J69" s="14">
        <v>0.32</v>
      </c>
      <c r="L69" s="30"/>
    </row>
    <row r="70" spans="1:12" s="17" customFormat="1" ht="15" hidden="1" x14ac:dyDescent="0.2">
      <c r="A70" s="175" t="s">
        <v>74</v>
      </c>
      <c r="B70" s="176" t="s">
        <v>15</v>
      </c>
      <c r="C70" s="36"/>
      <c r="D70" s="151">
        <f t="shared" ref="D70:D77" si="3">G70*I70</f>
        <v>0</v>
      </c>
      <c r="E70" s="156"/>
      <c r="F70" s="157"/>
      <c r="G70" s="156">
        <f t="shared" ref="G70:G77" si="4">H70*12</f>
        <v>0</v>
      </c>
      <c r="H70" s="156">
        <v>0</v>
      </c>
      <c r="I70" s="13">
        <v>2337.6</v>
      </c>
      <c r="J70" s="14">
        <v>0</v>
      </c>
      <c r="L70" s="30"/>
    </row>
    <row r="71" spans="1:12" s="17" customFormat="1" ht="15" x14ac:dyDescent="0.2">
      <c r="A71" s="175" t="s">
        <v>75</v>
      </c>
      <c r="B71" s="176" t="s">
        <v>50</v>
      </c>
      <c r="C71" s="36"/>
      <c r="D71" s="151">
        <v>6305.6</v>
      </c>
      <c r="E71" s="156"/>
      <c r="F71" s="157"/>
      <c r="G71" s="156"/>
      <c r="H71" s="156"/>
      <c r="I71" s="13">
        <v>2337.6</v>
      </c>
      <c r="J71" s="14">
        <v>0.18</v>
      </c>
      <c r="L71" s="30"/>
    </row>
    <row r="72" spans="1:12" s="17" customFormat="1" ht="15" x14ac:dyDescent="0.2">
      <c r="A72" s="175" t="s">
        <v>76</v>
      </c>
      <c r="B72" s="176" t="s">
        <v>50</v>
      </c>
      <c r="C72" s="36"/>
      <c r="D72" s="151">
        <f>915.28*I72/K72</f>
        <v>855.75</v>
      </c>
      <c r="E72" s="156"/>
      <c r="F72" s="157"/>
      <c r="G72" s="156"/>
      <c r="H72" s="156"/>
      <c r="I72" s="13">
        <v>2337.6</v>
      </c>
      <c r="J72" s="14">
        <v>0.02</v>
      </c>
      <c r="K72" s="17">
        <v>2500.1999999999998</v>
      </c>
      <c r="L72" s="30"/>
    </row>
    <row r="73" spans="1:12" s="17" customFormat="1" ht="27.75" hidden="1" customHeight="1" x14ac:dyDescent="0.2">
      <c r="A73" s="175"/>
      <c r="B73" s="176"/>
      <c r="C73" s="36"/>
      <c r="D73" s="151"/>
      <c r="E73" s="156"/>
      <c r="F73" s="157"/>
      <c r="G73" s="156"/>
      <c r="H73" s="156"/>
      <c r="I73" s="13">
        <v>2337.6</v>
      </c>
      <c r="J73" s="14"/>
      <c r="L73" s="30"/>
    </row>
    <row r="74" spans="1:12" s="17" customFormat="1" ht="25.5" hidden="1" x14ac:dyDescent="0.2">
      <c r="A74" s="175" t="s">
        <v>77</v>
      </c>
      <c r="B74" s="176" t="s">
        <v>30</v>
      </c>
      <c r="C74" s="36"/>
      <c r="D74" s="151">
        <f t="shared" si="3"/>
        <v>0</v>
      </c>
      <c r="E74" s="156"/>
      <c r="F74" s="157"/>
      <c r="G74" s="156">
        <f t="shared" si="4"/>
        <v>0</v>
      </c>
      <c r="H74" s="156">
        <v>0</v>
      </c>
      <c r="I74" s="13">
        <v>2337.6</v>
      </c>
      <c r="J74" s="14">
        <v>0</v>
      </c>
      <c r="L74" s="30"/>
    </row>
    <row r="75" spans="1:12" s="17" customFormat="1" ht="25.5" hidden="1" x14ac:dyDescent="0.2">
      <c r="A75" s="175" t="s">
        <v>78</v>
      </c>
      <c r="B75" s="176" t="s">
        <v>30</v>
      </c>
      <c r="C75" s="36"/>
      <c r="D75" s="151">
        <f t="shared" si="3"/>
        <v>0</v>
      </c>
      <c r="E75" s="156"/>
      <c r="F75" s="157"/>
      <c r="G75" s="156">
        <f t="shared" si="4"/>
        <v>0</v>
      </c>
      <c r="H75" s="156">
        <v>0</v>
      </c>
      <c r="I75" s="13">
        <v>2337.6</v>
      </c>
      <c r="J75" s="14">
        <v>0</v>
      </c>
      <c r="L75" s="30"/>
    </row>
    <row r="76" spans="1:12" s="17" customFormat="1" ht="25.5" hidden="1" x14ac:dyDescent="0.2">
      <c r="A76" s="175" t="s">
        <v>79</v>
      </c>
      <c r="B76" s="176" t="s">
        <v>30</v>
      </c>
      <c r="C76" s="36"/>
      <c r="D76" s="151">
        <f t="shared" si="3"/>
        <v>0</v>
      </c>
      <c r="E76" s="156"/>
      <c r="F76" s="157"/>
      <c r="G76" s="156">
        <f t="shared" si="4"/>
        <v>0</v>
      </c>
      <c r="H76" s="156">
        <v>0</v>
      </c>
      <c r="I76" s="13">
        <v>2337.6</v>
      </c>
      <c r="J76" s="14">
        <v>0</v>
      </c>
      <c r="L76" s="30"/>
    </row>
    <row r="77" spans="1:12" s="17" customFormat="1" ht="25.5" hidden="1" x14ac:dyDescent="0.2">
      <c r="A77" s="175" t="s">
        <v>80</v>
      </c>
      <c r="B77" s="176" t="s">
        <v>30</v>
      </c>
      <c r="C77" s="36"/>
      <c r="D77" s="151">
        <f t="shared" si="3"/>
        <v>0</v>
      </c>
      <c r="E77" s="156"/>
      <c r="F77" s="157"/>
      <c r="G77" s="156">
        <f t="shared" si="4"/>
        <v>0</v>
      </c>
      <c r="H77" s="156">
        <v>0</v>
      </c>
      <c r="I77" s="13">
        <v>2337.6</v>
      </c>
      <c r="J77" s="14">
        <v>0</v>
      </c>
      <c r="L77" s="30"/>
    </row>
    <row r="78" spans="1:12" s="17" customFormat="1" ht="15" x14ac:dyDescent="0.2">
      <c r="A78" s="175" t="s">
        <v>81</v>
      </c>
      <c r="B78" s="179" t="s">
        <v>82</v>
      </c>
      <c r="C78" s="36"/>
      <c r="D78" s="159">
        <v>16105.8</v>
      </c>
      <c r="E78" s="156"/>
      <c r="F78" s="157"/>
      <c r="G78" s="158"/>
      <c r="H78" s="158"/>
      <c r="I78" s="13">
        <v>2337.6</v>
      </c>
      <c r="J78" s="14"/>
      <c r="L78" s="30"/>
    </row>
    <row r="79" spans="1:12" s="17" customFormat="1" ht="15" x14ac:dyDescent="0.2">
      <c r="A79" s="175" t="s">
        <v>138</v>
      </c>
      <c r="B79" s="179" t="s">
        <v>139</v>
      </c>
      <c r="C79" s="36"/>
      <c r="D79" s="159">
        <v>4045.84</v>
      </c>
      <c r="E79" s="156"/>
      <c r="F79" s="157"/>
      <c r="G79" s="158"/>
      <c r="H79" s="158"/>
      <c r="I79" s="13">
        <v>2337.6</v>
      </c>
      <c r="J79" s="14"/>
      <c r="L79" s="30"/>
    </row>
    <row r="80" spans="1:12" s="17" customFormat="1" ht="15" x14ac:dyDescent="0.2">
      <c r="A80" s="178" t="s">
        <v>83</v>
      </c>
      <c r="B80" s="176"/>
      <c r="C80" s="36"/>
      <c r="D80" s="120">
        <f>D81</f>
        <v>1098.1600000000001</v>
      </c>
      <c r="E80" s="156"/>
      <c r="F80" s="157"/>
      <c r="G80" s="120">
        <f>D80/I80</f>
        <v>0.47</v>
      </c>
      <c r="H80" s="120">
        <f>G80/12</f>
        <v>0.04</v>
      </c>
      <c r="I80" s="13">
        <v>2337.6</v>
      </c>
      <c r="J80" s="14">
        <v>0.14000000000000001</v>
      </c>
      <c r="L80" s="30"/>
    </row>
    <row r="81" spans="1:12" s="17" customFormat="1" ht="15" x14ac:dyDescent="0.2">
      <c r="A81" s="175" t="s">
        <v>84</v>
      </c>
      <c r="B81" s="176" t="s">
        <v>50</v>
      </c>
      <c r="C81" s="36"/>
      <c r="D81" s="151">
        <v>1098.1600000000001</v>
      </c>
      <c r="E81" s="156"/>
      <c r="F81" s="157"/>
      <c r="G81" s="156"/>
      <c r="H81" s="156"/>
      <c r="I81" s="13">
        <v>2337.6</v>
      </c>
      <c r="J81" s="14">
        <v>0.03</v>
      </c>
      <c r="L81" s="30"/>
    </row>
    <row r="82" spans="1:12" s="13" customFormat="1" ht="15" x14ac:dyDescent="0.2">
      <c r="A82" s="178" t="s">
        <v>85</v>
      </c>
      <c r="B82" s="180"/>
      <c r="C82" s="21"/>
      <c r="D82" s="120">
        <f>D83</f>
        <v>10609.92</v>
      </c>
      <c r="E82" s="120"/>
      <c r="F82" s="154"/>
      <c r="G82" s="120">
        <f>D82/I82</f>
        <v>4.54</v>
      </c>
      <c r="H82" s="120">
        <f>G82/12</f>
        <v>0.38</v>
      </c>
      <c r="I82" s="13">
        <v>2337.6</v>
      </c>
      <c r="J82" s="14">
        <v>0.04</v>
      </c>
      <c r="L82" s="30"/>
    </row>
    <row r="83" spans="1:12" s="17" customFormat="1" ht="15" x14ac:dyDescent="0.2">
      <c r="A83" s="175" t="s">
        <v>86</v>
      </c>
      <c r="B83" s="179" t="s">
        <v>52</v>
      </c>
      <c r="C83" s="36"/>
      <c r="D83" s="151">
        <v>10609.92</v>
      </c>
      <c r="E83" s="156"/>
      <c r="F83" s="157"/>
      <c r="G83" s="156"/>
      <c r="H83" s="156"/>
      <c r="I83" s="13">
        <v>2337.6</v>
      </c>
      <c r="J83" s="14">
        <v>0.04</v>
      </c>
      <c r="L83" s="30"/>
    </row>
    <row r="84" spans="1:12" s="13" customFormat="1" ht="15" x14ac:dyDescent="0.2">
      <c r="A84" s="178" t="s">
        <v>87</v>
      </c>
      <c r="B84" s="180"/>
      <c r="C84" s="21"/>
      <c r="D84" s="120">
        <f>D85+D86</f>
        <v>21470.639999999999</v>
      </c>
      <c r="E84" s="120"/>
      <c r="F84" s="154"/>
      <c r="G84" s="120">
        <f>D84/I84</f>
        <v>9.18</v>
      </c>
      <c r="H84" s="120">
        <f>G84/12</f>
        <v>0.77</v>
      </c>
      <c r="I84" s="13">
        <v>2337.6</v>
      </c>
      <c r="J84" s="14">
        <v>0.61</v>
      </c>
      <c r="L84" s="30"/>
    </row>
    <row r="85" spans="1:12" s="17" customFormat="1" ht="15" x14ac:dyDescent="0.2">
      <c r="A85" s="175" t="s">
        <v>88</v>
      </c>
      <c r="B85" s="176" t="s">
        <v>61</v>
      </c>
      <c r="C85" s="36"/>
      <c r="D85" s="151">
        <v>17351.79</v>
      </c>
      <c r="E85" s="156"/>
      <c r="F85" s="157"/>
      <c r="G85" s="156"/>
      <c r="H85" s="156"/>
      <c r="I85" s="13">
        <v>2337.6</v>
      </c>
      <c r="J85" s="14">
        <v>0.49</v>
      </c>
      <c r="L85" s="30"/>
    </row>
    <row r="86" spans="1:12" s="17" customFormat="1" ht="15" x14ac:dyDescent="0.2">
      <c r="A86" s="175" t="s">
        <v>89</v>
      </c>
      <c r="B86" s="176" t="s">
        <v>61</v>
      </c>
      <c r="C86" s="36"/>
      <c r="D86" s="151">
        <v>4118.8500000000004</v>
      </c>
      <c r="E86" s="156"/>
      <c r="F86" s="157"/>
      <c r="G86" s="156"/>
      <c r="H86" s="156"/>
      <c r="I86" s="13">
        <v>2337.6</v>
      </c>
      <c r="J86" s="14">
        <v>0.12</v>
      </c>
      <c r="L86" s="30"/>
    </row>
    <row r="87" spans="1:12" s="17" customFormat="1" ht="25.5" hidden="1" customHeight="1" x14ac:dyDescent="0.2">
      <c r="A87" s="175" t="s">
        <v>90</v>
      </c>
      <c r="B87" s="176" t="s">
        <v>50</v>
      </c>
      <c r="C87" s="36"/>
      <c r="D87" s="151"/>
      <c r="E87" s="156"/>
      <c r="F87" s="157"/>
      <c r="G87" s="156"/>
      <c r="H87" s="156">
        <v>0</v>
      </c>
      <c r="I87" s="13">
        <v>2337.6</v>
      </c>
      <c r="J87" s="14">
        <v>0</v>
      </c>
      <c r="L87" s="30"/>
    </row>
    <row r="88" spans="1:12" s="17" customFormat="1" ht="25.5" customHeight="1" x14ac:dyDescent="0.2">
      <c r="A88" s="178" t="s">
        <v>143</v>
      </c>
      <c r="B88" s="180" t="s">
        <v>144</v>
      </c>
      <c r="C88" s="33"/>
      <c r="D88" s="160">
        <f>30*1755</f>
        <v>52650</v>
      </c>
      <c r="E88" s="161"/>
      <c r="F88" s="162"/>
      <c r="G88" s="161">
        <f>D88/I88</f>
        <v>22.52</v>
      </c>
      <c r="H88" s="161">
        <f>G88/12</f>
        <v>1.88</v>
      </c>
      <c r="I88" s="13">
        <v>2337.6</v>
      </c>
      <c r="J88" s="14"/>
      <c r="L88" s="30"/>
    </row>
    <row r="89" spans="1:12" s="13" customFormat="1" ht="38.25" thickBot="1" x14ac:dyDescent="0.25">
      <c r="A89" s="181" t="s">
        <v>142</v>
      </c>
      <c r="B89" s="180" t="s">
        <v>30</v>
      </c>
      <c r="C89" s="33">
        <f>F89*12</f>
        <v>0</v>
      </c>
      <c r="D89" s="161">
        <f>G89*I89</f>
        <v>28051.200000000001</v>
      </c>
      <c r="E89" s="161">
        <f>H89*12</f>
        <v>12</v>
      </c>
      <c r="F89" s="162"/>
      <c r="G89" s="161">
        <f>H89*12</f>
        <v>12</v>
      </c>
      <c r="H89" s="161">
        <v>1</v>
      </c>
      <c r="I89" s="13">
        <v>2337.6</v>
      </c>
      <c r="J89" s="14">
        <v>0.3</v>
      </c>
      <c r="L89" s="30"/>
    </row>
    <row r="90" spans="1:12" s="13" customFormat="1" ht="19.5" hidden="1" thickBot="1" x14ac:dyDescent="0.25">
      <c r="A90" s="182" t="s">
        <v>91</v>
      </c>
      <c r="B90" s="183"/>
      <c r="C90" s="33">
        <f>F90*12</f>
        <v>0</v>
      </c>
      <c r="D90" s="161"/>
      <c r="E90" s="161"/>
      <c r="F90" s="162"/>
      <c r="G90" s="161"/>
      <c r="H90" s="161"/>
      <c r="I90" s="13">
        <v>2337.6</v>
      </c>
      <c r="J90" s="14"/>
      <c r="L90" s="30"/>
    </row>
    <row r="91" spans="1:12" s="13" customFormat="1" ht="15.75" hidden="1" thickBot="1" x14ac:dyDescent="0.25">
      <c r="A91" s="184" t="s">
        <v>92</v>
      </c>
      <c r="B91" s="149"/>
      <c r="C91" s="43"/>
      <c r="D91" s="135"/>
      <c r="E91" s="135"/>
      <c r="F91" s="136"/>
      <c r="G91" s="135"/>
      <c r="H91" s="135"/>
      <c r="I91" s="13">
        <v>2337.6</v>
      </c>
      <c r="J91" s="14"/>
      <c r="L91" s="30"/>
    </row>
    <row r="92" spans="1:12" s="13" customFormat="1" ht="15.75" hidden="1" thickBot="1" x14ac:dyDescent="0.25">
      <c r="A92" s="184" t="s">
        <v>93</v>
      </c>
      <c r="B92" s="149"/>
      <c r="C92" s="43"/>
      <c r="D92" s="135"/>
      <c r="E92" s="135"/>
      <c r="F92" s="136"/>
      <c r="G92" s="135"/>
      <c r="H92" s="135"/>
      <c r="I92" s="13">
        <v>2337.6</v>
      </c>
      <c r="J92" s="14"/>
      <c r="L92" s="30"/>
    </row>
    <row r="93" spans="1:12" s="13" customFormat="1" ht="15.75" hidden="1" thickBot="1" x14ac:dyDescent="0.25">
      <c r="A93" s="184" t="s">
        <v>94</v>
      </c>
      <c r="B93" s="149"/>
      <c r="C93" s="43"/>
      <c r="D93" s="135"/>
      <c r="E93" s="135"/>
      <c r="F93" s="136"/>
      <c r="G93" s="135"/>
      <c r="H93" s="135"/>
      <c r="I93" s="13">
        <v>2337.6</v>
      </c>
      <c r="J93" s="14"/>
      <c r="L93" s="30"/>
    </row>
    <row r="94" spans="1:12" s="13" customFormat="1" ht="29.25" hidden="1" thickBot="1" x14ac:dyDescent="0.25">
      <c r="A94" s="184" t="s">
        <v>95</v>
      </c>
      <c r="B94" s="149"/>
      <c r="C94" s="43"/>
      <c r="D94" s="135"/>
      <c r="E94" s="135"/>
      <c r="F94" s="136"/>
      <c r="G94" s="135"/>
      <c r="H94" s="135"/>
      <c r="I94" s="13">
        <v>2337.6</v>
      </c>
      <c r="J94" s="14"/>
      <c r="L94" s="30"/>
    </row>
    <row r="95" spans="1:12" s="13" customFormat="1" ht="15.75" hidden="1" thickBot="1" x14ac:dyDescent="0.25">
      <c r="A95" s="133" t="s">
        <v>96</v>
      </c>
      <c r="B95" s="134"/>
      <c r="C95" s="44"/>
      <c r="D95" s="135"/>
      <c r="E95" s="135"/>
      <c r="F95" s="136"/>
      <c r="G95" s="135"/>
      <c r="H95" s="135"/>
      <c r="I95" s="13">
        <v>2337.6</v>
      </c>
      <c r="J95" s="14"/>
      <c r="L95" s="30"/>
    </row>
    <row r="96" spans="1:12" s="13" customFormat="1" ht="30.75" thickBot="1" x14ac:dyDescent="0.45">
      <c r="A96" s="185" t="s">
        <v>97</v>
      </c>
      <c r="B96" s="180" t="s">
        <v>140</v>
      </c>
      <c r="C96" s="48"/>
      <c r="D96" s="163">
        <v>164000</v>
      </c>
      <c r="E96" s="164"/>
      <c r="F96" s="165"/>
      <c r="G96" s="164">
        <f>D96/I96</f>
        <v>70.16</v>
      </c>
      <c r="H96" s="164">
        <f>G96/12</f>
        <v>5.85</v>
      </c>
      <c r="I96" s="13">
        <v>2337.6</v>
      </c>
      <c r="J96" s="14"/>
      <c r="L96" s="30"/>
    </row>
    <row r="97" spans="1:11" s="13" customFormat="1" ht="24.75" customHeight="1" thickBot="1" x14ac:dyDescent="0.45">
      <c r="A97" s="186" t="s">
        <v>98</v>
      </c>
      <c r="B97" s="170" t="s">
        <v>23</v>
      </c>
      <c r="C97" s="51"/>
      <c r="D97" s="166">
        <f>G97*I97</f>
        <v>46533.54</v>
      </c>
      <c r="E97" s="167"/>
      <c r="F97" s="166"/>
      <c r="G97" s="167">
        <f>12*H97</f>
        <v>20.76</v>
      </c>
      <c r="H97" s="167">
        <v>1.73</v>
      </c>
      <c r="I97" s="13">
        <v>2241.5</v>
      </c>
      <c r="J97" s="14"/>
    </row>
    <row r="98" spans="1:11" s="13" customFormat="1" ht="19.5" customHeight="1" thickBot="1" x14ac:dyDescent="0.25">
      <c r="A98" s="187" t="s">
        <v>99</v>
      </c>
      <c r="B98" s="188"/>
      <c r="C98" s="51">
        <f>F98*12</f>
        <v>0</v>
      </c>
      <c r="D98" s="167">
        <f>D97+D96+D89+D88+D84+D82+D80+D69+D66+D59+D44+D43+D42+D41+D40+D39+D36+D35+D34+D33+D32+D24+D16</f>
        <v>691689.18</v>
      </c>
      <c r="E98" s="167">
        <f>E97+E96+E89+E88+E84+E82+E80+E69+E66+E59+E44+E43+E42+E41+E40+E39+E36+E35+E34+E33+E32+E24+E16</f>
        <v>127.56</v>
      </c>
      <c r="F98" s="167">
        <f>F97+F96+F89+F88+F84+F82+F80+F69+F66+F59+F44+F43+F42+F41+F40+F39+F36+F35+F34+F33+F32+F24+F16</f>
        <v>0</v>
      </c>
      <c r="G98" s="167">
        <f>G97+G96+G89+G88+G84+G82+G80+G69+G66+G59+G44+G43+G42+G41+G40+G39+G36+G35+G34+G33+G32+G24+G16</f>
        <v>296.76</v>
      </c>
      <c r="H98" s="167">
        <f>H97+H96+H89+H88+H84+H82+H80+H69+H66+H59+H44+H43+H42+H41+H40+H39+H36+H35+H34+H33+H32+H24+H16</f>
        <v>24.75</v>
      </c>
      <c r="I98" s="13">
        <v>2337.6</v>
      </c>
      <c r="J98" s="14"/>
    </row>
    <row r="99" spans="1:11" s="13" customFormat="1" ht="19.5" hidden="1" thickBot="1" x14ac:dyDescent="0.45">
      <c r="A99" s="187" t="s">
        <v>97</v>
      </c>
      <c r="B99" s="188"/>
      <c r="C99" s="51"/>
      <c r="D99" s="166"/>
      <c r="E99" s="167"/>
      <c r="F99" s="168"/>
      <c r="G99" s="167"/>
      <c r="H99" s="168"/>
      <c r="I99" s="13">
        <v>2337.8000000000002</v>
      </c>
      <c r="J99" s="14"/>
    </row>
    <row r="100" spans="1:11" s="13" customFormat="1" ht="19.5" hidden="1" thickBot="1" x14ac:dyDescent="0.45">
      <c r="A100" s="187" t="s">
        <v>100</v>
      </c>
      <c r="B100" s="188"/>
      <c r="C100" s="51"/>
      <c r="D100" s="166"/>
      <c r="E100" s="167"/>
      <c r="F100" s="168"/>
      <c r="G100" s="166"/>
      <c r="H100" s="168"/>
      <c r="I100" s="13">
        <v>2337.8000000000002</v>
      </c>
      <c r="J100" s="14"/>
    </row>
    <row r="101" spans="1:11" s="57" customFormat="1" ht="20.25" hidden="1" thickBot="1" x14ac:dyDescent="0.25">
      <c r="A101" s="189" t="s">
        <v>101</v>
      </c>
      <c r="B101" s="170" t="s">
        <v>23</v>
      </c>
      <c r="C101" s="55" t="s">
        <v>102</v>
      </c>
      <c r="D101" s="169"/>
      <c r="E101" s="170" t="s">
        <v>102</v>
      </c>
      <c r="F101" s="171"/>
      <c r="G101" s="170" t="s">
        <v>102</v>
      </c>
      <c r="H101" s="171"/>
      <c r="I101" s="13">
        <v>2337.8000000000002</v>
      </c>
      <c r="J101" s="56"/>
    </row>
    <row r="102" spans="1:11" s="59" customFormat="1" ht="15" hidden="1" x14ac:dyDescent="0.2">
      <c r="A102" s="190"/>
      <c r="B102" s="172"/>
      <c r="D102" s="172"/>
      <c r="E102" s="172"/>
      <c r="F102" s="172"/>
      <c r="G102" s="172"/>
      <c r="H102" s="172"/>
      <c r="I102" s="13">
        <v>2337.8000000000002</v>
      </c>
      <c r="J102" s="60"/>
    </row>
    <row r="103" spans="1:11" s="65" customFormat="1" ht="18.75" hidden="1" x14ac:dyDescent="0.4">
      <c r="A103" s="191" t="s">
        <v>103</v>
      </c>
      <c r="B103" s="192"/>
      <c r="C103" s="63"/>
      <c r="D103" s="173" t="s">
        <v>104</v>
      </c>
      <c r="E103" s="173"/>
      <c r="F103" s="173"/>
      <c r="G103" s="173"/>
      <c r="H103" s="173">
        <f>H100-H99-H90</f>
        <v>0</v>
      </c>
      <c r="I103" s="13">
        <v>2337.8000000000002</v>
      </c>
      <c r="J103" s="64"/>
    </row>
    <row r="104" spans="1:11" s="57" customFormat="1" ht="19.5" x14ac:dyDescent="0.2">
      <c r="A104" s="193"/>
      <c r="B104" s="194"/>
      <c r="C104" s="68"/>
      <c r="D104" s="174"/>
      <c r="E104" s="174"/>
      <c r="F104" s="174"/>
      <c r="G104" s="174"/>
      <c r="H104" s="174"/>
      <c r="I104" s="13"/>
      <c r="J104" s="56"/>
    </row>
    <row r="105" spans="1:11" s="57" customFormat="1" ht="20.25" thickBot="1" x14ac:dyDescent="0.25">
      <c r="A105" s="193"/>
      <c r="B105" s="194"/>
      <c r="C105" s="68"/>
      <c r="D105" s="174"/>
      <c r="E105" s="174"/>
      <c r="F105" s="174"/>
      <c r="G105" s="174"/>
      <c r="H105" s="174"/>
      <c r="I105" s="13"/>
      <c r="J105" s="56"/>
    </row>
    <row r="106" spans="1:11" s="13" customFormat="1" ht="30.75" thickBot="1" x14ac:dyDescent="0.25">
      <c r="A106" s="185" t="s">
        <v>105</v>
      </c>
      <c r="B106" s="195"/>
      <c r="C106" s="48">
        <f>F106*12</f>
        <v>0</v>
      </c>
      <c r="D106" s="164">
        <f>D110+D111+D114+D115+D116</f>
        <v>224479.76</v>
      </c>
      <c r="E106" s="164">
        <f t="shared" ref="E106:H106" si="5">E110+E111+E114+E115+E116</f>
        <v>0</v>
      </c>
      <c r="F106" s="164">
        <f t="shared" si="5"/>
        <v>0</v>
      </c>
      <c r="G106" s="164">
        <f t="shared" si="5"/>
        <v>96.02</v>
      </c>
      <c r="H106" s="164">
        <f t="shared" si="5"/>
        <v>8.01</v>
      </c>
      <c r="I106" s="13">
        <v>2337.6</v>
      </c>
      <c r="J106" s="14"/>
    </row>
    <row r="107" spans="1:11" s="13" customFormat="1" ht="15" hidden="1" x14ac:dyDescent="0.2">
      <c r="A107" s="144" t="s">
        <v>106</v>
      </c>
      <c r="B107" s="116"/>
      <c r="C107" s="71"/>
      <c r="D107" s="145">
        <f>G107*I107</f>
        <v>0</v>
      </c>
      <c r="E107" s="145">
        <f>H107*12</f>
        <v>0</v>
      </c>
      <c r="F107" s="146" t="e">
        <f>#REF!+#REF!+#REF!+#REF!+#REF!+#REF!+#REF!+#REF!+#REF!+#REF!</f>
        <v>#REF!</v>
      </c>
      <c r="G107" s="145">
        <f>H107*12</f>
        <v>0</v>
      </c>
      <c r="H107" s="119"/>
      <c r="I107" s="13">
        <v>2337.6</v>
      </c>
      <c r="J107" s="14"/>
    </row>
    <row r="108" spans="1:11" s="13" customFormat="1" ht="15" hidden="1" x14ac:dyDescent="0.2">
      <c r="A108" s="184" t="s">
        <v>107</v>
      </c>
      <c r="B108" s="149"/>
      <c r="C108" s="43"/>
      <c r="D108" s="135"/>
      <c r="E108" s="135"/>
      <c r="F108" s="136"/>
      <c r="G108" s="135">
        <f>D108/I108</f>
        <v>0</v>
      </c>
      <c r="H108" s="137">
        <f>G108/12</f>
        <v>0</v>
      </c>
      <c r="I108" s="13">
        <v>2337.6</v>
      </c>
      <c r="J108" s="14"/>
    </row>
    <row r="109" spans="1:11" s="13" customFormat="1" ht="28.5" hidden="1" x14ac:dyDescent="0.2">
      <c r="A109" s="184" t="s">
        <v>95</v>
      </c>
      <c r="B109" s="149"/>
      <c r="C109" s="43"/>
      <c r="D109" s="135"/>
      <c r="E109" s="135"/>
      <c r="F109" s="136"/>
      <c r="G109" s="135">
        <f>D109/I109</f>
        <v>0</v>
      </c>
      <c r="H109" s="137">
        <f>G109/12</f>
        <v>0</v>
      </c>
      <c r="I109" s="13">
        <v>2337.6</v>
      </c>
      <c r="J109" s="14"/>
    </row>
    <row r="110" spans="1:11" s="138" customFormat="1" ht="15" x14ac:dyDescent="0.2">
      <c r="A110" s="133" t="s">
        <v>127</v>
      </c>
      <c r="B110" s="134"/>
      <c r="C110" s="135"/>
      <c r="D110" s="135">
        <f>10697.03*I110/K110</f>
        <v>10001.35</v>
      </c>
      <c r="E110" s="135"/>
      <c r="F110" s="136"/>
      <c r="G110" s="135">
        <f t="shared" ref="G110:G116" si="6">D110/I110</f>
        <v>4.28</v>
      </c>
      <c r="H110" s="137">
        <f t="shared" ref="H110:H116" si="7">G110/12</f>
        <v>0.36</v>
      </c>
      <c r="I110" s="13">
        <v>2337.6</v>
      </c>
      <c r="J110" s="139"/>
      <c r="K110" s="138">
        <v>2500.1999999999998</v>
      </c>
    </row>
    <row r="111" spans="1:11" s="138" customFormat="1" ht="15.75" thickBot="1" x14ac:dyDescent="0.25">
      <c r="A111" s="140" t="s">
        <v>130</v>
      </c>
      <c r="B111" s="141"/>
      <c r="C111" s="142"/>
      <c r="D111" s="142">
        <f>722.42*I111/K111</f>
        <v>675.44</v>
      </c>
      <c r="E111" s="142"/>
      <c r="F111" s="143"/>
      <c r="G111" s="142">
        <f t="shared" si="6"/>
        <v>0.28999999999999998</v>
      </c>
      <c r="H111" s="143">
        <f t="shared" si="7"/>
        <v>0.02</v>
      </c>
      <c r="I111" s="13">
        <v>2337.6</v>
      </c>
      <c r="J111" s="139"/>
      <c r="K111" s="138">
        <v>2500.1999999999998</v>
      </c>
    </row>
    <row r="112" spans="1:11" s="138" customFormat="1" ht="15.75" hidden="1" thickBot="1" x14ac:dyDescent="0.25">
      <c r="A112" s="144"/>
      <c r="B112" s="116"/>
      <c r="C112" s="117"/>
      <c r="D112" s="145"/>
      <c r="E112" s="145"/>
      <c r="F112" s="146"/>
      <c r="G112" s="142">
        <f t="shared" si="6"/>
        <v>0</v>
      </c>
      <c r="H112" s="143">
        <f t="shared" si="7"/>
        <v>0</v>
      </c>
      <c r="I112" s="13">
        <v>2337.6</v>
      </c>
      <c r="J112" s="139"/>
      <c r="K112" s="138">
        <v>2500.1999999999998</v>
      </c>
    </row>
    <row r="113" spans="1:11" s="138" customFormat="1" ht="15" hidden="1" x14ac:dyDescent="0.2">
      <c r="A113" s="133"/>
      <c r="B113" s="134"/>
      <c r="C113" s="135"/>
      <c r="D113" s="135"/>
      <c r="E113" s="135"/>
      <c r="F113" s="136"/>
      <c r="G113" s="135">
        <f t="shared" si="6"/>
        <v>0</v>
      </c>
      <c r="H113" s="136">
        <f t="shared" si="7"/>
        <v>0</v>
      </c>
      <c r="I113" s="13">
        <v>2337.6</v>
      </c>
      <c r="J113" s="139"/>
      <c r="K113" s="138">
        <v>2500.1999999999998</v>
      </c>
    </row>
    <row r="114" spans="1:11" s="138" customFormat="1" ht="15" x14ac:dyDescent="0.2">
      <c r="A114" s="148" t="s">
        <v>146</v>
      </c>
      <c r="B114" s="149"/>
      <c r="C114" s="150"/>
      <c r="D114" s="150">
        <v>12234.27</v>
      </c>
      <c r="E114" s="150"/>
      <c r="F114" s="150"/>
      <c r="G114" s="150">
        <f t="shared" si="6"/>
        <v>5.23</v>
      </c>
      <c r="H114" s="150">
        <f t="shared" si="7"/>
        <v>0.44</v>
      </c>
      <c r="I114" s="13">
        <v>2337.6</v>
      </c>
      <c r="J114" s="139"/>
    </row>
    <row r="115" spans="1:11" s="138" customFormat="1" ht="15" x14ac:dyDescent="0.2">
      <c r="A115" s="148" t="s">
        <v>131</v>
      </c>
      <c r="B115" s="149"/>
      <c r="C115" s="150"/>
      <c r="D115" s="150">
        <f>198828.05*I115/K115</f>
        <v>185897.31</v>
      </c>
      <c r="E115" s="150"/>
      <c r="F115" s="150"/>
      <c r="G115" s="150">
        <f t="shared" si="6"/>
        <v>79.52</v>
      </c>
      <c r="H115" s="150">
        <f t="shared" si="7"/>
        <v>6.63</v>
      </c>
      <c r="I115" s="13">
        <v>2337.6</v>
      </c>
      <c r="J115" s="139"/>
      <c r="K115" s="138">
        <v>2500.1999999999998</v>
      </c>
    </row>
    <row r="116" spans="1:11" s="138" customFormat="1" ht="18.75" customHeight="1" x14ac:dyDescent="0.2">
      <c r="A116" s="148" t="s">
        <v>149</v>
      </c>
      <c r="B116" s="148"/>
      <c r="C116" s="148"/>
      <c r="D116" s="203">
        <v>15671.39</v>
      </c>
      <c r="E116" s="150"/>
      <c r="F116" s="150"/>
      <c r="G116" s="150">
        <f t="shared" si="6"/>
        <v>6.7</v>
      </c>
      <c r="H116" s="150">
        <f t="shared" si="7"/>
        <v>0.56000000000000005</v>
      </c>
      <c r="I116" s="13">
        <v>2337.6</v>
      </c>
      <c r="J116" s="139"/>
    </row>
    <row r="117" spans="1:11" s="57" customFormat="1" ht="20.25" thickBot="1" x14ac:dyDescent="0.25">
      <c r="A117" s="193"/>
      <c r="B117" s="194"/>
      <c r="C117" s="68"/>
      <c r="D117" s="174"/>
      <c r="E117" s="174"/>
      <c r="F117" s="174"/>
      <c r="G117" s="174"/>
      <c r="H117" s="174"/>
      <c r="J117" s="56"/>
    </row>
    <row r="118" spans="1:11" s="75" customFormat="1" ht="19.5" thickBot="1" x14ac:dyDescent="0.25">
      <c r="A118" s="72" t="s">
        <v>100</v>
      </c>
      <c r="B118" s="73"/>
      <c r="C118" s="74"/>
      <c r="D118" s="114">
        <f>D98+D106</f>
        <v>916168.94</v>
      </c>
      <c r="E118" s="114" t="e">
        <f>E98+#REF!+E106</f>
        <v>#REF!</v>
      </c>
      <c r="F118" s="114" t="e">
        <f>F98+#REF!+F106</f>
        <v>#REF!</v>
      </c>
      <c r="G118" s="114">
        <f>G98+G106</f>
        <v>392.78</v>
      </c>
      <c r="H118" s="114">
        <f>H98+H106</f>
        <v>32.76</v>
      </c>
      <c r="J118" s="76"/>
    </row>
    <row r="119" spans="1:11" s="57" customFormat="1" ht="19.5" x14ac:dyDescent="0.2">
      <c r="A119" s="66"/>
      <c r="B119" s="67"/>
      <c r="C119" s="68"/>
      <c r="D119" s="109"/>
      <c r="E119" s="109"/>
      <c r="F119" s="109"/>
      <c r="G119" s="109"/>
      <c r="H119" s="109"/>
      <c r="J119" s="56"/>
    </row>
    <row r="120" spans="1:11" s="57" customFormat="1" ht="19.5" x14ac:dyDescent="0.2">
      <c r="A120" s="66"/>
      <c r="B120" s="67"/>
      <c r="C120" s="68"/>
      <c r="D120" s="109"/>
      <c r="E120" s="109"/>
      <c r="F120" s="109"/>
      <c r="G120" s="109"/>
      <c r="H120" s="109"/>
      <c r="J120" s="56"/>
    </row>
    <row r="121" spans="1:11" s="57" customFormat="1" ht="19.5" x14ac:dyDescent="0.2">
      <c r="A121" s="66"/>
      <c r="B121" s="67"/>
      <c r="C121" s="68"/>
      <c r="D121" s="109"/>
      <c r="E121" s="109"/>
      <c r="F121" s="109"/>
      <c r="G121" s="109"/>
      <c r="H121" s="109"/>
      <c r="J121" s="56"/>
    </row>
    <row r="122" spans="1:11" s="57" customFormat="1" ht="19.5" x14ac:dyDescent="0.2">
      <c r="A122" s="66"/>
      <c r="B122" s="67"/>
      <c r="C122" s="68"/>
      <c r="D122" s="109"/>
      <c r="E122" s="109"/>
      <c r="F122" s="109"/>
      <c r="G122" s="109"/>
      <c r="H122" s="109"/>
      <c r="J122" s="56"/>
    </row>
    <row r="123" spans="1:11" s="59" customFormat="1" ht="14.25" x14ac:dyDescent="0.2">
      <c r="A123" s="204" t="s">
        <v>110</v>
      </c>
      <c r="B123" s="204"/>
      <c r="C123" s="204"/>
      <c r="D123" s="204"/>
      <c r="E123" s="204"/>
      <c r="F123" s="204"/>
      <c r="G123" s="107"/>
      <c r="H123" s="107"/>
      <c r="J123" s="60"/>
    </row>
    <row r="124" spans="1:11" s="59" customFormat="1" x14ac:dyDescent="0.2">
      <c r="D124" s="107"/>
      <c r="E124" s="107"/>
      <c r="F124" s="107"/>
      <c r="G124" s="107"/>
      <c r="H124" s="107"/>
      <c r="J124" s="60"/>
    </row>
    <row r="125" spans="1:11" s="59" customFormat="1" x14ac:dyDescent="0.2">
      <c r="A125" s="58" t="s">
        <v>111</v>
      </c>
      <c r="D125" s="107"/>
      <c r="E125" s="107"/>
      <c r="F125" s="107"/>
      <c r="G125" s="107"/>
      <c r="H125" s="107"/>
      <c r="J125" s="60"/>
    </row>
    <row r="126" spans="1:11" s="59" customFormat="1" x14ac:dyDescent="0.2">
      <c r="D126" s="107"/>
      <c r="E126" s="107"/>
      <c r="F126" s="107"/>
      <c r="G126" s="107"/>
      <c r="H126" s="107"/>
      <c r="J126" s="60"/>
    </row>
    <row r="127" spans="1:11" s="59" customFormat="1" x14ac:dyDescent="0.2">
      <c r="D127" s="107"/>
      <c r="E127" s="107"/>
      <c r="F127" s="107"/>
      <c r="G127" s="107"/>
      <c r="H127" s="107"/>
      <c r="J127" s="60"/>
    </row>
    <row r="128" spans="1:11" s="59" customFormat="1" x14ac:dyDescent="0.2">
      <c r="D128" s="107"/>
      <c r="E128" s="107"/>
      <c r="F128" s="107"/>
      <c r="G128" s="107"/>
      <c r="H128" s="107"/>
      <c r="J128" s="60"/>
    </row>
    <row r="129" spans="4:10" s="59" customFormat="1" x14ac:dyDescent="0.2">
      <c r="D129" s="107"/>
      <c r="E129" s="107"/>
      <c r="F129" s="107"/>
      <c r="G129" s="107"/>
      <c r="H129" s="107"/>
      <c r="J129" s="60"/>
    </row>
    <row r="130" spans="4:10" s="59" customFormat="1" x14ac:dyDescent="0.2">
      <c r="D130" s="107"/>
      <c r="E130" s="107"/>
      <c r="F130" s="107"/>
      <c r="G130" s="107"/>
      <c r="H130" s="107"/>
      <c r="J130" s="60"/>
    </row>
    <row r="131" spans="4:10" s="59" customFormat="1" x14ac:dyDescent="0.2">
      <c r="D131" s="107"/>
      <c r="E131" s="107"/>
      <c r="F131" s="107"/>
      <c r="G131" s="107"/>
      <c r="H131" s="107"/>
      <c r="J131" s="60"/>
    </row>
    <row r="132" spans="4:10" s="59" customFormat="1" x14ac:dyDescent="0.2">
      <c r="D132" s="107"/>
      <c r="E132" s="107"/>
      <c r="F132" s="107"/>
      <c r="G132" s="107"/>
      <c r="H132" s="107"/>
      <c r="J132" s="60"/>
    </row>
    <row r="133" spans="4:10" s="59" customFormat="1" x14ac:dyDescent="0.2">
      <c r="D133" s="107"/>
      <c r="E133" s="107"/>
      <c r="F133" s="107"/>
      <c r="G133" s="107"/>
      <c r="H133" s="107"/>
      <c r="J133" s="60"/>
    </row>
    <row r="134" spans="4:10" s="59" customFormat="1" x14ac:dyDescent="0.2">
      <c r="D134" s="107"/>
      <c r="E134" s="107"/>
      <c r="F134" s="107"/>
      <c r="G134" s="107"/>
      <c r="H134" s="107"/>
      <c r="J134" s="60"/>
    </row>
    <row r="135" spans="4:10" s="59" customFormat="1" x14ac:dyDescent="0.2">
      <c r="D135" s="107"/>
      <c r="E135" s="107"/>
      <c r="F135" s="107"/>
      <c r="G135" s="107"/>
      <c r="H135" s="107"/>
      <c r="J135" s="60"/>
    </row>
    <row r="136" spans="4:10" s="59" customFormat="1" x14ac:dyDescent="0.2">
      <c r="D136" s="107"/>
      <c r="E136" s="107"/>
      <c r="F136" s="107"/>
      <c r="G136" s="107"/>
      <c r="H136" s="107"/>
      <c r="J136" s="60"/>
    </row>
    <row r="137" spans="4:10" s="59" customFormat="1" x14ac:dyDescent="0.2">
      <c r="D137" s="107"/>
      <c r="E137" s="107"/>
      <c r="F137" s="107"/>
      <c r="G137" s="107"/>
      <c r="H137" s="107"/>
      <c r="J137" s="60"/>
    </row>
    <row r="138" spans="4:10" s="59" customFormat="1" x14ac:dyDescent="0.2">
      <c r="D138" s="107"/>
      <c r="E138" s="107"/>
      <c r="F138" s="107"/>
      <c r="G138" s="107"/>
      <c r="H138" s="107"/>
      <c r="J138" s="60"/>
    </row>
    <row r="139" spans="4:10" s="59" customFormat="1" x14ac:dyDescent="0.2">
      <c r="D139" s="107"/>
      <c r="E139" s="107"/>
      <c r="F139" s="107"/>
      <c r="G139" s="107"/>
      <c r="H139" s="107"/>
      <c r="J139" s="60"/>
    </row>
    <row r="140" spans="4:10" s="59" customFormat="1" x14ac:dyDescent="0.2">
      <c r="D140" s="107"/>
      <c r="E140" s="107"/>
      <c r="F140" s="107"/>
      <c r="G140" s="107"/>
      <c r="H140" s="107"/>
      <c r="J140" s="60"/>
    </row>
    <row r="141" spans="4:10" s="59" customFormat="1" x14ac:dyDescent="0.2">
      <c r="D141" s="107"/>
      <c r="E141" s="107"/>
      <c r="F141" s="107"/>
      <c r="G141" s="107"/>
      <c r="H141" s="107"/>
      <c r="J141" s="60"/>
    </row>
    <row r="142" spans="4:10" s="59" customFormat="1" x14ac:dyDescent="0.2">
      <c r="D142" s="107"/>
      <c r="E142" s="107"/>
      <c r="F142" s="107"/>
      <c r="G142" s="107"/>
      <c r="H142" s="107"/>
      <c r="J142" s="60"/>
    </row>
    <row r="143" spans="4:10" s="59" customFormat="1" x14ac:dyDescent="0.2">
      <c r="D143" s="107"/>
      <c r="E143" s="107"/>
      <c r="F143" s="107"/>
      <c r="G143" s="107"/>
      <c r="H143" s="107"/>
      <c r="J143" s="60"/>
    </row>
  </sheetData>
  <mergeCells count="13">
    <mergeCell ref="A6:H6"/>
    <mergeCell ref="A1:H1"/>
    <mergeCell ref="B2:H2"/>
    <mergeCell ref="B3:H3"/>
    <mergeCell ref="B4:H4"/>
    <mergeCell ref="A5:H5"/>
    <mergeCell ref="A123:F123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zoomScale="75" workbookViewId="0">
      <selection sqref="A1:H12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4" customWidth="1"/>
    <col min="5" max="5" width="13.85546875" style="4" hidden="1" customWidth="1"/>
    <col min="6" max="6" width="20.85546875" style="4" hidden="1" customWidth="1"/>
    <col min="7" max="7" width="13.85546875" style="4" customWidth="1"/>
    <col min="8" max="8" width="20.85546875" style="4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1" ht="16.5" customHeight="1" x14ac:dyDescent="0.2">
      <c r="A1" s="205" t="s">
        <v>0</v>
      </c>
      <c r="B1" s="206"/>
      <c r="C1" s="206"/>
      <c r="D1" s="206"/>
      <c r="E1" s="206"/>
      <c r="F1" s="206"/>
      <c r="G1" s="206"/>
      <c r="H1" s="206"/>
    </row>
    <row r="2" spans="1:11" ht="12.75" customHeight="1" x14ac:dyDescent="0.3">
      <c r="B2" s="207" t="s">
        <v>1</v>
      </c>
      <c r="C2" s="207"/>
      <c r="D2" s="207"/>
      <c r="E2" s="207"/>
      <c r="F2" s="207"/>
      <c r="G2" s="206"/>
      <c r="H2" s="206"/>
    </row>
    <row r="3" spans="1:11" ht="19.5" customHeight="1" x14ac:dyDescent="0.3">
      <c r="A3" s="3" t="s">
        <v>132</v>
      </c>
      <c r="B3" s="207" t="s">
        <v>2</v>
      </c>
      <c r="C3" s="207"/>
      <c r="D3" s="207"/>
      <c r="E3" s="207"/>
      <c r="F3" s="207"/>
      <c r="G3" s="206"/>
      <c r="H3" s="206"/>
    </row>
    <row r="4" spans="1:11" ht="14.25" customHeight="1" x14ac:dyDescent="0.3">
      <c r="B4" s="207" t="s">
        <v>3</v>
      </c>
      <c r="C4" s="207"/>
      <c r="D4" s="207"/>
      <c r="E4" s="207"/>
      <c r="F4" s="207"/>
      <c r="G4" s="206"/>
      <c r="H4" s="206"/>
    </row>
    <row r="5" spans="1:11" s="4" customFormat="1" ht="39.75" customHeight="1" x14ac:dyDescent="0.25">
      <c r="A5" s="208"/>
      <c r="B5" s="209"/>
      <c r="C5" s="209"/>
      <c r="D5" s="209"/>
      <c r="E5" s="209"/>
      <c r="F5" s="209"/>
      <c r="G5" s="209"/>
      <c r="H5" s="209"/>
    </row>
    <row r="6" spans="1:11" s="4" customFormat="1" ht="33" customHeight="1" x14ac:dyDescent="0.4">
      <c r="A6" s="210"/>
      <c r="B6" s="211"/>
      <c r="C6" s="211"/>
      <c r="D6" s="211"/>
      <c r="E6" s="211"/>
      <c r="F6" s="211"/>
      <c r="G6" s="211"/>
      <c r="H6" s="211"/>
    </row>
    <row r="7" spans="1:11" ht="35.25" hidden="1" customHeight="1" x14ac:dyDescent="0.2">
      <c r="B7" s="5"/>
      <c r="C7" s="5"/>
      <c r="D7" s="77"/>
      <c r="E7" s="77"/>
      <c r="F7" s="77"/>
      <c r="G7" s="77"/>
      <c r="H7" s="77"/>
      <c r="I7" s="5"/>
    </row>
    <row r="8" spans="1:11" ht="20.25" customHeight="1" x14ac:dyDescent="0.2">
      <c r="A8" s="222" t="s">
        <v>133</v>
      </c>
      <c r="B8" s="222"/>
      <c r="C8" s="222"/>
      <c r="D8" s="222"/>
      <c r="E8" s="222"/>
      <c r="F8" s="222"/>
      <c r="G8" s="222"/>
      <c r="H8" s="222"/>
      <c r="I8" s="5"/>
    </row>
    <row r="9" spans="1:11" s="6" customFormat="1" ht="22.5" customHeight="1" x14ac:dyDescent="0.4">
      <c r="A9" s="212" t="s">
        <v>4</v>
      </c>
      <c r="B9" s="212"/>
      <c r="C9" s="212"/>
      <c r="D9" s="212"/>
      <c r="E9" s="213"/>
      <c r="F9" s="213"/>
      <c r="G9" s="213"/>
      <c r="H9" s="213"/>
      <c r="J9" s="7"/>
    </row>
    <row r="10" spans="1:11" s="8" customFormat="1" ht="18.75" customHeight="1" x14ac:dyDescent="0.4">
      <c r="A10" s="212" t="s">
        <v>147</v>
      </c>
      <c r="B10" s="212"/>
      <c r="C10" s="212"/>
      <c r="D10" s="212"/>
      <c r="E10" s="213"/>
      <c r="F10" s="213"/>
      <c r="G10" s="213"/>
      <c r="H10" s="213"/>
    </row>
    <row r="11" spans="1:11" s="9" customFormat="1" ht="17.25" customHeight="1" x14ac:dyDescent="0.2">
      <c r="A11" s="214" t="s">
        <v>6</v>
      </c>
      <c r="B11" s="214"/>
      <c r="C11" s="214"/>
      <c r="D11" s="214"/>
      <c r="E11" s="215"/>
      <c r="F11" s="215"/>
      <c r="G11" s="215"/>
      <c r="H11" s="215"/>
    </row>
    <row r="12" spans="1:11" s="8" customFormat="1" ht="30" customHeight="1" thickBot="1" x14ac:dyDescent="0.25">
      <c r="A12" s="216" t="s">
        <v>7</v>
      </c>
      <c r="B12" s="216"/>
      <c r="C12" s="216"/>
      <c r="D12" s="216"/>
      <c r="E12" s="217"/>
      <c r="F12" s="217"/>
      <c r="G12" s="217"/>
      <c r="H12" s="217"/>
    </row>
    <row r="13" spans="1:11" s="13" customFormat="1" ht="139.5" customHeight="1" thickBot="1" x14ac:dyDescent="0.25">
      <c r="A13" s="10" t="s">
        <v>8</v>
      </c>
      <c r="B13" s="11" t="s">
        <v>9</v>
      </c>
      <c r="C13" s="12" t="s">
        <v>10</v>
      </c>
      <c r="D13" s="78" t="s">
        <v>11</v>
      </c>
      <c r="E13" s="78" t="s">
        <v>10</v>
      </c>
      <c r="F13" s="79" t="s">
        <v>12</v>
      </c>
      <c r="G13" s="78" t="s">
        <v>10</v>
      </c>
      <c r="H13" s="79" t="s">
        <v>12</v>
      </c>
      <c r="J13" s="14"/>
    </row>
    <row r="14" spans="1:11" s="17" customFormat="1" x14ac:dyDescent="0.2">
      <c r="A14" s="15">
        <v>1</v>
      </c>
      <c r="B14" s="16">
        <v>2</v>
      </c>
      <c r="C14" s="16">
        <v>3</v>
      </c>
      <c r="D14" s="80"/>
      <c r="E14" s="81">
        <v>3</v>
      </c>
      <c r="F14" s="82">
        <v>4</v>
      </c>
      <c r="G14" s="83">
        <v>3</v>
      </c>
      <c r="H14" s="84">
        <v>4</v>
      </c>
      <c r="J14" s="18"/>
    </row>
    <row r="15" spans="1:11" s="17" customFormat="1" ht="49.5" customHeight="1" x14ac:dyDescent="0.2">
      <c r="A15" s="218" t="s">
        <v>13</v>
      </c>
      <c r="B15" s="219"/>
      <c r="C15" s="219"/>
      <c r="D15" s="219"/>
      <c r="E15" s="219"/>
      <c r="F15" s="219"/>
      <c r="G15" s="220"/>
      <c r="H15" s="221"/>
      <c r="J15" s="18"/>
    </row>
    <row r="16" spans="1:11" s="13" customFormat="1" ht="15" x14ac:dyDescent="0.2">
      <c r="A16" s="19" t="s">
        <v>14</v>
      </c>
      <c r="B16" s="20" t="s">
        <v>15</v>
      </c>
      <c r="C16" s="21">
        <f>F16*12</f>
        <v>0</v>
      </c>
      <c r="D16" s="153">
        <f>G16*I16</f>
        <v>82751.039999999994</v>
      </c>
      <c r="E16" s="120">
        <f>H16*12</f>
        <v>35.4</v>
      </c>
      <c r="F16" s="121"/>
      <c r="G16" s="120">
        <f>H16*12</f>
        <v>35.4</v>
      </c>
      <c r="H16" s="120">
        <f>H21+H23</f>
        <v>2.95</v>
      </c>
      <c r="I16" s="13">
        <v>2337.6</v>
      </c>
      <c r="J16" s="14">
        <v>2.2400000000000002</v>
      </c>
      <c r="K16" s="13">
        <v>2500.1999999999998</v>
      </c>
    </row>
    <row r="17" spans="1:11" s="13" customFormat="1" ht="30" customHeight="1" x14ac:dyDescent="0.2">
      <c r="A17" s="22" t="s">
        <v>16</v>
      </c>
      <c r="B17" s="23" t="s">
        <v>17</v>
      </c>
      <c r="C17" s="21"/>
      <c r="D17" s="153"/>
      <c r="E17" s="120"/>
      <c r="F17" s="121"/>
      <c r="G17" s="120"/>
      <c r="H17" s="120"/>
      <c r="I17" s="13">
        <v>2337.6</v>
      </c>
      <c r="J17" s="14"/>
    </row>
    <row r="18" spans="1:11" s="13" customFormat="1" ht="15" x14ac:dyDescent="0.2">
      <c r="A18" s="22" t="s">
        <v>18</v>
      </c>
      <c r="B18" s="23" t="s">
        <v>17</v>
      </c>
      <c r="C18" s="21"/>
      <c r="D18" s="153"/>
      <c r="E18" s="120"/>
      <c r="F18" s="121"/>
      <c r="G18" s="120"/>
      <c r="H18" s="120"/>
      <c r="I18" s="13">
        <v>2337.6</v>
      </c>
      <c r="J18" s="14"/>
    </row>
    <row r="19" spans="1:11" s="13" customFormat="1" ht="15" x14ac:dyDescent="0.2">
      <c r="A19" s="22" t="s">
        <v>19</v>
      </c>
      <c r="B19" s="23" t="s">
        <v>20</v>
      </c>
      <c r="C19" s="21"/>
      <c r="D19" s="153"/>
      <c r="E19" s="120"/>
      <c r="F19" s="121"/>
      <c r="G19" s="120"/>
      <c r="H19" s="120"/>
      <c r="I19" s="13">
        <v>2337.6</v>
      </c>
      <c r="J19" s="14"/>
    </row>
    <row r="20" spans="1:11" s="13" customFormat="1" ht="15" x14ac:dyDescent="0.2">
      <c r="A20" s="22" t="s">
        <v>21</v>
      </c>
      <c r="B20" s="23" t="s">
        <v>17</v>
      </c>
      <c r="C20" s="21"/>
      <c r="D20" s="153"/>
      <c r="E20" s="120"/>
      <c r="F20" s="121"/>
      <c r="G20" s="120"/>
      <c r="H20" s="120"/>
      <c r="I20" s="13">
        <v>2337.6</v>
      </c>
      <c r="J20" s="14"/>
    </row>
    <row r="21" spans="1:11" s="13" customFormat="1" ht="15" x14ac:dyDescent="0.2">
      <c r="A21" s="115" t="s">
        <v>120</v>
      </c>
      <c r="B21" s="116"/>
      <c r="C21" s="117"/>
      <c r="D21" s="118"/>
      <c r="E21" s="117"/>
      <c r="F21" s="119"/>
      <c r="G21" s="117"/>
      <c r="H21" s="120">
        <v>2.83</v>
      </c>
      <c r="I21" s="13">
        <v>2337.6</v>
      </c>
      <c r="J21" s="14"/>
    </row>
    <row r="22" spans="1:11" s="13" customFormat="1" ht="15" x14ac:dyDescent="0.2">
      <c r="A22" s="22" t="s">
        <v>112</v>
      </c>
      <c r="B22" s="23" t="s">
        <v>17</v>
      </c>
      <c r="C22" s="21"/>
      <c r="D22" s="153"/>
      <c r="E22" s="120"/>
      <c r="F22" s="121"/>
      <c r="G22" s="120"/>
      <c r="H22" s="117">
        <v>0.12</v>
      </c>
      <c r="I22" s="13">
        <v>2337.6</v>
      </c>
      <c r="J22" s="14"/>
    </row>
    <row r="23" spans="1:11" s="13" customFormat="1" ht="15" x14ac:dyDescent="0.2">
      <c r="A23" s="115" t="s">
        <v>120</v>
      </c>
      <c r="B23" s="116"/>
      <c r="C23" s="117"/>
      <c r="D23" s="118"/>
      <c r="E23" s="117"/>
      <c r="F23" s="119"/>
      <c r="G23" s="117"/>
      <c r="H23" s="120">
        <f>H22</f>
        <v>0.12</v>
      </c>
      <c r="I23" s="13">
        <v>2337.6</v>
      </c>
      <c r="J23" s="14"/>
    </row>
    <row r="24" spans="1:11" s="13" customFormat="1" ht="30.75" customHeight="1" x14ac:dyDescent="0.2">
      <c r="A24" s="19" t="s">
        <v>22</v>
      </c>
      <c r="B24" s="24" t="s">
        <v>23</v>
      </c>
      <c r="C24" s="21">
        <f>F24*12</f>
        <v>0</v>
      </c>
      <c r="D24" s="153">
        <f>G24*I24</f>
        <v>87519.74</v>
      </c>
      <c r="E24" s="120">
        <f>H24*12</f>
        <v>37.44</v>
      </c>
      <c r="F24" s="121"/>
      <c r="G24" s="120">
        <f>H24*12</f>
        <v>37.44</v>
      </c>
      <c r="H24" s="120">
        <v>3.12</v>
      </c>
      <c r="I24" s="13">
        <v>2337.6</v>
      </c>
      <c r="J24" s="14">
        <v>2.48</v>
      </c>
    </row>
    <row r="25" spans="1:11" s="13" customFormat="1" ht="15.75" thickBot="1" x14ac:dyDescent="0.25">
      <c r="A25" s="25" t="s">
        <v>24</v>
      </c>
      <c r="B25" s="26" t="s">
        <v>23</v>
      </c>
      <c r="C25" s="21"/>
      <c r="D25" s="153"/>
      <c r="E25" s="120"/>
      <c r="F25" s="121"/>
      <c r="G25" s="120"/>
      <c r="H25" s="120"/>
      <c r="I25" s="13">
        <v>2337.6</v>
      </c>
      <c r="J25" s="14"/>
    </row>
    <row r="26" spans="1:11" s="13" customFormat="1" ht="15.75" thickBot="1" x14ac:dyDescent="0.25">
      <c r="A26" s="25" t="s">
        <v>25</v>
      </c>
      <c r="B26" s="26" t="s">
        <v>23</v>
      </c>
      <c r="C26" s="21"/>
      <c r="D26" s="153"/>
      <c r="E26" s="120"/>
      <c r="F26" s="121"/>
      <c r="G26" s="120"/>
      <c r="H26" s="120"/>
      <c r="I26" s="13">
        <v>2337.6</v>
      </c>
      <c r="J26" s="14"/>
    </row>
    <row r="27" spans="1:11" s="13" customFormat="1" ht="15.75" thickBot="1" x14ac:dyDescent="0.25">
      <c r="A27" s="27" t="s">
        <v>26</v>
      </c>
      <c r="B27" s="28" t="s">
        <v>27</v>
      </c>
      <c r="C27" s="21"/>
      <c r="D27" s="153"/>
      <c r="E27" s="120"/>
      <c r="F27" s="121"/>
      <c r="G27" s="120"/>
      <c r="H27" s="120"/>
      <c r="I27" s="13">
        <v>2337.6</v>
      </c>
      <c r="J27" s="14"/>
    </row>
    <row r="28" spans="1:11" s="13" customFormat="1" ht="15.75" thickBot="1" x14ac:dyDescent="0.25">
      <c r="A28" s="25" t="s">
        <v>28</v>
      </c>
      <c r="B28" s="26" t="s">
        <v>23</v>
      </c>
      <c r="C28" s="21"/>
      <c r="D28" s="153"/>
      <c r="E28" s="120"/>
      <c r="F28" s="121"/>
      <c r="G28" s="120"/>
      <c r="H28" s="120"/>
      <c r="I28" s="13">
        <v>2337.6</v>
      </c>
      <c r="J28" s="14"/>
    </row>
    <row r="29" spans="1:11" s="13" customFormat="1" ht="26.25" thickBot="1" x14ac:dyDescent="0.25">
      <c r="A29" s="25" t="s">
        <v>29</v>
      </c>
      <c r="B29" s="26" t="s">
        <v>30</v>
      </c>
      <c r="C29" s="21"/>
      <c r="D29" s="153"/>
      <c r="E29" s="120"/>
      <c r="F29" s="121"/>
      <c r="G29" s="120"/>
      <c r="H29" s="120"/>
      <c r="I29" s="13">
        <v>2337.6</v>
      </c>
      <c r="J29" s="14"/>
    </row>
    <row r="30" spans="1:11" s="13" customFormat="1" ht="15.75" thickBot="1" x14ac:dyDescent="0.25">
      <c r="A30" s="25" t="s">
        <v>31</v>
      </c>
      <c r="B30" s="26" t="s">
        <v>23</v>
      </c>
      <c r="C30" s="21"/>
      <c r="D30" s="153"/>
      <c r="E30" s="120"/>
      <c r="F30" s="121"/>
      <c r="G30" s="120"/>
      <c r="H30" s="120"/>
      <c r="I30" s="13">
        <v>2337.6</v>
      </c>
      <c r="J30" s="14"/>
    </row>
    <row r="31" spans="1:11" s="13" customFormat="1" ht="26.25" thickBot="1" x14ac:dyDescent="0.25">
      <c r="A31" s="25" t="s">
        <v>32</v>
      </c>
      <c r="B31" s="26" t="s">
        <v>33</v>
      </c>
      <c r="C31" s="21"/>
      <c r="D31" s="153"/>
      <c r="E31" s="120"/>
      <c r="F31" s="121"/>
      <c r="G31" s="120"/>
      <c r="H31" s="120"/>
      <c r="I31" s="13">
        <v>2337.6</v>
      </c>
      <c r="J31" s="14"/>
    </row>
    <row r="32" spans="1:11" s="30" customFormat="1" ht="18.75" customHeight="1" x14ac:dyDescent="0.2">
      <c r="A32" s="29" t="s">
        <v>34</v>
      </c>
      <c r="B32" s="20" t="s">
        <v>35</v>
      </c>
      <c r="C32" s="21">
        <f>F32*12</f>
        <v>0</v>
      </c>
      <c r="D32" s="153">
        <f t="shared" ref="D32:D43" si="0">G32*I32</f>
        <v>21038.400000000001</v>
      </c>
      <c r="E32" s="120">
        <f>H32*12</f>
        <v>9</v>
      </c>
      <c r="F32" s="154"/>
      <c r="G32" s="120">
        <f t="shared" ref="G32:G43" si="1">H32*12</f>
        <v>9</v>
      </c>
      <c r="H32" s="120">
        <v>0.75</v>
      </c>
      <c r="I32" s="13">
        <v>2337.6</v>
      </c>
      <c r="J32" s="14">
        <v>0.6</v>
      </c>
      <c r="K32" s="30">
        <v>2500.1999999999998</v>
      </c>
    </row>
    <row r="33" spans="1:12" s="13" customFormat="1" ht="17.25" customHeight="1" x14ac:dyDescent="0.2">
      <c r="A33" s="29" t="s">
        <v>36</v>
      </c>
      <c r="B33" s="20" t="s">
        <v>37</v>
      </c>
      <c r="C33" s="21">
        <f>F33*12</f>
        <v>0</v>
      </c>
      <c r="D33" s="153">
        <f t="shared" si="0"/>
        <v>68725.440000000002</v>
      </c>
      <c r="E33" s="120">
        <f>H33*12</f>
        <v>29.4</v>
      </c>
      <c r="F33" s="154"/>
      <c r="G33" s="120">
        <f t="shared" si="1"/>
        <v>29.4</v>
      </c>
      <c r="H33" s="120">
        <v>2.4500000000000002</v>
      </c>
      <c r="I33" s="13">
        <v>2337.6</v>
      </c>
      <c r="J33" s="14">
        <v>1.94</v>
      </c>
      <c r="K33" s="30">
        <v>2500.1999999999998</v>
      </c>
    </row>
    <row r="34" spans="1:12" s="17" customFormat="1" ht="30" x14ac:dyDescent="0.2">
      <c r="A34" s="29" t="s">
        <v>38</v>
      </c>
      <c r="B34" s="20" t="s">
        <v>15</v>
      </c>
      <c r="C34" s="31"/>
      <c r="D34" s="153">
        <f>2042.21*I34/K34</f>
        <v>1909.4</v>
      </c>
      <c r="E34" s="155"/>
      <c r="F34" s="154"/>
      <c r="G34" s="120">
        <f>D34/I34</f>
        <v>0.82</v>
      </c>
      <c r="H34" s="120">
        <f>G34/12</f>
        <v>7.0000000000000007E-2</v>
      </c>
      <c r="I34" s="13">
        <v>2337.6</v>
      </c>
      <c r="J34" s="14">
        <v>0.05</v>
      </c>
      <c r="K34" s="30">
        <v>2500.1999999999998</v>
      </c>
    </row>
    <row r="35" spans="1:12" s="17" customFormat="1" ht="30" customHeight="1" x14ac:dyDescent="0.2">
      <c r="A35" s="29" t="s">
        <v>39</v>
      </c>
      <c r="B35" s="20" t="s">
        <v>15</v>
      </c>
      <c r="C35" s="31"/>
      <c r="D35" s="153">
        <f>2042.21*I35/K35</f>
        <v>1909.4</v>
      </c>
      <c r="E35" s="155"/>
      <c r="F35" s="154"/>
      <c r="G35" s="120">
        <f>D35/I35</f>
        <v>0.82</v>
      </c>
      <c r="H35" s="120">
        <f>G35/12</f>
        <v>7.0000000000000007E-2</v>
      </c>
      <c r="I35" s="13">
        <v>2337.6</v>
      </c>
      <c r="J35" s="14">
        <v>0.05</v>
      </c>
      <c r="K35" s="30">
        <v>2500.1999999999998</v>
      </c>
    </row>
    <row r="36" spans="1:12" s="17" customFormat="1" ht="21" customHeight="1" x14ac:dyDescent="0.2">
      <c r="A36" s="29" t="s">
        <v>116</v>
      </c>
      <c r="B36" s="20" t="s">
        <v>15</v>
      </c>
      <c r="C36" s="31"/>
      <c r="D36" s="153">
        <v>12896.1</v>
      </c>
      <c r="E36" s="155"/>
      <c r="F36" s="154"/>
      <c r="G36" s="120">
        <f>D36/I36</f>
        <v>5.52</v>
      </c>
      <c r="H36" s="120">
        <f>G36/12</f>
        <v>0.46</v>
      </c>
      <c r="I36" s="13">
        <v>2337.6</v>
      </c>
      <c r="J36" s="14">
        <v>0.36</v>
      </c>
    </row>
    <row r="37" spans="1:12" s="17" customFormat="1" ht="30" hidden="1" x14ac:dyDescent="0.2">
      <c r="A37" s="29" t="s">
        <v>40</v>
      </c>
      <c r="B37" s="20" t="s">
        <v>30</v>
      </c>
      <c r="C37" s="31"/>
      <c r="D37" s="153">
        <f t="shared" si="0"/>
        <v>0</v>
      </c>
      <c r="E37" s="155"/>
      <c r="F37" s="154"/>
      <c r="G37" s="120">
        <f t="shared" si="1"/>
        <v>0</v>
      </c>
      <c r="H37" s="120">
        <v>0</v>
      </c>
      <c r="I37" s="13">
        <v>2337.6</v>
      </c>
      <c r="J37" s="14">
        <v>0</v>
      </c>
    </row>
    <row r="38" spans="1:12" s="17" customFormat="1" ht="30" hidden="1" x14ac:dyDescent="0.2">
      <c r="A38" s="29" t="s">
        <v>41</v>
      </c>
      <c r="B38" s="20" t="s">
        <v>30</v>
      </c>
      <c r="C38" s="31"/>
      <c r="D38" s="153">
        <f t="shared" si="0"/>
        <v>0</v>
      </c>
      <c r="E38" s="155"/>
      <c r="F38" s="154"/>
      <c r="G38" s="120">
        <f t="shared" si="1"/>
        <v>0</v>
      </c>
      <c r="H38" s="120">
        <v>0</v>
      </c>
      <c r="I38" s="13">
        <v>2337.6</v>
      </c>
      <c r="J38" s="14">
        <v>0</v>
      </c>
    </row>
    <row r="39" spans="1:12" s="17" customFormat="1" ht="30" x14ac:dyDescent="0.2">
      <c r="A39" s="29" t="s">
        <v>135</v>
      </c>
      <c r="B39" s="20" t="s">
        <v>30</v>
      </c>
      <c r="C39" s="31"/>
      <c r="D39" s="153">
        <v>12896.11</v>
      </c>
      <c r="E39" s="155"/>
      <c r="F39" s="154"/>
      <c r="G39" s="120">
        <f>D39/I39</f>
        <v>5.52</v>
      </c>
      <c r="H39" s="120">
        <f>G39/12</f>
        <v>0.46</v>
      </c>
      <c r="I39" s="13">
        <v>2337.6</v>
      </c>
      <c r="J39" s="14">
        <v>0</v>
      </c>
    </row>
    <row r="40" spans="1:12" s="17" customFormat="1" ht="30" x14ac:dyDescent="0.2">
      <c r="A40" s="29" t="s">
        <v>42</v>
      </c>
      <c r="B40" s="20"/>
      <c r="C40" s="31">
        <f>F40*12</f>
        <v>0</v>
      </c>
      <c r="D40" s="153">
        <f t="shared" si="0"/>
        <v>5890.75</v>
      </c>
      <c r="E40" s="155">
        <f>H40*12</f>
        <v>2.52</v>
      </c>
      <c r="F40" s="154"/>
      <c r="G40" s="120">
        <f t="shared" si="1"/>
        <v>2.52</v>
      </c>
      <c r="H40" s="120">
        <v>0.21</v>
      </c>
      <c r="I40" s="13">
        <v>2337.6</v>
      </c>
      <c r="J40" s="14">
        <v>0.14000000000000001</v>
      </c>
    </row>
    <row r="41" spans="1:12" s="13" customFormat="1" ht="15" x14ac:dyDescent="0.2">
      <c r="A41" s="29" t="s">
        <v>43</v>
      </c>
      <c r="B41" s="20" t="s">
        <v>44</v>
      </c>
      <c r="C41" s="31">
        <f>F41*12</f>
        <v>0</v>
      </c>
      <c r="D41" s="153">
        <f t="shared" si="0"/>
        <v>1683.07</v>
      </c>
      <c r="E41" s="155">
        <f>H41*12</f>
        <v>0.72</v>
      </c>
      <c r="F41" s="154"/>
      <c r="G41" s="120">
        <f t="shared" si="1"/>
        <v>0.72</v>
      </c>
      <c r="H41" s="120">
        <v>0.06</v>
      </c>
      <c r="I41" s="13">
        <v>2337.6</v>
      </c>
      <c r="J41" s="14">
        <v>0.03</v>
      </c>
      <c r="K41" s="13">
        <v>2500.1999999999998</v>
      </c>
    </row>
    <row r="42" spans="1:12" s="13" customFormat="1" ht="21" customHeight="1" x14ac:dyDescent="0.2">
      <c r="A42" s="29" t="s">
        <v>45</v>
      </c>
      <c r="B42" s="32" t="s">
        <v>46</v>
      </c>
      <c r="C42" s="33">
        <f>F42*12</f>
        <v>0</v>
      </c>
      <c r="D42" s="153">
        <f t="shared" si="0"/>
        <v>1122.05</v>
      </c>
      <c r="E42" s="155">
        <f t="shared" ref="E42:E43" si="2">H42*12</f>
        <v>0.48</v>
      </c>
      <c r="F42" s="154"/>
      <c r="G42" s="120">
        <f t="shared" si="1"/>
        <v>0.48</v>
      </c>
      <c r="H42" s="120">
        <v>0.04</v>
      </c>
      <c r="I42" s="13">
        <v>2337.6</v>
      </c>
      <c r="J42" s="14">
        <v>0.02</v>
      </c>
      <c r="K42" s="13">
        <v>2500.1999999999998</v>
      </c>
    </row>
    <row r="43" spans="1:12" s="30" customFormat="1" ht="30" x14ac:dyDescent="0.2">
      <c r="A43" s="29" t="s">
        <v>47</v>
      </c>
      <c r="B43" s="20" t="s">
        <v>48</v>
      </c>
      <c r="C43" s="31">
        <f>F43*12</f>
        <v>0</v>
      </c>
      <c r="D43" s="153">
        <f t="shared" si="0"/>
        <v>1402.56</v>
      </c>
      <c r="E43" s="155">
        <f t="shared" si="2"/>
        <v>0.6</v>
      </c>
      <c r="F43" s="154"/>
      <c r="G43" s="120">
        <f t="shared" si="1"/>
        <v>0.6</v>
      </c>
      <c r="H43" s="120">
        <v>0.05</v>
      </c>
      <c r="I43" s="13">
        <v>2337.6</v>
      </c>
      <c r="J43" s="14">
        <v>0.03</v>
      </c>
      <c r="K43" s="13">
        <v>2500.1999999999998</v>
      </c>
    </row>
    <row r="44" spans="1:12" s="30" customFormat="1" ht="15" x14ac:dyDescent="0.2">
      <c r="A44" s="29" t="s">
        <v>49</v>
      </c>
      <c r="B44" s="20"/>
      <c r="C44" s="21"/>
      <c r="D44" s="120">
        <f>D46+D47+D48+D49+D50+D51+D52+D53+D54+D55+D56</f>
        <v>17064.04</v>
      </c>
      <c r="E44" s="120"/>
      <c r="F44" s="154"/>
      <c r="G44" s="120">
        <f>D44/I44</f>
        <v>7.3</v>
      </c>
      <c r="H44" s="120">
        <f>G44/12</f>
        <v>0.61</v>
      </c>
      <c r="I44" s="13">
        <v>2337.6</v>
      </c>
      <c r="J44" s="14">
        <v>0.74</v>
      </c>
    </row>
    <row r="45" spans="1:12" s="17" customFormat="1" ht="15" hidden="1" x14ac:dyDescent="0.2">
      <c r="A45" s="34"/>
      <c r="B45" s="35"/>
      <c r="C45" s="36"/>
      <c r="D45" s="151"/>
      <c r="E45" s="156"/>
      <c r="F45" s="157"/>
      <c r="G45" s="156"/>
      <c r="H45" s="156"/>
      <c r="I45" s="13">
        <v>2337.6</v>
      </c>
      <c r="J45" s="14"/>
      <c r="L45" s="30"/>
    </row>
    <row r="46" spans="1:12" s="17" customFormat="1" ht="28.5" customHeight="1" x14ac:dyDescent="0.2">
      <c r="A46" s="34" t="s">
        <v>136</v>
      </c>
      <c r="B46" s="35" t="s">
        <v>50</v>
      </c>
      <c r="C46" s="36"/>
      <c r="D46" s="151">
        <v>622.74</v>
      </c>
      <c r="E46" s="156"/>
      <c r="F46" s="157"/>
      <c r="G46" s="156"/>
      <c r="H46" s="156"/>
      <c r="I46" s="13">
        <v>2337.6</v>
      </c>
      <c r="J46" s="14">
        <v>0.01</v>
      </c>
      <c r="L46" s="30"/>
    </row>
    <row r="47" spans="1:12" s="17" customFormat="1" ht="15" x14ac:dyDescent="0.2">
      <c r="A47" s="34" t="s">
        <v>51</v>
      </c>
      <c r="B47" s="35" t="s">
        <v>52</v>
      </c>
      <c r="C47" s="36">
        <f>F47*12</f>
        <v>0</v>
      </c>
      <c r="D47" s="151">
        <v>459.48</v>
      </c>
      <c r="E47" s="156">
        <f>H47*12</f>
        <v>0</v>
      </c>
      <c r="F47" s="157"/>
      <c r="G47" s="156"/>
      <c r="H47" s="156"/>
      <c r="I47" s="13">
        <v>2337.6</v>
      </c>
      <c r="J47" s="14">
        <v>0.01</v>
      </c>
      <c r="L47" s="30"/>
    </row>
    <row r="48" spans="1:12" s="17" customFormat="1" ht="15" x14ac:dyDescent="0.2">
      <c r="A48" s="34" t="s">
        <v>114</v>
      </c>
      <c r="B48" s="38" t="s">
        <v>50</v>
      </c>
      <c r="C48" s="36"/>
      <c r="D48" s="151">
        <v>818.74</v>
      </c>
      <c r="E48" s="156"/>
      <c r="F48" s="157"/>
      <c r="G48" s="156"/>
      <c r="H48" s="156"/>
      <c r="I48" s="13">
        <v>2337.6</v>
      </c>
      <c r="J48" s="14"/>
      <c r="L48" s="30"/>
    </row>
    <row r="49" spans="1:12" s="17" customFormat="1" ht="15" x14ac:dyDescent="0.2">
      <c r="A49" s="198" t="s">
        <v>150</v>
      </c>
      <c r="B49" s="199" t="s">
        <v>50</v>
      </c>
      <c r="C49" s="200"/>
      <c r="D49" s="202">
        <v>1868.49</v>
      </c>
      <c r="E49" s="156">
        <f>H49*12</f>
        <v>0</v>
      </c>
      <c r="F49" s="157"/>
      <c r="G49" s="156"/>
      <c r="H49" s="156"/>
      <c r="I49" s="13">
        <v>2337.6</v>
      </c>
      <c r="J49" s="14">
        <v>0.2</v>
      </c>
      <c r="L49" s="30"/>
    </row>
    <row r="50" spans="1:12" s="17" customFormat="1" ht="15" x14ac:dyDescent="0.2">
      <c r="A50" s="175" t="s">
        <v>53</v>
      </c>
      <c r="B50" s="176" t="s">
        <v>50</v>
      </c>
      <c r="C50" s="36">
        <f>F50*12</f>
        <v>0</v>
      </c>
      <c r="D50" s="151">
        <v>875.61</v>
      </c>
      <c r="E50" s="156">
        <f>H50*12</f>
        <v>0</v>
      </c>
      <c r="F50" s="157"/>
      <c r="G50" s="156"/>
      <c r="H50" s="156"/>
      <c r="I50" s="13">
        <v>2337.6</v>
      </c>
      <c r="J50" s="14">
        <v>0.02</v>
      </c>
      <c r="L50" s="30"/>
    </row>
    <row r="51" spans="1:12" s="17" customFormat="1" ht="15" x14ac:dyDescent="0.2">
      <c r="A51" s="175" t="s">
        <v>54</v>
      </c>
      <c r="B51" s="176" t="s">
        <v>50</v>
      </c>
      <c r="C51" s="36">
        <f>F51*12</f>
        <v>0</v>
      </c>
      <c r="D51" s="151">
        <v>3903.72</v>
      </c>
      <c r="E51" s="156">
        <f>H51*12</f>
        <v>0</v>
      </c>
      <c r="F51" s="157"/>
      <c r="G51" s="156"/>
      <c r="H51" s="156"/>
      <c r="I51" s="13">
        <v>2337.6</v>
      </c>
      <c r="J51" s="14">
        <v>0.11</v>
      </c>
      <c r="L51" s="30"/>
    </row>
    <row r="52" spans="1:12" s="17" customFormat="1" ht="15" x14ac:dyDescent="0.2">
      <c r="A52" s="175" t="s">
        <v>55</v>
      </c>
      <c r="B52" s="176" t="s">
        <v>50</v>
      </c>
      <c r="C52" s="36">
        <f>F52*12</f>
        <v>0</v>
      </c>
      <c r="D52" s="151">
        <v>918.95</v>
      </c>
      <c r="E52" s="156">
        <f>H52*12</f>
        <v>0</v>
      </c>
      <c r="F52" s="157"/>
      <c r="G52" s="156"/>
      <c r="H52" s="156"/>
      <c r="I52" s="13">
        <v>2337.6</v>
      </c>
      <c r="J52" s="14">
        <v>0.02</v>
      </c>
      <c r="L52" s="30"/>
    </row>
    <row r="53" spans="1:12" s="17" customFormat="1" ht="15" x14ac:dyDescent="0.2">
      <c r="A53" s="175" t="s">
        <v>56</v>
      </c>
      <c r="B53" s="176" t="s">
        <v>50</v>
      </c>
      <c r="C53" s="36"/>
      <c r="D53" s="151">
        <v>437.79</v>
      </c>
      <c r="E53" s="156"/>
      <c r="F53" s="157"/>
      <c r="G53" s="156"/>
      <c r="H53" s="156"/>
      <c r="I53" s="13">
        <v>2337.6</v>
      </c>
      <c r="J53" s="14">
        <v>0.01</v>
      </c>
      <c r="L53" s="30"/>
    </row>
    <row r="54" spans="1:12" s="17" customFormat="1" ht="15" x14ac:dyDescent="0.2">
      <c r="A54" s="175" t="s">
        <v>57</v>
      </c>
      <c r="B54" s="176" t="s">
        <v>52</v>
      </c>
      <c r="C54" s="36"/>
      <c r="D54" s="151">
        <v>1751.23</v>
      </c>
      <c r="E54" s="156"/>
      <c r="F54" s="157"/>
      <c r="G54" s="156"/>
      <c r="H54" s="156"/>
      <c r="I54" s="13">
        <v>2337.6</v>
      </c>
      <c r="J54" s="14">
        <v>0.05</v>
      </c>
      <c r="L54" s="30"/>
    </row>
    <row r="55" spans="1:12" s="17" customFormat="1" ht="25.5" x14ac:dyDescent="0.2">
      <c r="A55" s="175" t="s">
        <v>58</v>
      </c>
      <c r="B55" s="176" t="s">
        <v>50</v>
      </c>
      <c r="C55" s="36">
        <f>F55*12</f>
        <v>0</v>
      </c>
      <c r="D55" s="151">
        <v>1918.68</v>
      </c>
      <c r="E55" s="156">
        <f>H55*12</f>
        <v>0</v>
      </c>
      <c r="F55" s="157"/>
      <c r="G55" s="156"/>
      <c r="H55" s="156"/>
      <c r="I55" s="13">
        <v>2337.6</v>
      </c>
      <c r="J55" s="14">
        <v>0.05</v>
      </c>
      <c r="L55" s="30"/>
    </row>
    <row r="56" spans="1:12" s="17" customFormat="1" ht="25.5" x14ac:dyDescent="0.2">
      <c r="A56" s="175" t="s">
        <v>137</v>
      </c>
      <c r="B56" s="176" t="s">
        <v>50</v>
      </c>
      <c r="C56" s="36"/>
      <c r="D56" s="151">
        <v>3488.61</v>
      </c>
      <c r="E56" s="156"/>
      <c r="F56" s="157"/>
      <c r="G56" s="156"/>
      <c r="H56" s="156"/>
      <c r="I56" s="13">
        <v>2337.6</v>
      </c>
      <c r="J56" s="14">
        <v>0.01</v>
      </c>
      <c r="L56" s="30"/>
    </row>
    <row r="57" spans="1:12" s="17" customFormat="1" ht="15" hidden="1" x14ac:dyDescent="0.2">
      <c r="A57" s="175"/>
      <c r="B57" s="176"/>
      <c r="C57" s="37"/>
      <c r="D57" s="151"/>
      <c r="E57" s="158"/>
      <c r="F57" s="157"/>
      <c r="G57" s="156"/>
      <c r="H57" s="156"/>
      <c r="I57" s="13">
        <v>2337.6</v>
      </c>
      <c r="J57" s="14"/>
      <c r="L57" s="30"/>
    </row>
    <row r="58" spans="1:12" s="17" customFormat="1" ht="15" hidden="1" x14ac:dyDescent="0.2">
      <c r="A58" s="175"/>
      <c r="B58" s="176"/>
      <c r="C58" s="36"/>
      <c r="D58" s="151"/>
      <c r="E58" s="156"/>
      <c r="F58" s="157"/>
      <c r="G58" s="156"/>
      <c r="H58" s="156"/>
      <c r="I58" s="13">
        <v>2337.6</v>
      </c>
      <c r="J58" s="14"/>
      <c r="L58" s="30"/>
    </row>
    <row r="59" spans="1:12" s="30" customFormat="1" ht="30" x14ac:dyDescent="0.2">
      <c r="A59" s="115" t="s">
        <v>59</v>
      </c>
      <c r="B59" s="177"/>
      <c r="C59" s="21"/>
      <c r="D59" s="120">
        <f>D60+D61+D62+D63+D64+D65</f>
        <v>23154.63</v>
      </c>
      <c r="E59" s="120"/>
      <c r="F59" s="121"/>
      <c r="G59" s="120">
        <f>D59/I59</f>
        <v>9.91</v>
      </c>
      <c r="H59" s="120">
        <f>G59/12</f>
        <v>0.83</v>
      </c>
      <c r="I59" s="13">
        <v>2337.6</v>
      </c>
      <c r="J59" s="14">
        <v>1.03</v>
      </c>
    </row>
    <row r="60" spans="1:12" s="17" customFormat="1" ht="15" x14ac:dyDescent="0.2">
      <c r="A60" s="175" t="s">
        <v>60</v>
      </c>
      <c r="B60" s="176" t="s">
        <v>61</v>
      </c>
      <c r="C60" s="36"/>
      <c r="D60" s="151">
        <f>2626.83*I60/K60</f>
        <v>2455.9899999999998</v>
      </c>
      <c r="E60" s="156"/>
      <c r="F60" s="157"/>
      <c r="G60" s="156"/>
      <c r="H60" s="156"/>
      <c r="I60" s="13">
        <v>2337.6</v>
      </c>
      <c r="J60" s="14">
        <v>7.0000000000000007E-2</v>
      </c>
      <c r="K60" s="17">
        <v>2500.1999999999998</v>
      </c>
      <c r="L60" s="30"/>
    </row>
    <row r="61" spans="1:12" s="17" customFormat="1" ht="25.5" x14ac:dyDescent="0.2">
      <c r="A61" s="175" t="s">
        <v>62</v>
      </c>
      <c r="B61" s="176" t="s">
        <v>63</v>
      </c>
      <c r="C61" s="36"/>
      <c r="D61" s="151">
        <f>1751.23*I61/K61</f>
        <v>1637.34</v>
      </c>
      <c r="E61" s="156"/>
      <c r="F61" s="157"/>
      <c r="G61" s="156"/>
      <c r="H61" s="156"/>
      <c r="I61" s="13">
        <v>2337.6</v>
      </c>
      <c r="J61" s="14">
        <v>0.05</v>
      </c>
      <c r="K61" s="17">
        <v>2500.1999999999998</v>
      </c>
      <c r="L61" s="30"/>
    </row>
    <row r="62" spans="1:12" s="17" customFormat="1" ht="15" x14ac:dyDescent="0.2">
      <c r="A62" s="175" t="s">
        <v>64</v>
      </c>
      <c r="B62" s="176" t="s">
        <v>65</v>
      </c>
      <c r="C62" s="36"/>
      <c r="D62" s="151">
        <f>1837.85*I62/K62</f>
        <v>1718.33</v>
      </c>
      <c r="E62" s="156"/>
      <c r="F62" s="157"/>
      <c r="G62" s="156"/>
      <c r="H62" s="156"/>
      <c r="I62" s="13">
        <v>2337.6</v>
      </c>
      <c r="J62" s="14">
        <v>0.05</v>
      </c>
      <c r="K62" s="17">
        <v>2500.1999999999998</v>
      </c>
      <c r="L62" s="30"/>
    </row>
    <row r="63" spans="1:12" s="17" customFormat="1" ht="25.5" x14ac:dyDescent="0.2">
      <c r="A63" s="175" t="s">
        <v>66</v>
      </c>
      <c r="B63" s="176" t="s">
        <v>67</v>
      </c>
      <c r="C63" s="36"/>
      <c r="D63" s="151">
        <v>1751.2</v>
      </c>
      <c r="E63" s="156"/>
      <c r="F63" s="157"/>
      <c r="G63" s="156"/>
      <c r="H63" s="156"/>
      <c r="I63" s="13">
        <v>2337.6</v>
      </c>
      <c r="J63" s="14">
        <v>0.05</v>
      </c>
      <c r="L63" s="30"/>
    </row>
    <row r="64" spans="1:12" s="17" customFormat="1" ht="15" x14ac:dyDescent="0.2">
      <c r="A64" s="133" t="s">
        <v>129</v>
      </c>
      <c r="B64" s="134" t="s">
        <v>65</v>
      </c>
      <c r="C64" s="124"/>
      <c r="D64" s="135">
        <f>10447.83*I64/K64</f>
        <v>9768.36</v>
      </c>
      <c r="E64" s="156"/>
      <c r="F64" s="157"/>
      <c r="G64" s="156"/>
      <c r="H64" s="156"/>
      <c r="I64" s="13">
        <v>2337.6</v>
      </c>
      <c r="J64" s="14">
        <v>0.03</v>
      </c>
      <c r="K64" s="17">
        <v>2500.1999999999998</v>
      </c>
      <c r="L64" s="30"/>
    </row>
    <row r="65" spans="1:12" s="17" customFormat="1" ht="15" x14ac:dyDescent="0.2">
      <c r="A65" s="175" t="s">
        <v>69</v>
      </c>
      <c r="B65" s="176" t="s">
        <v>15</v>
      </c>
      <c r="C65" s="37"/>
      <c r="D65" s="151">
        <f>6228.48*I65/K65</f>
        <v>5823.41</v>
      </c>
      <c r="E65" s="158"/>
      <c r="F65" s="157"/>
      <c r="G65" s="156"/>
      <c r="H65" s="156"/>
      <c r="I65" s="13">
        <v>2337.6</v>
      </c>
      <c r="J65" s="14">
        <v>0.17</v>
      </c>
      <c r="K65" s="17">
        <v>2500.1999999999998</v>
      </c>
      <c r="L65" s="30"/>
    </row>
    <row r="66" spans="1:12" s="17" customFormat="1" ht="30" x14ac:dyDescent="0.2">
      <c r="A66" s="178" t="s">
        <v>70</v>
      </c>
      <c r="B66" s="176"/>
      <c r="C66" s="36"/>
      <c r="D66" s="120">
        <v>0</v>
      </c>
      <c r="E66" s="156"/>
      <c r="F66" s="157"/>
      <c r="G66" s="120">
        <v>0</v>
      </c>
      <c r="H66" s="120">
        <v>0</v>
      </c>
      <c r="I66" s="13">
        <v>2337.6</v>
      </c>
      <c r="J66" s="14">
        <v>0.09</v>
      </c>
      <c r="K66" s="17">
        <v>2500.1999999999998</v>
      </c>
      <c r="L66" s="30"/>
    </row>
    <row r="67" spans="1:12" s="17" customFormat="1" ht="25.5" hidden="1" x14ac:dyDescent="0.2">
      <c r="A67" s="175" t="s">
        <v>71</v>
      </c>
      <c r="B67" s="179" t="s">
        <v>30</v>
      </c>
      <c r="C67" s="36"/>
      <c r="D67" s="151"/>
      <c r="E67" s="156"/>
      <c r="F67" s="157"/>
      <c r="G67" s="156"/>
      <c r="H67" s="156"/>
      <c r="I67" s="13">
        <v>2337.6</v>
      </c>
      <c r="J67" s="14">
        <v>0.03</v>
      </c>
      <c r="L67" s="30"/>
    </row>
    <row r="68" spans="1:12" s="17" customFormat="1" ht="15" hidden="1" x14ac:dyDescent="0.2">
      <c r="A68" s="175" t="s">
        <v>72</v>
      </c>
      <c r="B68" s="176" t="s">
        <v>15</v>
      </c>
      <c r="C68" s="36"/>
      <c r="D68" s="151">
        <f>G68*I68</f>
        <v>0</v>
      </c>
      <c r="E68" s="156"/>
      <c r="F68" s="157"/>
      <c r="G68" s="156">
        <f>H68*12</f>
        <v>0</v>
      </c>
      <c r="H68" s="156">
        <v>0</v>
      </c>
      <c r="I68" s="13">
        <v>2337.6</v>
      </c>
      <c r="J68" s="14">
        <v>0</v>
      </c>
      <c r="L68" s="30"/>
    </row>
    <row r="69" spans="1:12" s="17" customFormat="1" ht="15" x14ac:dyDescent="0.2">
      <c r="A69" s="178" t="s">
        <v>73</v>
      </c>
      <c r="B69" s="176"/>
      <c r="C69" s="36"/>
      <c r="D69" s="120">
        <f>D71+D72+D78+D79</f>
        <v>27312.99</v>
      </c>
      <c r="E69" s="156"/>
      <c r="F69" s="157"/>
      <c r="G69" s="120">
        <f>D69/I69</f>
        <v>11.68</v>
      </c>
      <c r="H69" s="120">
        <f>G69/12</f>
        <v>0.97</v>
      </c>
      <c r="I69" s="13">
        <v>2337.6</v>
      </c>
      <c r="J69" s="14">
        <v>0.32</v>
      </c>
      <c r="L69" s="30"/>
    </row>
    <row r="70" spans="1:12" s="17" customFormat="1" ht="15" hidden="1" x14ac:dyDescent="0.2">
      <c r="A70" s="175" t="s">
        <v>74</v>
      </c>
      <c r="B70" s="176" t="s">
        <v>15</v>
      </c>
      <c r="C70" s="36"/>
      <c r="D70" s="151">
        <f t="shared" ref="D70:D77" si="3">G70*I70</f>
        <v>0</v>
      </c>
      <c r="E70" s="156"/>
      <c r="F70" s="157"/>
      <c r="G70" s="156">
        <f t="shared" ref="G70:G77" si="4">H70*12</f>
        <v>0</v>
      </c>
      <c r="H70" s="156">
        <v>0</v>
      </c>
      <c r="I70" s="13">
        <v>2337.6</v>
      </c>
      <c r="J70" s="14">
        <v>0</v>
      </c>
      <c r="L70" s="30"/>
    </row>
    <row r="71" spans="1:12" s="17" customFormat="1" ht="15" x14ac:dyDescent="0.2">
      <c r="A71" s="175" t="s">
        <v>75</v>
      </c>
      <c r="B71" s="176" t="s">
        <v>50</v>
      </c>
      <c r="C71" s="36"/>
      <c r="D71" s="151">
        <v>6305.6</v>
      </c>
      <c r="E71" s="156"/>
      <c r="F71" s="157"/>
      <c r="G71" s="156"/>
      <c r="H71" s="156"/>
      <c r="I71" s="13">
        <v>2337.6</v>
      </c>
      <c r="J71" s="14">
        <v>0.18</v>
      </c>
      <c r="L71" s="30"/>
    </row>
    <row r="72" spans="1:12" s="17" customFormat="1" ht="15" x14ac:dyDescent="0.2">
      <c r="A72" s="175" t="s">
        <v>76</v>
      </c>
      <c r="B72" s="176" t="s">
        <v>50</v>
      </c>
      <c r="C72" s="36"/>
      <c r="D72" s="151">
        <f>915.28*I72/K72</f>
        <v>855.75</v>
      </c>
      <c r="E72" s="156"/>
      <c r="F72" s="157"/>
      <c r="G72" s="156"/>
      <c r="H72" s="156"/>
      <c r="I72" s="13">
        <v>2337.6</v>
      </c>
      <c r="J72" s="14">
        <v>0.02</v>
      </c>
      <c r="K72" s="17">
        <v>2500.1999999999998</v>
      </c>
      <c r="L72" s="30"/>
    </row>
    <row r="73" spans="1:12" s="17" customFormat="1" ht="27.75" hidden="1" customHeight="1" x14ac:dyDescent="0.2">
      <c r="A73" s="175"/>
      <c r="B73" s="176"/>
      <c r="C73" s="36"/>
      <c r="D73" s="151"/>
      <c r="E73" s="156"/>
      <c r="F73" s="157"/>
      <c r="G73" s="156"/>
      <c r="H73" s="156"/>
      <c r="I73" s="13">
        <v>2337.6</v>
      </c>
      <c r="J73" s="14"/>
      <c r="L73" s="30"/>
    </row>
    <row r="74" spans="1:12" s="17" customFormat="1" ht="25.5" hidden="1" x14ac:dyDescent="0.2">
      <c r="A74" s="175" t="s">
        <v>77</v>
      </c>
      <c r="B74" s="176" t="s">
        <v>30</v>
      </c>
      <c r="C74" s="36"/>
      <c r="D74" s="151">
        <f t="shared" si="3"/>
        <v>0</v>
      </c>
      <c r="E74" s="156"/>
      <c r="F74" s="157"/>
      <c r="G74" s="156">
        <f t="shared" si="4"/>
        <v>0</v>
      </c>
      <c r="H74" s="156">
        <v>0</v>
      </c>
      <c r="I74" s="13">
        <v>2337.6</v>
      </c>
      <c r="J74" s="14">
        <v>0</v>
      </c>
      <c r="L74" s="30"/>
    </row>
    <row r="75" spans="1:12" s="17" customFormat="1" ht="25.5" hidden="1" x14ac:dyDescent="0.2">
      <c r="A75" s="175" t="s">
        <v>78</v>
      </c>
      <c r="B75" s="176" t="s">
        <v>30</v>
      </c>
      <c r="C75" s="36"/>
      <c r="D75" s="151">
        <f t="shared" si="3"/>
        <v>0</v>
      </c>
      <c r="E75" s="156"/>
      <c r="F75" s="157"/>
      <c r="G75" s="156">
        <f t="shared" si="4"/>
        <v>0</v>
      </c>
      <c r="H75" s="156">
        <v>0</v>
      </c>
      <c r="I75" s="13">
        <v>2337.6</v>
      </c>
      <c r="J75" s="14">
        <v>0</v>
      </c>
      <c r="L75" s="30"/>
    </row>
    <row r="76" spans="1:12" s="17" customFormat="1" ht="25.5" hidden="1" x14ac:dyDescent="0.2">
      <c r="A76" s="175" t="s">
        <v>79</v>
      </c>
      <c r="B76" s="176" t="s">
        <v>30</v>
      </c>
      <c r="C76" s="36"/>
      <c r="D76" s="151">
        <f t="shared" si="3"/>
        <v>0</v>
      </c>
      <c r="E76" s="156"/>
      <c r="F76" s="157"/>
      <c r="G76" s="156">
        <f t="shared" si="4"/>
        <v>0</v>
      </c>
      <c r="H76" s="156">
        <v>0</v>
      </c>
      <c r="I76" s="13">
        <v>2337.6</v>
      </c>
      <c r="J76" s="14">
        <v>0</v>
      </c>
      <c r="L76" s="30"/>
    </row>
    <row r="77" spans="1:12" s="17" customFormat="1" ht="25.5" hidden="1" x14ac:dyDescent="0.2">
      <c r="A77" s="175" t="s">
        <v>80</v>
      </c>
      <c r="B77" s="176" t="s">
        <v>30</v>
      </c>
      <c r="C77" s="36"/>
      <c r="D77" s="151">
        <f t="shared" si="3"/>
        <v>0</v>
      </c>
      <c r="E77" s="156"/>
      <c r="F77" s="157"/>
      <c r="G77" s="156">
        <f t="shared" si="4"/>
        <v>0</v>
      </c>
      <c r="H77" s="156">
        <v>0</v>
      </c>
      <c r="I77" s="13">
        <v>2337.6</v>
      </c>
      <c r="J77" s="14">
        <v>0</v>
      </c>
      <c r="L77" s="30"/>
    </row>
    <row r="78" spans="1:12" s="17" customFormat="1" ht="15" x14ac:dyDescent="0.2">
      <c r="A78" s="175" t="s">
        <v>81</v>
      </c>
      <c r="B78" s="179" t="s">
        <v>82</v>
      </c>
      <c r="C78" s="36"/>
      <c r="D78" s="159">
        <v>16105.8</v>
      </c>
      <c r="E78" s="156"/>
      <c r="F78" s="157"/>
      <c r="G78" s="158"/>
      <c r="H78" s="158"/>
      <c r="I78" s="13">
        <v>2337.6</v>
      </c>
      <c r="J78" s="14"/>
      <c r="L78" s="30"/>
    </row>
    <row r="79" spans="1:12" s="17" customFormat="1" ht="15" x14ac:dyDescent="0.2">
      <c r="A79" s="175" t="s">
        <v>138</v>
      </c>
      <c r="B79" s="179" t="s">
        <v>139</v>
      </c>
      <c r="C79" s="36"/>
      <c r="D79" s="159">
        <v>4045.84</v>
      </c>
      <c r="E79" s="156"/>
      <c r="F79" s="157"/>
      <c r="G79" s="158"/>
      <c r="H79" s="158"/>
      <c r="I79" s="13">
        <v>2337.6</v>
      </c>
      <c r="J79" s="14"/>
      <c r="L79" s="30"/>
    </row>
    <row r="80" spans="1:12" s="17" customFormat="1" ht="15" x14ac:dyDescent="0.2">
      <c r="A80" s="178" t="s">
        <v>83</v>
      </c>
      <c r="B80" s="176"/>
      <c r="C80" s="36"/>
      <c r="D80" s="120">
        <f>D81</f>
        <v>0</v>
      </c>
      <c r="E80" s="156"/>
      <c r="F80" s="157"/>
      <c r="G80" s="120">
        <f>D80/I80</f>
        <v>0</v>
      </c>
      <c r="H80" s="120">
        <f>G80/12</f>
        <v>0</v>
      </c>
      <c r="I80" s="13">
        <v>2337.6</v>
      </c>
      <c r="J80" s="14">
        <v>0.14000000000000001</v>
      </c>
      <c r="L80" s="30"/>
    </row>
    <row r="81" spans="1:12" s="17" customFormat="1" ht="15" x14ac:dyDescent="0.2">
      <c r="A81" s="175" t="s">
        <v>84</v>
      </c>
      <c r="B81" s="176" t="s">
        <v>50</v>
      </c>
      <c r="C81" s="36"/>
      <c r="D81" s="151">
        <v>0</v>
      </c>
      <c r="E81" s="156"/>
      <c r="F81" s="157"/>
      <c r="G81" s="156"/>
      <c r="H81" s="156"/>
      <c r="I81" s="13">
        <v>2337.6</v>
      </c>
      <c r="J81" s="14">
        <v>0.03</v>
      </c>
      <c r="L81" s="30"/>
    </row>
    <row r="82" spans="1:12" s="13" customFormat="1" ht="15" x14ac:dyDescent="0.2">
      <c r="A82" s="178" t="s">
        <v>85</v>
      </c>
      <c r="B82" s="180"/>
      <c r="C82" s="21"/>
      <c r="D82" s="120">
        <f>D83</f>
        <v>10609.92</v>
      </c>
      <c r="E82" s="120"/>
      <c r="F82" s="154"/>
      <c r="G82" s="120">
        <f>D82/I82</f>
        <v>4.54</v>
      </c>
      <c r="H82" s="120">
        <f>G82/12</f>
        <v>0.38</v>
      </c>
      <c r="I82" s="13">
        <v>2337.6</v>
      </c>
      <c r="J82" s="14">
        <v>0.04</v>
      </c>
      <c r="L82" s="30"/>
    </row>
    <row r="83" spans="1:12" s="17" customFormat="1" ht="15" x14ac:dyDescent="0.2">
      <c r="A83" s="175" t="s">
        <v>86</v>
      </c>
      <c r="B83" s="179" t="s">
        <v>52</v>
      </c>
      <c r="C83" s="36"/>
      <c r="D83" s="151">
        <v>10609.92</v>
      </c>
      <c r="E83" s="156"/>
      <c r="F83" s="157"/>
      <c r="G83" s="156"/>
      <c r="H83" s="156"/>
      <c r="I83" s="13">
        <v>2337.6</v>
      </c>
      <c r="J83" s="14">
        <v>0.04</v>
      </c>
      <c r="L83" s="30"/>
    </row>
    <row r="84" spans="1:12" s="13" customFormat="1" ht="15" x14ac:dyDescent="0.2">
      <c r="A84" s="178" t="s">
        <v>87</v>
      </c>
      <c r="B84" s="180"/>
      <c r="C84" s="21"/>
      <c r="D84" s="120">
        <f>D85+D86</f>
        <v>21470.639999999999</v>
      </c>
      <c r="E84" s="120"/>
      <c r="F84" s="154"/>
      <c r="G84" s="120">
        <f>D84/I84</f>
        <v>9.18</v>
      </c>
      <c r="H84" s="120">
        <f>G84/12</f>
        <v>0.77</v>
      </c>
      <c r="I84" s="13">
        <v>2337.6</v>
      </c>
      <c r="J84" s="14">
        <v>0.61</v>
      </c>
      <c r="L84" s="30"/>
    </row>
    <row r="85" spans="1:12" s="17" customFormat="1" ht="15" x14ac:dyDescent="0.2">
      <c r="A85" s="175" t="s">
        <v>88</v>
      </c>
      <c r="B85" s="176" t="s">
        <v>61</v>
      </c>
      <c r="C85" s="36"/>
      <c r="D85" s="151">
        <v>17351.79</v>
      </c>
      <c r="E85" s="156"/>
      <c r="F85" s="157"/>
      <c r="G85" s="156"/>
      <c r="H85" s="156"/>
      <c r="I85" s="13">
        <v>2337.6</v>
      </c>
      <c r="J85" s="14">
        <v>0.49</v>
      </c>
      <c r="L85" s="30"/>
    </row>
    <row r="86" spans="1:12" s="17" customFormat="1" ht="15" x14ac:dyDescent="0.2">
      <c r="A86" s="175" t="s">
        <v>89</v>
      </c>
      <c r="B86" s="176" t="s">
        <v>61</v>
      </c>
      <c r="C86" s="36"/>
      <c r="D86" s="151">
        <v>4118.8500000000004</v>
      </c>
      <c r="E86" s="156"/>
      <c r="F86" s="157"/>
      <c r="G86" s="156"/>
      <c r="H86" s="156"/>
      <c r="I86" s="13">
        <v>2337.6</v>
      </c>
      <c r="J86" s="14">
        <v>0.12</v>
      </c>
      <c r="L86" s="30"/>
    </row>
    <row r="87" spans="1:12" s="17" customFormat="1" ht="25.5" hidden="1" customHeight="1" x14ac:dyDescent="0.2">
      <c r="A87" s="175" t="s">
        <v>90</v>
      </c>
      <c r="B87" s="176" t="s">
        <v>50</v>
      </c>
      <c r="C87" s="36"/>
      <c r="D87" s="151"/>
      <c r="E87" s="156"/>
      <c r="F87" s="157"/>
      <c r="G87" s="156"/>
      <c r="H87" s="156">
        <v>0</v>
      </c>
      <c r="I87" s="13">
        <v>2337.6</v>
      </c>
      <c r="J87" s="14">
        <v>0</v>
      </c>
      <c r="L87" s="30"/>
    </row>
    <row r="88" spans="1:12" s="17" customFormat="1" ht="25.5" customHeight="1" x14ac:dyDescent="0.2">
      <c r="A88" s="178" t="s">
        <v>143</v>
      </c>
      <c r="B88" s="180" t="s">
        <v>144</v>
      </c>
      <c r="C88" s="33"/>
      <c r="D88" s="160">
        <f>30*1755</f>
        <v>52650</v>
      </c>
      <c r="E88" s="161"/>
      <c r="F88" s="162"/>
      <c r="G88" s="161">
        <f>D88/I88</f>
        <v>22.52</v>
      </c>
      <c r="H88" s="161">
        <f>G88/12</f>
        <v>1.88</v>
      </c>
      <c r="I88" s="13">
        <v>2337.6</v>
      </c>
      <c r="J88" s="14"/>
      <c r="L88" s="30"/>
    </row>
    <row r="89" spans="1:12" s="13" customFormat="1" ht="38.25" thickBot="1" x14ac:dyDescent="0.25">
      <c r="A89" s="181" t="s">
        <v>142</v>
      </c>
      <c r="B89" s="180" t="s">
        <v>30</v>
      </c>
      <c r="C89" s="33">
        <f>F89*12</f>
        <v>0</v>
      </c>
      <c r="D89" s="161">
        <f>G89*I89</f>
        <v>8134.85</v>
      </c>
      <c r="E89" s="161">
        <f>H89*12</f>
        <v>3.48</v>
      </c>
      <c r="F89" s="162"/>
      <c r="G89" s="161">
        <f>H89*12</f>
        <v>3.48</v>
      </c>
      <c r="H89" s="161">
        <v>0.28999999999999998</v>
      </c>
      <c r="I89" s="13">
        <v>2337.6</v>
      </c>
      <c r="J89" s="14">
        <v>0.3</v>
      </c>
      <c r="L89" s="30"/>
    </row>
    <row r="90" spans="1:12" s="13" customFormat="1" ht="19.5" hidden="1" thickBot="1" x14ac:dyDescent="0.25">
      <c r="A90" s="182" t="s">
        <v>91</v>
      </c>
      <c r="B90" s="183"/>
      <c r="C90" s="33">
        <f>F90*12</f>
        <v>0</v>
      </c>
      <c r="D90" s="161"/>
      <c r="E90" s="161"/>
      <c r="F90" s="162"/>
      <c r="G90" s="161"/>
      <c r="H90" s="161"/>
      <c r="I90" s="13">
        <v>2337.6</v>
      </c>
      <c r="J90" s="14"/>
      <c r="L90" s="30"/>
    </row>
    <row r="91" spans="1:12" s="13" customFormat="1" ht="15.75" hidden="1" thickBot="1" x14ac:dyDescent="0.25">
      <c r="A91" s="184" t="s">
        <v>92</v>
      </c>
      <c r="B91" s="149"/>
      <c r="C91" s="43"/>
      <c r="D91" s="135"/>
      <c r="E91" s="135"/>
      <c r="F91" s="136"/>
      <c r="G91" s="135"/>
      <c r="H91" s="135"/>
      <c r="I91" s="13">
        <v>2337.6</v>
      </c>
      <c r="J91" s="14"/>
      <c r="L91" s="30"/>
    </row>
    <row r="92" spans="1:12" s="13" customFormat="1" ht="15.75" hidden="1" thickBot="1" x14ac:dyDescent="0.25">
      <c r="A92" s="184" t="s">
        <v>93</v>
      </c>
      <c r="B92" s="149"/>
      <c r="C92" s="43"/>
      <c r="D92" s="135"/>
      <c r="E92" s="135"/>
      <c r="F92" s="136"/>
      <c r="G92" s="135"/>
      <c r="H92" s="135"/>
      <c r="I92" s="13">
        <v>2337.6</v>
      </c>
      <c r="J92" s="14"/>
      <c r="L92" s="30"/>
    </row>
    <row r="93" spans="1:12" s="13" customFormat="1" ht="15.75" hidden="1" thickBot="1" x14ac:dyDescent="0.25">
      <c r="A93" s="184" t="s">
        <v>94</v>
      </c>
      <c r="B93" s="149"/>
      <c r="C93" s="43"/>
      <c r="D93" s="135"/>
      <c r="E93" s="135"/>
      <c r="F93" s="136"/>
      <c r="G93" s="135"/>
      <c r="H93" s="135"/>
      <c r="I93" s="13">
        <v>2337.6</v>
      </c>
      <c r="J93" s="14"/>
      <c r="L93" s="30"/>
    </row>
    <row r="94" spans="1:12" s="13" customFormat="1" ht="29.25" hidden="1" thickBot="1" x14ac:dyDescent="0.25">
      <c r="A94" s="184" t="s">
        <v>95</v>
      </c>
      <c r="B94" s="149"/>
      <c r="C94" s="43"/>
      <c r="D94" s="135"/>
      <c r="E94" s="135"/>
      <c r="F94" s="136"/>
      <c r="G94" s="135"/>
      <c r="H94" s="135"/>
      <c r="I94" s="13">
        <v>2337.6</v>
      </c>
      <c r="J94" s="14"/>
      <c r="L94" s="30"/>
    </row>
    <row r="95" spans="1:12" s="13" customFormat="1" ht="15.75" hidden="1" thickBot="1" x14ac:dyDescent="0.25">
      <c r="A95" s="133" t="s">
        <v>96</v>
      </c>
      <c r="B95" s="134"/>
      <c r="C95" s="44"/>
      <c r="D95" s="135"/>
      <c r="E95" s="135"/>
      <c r="F95" s="136"/>
      <c r="G95" s="135"/>
      <c r="H95" s="135"/>
      <c r="I95" s="13">
        <v>2337.6</v>
      </c>
      <c r="J95" s="14"/>
      <c r="L95" s="30"/>
    </row>
    <row r="96" spans="1:12" s="13" customFormat="1" ht="30.75" thickBot="1" x14ac:dyDescent="0.45">
      <c r="A96" s="185" t="s">
        <v>97</v>
      </c>
      <c r="B96" s="180" t="s">
        <v>140</v>
      </c>
      <c r="C96" s="48"/>
      <c r="D96" s="163">
        <v>0</v>
      </c>
      <c r="E96" s="164"/>
      <c r="F96" s="165"/>
      <c r="G96" s="164">
        <f>D96/I96</f>
        <v>0</v>
      </c>
      <c r="H96" s="164">
        <v>0</v>
      </c>
      <c r="I96" s="13">
        <v>2337.6</v>
      </c>
      <c r="J96" s="14"/>
      <c r="L96" s="30"/>
    </row>
    <row r="97" spans="1:11" s="13" customFormat="1" ht="24.75" customHeight="1" thickBot="1" x14ac:dyDescent="0.45">
      <c r="A97" s="186" t="s">
        <v>98</v>
      </c>
      <c r="B97" s="170" t="s">
        <v>23</v>
      </c>
      <c r="C97" s="51"/>
      <c r="D97" s="166">
        <f>G97*I97</f>
        <v>46533.54</v>
      </c>
      <c r="E97" s="167"/>
      <c r="F97" s="166"/>
      <c r="G97" s="167">
        <f>12*H97</f>
        <v>20.76</v>
      </c>
      <c r="H97" s="167">
        <v>1.73</v>
      </c>
      <c r="I97" s="13">
        <v>2241.5</v>
      </c>
      <c r="J97" s="14"/>
    </row>
    <row r="98" spans="1:11" s="13" customFormat="1" ht="19.5" customHeight="1" thickBot="1" x14ac:dyDescent="0.25">
      <c r="A98" s="187" t="s">
        <v>99</v>
      </c>
      <c r="B98" s="188"/>
      <c r="C98" s="51">
        <f>F98*12</f>
        <v>0</v>
      </c>
      <c r="D98" s="167">
        <f>D97+D96+D89+D88+D84+D82+D80+D69+D66+D59+D44+D43+D42+D41+D40+D39+D36+D35+D34+D33+D32+D24+D16</f>
        <v>506674.67</v>
      </c>
      <c r="E98" s="167">
        <f>E97+E96+E89+E88+E84+E82+E80+E69+E66+E59+E44+E43+E42+E41+E40+E39+E36+E35+E34+E33+E32+E24+E16</f>
        <v>119.04</v>
      </c>
      <c r="F98" s="167">
        <f>F97+F96+F89+F88+F84+F82+F80+F69+F66+F59+F44+F43+F42+F41+F40+F39+F36+F35+F34+F33+F32+F24+F16</f>
        <v>0</v>
      </c>
      <c r="G98" s="167">
        <f>G97+G96+G89+G88+G84+G82+G80+G69+G66+G59+G44+G43+G42+G41+G40+G39+G36+G35+G34+G33+G32+G24+G16</f>
        <v>217.61</v>
      </c>
      <c r="H98" s="167">
        <f>H97+H96+H89+H88+H84+H82+H80+H69+H66+H59+H44+H43+H42+H41+H40+H39+H36+H35+H34+H33+H32+H24+H16</f>
        <v>18.149999999999999</v>
      </c>
      <c r="I98" s="13">
        <v>2337.6</v>
      </c>
      <c r="J98" s="14"/>
    </row>
    <row r="99" spans="1:11" s="13" customFormat="1" ht="19.5" hidden="1" thickBot="1" x14ac:dyDescent="0.45">
      <c r="A99" s="187" t="s">
        <v>97</v>
      </c>
      <c r="B99" s="188"/>
      <c r="C99" s="51"/>
      <c r="D99" s="166"/>
      <c r="E99" s="167"/>
      <c r="F99" s="168"/>
      <c r="G99" s="167"/>
      <c r="H99" s="168"/>
      <c r="I99" s="13">
        <v>2337.8000000000002</v>
      </c>
      <c r="J99" s="14"/>
    </row>
    <row r="100" spans="1:11" s="13" customFormat="1" ht="19.5" hidden="1" thickBot="1" x14ac:dyDescent="0.45">
      <c r="A100" s="187" t="s">
        <v>100</v>
      </c>
      <c r="B100" s="188"/>
      <c r="C100" s="51"/>
      <c r="D100" s="166"/>
      <c r="E100" s="167"/>
      <c r="F100" s="168"/>
      <c r="G100" s="166"/>
      <c r="H100" s="168"/>
      <c r="I100" s="13">
        <v>2337.8000000000002</v>
      </c>
      <c r="J100" s="14"/>
    </row>
    <row r="101" spans="1:11" s="57" customFormat="1" ht="20.25" hidden="1" thickBot="1" x14ac:dyDescent="0.25">
      <c r="A101" s="189" t="s">
        <v>101</v>
      </c>
      <c r="B101" s="170" t="s">
        <v>23</v>
      </c>
      <c r="C101" s="55" t="s">
        <v>102</v>
      </c>
      <c r="D101" s="169"/>
      <c r="E101" s="170" t="s">
        <v>102</v>
      </c>
      <c r="F101" s="171"/>
      <c r="G101" s="170" t="s">
        <v>102</v>
      </c>
      <c r="H101" s="171"/>
      <c r="I101" s="13">
        <v>2337.8000000000002</v>
      </c>
      <c r="J101" s="56"/>
    </row>
    <row r="102" spans="1:11" s="59" customFormat="1" ht="15" hidden="1" x14ac:dyDescent="0.2">
      <c r="A102" s="190"/>
      <c r="B102" s="172"/>
      <c r="D102" s="172"/>
      <c r="E102" s="172"/>
      <c r="F102" s="172"/>
      <c r="G102" s="172"/>
      <c r="H102" s="172"/>
      <c r="I102" s="13">
        <v>2337.8000000000002</v>
      </c>
      <c r="J102" s="60"/>
    </row>
    <row r="103" spans="1:11" s="65" customFormat="1" ht="18.75" hidden="1" x14ac:dyDescent="0.4">
      <c r="A103" s="191" t="s">
        <v>103</v>
      </c>
      <c r="B103" s="192"/>
      <c r="C103" s="63"/>
      <c r="D103" s="173" t="s">
        <v>104</v>
      </c>
      <c r="E103" s="173"/>
      <c r="F103" s="173"/>
      <c r="G103" s="173"/>
      <c r="H103" s="173">
        <f>H100-H99-H90</f>
        <v>0</v>
      </c>
      <c r="I103" s="13">
        <v>2337.8000000000002</v>
      </c>
      <c r="J103" s="64"/>
    </row>
    <row r="104" spans="1:11" s="57" customFormat="1" ht="19.5" x14ac:dyDescent="0.2">
      <c r="A104" s="193"/>
      <c r="B104" s="194"/>
      <c r="C104" s="68"/>
      <c r="D104" s="174"/>
      <c r="E104" s="174"/>
      <c r="F104" s="174"/>
      <c r="G104" s="174"/>
      <c r="H104" s="174"/>
      <c r="I104" s="13"/>
      <c r="J104" s="56"/>
    </row>
    <row r="105" spans="1:11" s="57" customFormat="1" ht="20.25" thickBot="1" x14ac:dyDescent="0.25">
      <c r="A105" s="193"/>
      <c r="B105" s="194"/>
      <c r="C105" s="68"/>
      <c r="D105" s="174"/>
      <c r="E105" s="174"/>
      <c r="F105" s="174"/>
      <c r="G105" s="174"/>
      <c r="H105" s="174"/>
      <c r="I105" s="13"/>
      <c r="J105" s="56"/>
    </row>
    <row r="106" spans="1:11" s="13" customFormat="1" ht="30.75" thickBot="1" x14ac:dyDescent="0.25">
      <c r="A106" s="185" t="s">
        <v>105</v>
      </c>
      <c r="B106" s="195"/>
      <c r="C106" s="48">
        <f>F106*12</f>
        <v>0</v>
      </c>
      <c r="D106" s="164">
        <f>D110+D111+D114+D115+D116</f>
        <v>72020.149999999994</v>
      </c>
      <c r="E106" s="164">
        <f t="shared" ref="E106:H106" si="5">E110+E111+E114+E115+E116</f>
        <v>0</v>
      </c>
      <c r="F106" s="164">
        <f t="shared" si="5"/>
        <v>0</v>
      </c>
      <c r="G106" s="164">
        <f t="shared" si="5"/>
        <v>30.8</v>
      </c>
      <c r="H106" s="164">
        <f t="shared" si="5"/>
        <v>2.57</v>
      </c>
      <c r="I106" s="13">
        <v>2337.6</v>
      </c>
      <c r="J106" s="14"/>
    </row>
    <row r="107" spans="1:11" s="13" customFormat="1" ht="15" hidden="1" x14ac:dyDescent="0.2">
      <c r="A107" s="144" t="s">
        <v>106</v>
      </c>
      <c r="B107" s="116"/>
      <c r="C107" s="71"/>
      <c r="D107" s="145">
        <f>G107*I107</f>
        <v>0</v>
      </c>
      <c r="E107" s="145">
        <f>H107*12</f>
        <v>0</v>
      </c>
      <c r="F107" s="146" t="e">
        <f>#REF!+#REF!+#REF!+#REF!+#REF!+#REF!+#REF!+#REF!+#REF!+#REF!</f>
        <v>#REF!</v>
      </c>
      <c r="G107" s="145">
        <f>H107*12</f>
        <v>0</v>
      </c>
      <c r="H107" s="119"/>
      <c r="I107" s="13">
        <v>2337.6</v>
      </c>
      <c r="J107" s="14"/>
    </row>
    <row r="108" spans="1:11" s="13" customFormat="1" ht="15" hidden="1" x14ac:dyDescent="0.2">
      <c r="A108" s="184" t="s">
        <v>107</v>
      </c>
      <c r="B108" s="149"/>
      <c r="C108" s="43"/>
      <c r="D108" s="135"/>
      <c r="E108" s="135"/>
      <c r="F108" s="136"/>
      <c r="G108" s="135">
        <f>D108/I108</f>
        <v>0</v>
      </c>
      <c r="H108" s="137">
        <f>G108/12</f>
        <v>0</v>
      </c>
      <c r="I108" s="13">
        <v>2337.6</v>
      </c>
      <c r="J108" s="14"/>
    </row>
    <row r="109" spans="1:11" s="13" customFormat="1" ht="28.5" hidden="1" x14ac:dyDescent="0.2">
      <c r="A109" s="184" t="s">
        <v>95</v>
      </c>
      <c r="B109" s="149"/>
      <c r="C109" s="43"/>
      <c r="D109" s="135"/>
      <c r="E109" s="135"/>
      <c r="F109" s="136"/>
      <c r="G109" s="135">
        <f>D109/I109</f>
        <v>0</v>
      </c>
      <c r="H109" s="137">
        <f>G109/12</f>
        <v>0</v>
      </c>
      <c r="I109" s="13">
        <v>2337.6</v>
      </c>
      <c r="J109" s="14"/>
    </row>
    <row r="110" spans="1:11" s="138" customFormat="1" ht="15" x14ac:dyDescent="0.2">
      <c r="A110" s="133" t="s">
        <v>127</v>
      </c>
      <c r="B110" s="134"/>
      <c r="C110" s="135"/>
      <c r="D110" s="135">
        <f>10697.03*I110/K110</f>
        <v>10001.35</v>
      </c>
      <c r="E110" s="135"/>
      <c r="F110" s="136"/>
      <c r="G110" s="135">
        <f t="shared" ref="G110:G116" si="6">D110/I110</f>
        <v>4.28</v>
      </c>
      <c r="H110" s="137">
        <f t="shared" ref="H110:H116" si="7">G110/12</f>
        <v>0.36</v>
      </c>
      <c r="I110" s="13">
        <v>2337.6</v>
      </c>
      <c r="J110" s="139"/>
      <c r="K110" s="138">
        <v>2500.1999999999998</v>
      </c>
    </row>
    <row r="111" spans="1:11" s="138" customFormat="1" ht="15.75" thickBot="1" x14ac:dyDescent="0.25">
      <c r="A111" s="140" t="s">
        <v>130</v>
      </c>
      <c r="B111" s="141"/>
      <c r="C111" s="142"/>
      <c r="D111" s="142">
        <f>722.42*I111/K111</f>
        <v>675.44</v>
      </c>
      <c r="E111" s="142"/>
      <c r="F111" s="143"/>
      <c r="G111" s="142">
        <f t="shared" si="6"/>
        <v>0.28999999999999998</v>
      </c>
      <c r="H111" s="143">
        <f t="shared" si="7"/>
        <v>0.02</v>
      </c>
      <c r="I111" s="13">
        <v>2337.6</v>
      </c>
      <c r="J111" s="139"/>
      <c r="K111" s="138">
        <v>2500.1999999999998</v>
      </c>
    </row>
    <row r="112" spans="1:11" s="138" customFormat="1" ht="15.75" hidden="1" thickBot="1" x14ac:dyDescent="0.25">
      <c r="A112" s="144"/>
      <c r="B112" s="116"/>
      <c r="C112" s="117"/>
      <c r="D112" s="145"/>
      <c r="E112" s="145"/>
      <c r="F112" s="146"/>
      <c r="G112" s="142">
        <f t="shared" si="6"/>
        <v>0</v>
      </c>
      <c r="H112" s="143">
        <f t="shared" si="7"/>
        <v>0</v>
      </c>
      <c r="I112" s="13">
        <v>2337.6</v>
      </c>
      <c r="J112" s="139"/>
      <c r="K112" s="138">
        <v>2500.1999999999998</v>
      </c>
    </row>
    <row r="113" spans="1:11" s="138" customFormat="1" ht="15" hidden="1" x14ac:dyDescent="0.2">
      <c r="A113" s="133"/>
      <c r="B113" s="134"/>
      <c r="C113" s="135"/>
      <c r="D113" s="135"/>
      <c r="E113" s="135"/>
      <c r="F113" s="136"/>
      <c r="G113" s="135">
        <f t="shared" si="6"/>
        <v>0</v>
      </c>
      <c r="H113" s="136">
        <f t="shared" si="7"/>
        <v>0</v>
      </c>
      <c r="I113" s="13">
        <v>2337.6</v>
      </c>
      <c r="J113" s="139"/>
      <c r="K113" s="138">
        <v>2500.1999999999998</v>
      </c>
    </row>
    <row r="114" spans="1:11" s="138" customFormat="1" ht="15" x14ac:dyDescent="0.2">
      <c r="A114" s="148" t="s">
        <v>146</v>
      </c>
      <c r="B114" s="149"/>
      <c r="C114" s="150"/>
      <c r="D114" s="150">
        <v>12234.27</v>
      </c>
      <c r="E114" s="150"/>
      <c r="F114" s="150"/>
      <c r="G114" s="150">
        <f t="shared" si="6"/>
        <v>5.23</v>
      </c>
      <c r="H114" s="150">
        <f t="shared" si="7"/>
        <v>0.44</v>
      </c>
      <c r="I114" s="13">
        <v>2337.6</v>
      </c>
      <c r="J114" s="139"/>
    </row>
    <row r="115" spans="1:11" s="138" customFormat="1" ht="18.75" customHeight="1" x14ac:dyDescent="0.2">
      <c r="A115" s="148" t="s">
        <v>149</v>
      </c>
      <c r="B115" s="148"/>
      <c r="C115" s="148"/>
      <c r="D115" s="203">
        <v>15671.39</v>
      </c>
      <c r="E115" s="150"/>
      <c r="F115" s="150"/>
      <c r="G115" s="150">
        <f t="shared" si="6"/>
        <v>6.7</v>
      </c>
      <c r="H115" s="150">
        <f t="shared" si="7"/>
        <v>0.56000000000000005</v>
      </c>
      <c r="I115" s="13">
        <v>2337.6</v>
      </c>
      <c r="J115" s="139"/>
    </row>
    <row r="116" spans="1:11" s="138" customFormat="1" ht="18.75" customHeight="1" x14ac:dyDescent="0.2">
      <c r="A116" s="148" t="s">
        <v>109</v>
      </c>
      <c r="B116" s="149"/>
      <c r="C116" s="150"/>
      <c r="D116" s="150">
        <f>35763.58*I116/K116</f>
        <v>33437.699999999997</v>
      </c>
      <c r="E116" s="150"/>
      <c r="F116" s="150"/>
      <c r="G116" s="150">
        <f t="shared" si="6"/>
        <v>14.3</v>
      </c>
      <c r="H116" s="150">
        <f t="shared" si="7"/>
        <v>1.19</v>
      </c>
      <c r="I116" s="13">
        <v>2337.6</v>
      </c>
      <c r="J116" s="139"/>
      <c r="K116" s="138">
        <v>2500.1999999999998</v>
      </c>
    </row>
    <row r="117" spans="1:11" s="138" customFormat="1" ht="18.75" customHeight="1" x14ac:dyDescent="0.2">
      <c r="A117" s="224"/>
      <c r="B117" s="224"/>
      <c r="C117" s="224"/>
      <c r="D117" s="225"/>
      <c r="E117" s="226"/>
      <c r="F117" s="226"/>
      <c r="G117" s="226"/>
      <c r="H117" s="226"/>
      <c r="I117" s="13"/>
      <c r="J117" s="139"/>
    </row>
    <row r="118" spans="1:11" s="57" customFormat="1" ht="20.25" thickBot="1" x14ac:dyDescent="0.25">
      <c r="A118" s="193"/>
      <c r="B118" s="194"/>
      <c r="C118" s="68"/>
      <c r="D118" s="174"/>
      <c r="E118" s="174"/>
      <c r="F118" s="174"/>
      <c r="G118" s="174"/>
      <c r="H118" s="174"/>
      <c r="J118" s="56"/>
    </row>
    <row r="119" spans="1:11" s="75" customFormat="1" ht="19.5" thickBot="1" x14ac:dyDescent="0.25">
      <c r="A119" s="72" t="s">
        <v>100</v>
      </c>
      <c r="B119" s="73"/>
      <c r="C119" s="74"/>
      <c r="D119" s="114">
        <f>D98+D106</f>
        <v>578694.81999999995</v>
      </c>
      <c r="E119" s="114" t="e">
        <f>E98+#REF!+E106</f>
        <v>#REF!</v>
      </c>
      <c r="F119" s="114" t="e">
        <f>F98+#REF!+F106</f>
        <v>#REF!</v>
      </c>
      <c r="G119" s="114">
        <f>G98+G106</f>
        <v>248.41</v>
      </c>
      <c r="H119" s="114">
        <f>H98+H106</f>
        <v>20.72</v>
      </c>
      <c r="J119" s="76"/>
    </row>
    <row r="120" spans="1:11" s="57" customFormat="1" ht="19.5" x14ac:dyDescent="0.2">
      <c r="A120" s="66"/>
      <c r="B120" s="67"/>
      <c r="C120" s="68"/>
      <c r="D120" s="109"/>
      <c r="E120" s="109"/>
      <c r="F120" s="109"/>
      <c r="G120" s="109"/>
      <c r="H120" s="109"/>
      <c r="J120" s="56"/>
    </row>
    <row r="121" spans="1:11" s="57" customFormat="1" ht="19.5" x14ac:dyDescent="0.2">
      <c r="A121" s="66"/>
      <c r="B121" s="67"/>
      <c r="C121" s="68"/>
      <c r="D121" s="109"/>
      <c r="E121" s="109"/>
      <c r="F121" s="109"/>
      <c r="G121" s="109"/>
      <c r="H121" s="109"/>
      <c r="J121" s="56"/>
    </row>
    <row r="122" spans="1:11" s="57" customFormat="1" ht="19.5" x14ac:dyDescent="0.2">
      <c r="A122" s="66"/>
      <c r="B122" s="67"/>
      <c r="C122" s="68"/>
      <c r="D122" s="109"/>
      <c r="E122" s="109"/>
      <c r="F122" s="109"/>
      <c r="G122" s="109"/>
      <c r="H122" s="109"/>
      <c r="J122" s="56"/>
    </row>
    <row r="123" spans="1:11" s="57" customFormat="1" ht="19.5" x14ac:dyDescent="0.2">
      <c r="A123" s="66"/>
      <c r="B123" s="67"/>
      <c r="C123" s="68"/>
      <c r="D123" s="109"/>
      <c r="E123" s="109"/>
      <c r="F123" s="109"/>
      <c r="G123" s="109"/>
      <c r="H123" s="109"/>
      <c r="J123" s="56"/>
    </row>
    <row r="124" spans="1:11" s="59" customFormat="1" ht="14.25" x14ac:dyDescent="0.2">
      <c r="A124" s="204" t="s">
        <v>110</v>
      </c>
      <c r="B124" s="204"/>
      <c r="C124" s="204"/>
      <c r="D124" s="204"/>
      <c r="E124" s="204"/>
      <c r="F124" s="204"/>
      <c r="G124" s="107"/>
      <c r="H124" s="107"/>
      <c r="J124" s="60"/>
    </row>
    <row r="125" spans="1:11" s="59" customFormat="1" x14ac:dyDescent="0.2">
      <c r="D125" s="107"/>
      <c r="E125" s="107"/>
      <c r="F125" s="107"/>
      <c r="G125" s="107"/>
      <c r="H125" s="107"/>
      <c r="J125" s="60"/>
    </row>
    <row r="126" spans="1:11" s="59" customFormat="1" x14ac:dyDescent="0.2">
      <c r="A126" s="58" t="s">
        <v>111</v>
      </c>
      <c r="D126" s="107"/>
      <c r="E126" s="107"/>
      <c r="F126" s="107"/>
      <c r="G126" s="107"/>
      <c r="H126" s="107"/>
      <c r="J126" s="60"/>
    </row>
    <row r="127" spans="1:11" s="59" customFormat="1" x14ac:dyDescent="0.2">
      <c r="D127" s="107"/>
      <c r="E127" s="107"/>
      <c r="F127" s="107"/>
      <c r="G127" s="107"/>
      <c r="H127" s="107"/>
      <c r="J127" s="60"/>
    </row>
    <row r="128" spans="1:11" s="59" customFormat="1" x14ac:dyDescent="0.2">
      <c r="D128" s="107"/>
      <c r="E128" s="107"/>
      <c r="F128" s="107"/>
      <c r="G128" s="107"/>
      <c r="H128" s="107"/>
      <c r="J128" s="60"/>
    </row>
    <row r="129" spans="4:10" s="59" customFormat="1" x14ac:dyDescent="0.2">
      <c r="D129" s="107"/>
      <c r="E129" s="107"/>
      <c r="F129" s="107"/>
      <c r="G129" s="107"/>
      <c r="H129" s="107"/>
      <c r="J129" s="60"/>
    </row>
    <row r="130" spans="4:10" s="59" customFormat="1" x14ac:dyDescent="0.2">
      <c r="D130" s="107"/>
      <c r="E130" s="107"/>
      <c r="F130" s="107"/>
      <c r="G130" s="107"/>
      <c r="H130" s="107"/>
      <c r="J130" s="60"/>
    </row>
    <row r="131" spans="4:10" s="59" customFormat="1" x14ac:dyDescent="0.2">
      <c r="D131" s="107"/>
      <c r="E131" s="107"/>
      <c r="F131" s="107"/>
      <c r="G131" s="107"/>
      <c r="H131" s="107"/>
      <c r="J131" s="60"/>
    </row>
    <row r="132" spans="4:10" s="59" customFormat="1" x14ac:dyDescent="0.2">
      <c r="D132" s="107"/>
      <c r="E132" s="107"/>
      <c r="F132" s="107"/>
      <c r="G132" s="107"/>
      <c r="H132" s="107"/>
      <c r="J132" s="60"/>
    </row>
    <row r="133" spans="4:10" s="59" customFormat="1" x14ac:dyDescent="0.2">
      <c r="D133" s="107"/>
      <c r="E133" s="107"/>
      <c r="F133" s="107"/>
      <c r="G133" s="107"/>
      <c r="H133" s="107"/>
      <c r="J133" s="60"/>
    </row>
    <row r="134" spans="4:10" s="59" customFormat="1" x14ac:dyDescent="0.2">
      <c r="D134" s="107"/>
      <c r="E134" s="107"/>
      <c r="F134" s="107"/>
      <c r="G134" s="107"/>
      <c r="H134" s="107"/>
      <c r="J134" s="60"/>
    </row>
    <row r="135" spans="4:10" s="59" customFormat="1" x14ac:dyDescent="0.2">
      <c r="D135" s="107"/>
      <c r="E135" s="107"/>
      <c r="F135" s="107"/>
      <c r="G135" s="107"/>
      <c r="H135" s="107"/>
      <c r="J135" s="60"/>
    </row>
    <row r="136" spans="4:10" s="59" customFormat="1" x14ac:dyDescent="0.2">
      <c r="D136" s="107"/>
      <c r="E136" s="107"/>
      <c r="F136" s="107"/>
      <c r="G136" s="107"/>
      <c r="H136" s="107"/>
      <c r="J136" s="60"/>
    </row>
    <row r="137" spans="4:10" s="59" customFormat="1" x14ac:dyDescent="0.2">
      <c r="D137" s="107"/>
      <c r="E137" s="107"/>
      <c r="F137" s="107"/>
      <c r="G137" s="107"/>
      <c r="H137" s="107"/>
      <c r="J137" s="60"/>
    </row>
    <row r="138" spans="4:10" s="59" customFormat="1" x14ac:dyDescent="0.2">
      <c r="D138" s="107"/>
      <c r="E138" s="107"/>
      <c r="F138" s="107"/>
      <c r="G138" s="107"/>
      <c r="H138" s="107"/>
      <c r="J138" s="60"/>
    </row>
    <row r="139" spans="4:10" s="59" customFormat="1" x14ac:dyDescent="0.2">
      <c r="D139" s="107"/>
      <c r="E139" s="107"/>
      <c r="F139" s="107"/>
      <c r="G139" s="107"/>
      <c r="H139" s="107"/>
      <c r="J139" s="60"/>
    </row>
    <row r="140" spans="4:10" s="59" customFormat="1" x14ac:dyDescent="0.2">
      <c r="D140" s="107"/>
      <c r="E140" s="107"/>
      <c r="F140" s="107"/>
      <c r="G140" s="107"/>
      <c r="H140" s="107"/>
      <c r="J140" s="60"/>
    </row>
    <row r="141" spans="4:10" s="59" customFormat="1" x14ac:dyDescent="0.2">
      <c r="D141" s="107"/>
      <c r="E141" s="107"/>
      <c r="F141" s="107"/>
      <c r="G141" s="107"/>
      <c r="H141" s="107"/>
      <c r="J141" s="60"/>
    </row>
    <row r="142" spans="4:10" s="59" customFormat="1" x14ac:dyDescent="0.2">
      <c r="D142" s="107"/>
      <c r="E142" s="107"/>
      <c r="F142" s="107"/>
      <c r="G142" s="107"/>
      <c r="H142" s="107"/>
      <c r="J142" s="60"/>
    </row>
    <row r="143" spans="4:10" s="59" customFormat="1" x14ac:dyDescent="0.2">
      <c r="D143" s="107"/>
      <c r="E143" s="107"/>
      <c r="F143" s="107"/>
      <c r="G143" s="107"/>
      <c r="H143" s="107"/>
      <c r="J143" s="60"/>
    </row>
    <row r="144" spans="4:10" s="59" customFormat="1" x14ac:dyDescent="0.2">
      <c r="D144" s="107"/>
      <c r="E144" s="107"/>
      <c r="F144" s="107"/>
      <c r="G144" s="107"/>
      <c r="H144" s="107"/>
      <c r="J144" s="60"/>
    </row>
  </sheetData>
  <mergeCells count="13">
    <mergeCell ref="A124:F124"/>
    <mergeCell ref="A8:H8"/>
    <mergeCell ref="A9:H9"/>
    <mergeCell ref="A10:H10"/>
    <mergeCell ref="A11:H11"/>
    <mergeCell ref="A12:H12"/>
    <mergeCell ref="A15:H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20" zoomScale="75" workbookViewId="0">
      <selection activeCell="M72" sqref="M7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4" customWidth="1"/>
    <col min="5" max="5" width="13.85546875" style="4" hidden="1" customWidth="1"/>
    <col min="6" max="6" width="20.85546875" style="4" hidden="1" customWidth="1"/>
    <col min="7" max="7" width="13.85546875" style="4" customWidth="1"/>
    <col min="8" max="8" width="20.85546875" style="4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205" t="s">
        <v>0</v>
      </c>
      <c r="B1" s="206"/>
      <c r="C1" s="206"/>
      <c r="D1" s="206"/>
      <c r="E1" s="206"/>
      <c r="F1" s="206"/>
      <c r="G1" s="206"/>
      <c r="H1" s="206"/>
    </row>
    <row r="2" spans="1:10" ht="12.75" customHeight="1" x14ac:dyDescent="0.3">
      <c r="B2" s="207" t="s">
        <v>1</v>
      </c>
      <c r="C2" s="207"/>
      <c r="D2" s="207"/>
      <c r="E2" s="207"/>
      <c r="F2" s="207"/>
      <c r="G2" s="206"/>
      <c r="H2" s="206"/>
    </row>
    <row r="3" spans="1:10" ht="19.5" customHeight="1" x14ac:dyDescent="0.3">
      <c r="A3" s="3" t="s">
        <v>132</v>
      </c>
      <c r="B3" s="207" t="s">
        <v>2</v>
      </c>
      <c r="C3" s="207"/>
      <c r="D3" s="207"/>
      <c r="E3" s="207"/>
      <c r="F3" s="207"/>
      <c r="G3" s="206"/>
      <c r="H3" s="206"/>
    </row>
    <row r="4" spans="1:10" ht="14.25" customHeight="1" x14ac:dyDescent="0.3">
      <c r="B4" s="207" t="s">
        <v>3</v>
      </c>
      <c r="C4" s="207"/>
      <c r="D4" s="207"/>
      <c r="E4" s="207"/>
      <c r="F4" s="207"/>
      <c r="G4" s="206"/>
      <c r="H4" s="206"/>
    </row>
    <row r="5" spans="1:10" s="4" customFormat="1" ht="39.75" customHeight="1" x14ac:dyDescent="0.25">
      <c r="A5" s="208"/>
      <c r="B5" s="209"/>
      <c r="C5" s="209"/>
      <c r="D5" s="209"/>
      <c r="E5" s="209"/>
      <c r="F5" s="209"/>
      <c r="G5" s="209"/>
      <c r="H5" s="209"/>
    </row>
    <row r="6" spans="1:10" s="4" customFormat="1" ht="33" customHeight="1" x14ac:dyDescent="0.4">
      <c r="A6" s="210"/>
      <c r="B6" s="211"/>
      <c r="C6" s="211"/>
      <c r="D6" s="211"/>
      <c r="E6" s="211"/>
      <c r="F6" s="211"/>
      <c r="G6" s="211"/>
      <c r="H6" s="211"/>
    </row>
    <row r="7" spans="1:10" ht="35.25" hidden="1" customHeight="1" x14ac:dyDescent="0.2">
      <c r="B7" s="5"/>
      <c r="C7" s="5"/>
      <c r="D7" s="77"/>
      <c r="E7" s="77"/>
      <c r="F7" s="77"/>
      <c r="G7" s="77"/>
      <c r="H7" s="77"/>
      <c r="I7" s="5"/>
    </row>
    <row r="8" spans="1:10" ht="20.25" customHeight="1" x14ac:dyDescent="0.2">
      <c r="A8" s="222" t="s">
        <v>133</v>
      </c>
      <c r="B8" s="222"/>
      <c r="C8" s="222"/>
      <c r="D8" s="222"/>
      <c r="E8" s="222"/>
      <c r="F8" s="222"/>
      <c r="G8" s="222"/>
      <c r="H8" s="222"/>
      <c r="I8" s="5"/>
    </row>
    <row r="9" spans="1:10" s="6" customFormat="1" ht="22.5" customHeight="1" x14ac:dyDescent="0.4">
      <c r="A9" s="212" t="s">
        <v>4</v>
      </c>
      <c r="B9" s="212"/>
      <c r="C9" s="212"/>
      <c r="D9" s="212"/>
      <c r="E9" s="213"/>
      <c r="F9" s="213"/>
      <c r="G9" s="213"/>
      <c r="H9" s="213"/>
      <c r="J9" s="7"/>
    </row>
    <row r="10" spans="1:10" s="8" customFormat="1" ht="18.75" customHeight="1" x14ac:dyDescent="0.4">
      <c r="A10" s="212" t="s">
        <v>118</v>
      </c>
      <c r="B10" s="212"/>
      <c r="C10" s="212"/>
      <c r="D10" s="212"/>
      <c r="E10" s="213"/>
      <c r="F10" s="213"/>
      <c r="G10" s="213"/>
      <c r="H10" s="213"/>
    </row>
    <row r="11" spans="1:10" s="9" customFormat="1" ht="17.25" customHeight="1" x14ac:dyDescent="0.2">
      <c r="A11" s="214" t="s">
        <v>6</v>
      </c>
      <c r="B11" s="214"/>
      <c r="C11" s="214"/>
      <c r="D11" s="214"/>
      <c r="E11" s="215"/>
      <c r="F11" s="215"/>
      <c r="G11" s="215"/>
      <c r="H11" s="215"/>
    </row>
    <row r="12" spans="1:10" s="9" customFormat="1" ht="17.25" customHeight="1" x14ac:dyDescent="0.2">
      <c r="A12" s="223" t="s">
        <v>119</v>
      </c>
      <c r="B12" s="223"/>
      <c r="C12" s="223"/>
      <c r="D12" s="223"/>
      <c r="E12" s="223"/>
      <c r="F12" s="223"/>
      <c r="G12" s="223"/>
      <c r="H12" s="223"/>
    </row>
    <row r="13" spans="1:10" s="8" customFormat="1" ht="30" customHeight="1" thickBot="1" x14ac:dyDescent="0.25">
      <c r="A13" s="216" t="s">
        <v>7</v>
      </c>
      <c r="B13" s="216"/>
      <c r="C13" s="216"/>
      <c r="D13" s="216"/>
      <c r="E13" s="217"/>
      <c r="F13" s="217"/>
      <c r="G13" s="217"/>
      <c r="H13" s="217"/>
    </row>
    <row r="14" spans="1:10" s="13" customFormat="1" ht="139.5" customHeight="1" thickBot="1" x14ac:dyDescent="0.25">
      <c r="A14" s="10" t="s">
        <v>8</v>
      </c>
      <c r="B14" s="11" t="s">
        <v>9</v>
      </c>
      <c r="C14" s="12" t="s">
        <v>10</v>
      </c>
      <c r="D14" s="78" t="s">
        <v>11</v>
      </c>
      <c r="E14" s="78" t="s">
        <v>10</v>
      </c>
      <c r="F14" s="79" t="s">
        <v>12</v>
      </c>
      <c r="G14" s="78" t="s">
        <v>10</v>
      </c>
      <c r="H14" s="79" t="s">
        <v>12</v>
      </c>
      <c r="J14" s="14"/>
    </row>
    <row r="15" spans="1:10" s="17" customFormat="1" x14ac:dyDescent="0.2">
      <c r="A15" s="15">
        <v>1</v>
      </c>
      <c r="B15" s="16">
        <v>2</v>
      </c>
      <c r="C15" s="16">
        <v>3</v>
      </c>
      <c r="D15" s="80"/>
      <c r="E15" s="81">
        <v>3</v>
      </c>
      <c r="F15" s="82">
        <v>4</v>
      </c>
      <c r="G15" s="83">
        <v>3</v>
      </c>
      <c r="H15" s="84">
        <v>4</v>
      </c>
      <c r="J15" s="18"/>
    </row>
    <row r="16" spans="1:10" s="17" customFormat="1" ht="49.5" customHeight="1" x14ac:dyDescent="0.2">
      <c r="A16" s="218" t="s">
        <v>13</v>
      </c>
      <c r="B16" s="219"/>
      <c r="C16" s="219"/>
      <c r="D16" s="219"/>
      <c r="E16" s="219"/>
      <c r="F16" s="219"/>
      <c r="G16" s="220"/>
      <c r="H16" s="221"/>
      <c r="J16" s="18"/>
    </row>
    <row r="17" spans="1:11" s="13" customFormat="1" ht="15" x14ac:dyDescent="0.2">
      <c r="A17" s="115" t="s">
        <v>14</v>
      </c>
      <c r="B17" s="180" t="s">
        <v>15</v>
      </c>
      <c r="C17" s="120">
        <f>F17*12</f>
        <v>0</v>
      </c>
      <c r="D17" s="153">
        <f>G17*I17</f>
        <v>5756.04</v>
      </c>
      <c r="E17" s="120">
        <f>H17*12</f>
        <v>35.4</v>
      </c>
      <c r="F17" s="121"/>
      <c r="G17" s="120">
        <f>H17*12</f>
        <v>35.4</v>
      </c>
      <c r="H17" s="120">
        <f>H22+H24</f>
        <v>2.95</v>
      </c>
      <c r="I17" s="13">
        <v>162.6</v>
      </c>
      <c r="J17" s="14">
        <v>2.2400000000000002</v>
      </c>
      <c r="K17" s="13">
        <v>2500.1999999999998</v>
      </c>
    </row>
    <row r="18" spans="1:11" s="13" customFormat="1" ht="30" customHeight="1" x14ac:dyDescent="0.2">
      <c r="A18" s="196" t="s">
        <v>16</v>
      </c>
      <c r="B18" s="116" t="s">
        <v>17</v>
      </c>
      <c r="C18" s="120"/>
      <c r="D18" s="153"/>
      <c r="E18" s="120"/>
      <c r="F18" s="121"/>
      <c r="G18" s="120"/>
      <c r="H18" s="120"/>
      <c r="J18" s="14"/>
    </row>
    <row r="19" spans="1:11" s="13" customFormat="1" ht="15" x14ac:dyDescent="0.2">
      <c r="A19" s="196" t="s">
        <v>18</v>
      </c>
      <c r="B19" s="116" t="s">
        <v>17</v>
      </c>
      <c r="C19" s="120"/>
      <c r="D19" s="153"/>
      <c r="E19" s="120"/>
      <c r="F19" s="121"/>
      <c r="G19" s="120"/>
      <c r="H19" s="120"/>
      <c r="J19" s="14"/>
    </row>
    <row r="20" spans="1:11" s="13" customFormat="1" ht="15" x14ac:dyDescent="0.2">
      <c r="A20" s="196" t="s">
        <v>19</v>
      </c>
      <c r="B20" s="116" t="s">
        <v>20</v>
      </c>
      <c r="C20" s="120"/>
      <c r="D20" s="153"/>
      <c r="E20" s="120"/>
      <c r="F20" s="121"/>
      <c r="G20" s="120"/>
      <c r="H20" s="120"/>
      <c r="J20" s="14"/>
    </row>
    <row r="21" spans="1:11" s="13" customFormat="1" ht="15" x14ac:dyDescent="0.2">
      <c r="A21" s="196" t="s">
        <v>21</v>
      </c>
      <c r="B21" s="116" t="s">
        <v>17</v>
      </c>
      <c r="C21" s="120"/>
      <c r="D21" s="153"/>
      <c r="E21" s="120"/>
      <c r="F21" s="121"/>
      <c r="G21" s="120"/>
      <c r="H21" s="120"/>
      <c r="J21" s="14"/>
    </row>
    <row r="22" spans="1:11" s="13" customFormat="1" ht="15" x14ac:dyDescent="0.2">
      <c r="A22" s="115" t="s">
        <v>120</v>
      </c>
      <c r="B22" s="116"/>
      <c r="C22" s="117"/>
      <c r="D22" s="118"/>
      <c r="E22" s="117"/>
      <c r="F22" s="119"/>
      <c r="G22" s="117"/>
      <c r="H22" s="120">
        <v>2.83</v>
      </c>
      <c r="J22" s="14"/>
    </row>
    <row r="23" spans="1:11" s="13" customFormat="1" ht="15" x14ac:dyDescent="0.2">
      <c r="A23" s="196" t="s">
        <v>112</v>
      </c>
      <c r="B23" s="116" t="s">
        <v>17</v>
      </c>
      <c r="C23" s="120"/>
      <c r="D23" s="153"/>
      <c r="E23" s="120"/>
      <c r="F23" s="121"/>
      <c r="G23" s="120"/>
      <c r="H23" s="117">
        <v>0.12</v>
      </c>
      <c r="J23" s="14"/>
    </row>
    <row r="24" spans="1:11" s="13" customFormat="1" ht="15" x14ac:dyDescent="0.2">
      <c r="A24" s="115" t="s">
        <v>120</v>
      </c>
      <c r="B24" s="116"/>
      <c r="C24" s="117"/>
      <c r="D24" s="118"/>
      <c r="E24" s="117"/>
      <c r="F24" s="119"/>
      <c r="G24" s="117"/>
      <c r="H24" s="120">
        <f>H23</f>
        <v>0.12</v>
      </c>
      <c r="J24" s="14"/>
    </row>
    <row r="25" spans="1:11" s="30" customFormat="1" ht="18.75" customHeight="1" x14ac:dyDescent="0.2">
      <c r="A25" s="178" t="s">
        <v>34</v>
      </c>
      <c r="B25" s="180" t="s">
        <v>35</v>
      </c>
      <c r="C25" s="120">
        <f>F25*12</f>
        <v>0</v>
      </c>
      <c r="D25" s="153">
        <f t="shared" ref="D25:D31" si="0">G25*I25</f>
        <v>1463.4</v>
      </c>
      <c r="E25" s="120">
        <f>H25*12</f>
        <v>9</v>
      </c>
      <c r="F25" s="154"/>
      <c r="G25" s="120">
        <f t="shared" ref="G25:G31" si="1">H25*12</f>
        <v>9</v>
      </c>
      <c r="H25" s="120">
        <v>0.75</v>
      </c>
      <c r="I25" s="13">
        <v>162.6</v>
      </c>
      <c r="J25" s="14">
        <v>0.6</v>
      </c>
      <c r="K25" s="30">
        <v>2500.1999999999998</v>
      </c>
    </row>
    <row r="26" spans="1:11" s="13" customFormat="1" ht="17.25" customHeight="1" x14ac:dyDescent="0.2">
      <c r="A26" s="178" t="s">
        <v>36</v>
      </c>
      <c r="B26" s="180" t="s">
        <v>37</v>
      </c>
      <c r="C26" s="120">
        <f>F26*12</f>
        <v>0</v>
      </c>
      <c r="D26" s="153">
        <f t="shared" si="0"/>
        <v>4780.4399999999996</v>
      </c>
      <c r="E26" s="120">
        <f>H26*12</f>
        <v>29.4</v>
      </c>
      <c r="F26" s="154"/>
      <c r="G26" s="120">
        <f t="shared" si="1"/>
        <v>29.4</v>
      </c>
      <c r="H26" s="120">
        <v>2.4500000000000002</v>
      </c>
      <c r="I26" s="13">
        <v>162.6</v>
      </c>
      <c r="J26" s="14">
        <v>1.94</v>
      </c>
      <c r="K26" s="30">
        <v>2500.1999999999998</v>
      </c>
    </row>
    <row r="27" spans="1:11" s="17" customFormat="1" ht="30" x14ac:dyDescent="0.2">
      <c r="A27" s="178" t="s">
        <v>38</v>
      </c>
      <c r="B27" s="180" t="s">
        <v>15</v>
      </c>
      <c r="C27" s="155"/>
      <c r="D27" s="153">
        <f>2042.21*I27/K27</f>
        <v>132.81</v>
      </c>
      <c r="E27" s="155"/>
      <c r="F27" s="154"/>
      <c r="G27" s="120">
        <f>D27/I27</f>
        <v>0.82</v>
      </c>
      <c r="H27" s="120">
        <f>G27/12</f>
        <v>7.0000000000000007E-2</v>
      </c>
      <c r="I27" s="13">
        <v>162.6</v>
      </c>
      <c r="J27" s="14">
        <v>0.05</v>
      </c>
      <c r="K27" s="30">
        <v>2500.1999999999998</v>
      </c>
    </row>
    <row r="28" spans="1:11" s="17" customFormat="1" ht="30" customHeight="1" x14ac:dyDescent="0.2">
      <c r="A28" s="178" t="s">
        <v>39</v>
      </c>
      <c r="B28" s="180" t="s">
        <v>15</v>
      </c>
      <c r="C28" s="155"/>
      <c r="D28" s="153">
        <f>2042.21*I28/K28</f>
        <v>132.81</v>
      </c>
      <c r="E28" s="155"/>
      <c r="F28" s="154"/>
      <c r="G28" s="120">
        <f>D28/I28</f>
        <v>0.82</v>
      </c>
      <c r="H28" s="120">
        <f>G28/12</f>
        <v>7.0000000000000007E-2</v>
      </c>
      <c r="I28" s="13">
        <v>162.6</v>
      </c>
      <c r="J28" s="14">
        <v>0.05</v>
      </c>
      <c r="K28" s="30">
        <v>2500.1999999999998</v>
      </c>
    </row>
    <row r="29" spans="1:11" s="13" customFormat="1" ht="15" x14ac:dyDescent="0.2">
      <c r="A29" s="178" t="s">
        <v>43</v>
      </c>
      <c r="B29" s="180" t="s">
        <v>44</v>
      </c>
      <c r="C29" s="155">
        <f>F29*12</f>
        <v>0</v>
      </c>
      <c r="D29" s="153">
        <f t="shared" si="0"/>
        <v>117.07</v>
      </c>
      <c r="E29" s="155">
        <f>H29*12</f>
        <v>0.72</v>
      </c>
      <c r="F29" s="154"/>
      <c r="G29" s="120">
        <f t="shared" si="1"/>
        <v>0.72</v>
      </c>
      <c r="H29" s="120">
        <v>0.06</v>
      </c>
      <c r="I29" s="13">
        <v>162.6</v>
      </c>
      <c r="J29" s="14">
        <v>0.03</v>
      </c>
      <c r="K29" s="30">
        <v>2500.1999999999998</v>
      </c>
    </row>
    <row r="30" spans="1:11" s="13" customFormat="1" ht="21" customHeight="1" x14ac:dyDescent="0.2">
      <c r="A30" s="178" t="s">
        <v>45</v>
      </c>
      <c r="B30" s="183" t="s">
        <v>46</v>
      </c>
      <c r="C30" s="161">
        <f>F30*12</f>
        <v>0</v>
      </c>
      <c r="D30" s="153">
        <f t="shared" si="0"/>
        <v>78.05</v>
      </c>
      <c r="E30" s="155">
        <f t="shared" ref="E30:E31" si="2">H30*12</f>
        <v>0.48</v>
      </c>
      <c r="F30" s="154"/>
      <c r="G30" s="120">
        <f t="shared" si="1"/>
        <v>0.48</v>
      </c>
      <c r="H30" s="120">
        <v>0.04</v>
      </c>
      <c r="I30" s="13">
        <v>162.6</v>
      </c>
      <c r="J30" s="14">
        <v>0.02</v>
      </c>
      <c r="K30" s="30">
        <v>2500.1999999999998</v>
      </c>
    </row>
    <row r="31" spans="1:11" s="30" customFormat="1" ht="30" x14ac:dyDescent="0.2">
      <c r="A31" s="178" t="s">
        <v>47</v>
      </c>
      <c r="B31" s="180" t="s">
        <v>48</v>
      </c>
      <c r="C31" s="155">
        <f>F31*12</f>
        <v>0</v>
      </c>
      <c r="D31" s="153">
        <f t="shared" si="0"/>
        <v>97.56</v>
      </c>
      <c r="E31" s="155">
        <f t="shared" si="2"/>
        <v>0.6</v>
      </c>
      <c r="F31" s="154"/>
      <c r="G31" s="120">
        <f t="shared" si="1"/>
        <v>0.6</v>
      </c>
      <c r="H31" s="120">
        <v>0.05</v>
      </c>
      <c r="I31" s="13">
        <v>162.6</v>
      </c>
      <c r="J31" s="14">
        <v>0.03</v>
      </c>
      <c r="K31" s="30">
        <v>2500.1999999999998</v>
      </c>
    </row>
    <row r="32" spans="1:11" s="30" customFormat="1" ht="30" x14ac:dyDescent="0.2">
      <c r="A32" s="115" t="s">
        <v>59</v>
      </c>
      <c r="B32" s="177"/>
      <c r="C32" s="120"/>
      <c r="D32" s="120">
        <f>D33+D34+D35+D36+D37</f>
        <v>1488.79</v>
      </c>
      <c r="E32" s="120"/>
      <c r="F32" s="121"/>
      <c r="G32" s="120">
        <f>D32/I32</f>
        <v>9.16</v>
      </c>
      <c r="H32" s="120">
        <f>G32/12</f>
        <v>0.76</v>
      </c>
      <c r="I32" s="13">
        <v>162.6</v>
      </c>
      <c r="J32" s="14">
        <v>1.03</v>
      </c>
    </row>
    <row r="33" spans="1:12" s="17" customFormat="1" ht="15" x14ac:dyDescent="0.2">
      <c r="A33" s="175" t="s">
        <v>60</v>
      </c>
      <c r="B33" s="176" t="s">
        <v>61</v>
      </c>
      <c r="C33" s="156"/>
      <c r="D33" s="151">
        <f>2626.83*I33/K33</f>
        <v>170.84</v>
      </c>
      <c r="E33" s="156"/>
      <c r="F33" s="157"/>
      <c r="G33" s="156"/>
      <c r="H33" s="156"/>
      <c r="I33" s="13">
        <v>162.6</v>
      </c>
      <c r="J33" s="14">
        <v>7.0000000000000007E-2</v>
      </c>
      <c r="K33" s="17">
        <v>2500.1999999999998</v>
      </c>
      <c r="L33" s="30"/>
    </row>
    <row r="34" spans="1:12" s="17" customFormat="1" ht="25.5" x14ac:dyDescent="0.2">
      <c r="A34" s="175" t="s">
        <v>62</v>
      </c>
      <c r="B34" s="176" t="s">
        <v>63</v>
      </c>
      <c r="C34" s="156"/>
      <c r="D34" s="151">
        <f>1751.23*I34/K34</f>
        <v>113.89</v>
      </c>
      <c r="E34" s="156"/>
      <c r="F34" s="157"/>
      <c r="G34" s="156"/>
      <c r="H34" s="156"/>
      <c r="I34" s="13">
        <v>162.6</v>
      </c>
      <c r="J34" s="14">
        <v>0.05</v>
      </c>
      <c r="K34" s="17">
        <v>2500.1999999999998</v>
      </c>
      <c r="L34" s="30"/>
    </row>
    <row r="35" spans="1:12" s="17" customFormat="1" ht="15" x14ac:dyDescent="0.2">
      <c r="A35" s="175" t="s">
        <v>64</v>
      </c>
      <c r="B35" s="176" t="s">
        <v>65</v>
      </c>
      <c r="C35" s="156"/>
      <c r="D35" s="151">
        <f>1837.85*I35/K35</f>
        <v>119.52</v>
      </c>
      <c r="E35" s="156"/>
      <c r="F35" s="157"/>
      <c r="G35" s="156"/>
      <c r="H35" s="156"/>
      <c r="I35" s="13">
        <v>162.6</v>
      </c>
      <c r="J35" s="14">
        <v>0.05</v>
      </c>
      <c r="K35" s="17">
        <v>2500.1999999999998</v>
      </c>
      <c r="L35" s="30"/>
    </row>
    <row r="36" spans="1:12" s="17" customFormat="1" ht="15" x14ac:dyDescent="0.2">
      <c r="A36" s="133" t="s">
        <v>129</v>
      </c>
      <c r="B36" s="134"/>
      <c r="C36" s="135"/>
      <c r="D36" s="135">
        <f>10447.83*I36/K36</f>
        <v>679.47</v>
      </c>
      <c r="E36" s="156"/>
      <c r="F36" s="157"/>
      <c r="G36" s="156"/>
      <c r="H36" s="156"/>
      <c r="I36" s="13">
        <v>162.6</v>
      </c>
      <c r="J36" s="14">
        <v>0.03</v>
      </c>
      <c r="K36" s="17">
        <v>2500.1999999999998</v>
      </c>
      <c r="L36" s="30"/>
    </row>
    <row r="37" spans="1:12" s="17" customFormat="1" ht="15" x14ac:dyDescent="0.2">
      <c r="A37" s="175" t="s">
        <v>69</v>
      </c>
      <c r="B37" s="176" t="s">
        <v>15</v>
      </c>
      <c r="C37" s="158"/>
      <c r="D37" s="151">
        <f>6228.48*I37/K37</f>
        <v>405.07</v>
      </c>
      <c r="E37" s="158"/>
      <c r="F37" s="157"/>
      <c r="G37" s="156"/>
      <c r="H37" s="156"/>
      <c r="I37" s="13">
        <v>162.6</v>
      </c>
      <c r="J37" s="14">
        <v>0.17</v>
      </c>
      <c r="K37" s="17">
        <v>2500.1999999999998</v>
      </c>
      <c r="L37" s="30"/>
    </row>
    <row r="38" spans="1:12" s="17" customFormat="1" ht="30" x14ac:dyDescent="0.2">
      <c r="A38" s="178" t="s">
        <v>70</v>
      </c>
      <c r="B38" s="176"/>
      <c r="C38" s="156"/>
      <c r="D38" s="120">
        <v>0</v>
      </c>
      <c r="E38" s="156"/>
      <c r="F38" s="157"/>
      <c r="G38" s="120">
        <v>0</v>
      </c>
      <c r="H38" s="120">
        <v>0</v>
      </c>
      <c r="I38" s="13">
        <v>162.6</v>
      </c>
      <c r="J38" s="14">
        <v>0.09</v>
      </c>
      <c r="K38" s="17">
        <v>2500.1999999999998</v>
      </c>
      <c r="L38" s="30"/>
    </row>
    <row r="39" spans="1:12" s="17" customFormat="1" ht="25.5" hidden="1" x14ac:dyDescent="0.2">
      <c r="A39" s="175" t="s">
        <v>71</v>
      </c>
      <c r="B39" s="179" t="s">
        <v>30</v>
      </c>
      <c r="C39" s="156"/>
      <c r="D39" s="151"/>
      <c r="E39" s="156"/>
      <c r="F39" s="157"/>
      <c r="G39" s="156"/>
      <c r="H39" s="156"/>
      <c r="I39" s="13">
        <v>162.6</v>
      </c>
      <c r="J39" s="14">
        <v>0.03</v>
      </c>
      <c r="L39" s="30"/>
    </row>
    <row r="40" spans="1:12" s="17" customFormat="1" ht="15" hidden="1" x14ac:dyDescent="0.2">
      <c r="A40" s="175" t="s">
        <v>72</v>
      </c>
      <c r="B40" s="176" t="s">
        <v>15</v>
      </c>
      <c r="C40" s="156"/>
      <c r="D40" s="151">
        <f>G40*I40</f>
        <v>0</v>
      </c>
      <c r="E40" s="156"/>
      <c r="F40" s="157"/>
      <c r="G40" s="156">
        <f>H40*12</f>
        <v>0</v>
      </c>
      <c r="H40" s="156">
        <v>0</v>
      </c>
      <c r="I40" s="13">
        <v>162.6</v>
      </c>
      <c r="J40" s="14">
        <v>0</v>
      </c>
      <c r="L40" s="30"/>
    </row>
    <row r="41" spans="1:12" s="17" customFormat="1" ht="15" x14ac:dyDescent="0.2">
      <c r="A41" s="178" t="s">
        <v>73</v>
      </c>
      <c r="B41" s="176"/>
      <c r="C41" s="156"/>
      <c r="D41" s="120">
        <f>D43</f>
        <v>59.53</v>
      </c>
      <c r="E41" s="156"/>
      <c r="F41" s="157"/>
      <c r="G41" s="120">
        <f>D41/I41</f>
        <v>0.37</v>
      </c>
      <c r="H41" s="120">
        <f>G41/12</f>
        <v>0.03</v>
      </c>
      <c r="I41" s="13">
        <v>162.6</v>
      </c>
      <c r="J41" s="14">
        <v>0.32</v>
      </c>
      <c r="L41" s="30"/>
    </row>
    <row r="42" spans="1:12" s="17" customFormat="1" ht="15" hidden="1" x14ac:dyDescent="0.2">
      <c r="A42" s="175" t="s">
        <v>74</v>
      </c>
      <c r="B42" s="176" t="s">
        <v>15</v>
      </c>
      <c r="C42" s="156"/>
      <c r="D42" s="151">
        <f t="shared" ref="D42:D48" si="3">G42*I42</f>
        <v>0</v>
      </c>
      <c r="E42" s="156"/>
      <c r="F42" s="157"/>
      <c r="G42" s="156">
        <f t="shared" ref="G42:G48" si="4">H42*12</f>
        <v>0</v>
      </c>
      <c r="H42" s="156">
        <v>0</v>
      </c>
      <c r="I42" s="13">
        <v>162.6</v>
      </c>
      <c r="J42" s="14">
        <v>0</v>
      </c>
      <c r="L42" s="30"/>
    </row>
    <row r="43" spans="1:12" s="17" customFormat="1" ht="15" x14ac:dyDescent="0.2">
      <c r="A43" s="175" t="s">
        <v>76</v>
      </c>
      <c r="B43" s="176" t="s">
        <v>50</v>
      </c>
      <c r="C43" s="156"/>
      <c r="D43" s="151">
        <f>915.28*I43/K43</f>
        <v>59.53</v>
      </c>
      <c r="E43" s="156"/>
      <c r="F43" s="157"/>
      <c r="G43" s="156"/>
      <c r="H43" s="156"/>
      <c r="I43" s="13">
        <v>162.6</v>
      </c>
      <c r="J43" s="14">
        <v>0.02</v>
      </c>
      <c r="K43" s="17">
        <v>2500.1999999999998</v>
      </c>
      <c r="L43" s="30"/>
    </row>
    <row r="44" spans="1:12" s="17" customFormat="1" ht="27.75" hidden="1" customHeight="1" x14ac:dyDescent="0.2">
      <c r="A44" s="175"/>
      <c r="B44" s="176"/>
      <c r="C44" s="156"/>
      <c r="D44" s="151"/>
      <c r="E44" s="156"/>
      <c r="F44" s="157"/>
      <c r="G44" s="156"/>
      <c r="H44" s="156"/>
      <c r="I44" s="13">
        <v>162.6</v>
      </c>
      <c r="J44" s="14"/>
      <c r="L44" s="30"/>
    </row>
    <row r="45" spans="1:12" s="17" customFormat="1" ht="25.5" hidden="1" x14ac:dyDescent="0.2">
      <c r="A45" s="175" t="s">
        <v>77</v>
      </c>
      <c r="B45" s="176" t="s">
        <v>30</v>
      </c>
      <c r="C45" s="156"/>
      <c r="D45" s="151">
        <f t="shared" si="3"/>
        <v>0</v>
      </c>
      <c r="E45" s="156"/>
      <c r="F45" s="157"/>
      <c r="G45" s="156">
        <f t="shared" si="4"/>
        <v>0</v>
      </c>
      <c r="H45" s="156">
        <v>0</v>
      </c>
      <c r="I45" s="13">
        <v>162.6</v>
      </c>
      <c r="J45" s="14">
        <v>0</v>
      </c>
      <c r="L45" s="30"/>
    </row>
    <row r="46" spans="1:12" s="17" customFormat="1" ht="25.5" hidden="1" x14ac:dyDescent="0.2">
      <c r="A46" s="175" t="s">
        <v>78</v>
      </c>
      <c r="B46" s="176" t="s">
        <v>30</v>
      </c>
      <c r="C46" s="156"/>
      <c r="D46" s="151">
        <f t="shared" si="3"/>
        <v>0</v>
      </c>
      <c r="E46" s="156"/>
      <c r="F46" s="157"/>
      <c r="G46" s="156">
        <f t="shared" si="4"/>
        <v>0</v>
      </c>
      <c r="H46" s="156">
        <v>0</v>
      </c>
      <c r="I46" s="13">
        <v>162.6</v>
      </c>
      <c r="J46" s="14">
        <v>0</v>
      </c>
      <c r="L46" s="30"/>
    </row>
    <row r="47" spans="1:12" s="17" customFormat="1" ht="25.5" hidden="1" x14ac:dyDescent="0.2">
      <c r="A47" s="175" t="s">
        <v>79</v>
      </c>
      <c r="B47" s="176" t="s">
        <v>30</v>
      </c>
      <c r="C47" s="156"/>
      <c r="D47" s="151">
        <f t="shared" si="3"/>
        <v>0</v>
      </c>
      <c r="E47" s="156"/>
      <c r="F47" s="157"/>
      <c r="G47" s="156">
        <f t="shared" si="4"/>
        <v>0</v>
      </c>
      <c r="H47" s="156">
        <v>0</v>
      </c>
      <c r="I47" s="13">
        <v>162.6</v>
      </c>
      <c r="J47" s="14">
        <v>0</v>
      </c>
      <c r="L47" s="30"/>
    </row>
    <row r="48" spans="1:12" s="17" customFormat="1" ht="25.5" hidden="1" x14ac:dyDescent="0.2">
      <c r="A48" s="175" t="s">
        <v>80</v>
      </c>
      <c r="B48" s="176" t="s">
        <v>30</v>
      </c>
      <c r="C48" s="156"/>
      <c r="D48" s="151">
        <f t="shared" si="3"/>
        <v>0</v>
      </c>
      <c r="E48" s="156"/>
      <c r="F48" s="157"/>
      <c r="G48" s="156">
        <f t="shared" si="4"/>
        <v>0</v>
      </c>
      <c r="H48" s="156">
        <v>0</v>
      </c>
      <c r="I48" s="13">
        <v>162.6</v>
      </c>
      <c r="J48" s="14">
        <v>0</v>
      </c>
      <c r="L48" s="30"/>
    </row>
    <row r="49" spans="1:11" s="13" customFormat="1" ht="19.5" customHeight="1" thickBot="1" x14ac:dyDescent="0.25">
      <c r="A49" s="187" t="s">
        <v>99</v>
      </c>
      <c r="B49" s="188"/>
      <c r="C49" s="167">
        <f>F49*12</f>
        <v>0</v>
      </c>
      <c r="D49" s="167">
        <f>D41+D38+D32+D31+D30+D29+D28+D27+D26+D25+D17</f>
        <v>14106.5</v>
      </c>
      <c r="E49" s="167">
        <f>E41+E38+E32+E31+E30+E29+E28+E27+E26+E25+E17</f>
        <v>75.599999999999994</v>
      </c>
      <c r="F49" s="167">
        <f>F41+F38+F32+F31+F30+F29+F28+F27+F26+F25+F17</f>
        <v>0</v>
      </c>
      <c r="G49" s="167">
        <f>G41+G38+G32+G31+G30+G29+G28+G27+G26+G25+G17</f>
        <v>86.77</v>
      </c>
      <c r="H49" s="167">
        <f>H41+H38+H32+H31+H30+H29+H28+H27+H26+H25+H17</f>
        <v>7.23</v>
      </c>
      <c r="I49" s="13">
        <v>162.6</v>
      </c>
      <c r="J49" s="14"/>
    </row>
    <row r="50" spans="1:11" s="13" customFormat="1" ht="19.5" hidden="1" thickBot="1" x14ac:dyDescent="0.45">
      <c r="A50" s="52" t="s">
        <v>97</v>
      </c>
      <c r="B50" s="53"/>
      <c r="C50" s="51"/>
      <c r="D50" s="102"/>
      <c r="E50" s="103"/>
      <c r="F50" s="104"/>
      <c r="G50" s="103"/>
      <c r="H50" s="104"/>
      <c r="I50" s="13">
        <v>2337.8000000000002</v>
      </c>
      <c r="J50" s="14"/>
    </row>
    <row r="51" spans="1:11" s="13" customFormat="1" ht="19.5" hidden="1" thickBot="1" x14ac:dyDescent="0.45">
      <c r="A51" s="52" t="s">
        <v>100</v>
      </c>
      <c r="B51" s="53"/>
      <c r="C51" s="51"/>
      <c r="D51" s="102"/>
      <c r="E51" s="103"/>
      <c r="F51" s="104"/>
      <c r="G51" s="102"/>
      <c r="H51" s="104"/>
      <c r="I51" s="13">
        <v>2337.8000000000002</v>
      </c>
      <c r="J51" s="14"/>
    </row>
    <row r="52" spans="1:11" s="57" customFormat="1" ht="20.25" hidden="1" thickBot="1" x14ac:dyDescent="0.25">
      <c r="A52" s="54" t="s">
        <v>101</v>
      </c>
      <c r="B52" s="55" t="s">
        <v>23</v>
      </c>
      <c r="C52" s="55" t="s">
        <v>102</v>
      </c>
      <c r="D52" s="105"/>
      <c r="E52" s="50" t="s">
        <v>102</v>
      </c>
      <c r="F52" s="106"/>
      <c r="G52" s="50" t="s">
        <v>102</v>
      </c>
      <c r="H52" s="106"/>
      <c r="I52" s="13">
        <v>2337.8000000000002</v>
      </c>
      <c r="J52" s="56"/>
    </row>
    <row r="53" spans="1:11" s="59" customFormat="1" ht="15" hidden="1" x14ac:dyDescent="0.2">
      <c r="A53" s="58"/>
      <c r="D53" s="107"/>
      <c r="E53" s="107"/>
      <c r="F53" s="107"/>
      <c r="G53" s="107"/>
      <c r="H53" s="107"/>
      <c r="I53" s="13">
        <v>2337.8000000000002</v>
      </c>
      <c r="J53" s="60"/>
    </row>
    <row r="54" spans="1:11" s="65" customFormat="1" ht="18.75" hidden="1" x14ac:dyDescent="0.4">
      <c r="A54" s="61" t="s">
        <v>103</v>
      </c>
      <c r="B54" s="62"/>
      <c r="C54" s="63"/>
      <c r="D54" s="108" t="s">
        <v>104</v>
      </c>
      <c r="E54" s="108"/>
      <c r="F54" s="108"/>
      <c r="G54" s="108"/>
      <c r="H54" s="108" t="e">
        <f>H51-H50-#REF!</f>
        <v>#REF!</v>
      </c>
      <c r="I54" s="13">
        <v>2337.8000000000002</v>
      </c>
      <c r="J54" s="64"/>
    </row>
    <row r="55" spans="1:11" s="57" customFormat="1" ht="19.5" x14ac:dyDescent="0.2">
      <c r="A55" s="66"/>
      <c r="B55" s="67"/>
      <c r="C55" s="68"/>
      <c r="D55" s="109"/>
      <c r="E55" s="109"/>
      <c r="F55" s="109"/>
      <c r="G55" s="109"/>
      <c r="H55" s="109"/>
      <c r="I55" s="13"/>
      <c r="J55" s="56"/>
    </row>
    <row r="56" spans="1:11" s="57" customFormat="1" ht="20.25" thickBot="1" x14ac:dyDescent="0.25">
      <c r="A56" s="66"/>
      <c r="B56" s="67"/>
      <c r="C56" s="68"/>
      <c r="D56" s="109"/>
      <c r="E56" s="109"/>
      <c r="F56" s="109"/>
      <c r="G56" s="109"/>
      <c r="H56" s="109"/>
      <c r="I56" s="13"/>
      <c r="J56" s="56"/>
    </row>
    <row r="57" spans="1:11" s="13" customFormat="1" ht="30.75" thickBot="1" x14ac:dyDescent="0.25">
      <c r="A57" s="69" t="s">
        <v>105</v>
      </c>
      <c r="B57" s="12"/>
      <c r="C57" s="48">
        <f>F57*12</f>
        <v>0</v>
      </c>
      <c r="D57" s="100">
        <f>D61+D62+D65</f>
        <v>3068.54</v>
      </c>
      <c r="E57" s="100">
        <f t="shared" ref="E57:H57" si="5">E61+E62+E65</f>
        <v>0</v>
      </c>
      <c r="F57" s="100">
        <f t="shared" si="5"/>
        <v>0</v>
      </c>
      <c r="G57" s="100">
        <f t="shared" si="5"/>
        <v>18.87</v>
      </c>
      <c r="H57" s="100">
        <f t="shared" si="5"/>
        <v>1.57</v>
      </c>
      <c r="I57" s="13">
        <v>162.6</v>
      </c>
      <c r="J57" s="14"/>
    </row>
    <row r="58" spans="1:11" s="13" customFormat="1" ht="15" hidden="1" x14ac:dyDescent="0.2">
      <c r="A58" s="70" t="s">
        <v>106</v>
      </c>
      <c r="B58" s="23"/>
      <c r="C58" s="71"/>
      <c r="D58" s="110">
        <f>G58*I58</f>
        <v>0</v>
      </c>
      <c r="E58" s="110">
        <f>H58*12</f>
        <v>0</v>
      </c>
      <c r="F58" s="111" t="e">
        <f>#REF!+#REF!+#REF!+#REF!+#REF!+#REF!+#REF!+#REF!+#REF!+#REF!</f>
        <v>#REF!</v>
      </c>
      <c r="G58" s="110">
        <f>H58*12</f>
        <v>0</v>
      </c>
      <c r="H58" s="112"/>
      <c r="I58" s="13">
        <v>162.6</v>
      </c>
      <c r="J58" s="14"/>
    </row>
    <row r="59" spans="1:11" s="13" customFormat="1" ht="15" hidden="1" x14ac:dyDescent="0.2">
      <c r="A59" s="41" t="s">
        <v>107</v>
      </c>
      <c r="B59" s="42"/>
      <c r="C59" s="43"/>
      <c r="D59" s="97"/>
      <c r="E59" s="97"/>
      <c r="F59" s="98"/>
      <c r="G59" s="97">
        <f>D59/I59</f>
        <v>0</v>
      </c>
      <c r="H59" s="113">
        <f>G59/12</f>
        <v>0</v>
      </c>
      <c r="I59" s="13">
        <v>162.6</v>
      </c>
      <c r="J59" s="14"/>
    </row>
    <row r="60" spans="1:11" s="13" customFormat="1" ht="28.5" hidden="1" x14ac:dyDescent="0.2">
      <c r="A60" s="41" t="s">
        <v>95</v>
      </c>
      <c r="B60" s="42"/>
      <c r="C60" s="43"/>
      <c r="D60" s="97"/>
      <c r="E60" s="97"/>
      <c r="F60" s="98"/>
      <c r="G60" s="97">
        <f>D60/I60</f>
        <v>0</v>
      </c>
      <c r="H60" s="113">
        <f>G60/12</f>
        <v>0</v>
      </c>
      <c r="I60" s="13">
        <v>162.6</v>
      </c>
      <c r="J60" s="14"/>
    </row>
    <row r="61" spans="1:11" s="138" customFormat="1" ht="15" x14ac:dyDescent="0.2">
      <c r="A61" s="133" t="s">
        <v>127</v>
      </c>
      <c r="B61" s="134"/>
      <c r="C61" s="135"/>
      <c r="D61" s="135">
        <f>10697.03*I61/K61</f>
        <v>695.68</v>
      </c>
      <c r="E61" s="135"/>
      <c r="F61" s="136"/>
      <c r="G61" s="135">
        <f t="shared" ref="G61:G65" si="6">D61/I61</f>
        <v>4.28</v>
      </c>
      <c r="H61" s="137">
        <f t="shared" ref="H61:H65" si="7">G61/12</f>
        <v>0.36</v>
      </c>
      <c r="I61" s="13">
        <v>162.6</v>
      </c>
      <c r="J61" s="139"/>
      <c r="K61" s="138">
        <v>2500.1999999999998</v>
      </c>
    </row>
    <row r="62" spans="1:11" s="138" customFormat="1" ht="15.75" thickBot="1" x14ac:dyDescent="0.25">
      <c r="A62" s="140" t="s">
        <v>130</v>
      </c>
      <c r="B62" s="141"/>
      <c r="C62" s="142"/>
      <c r="D62" s="142">
        <f>722.42*I62/K62</f>
        <v>46.98</v>
      </c>
      <c r="E62" s="142"/>
      <c r="F62" s="143"/>
      <c r="G62" s="142">
        <f t="shared" si="6"/>
        <v>0.28999999999999998</v>
      </c>
      <c r="H62" s="143">
        <f t="shared" si="7"/>
        <v>0.02</v>
      </c>
      <c r="I62" s="13">
        <v>162.6</v>
      </c>
      <c r="J62" s="139"/>
      <c r="K62" s="138">
        <v>2500.1999999999998</v>
      </c>
    </row>
    <row r="63" spans="1:11" s="138" customFormat="1" ht="15.75" hidden="1" thickBot="1" x14ac:dyDescent="0.25">
      <c r="A63" s="144"/>
      <c r="B63" s="116"/>
      <c r="C63" s="117"/>
      <c r="D63" s="145"/>
      <c r="E63" s="145"/>
      <c r="F63" s="146"/>
      <c r="G63" s="142">
        <f t="shared" si="6"/>
        <v>0</v>
      </c>
      <c r="H63" s="143">
        <f t="shared" si="7"/>
        <v>0</v>
      </c>
      <c r="I63" s="13">
        <v>162.6</v>
      </c>
      <c r="J63" s="139"/>
      <c r="K63" s="138">
        <v>2500.1999999999998</v>
      </c>
    </row>
    <row r="64" spans="1:11" s="138" customFormat="1" ht="15" hidden="1" x14ac:dyDescent="0.2">
      <c r="A64" s="133"/>
      <c r="B64" s="134"/>
      <c r="C64" s="135"/>
      <c r="D64" s="135"/>
      <c r="E64" s="135"/>
      <c r="F64" s="136"/>
      <c r="G64" s="135">
        <f t="shared" si="6"/>
        <v>0</v>
      </c>
      <c r="H64" s="136">
        <f t="shared" si="7"/>
        <v>0</v>
      </c>
      <c r="I64" s="13">
        <v>162.6</v>
      </c>
      <c r="J64" s="139"/>
      <c r="K64" s="138">
        <v>2500.1999999999998</v>
      </c>
    </row>
    <row r="65" spans="1:11" s="138" customFormat="1" ht="15" x14ac:dyDescent="0.2">
      <c r="A65" s="148" t="s">
        <v>109</v>
      </c>
      <c r="B65" s="149"/>
      <c r="C65" s="150"/>
      <c r="D65" s="150">
        <f>35763.58*I65/K65</f>
        <v>2325.88</v>
      </c>
      <c r="E65" s="150"/>
      <c r="F65" s="150"/>
      <c r="G65" s="150">
        <f t="shared" si="6"/>
        <v>14.3</v>
      </c>
      <c r="H65" s="150">
        <f t="shared" si="7"/>
        <v>1.19</v>
      </c>
      <c r="I65" s="13">
        <v>162.6</v>
      </c>
      <c r="J65" s="139"/>
      <c r="K65" s="138">
        <v>2500.1999999999998</v>
      </c>
    </row>
    <row r="66" spans="1:11" s="138" customFormat="1" ht="15" x14ac:dyDescent="0.2">
      <c r="A66" s="224"/>
      <c r="B66" s="227"/>
      <c r="C66" s="226"/>
      <c r="D66" s="226"/>
      <c r="E66" s="226"/>
      <c r="F66" s="226"/>
      <c r="G66" s="226"/>
      <c r="H66" s="226"/>
      <c r="I66" s="13"/>
      <c r="J66" s="139"/>
    </row>
    <row r="67" spans="1:11" s="138" customFormat="1" ht="15" x14ac:dyDescent="0.2">
      <c r="A67" s="224"/>
      <c r="B67" s="227"/>
      <c r="C67" s="226"/>
      <c r="D67" s="226"/>
      <c r="E67" s="226"/>
      <c r="F67" s="226"/>
      <c r="G67" s="226"/>
      <c r="H67" s="226"/>
      <c r="I67" s="13"/>
      <c r="J67" s="139"/>
    </row>
    <row r="68" spans="1:11" s="57" customFormat="1" ht="20.25" thickBot="1" x14ac:dyDescent="0.25">
      <c r="A68" s="66"/>
      <c r="B68" s="67"/>
      <c r="C68" s="68"/>
      <c r="D68" s="109"/>
      <c r="E68" s="109"/>
      <c r="F68" s="109"/>
      <c r="G68" s="109"/>
      <c r="H68" s="109"/>
      <c r="J68" s="56"/>
    </row>
    <row r="69" spans="1:11" s="75" customFormat="1" ht="19.5" thickBot="1" x14ac:dyDescent="0.25">
      <c r="A69" s="72" t="s">
        <v>100</v>
      </c>
      <c r="B69" s="73"/>
      <c r="C69" s="74"/>
      <c r="D69" s="114">
        <f>D49+D57</f>
        <v>17175.04</v>
      </c>
      <c r="E69" s="114" t="e">
        <f>E49+#REF!+E57</f>
        <v>#REF!</v>
      </c>
      <c r="F69" s="114" t="e">
        <f>F49+#REF!+F57</f>
        <v>#REF!</v>
      </c>
      <c r="G69" s="114">
        <f>G49+G57</f>
        <v>105.64</v>
      </c>
      <c r="H69" s="114">
        <f>H49+H57</f>
        <v>8.8000000000000007</v>
      </c>
      <c r="J69" s="76"/>
    </row>
    <row r="70" spans="1:11" s="57" customFormat="1" ht="19.5" x14ac:dyDescent="0.2">
      <c r="A70" s="66"/>
      <c r="B70" s="67"/>
      <c r="C70" s="68"/>
      <c r="D70" s="109"/>
      <c r="E70" s="109"/>
      <c r="F70" s="109"/>
      <c r="G70" s="109"/>
      <c r="H70" s="109"/>
      <c r="J70" s="56"/>
    </row>
    <row r="71" spans="1:11" s="57" customFormat="1" ht="19.5" x14ac:dyDescent="0.2">
      <c r="A71" s="66"/>
      <c r="B71" s="67"/>
      <c r="C71" s="68"/>
      <c r="D71" s="109"/>
      <c r="E71" s="109"/>
      <c r="F71" s="109"/>
      <c r="G71" s="109"/>
      <c r="H71" s="109"/>
      <c r="J71" s="56"/>
    </row>
    <row r="72" spans="1:11" s="57" customFormat="1" ht="19.5" x14ac:dyDescent="0.2">
      <c r="A72" s="66"/>
      <c r="B72" s="67"/>
      <c r="C72" s="68"/>
      <c r="D72" s="109"/>
      <c r="E72" s="109"/>
      <c r="F72" s="109"/>
      <c r="G72" s="109"/>
      <c r="H72" s="109"/>
      <c r="J72" s="56"/>
    </row>
    <row r="73" spans="1:11" s="57" customFormat="1" ht="19.5" x14ac:dyDescent="0.2">
      <c r="A73" s="66"/>
      <c r="B73" s="67"/>
      <c r="C73" s="68"/>
      <c r="D73" s="109"/>
      <c r="E73" s="109"/>
      <c r="F73" s="109"/>
      <c r="G73" s="109"/>
      <c r="H73" s="109"/>
      <c r="J73" s="56"/>
    </row>
    <row r="74" spans="1:11" s="59" customFormat="1" ht="14.25" x14ac:dyDescent="0.2">
      <c r="A74" s="204" t="s">
        <v>110</v>
      </c>
      <c r="B74" s="204"/>
      <c r="C74" s="204"/>
      <c r="D74" s="204"/>
      <c r="E74" s="204"/>
      <c r="F74" s="204"/>
      <c r="G74" s="107"/>
      <c r="H74" s="107"/>
      <c r="J74" s="60"/>
    </row>
    <row r="75" spans="1:11" s="59" customFormat="1" x14ac:dyDescent="0.2">
      <c r="D75" s="107"/>
      <c r="E75" s="107"/>
      <c r="F75" s="107"/>
      <c r="G75" s="107"/>
      <c r="H75" s="107"/>
      <c r="J75" s="60"/>
    </row>
    <row r="76" spans="1:11" s="59" customFormat="1" x14ac:dyDescent="0.2">
      <c r="A76" s="58" t="s">
        <v>111</v>
      </c>
      <c r="D76" s="107"/>
      <c r="E76" s="107"/>
      <c r="F76" s="107"/>
      <c r="G76" s="107"/>
      <c r="H76" s="107"/>
      <c r="J76" s="60"/>
    </row>
    <row r="77" spans="1:11" s="59" customFormat="1" x14ac:dyDescent="0.2">
      <c r="D77" s="107"/>
      <c r="E77" s="107"/>
      <c r="F77" s="107"/>
      <c r="G77" s="107"/>
      <c r="H77" s="107"/>
      <c r="J77" s="60"/>
    </row>
    <row r="78" spans="1:11" s="59" customFormat="1" x14ac:dyDescent="0.2">
      <c r="D78" s="107"/>
      <c r="E78" s="107"/>
      <c r="F78" s="107"/>
      <c r="G78" s="107"/>
      <c r="H78" s="107"/>
      <c r="J78" s="60"/>
    </row>
    <row r="79" spans="1:11" s="59" customFormat="1" x14ac:dyDescent="0.2">
      <c r="D79" s="107"/>
      <c r="E79" s="107"/>
      <c r="F79" s="107"/>
      <c r="G79" s="107"/>
      <c r="H79" s="107"/>
      <c r="J79" s="60"/>
    </row>
    <row r="80" spans="1:11" s="59" customFormat="1" x14ac:dyDescent="0.2">
      <c r="D80" s="107"/>
      <c r="E80" s="107"/>
      <c r="F80" s="107"/>
      <c r="G80" s="107"/>
      <c r="H80" s="107"/>
      <c r="J80" s="60"/>
    </row>
    <row r="81" spans="4:10" s="59" customFormat="1" x14ac:dyDescent="0.2">
      <c r="D81" s="107"/>
      <c r="E81" s="107"/>
      <c r="F81" s="107"/>
      <c r="G81" s="107"/>
      <c r="H81" s="107"/>
      <c r="J81" s="60"/>
    </row>
    <row r="82" spans="4:10" s="59" customFormat="1" x14ac:dyDescent="0.2">
      <c r="D82" s="107"/>
      <c r="E82" s="107"/>
      <c r="F82" s="107"/>
      <c r="G82" s="107"/>
      <c r="H82" s="107"/>
      <c r="J82" s="60"/>
    </row>
    <row r="83" spans="4:10" s="59" customFormat="1" x14ac:dyDescent="0.2">
      <c r="D83" s="107"/>
      <c r="E83" s="107"/>
      <c r="F83" s="107"/>
      <c r="G83" s="107"/>
      <c r="H83" s="107"/>
      <c r="J83" s="60"/>
    </row>
    <row r="84" spans="4:10" s="59" customFormat="1" x14ac:dyDescent="0.2">
      <c r="D84" s="107"/>
      <c r="E84" s="107"/>
      <c r="F84" s="107"/>
      <c r="G84" s="107"/>
      <c r="H84" s="107"/>
      <c r="J84" s="60"/>
    </row>
    <row r="85" spans="4:10" s="59" customFormat="1" x14ac:dyDescent="0.2">
      <c r="D85" s="107"/>
      <c r="E85" s="107"/>
      <c r="F85" s="107"/>
      <c r="G85" s="107"/>
      <c r="H85" s="107"/>
      <c r="J85" s="60"/>
    </row>
    <row r="86" spans="4:10" s="59" customFormat="1" x14ac:dyDescent="0.2">
      <c r="D86" s="107"/>
      <c r="E86" s="107"/>
      <c r="F86" s="107"/>
      <c r="G86" s="107"/>
      <c r="H86" s="107"/>
      <c r="J86" s="60"/>
    </row>
    <row r="87" spans="4:10" s="59" customFormat="1" x14ac:dyDescent="0.2">
      <c r="D87" s="107"/>
      <c r="E87" s="107"/>
      <c r="F87" s="107"/>
      <c r="G87" s="107"/>
      <c r="H87" s="107"/>
      <c r="J87" s="60"/>
    </row>
    <row r="88" spans="4:10" s="59" customFormat="1" x14ac:dyDescent="0.2">
      <c r="D88" s="107"/>
      <c r="E88" s="107"/>
      <c r="F88" s="107"/>
      <c r="G88" s="107"/>
      <c r="H88" s="107"/>
      <c r="J88" s="60"/>
    </row>
    <row r="89" spans="4:10" s="59" customFormat="1" x14ac:dyDescent="0.2">
      <c r="D89" s="107"/>
      <c r="E89" s="107"/>
      <c r="F89" s="107"/>
      <c r="G89" s="107"/>
      <c r="H89" s="107"/>
      <c r="J89" s="60"/>
    </row>
    <row r="90" spans="4:10" s="59" customFormat="1" x14ac:dyDescent="0.2">
      <c r="D90" s="107"/>
      <c r="E90" s="107"/>
      <c r="F90" s="107"/>
      <c r="G90" s="107"/>
      <c r="H90" s="107"/>
      <c r="J90" s="60"/>
    </row>
    <row r="91" spans="4:10" s="59" customFormat="1" x14ac:dyDescent="0.2">
      <c r="D91" s="107"/>
      <c r="E91" s="107"/>
      <c r="F91" s="107"/>
      <c r="G91" s="107"/>
      <c r="H91" s="107"/>
      <c r="J91" s="60"/>
    </row>
    <row r="92" spans="4:10" s="59" customFormat="1" x14ac:dyDescent="0.2">
      <c r="D92" s="107"/>
      <c r="E92" s="107"/>
      <c r="F92" s="107"/>
      <c r="G92" s="107"/>
      <c r="H92" s="107"/>
      <c r="J92" s="60"/>
    </row>
    <row r="93" spans="4:10" s="59" customFormat="1" x14ac:dyDescent="0.2">
      <c r="D93" s="107"/>
      <c r="E93" s="107"/>
      <c r="F93" s="107"/>
      <c r="G93" s="107"/>
      <c r="H93" s="107"/>
      <c r="J93" s="60"/>
    </row>
    <row r="94" spans="4:10" s="59" customFormat="1" x14ac:dyDescent="0.2">
      <c r="D94" s="107"/>
      <c r="E94" s="107"/>
      <c r="F94" s="107"/>
      <c r="G94" s="107"/>
      <c r="H94" s="107"/>
      <c r="J94" s="60"/>
    </row>
  </sheetData>
  <mergeCells count="14">
    <mergeCell ref="A74:F74"/>
    <mergeCell ref="A12:H12"/>
    <mergeCell ref="A8:H8"/>
    <mergeCell ref="A9:H9"/>
    <mergeCell ref="A10:H10"/>
    <mergeCell ref="A11:H11"/>
    <mergeCell ref="A13:H13"/>
    <mergeCell ref="A16:H16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проект1 </vt:lpstr>
      <vt:lpstr>по заявлению</vt:lpstr>
      <vt:lpstr>тариф население</vt:lpstr>
      <vt:lpstr>комиссия</vt:lpstr>
      <vt:lpstr>Волга - Маркет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2015-08-11T05:46:54Z</cp:lastPrinted>
  <dcterms:created xsi:type="dcterms:W3CDTF">2014-01-31T09:18:03Z</dcterms:created>
  <dcterms:modified xsi:type="dcterms:W3CDTF">2015-08-11T05:48:39Z</dcterms:modified>
</cp:coreProperties>
</file>