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голосованию'!$A$1:$H$142</definedName>
  </definedNames>
  <calcPr fullCalcOnLoad="1" fullPrecision="0"/>
</workbook>
</file>

<file path=xl/sharedStrings.xml><?xml version="1.0" encoding="utf-8"?>
<sst xmlns="http://schemas.openxmlformats.org/spreadsheetml/2006/main" count="373" uniqueCount="235">
  <si>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</si>
  <si>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</si>
  <si>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</si>
  <si>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</si>
  <si>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</si>
  <si>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</si>
  <si>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</si>
  <si>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</si>
  <si>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</si>
  <si>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</si>
  <si>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</si>
  <si>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</si>
  <si>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</si>
  <si>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</si>
  <si>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</si>
  <si>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</si>
  <si>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</si>
  <si>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</si>
  <si>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</si>
  <si>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</si>
  <si>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</si>
  <si>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</si>
  <si>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</si>
  <si>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</si>
  <si>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</si>
  <si>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</si>
  <si>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</si>
  <si>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</si>
  <si>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</si>
  <si>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</si>
  <si>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 xml:space="preserve">Управляющая организация   _____________________                                            Собственник __________________________                               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</si>
  <si>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</si>
  <si>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</si>
  <si>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</si>
  <si>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</si>
  <si>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</si>
  <si>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</si>
  <si>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</si>
  <si>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</si>
  <si>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</si>
  <si>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</si>
  <si>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</si>
  <si>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</si>
  <si>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</si>
  <si>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</si>
  <si>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</si>
  <si>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</si>
  <si>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</si>
  <si>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Обслуживание общедомовых приборов учета горячего водоснабжения</t>
  </si>
  <si>
    <t>ревизия ШР, ЩЭ</t>
  </si>
  <si>
    <t>ремонт кровли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</si>
  <si>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</si>
  <si>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</si>
  <si>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</si>
  <si>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</si>
  <si>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</si>
  <si>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</si>
  <si>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</si>
  <si>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</si>
  <si>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</si>
  <si>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</si>
  <si>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1 раз в 4 месяца</t>
  </si>
  <si>
    <t>ВСЕГО:</t>
  </si>
  <si>
    <t>подключение системы отопления с регулировкой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</si>
  <si>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</si>
  <si>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</si>
  <si>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</si>
  <si>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</si>
  <si>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</si>
  <si>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</si>
  <si>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</si>
  <si>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</si>
  <si>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</si>
  <si>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</si>
  <si>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</si>
  <si>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</si>
  <si>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</si>
  <si>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</si>
  <si>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</si>
  <si>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</si>
  <si>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</si>
  <si>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</si>
  <si>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</si>
  <si>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</si>
  <si>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</si>
  <si>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Сбор, вывоз и утилизация ТБО, руб/м2</t>
  </si>
  <si>
    <t>Работы заявочного характера, в т.ч.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</si>
  <si>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</si>
  <si>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</si>
  <si>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</si>
  <si>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</si>
  <si>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</si>
  <si>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</si>
  <si>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</si>
  <si>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Регламентные работы по системе водоотведения в т.числе:</t>
  </si>
  <si>
    <t>прочистка канализационных выпусков до стены здания</t>
  </si>
  <si>
    <t>Задолженность за жителями и ЮЛ</t>
  </si>
  <si>
    <t>(многоквартирный дом с газовыми плитами )</t>
  </si>
  <si>
    <t>Обслуживание вводных и внутренних газопроводов жилого фонда</t>
  </si>
  <si>
    <t>М.П.</t>
  </si>
  <si>
    <t>Жители МКД</t>
  </si>
  <si>
    <t>погрузка мусора на автотранспорт вручную</t>
  </si>
  <si>
    <t>посыпка территории песко - соляной смесью</t>
  </si>
  <si>
    <t>Расчет размера платы за содержание и ремонт общего имущества в многоквартирном доме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</si>
  <si>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</si>
  <si>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</si>
  <si>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восстановление водостоков ( мелкий ремонт после очистки от снега и льда )</t>
  </si>
  <si>
    <t>Работы заявочного характера</t>
  </si>
  <si>
    <t>Предлагаемый перечень работ по текущему ремонту                                       ( на выбор собственников)</t>
  </si>
  <si>
    <t>ремонт системы электроснабжения</t>
  </si>
  <si>
    <t>руб./чел.</t>
  </si>
  <si>
    <t>2013 - 2014 г.</t>
  </si>
  <si>
    <t>по адресу: ул.Ленинского Комсомола, д.33(S общ.=2339,20м2, S зем.уч.=3453,87м2)</t>
  </si>
  <si>
    <t>договорная и претензионно-исковая работа, взыскание задолженности по ЖКУ</t>
  </si>
  <si>
    <t>окос травы</t>
  </si>
  <si>
    <t>2-3 раза</t>
  </si>
  <si>
    <t>очистка урн отмусора</t>
  </si>
  <si>
    <t>ревизия задвижек отопления ( диам.80мм-5 шт)</t>
  </si>
  <si>
    <t>замена  КИП 4 манометра, 4 термометра</t>
  </si>
  <si>
    <t>1 ра в год</t>
  </si>
  <si>
    <t>замена КИП на ВВП 5 манометров, 5 термометров</t>
  </si>
  <si>
    <t>замена насоса ГВС (резерв)</t>
  </si>
  <si>
    <t>обслуживание насосов горячего водоснабжения</t>
  </si>
  <si>
    <t>замена ( поверка ) КИП</t>
  </si>
  <si>
    <t>ревизия задвижек  ХВС(диам.50мм-1шт., диам.80мм-1 шт)</t>
  </si>
  <si>
    <t>замена КИП манометр 1 шт.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</si>
  <si>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</si>
  <si>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</si>
  <si>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</si>
  <si>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</si>
  <si>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</si>
  <si>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ремонт панельных швов</t>
  </si>
  <si>
    <t>ремонт отмостки</t>
  </si>
  <si>
    <t>КИП и автоматика</t>
  </si>
  <si>
    <t>запорная арматура ( водоснабжение)</t>
  </si>
  <si>
    <t>запорная арматура ( отопление )</t>
  </si>
  <si>
    <t>изоляция трубопроводов</t>
  </si>
  <si>
    <t>Погашение задолженности прошлых периодов</t>
  </si>
  <si>
    <t>по состоянию на 1.05.2012г.</t>
  </si>
  <si>
    <t>Сбор, вывоз и утилизация ТБО*, руб./м2</t>
  </si>
  <si>
    <t>ремонт приямка 1 шт.</t>
  </si>
  <si>
    <t>Ремонт кровли 25 м2</t>
  </si>
  <si>
    <t>ремонт панельных швов 100 м.п.</t>
  </si>
  <si>
    <t>смена задвижек на эл.узлах диам.80 - 3 шт.(требование ТПК)</t>
  </si>
  <si>
    <t>смена задвижек на ВВП (диам.50 - 2 шт.)(требование ТПК)</t>
  </si>
  <si>
    <t>ремонт освещения в подвале</t>
  </si>
  <si>
    <t>Карачев А.Б.</t>
  </si>
  <si>
    <t>Тененева О.П.</t>
  </si>
  <si>
    <t>119</t>
  </si>
  <si>
    <t>Лицевой счет многоквартирного дома по адресу: ул. Ленинского Комсомола, д. 33 на период с 1 мая 2013 по 30 апреля 2014 года</t>
  </si>
  <si>
    <t>108</t>
  </si>
  <si>
    <t>Перевод ВВП на летнюю схему</t>
  </si>
  <si>
    <t>Установка заглушки на элеваторный узел</t>
  </si>
  <si>
    <t>113</t>
  </si>
  <si>
    <t>Ревизия вентилей ф15, 20, 25  (кв.29)</t>
  </si>
  <si>
    <t>145</t>
  </si>
  <si>
    <t>Смена регулятора РТДО ф25</t>
  </si>
  <si>
    <t>153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</si>
  <si>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</si>
  <si>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</si>
  <si>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</si>
  <si>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</si>
  <si>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</si>
  <si>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167</t>
  </si>
  <si>
    <t>166</t>
  </si>
  <si>
    <t>Подключение системы отопления после работ ТПК</t>
  </si>
  <si>
    <t>172</t>
  </si>
  <si>
    <t>189</t>
  </si>
  <si>
    <t>170</t>
  </si>
  <si>
    <t>181</t>
  </si>
  <si>
    <t>184</t>
  </si>
  <si>
    <t>190</t>
  </si>
  <si>
    <t>Замена водосчетчика ХВС на новый</t>
  </si>
  <si>
    <t>209</t>
  </si>
  <si>
    <t>Снятие заглушки с эл.узла</t>
  </si>
  <si>
    <t>193</t>
  </si>
  <si>
    <t>Перевод ВВП на зимнюю схему</t>
  </si>
  <si>
    <t>Замена патрона настенного в подъезде (кв.27)</t>
  </si>
  <si>
    <t>236</t>
  </si>
  <si>
    <t>Замена светильника в подъезде (кв.29)</t>
  </si>
  <si>
    <t>220</t>
  </si>
  <si>
    <t>228</t>
  </si>
  <si>
    <t>Поверка счетчика ХВС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</si>
  <si>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</si>
  <si>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</si>
  <si>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</si>
  <si>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</si>
  <si>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</si>
  <si>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</si>
  <si>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</si>
  <si>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</si>
  <si>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</si>
  <si>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</si>
  <si>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</si>
  <si>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</si>
  <si>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</si>
  <si>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8982,53 (по тарифу)</t>
  </si>
  <si>
    <t>Уборка снега и наледи с крыши</t>
  </si>
  <si>
    <t>256</t>
  </si>
  <si>
    <t>229</t>
  </si>
  <si>
    <t>30.09.2013 (акт от 6.11.13)</t>
  </si>
  <si>
    <t>Перемотка к/гайки в тепловом узле</t>
  </si>
  <si>
    <t>30.09.2013 (акт от 9.10.13)</t>
  </si>
  <si>
    <t>30.09.2013 (акт от 7.10.13)</t>
  </si>
  <si>
    <t>Ревизия патрона, замена лампочки 60Вт в подъезде (кв.25)</t>
  </si>
  <si>
    <t>30.09.2013 (акт от 7.11.13)</t>
  </si>
  <si>
    <t>30.09.2013 (акт от 3.12.13)</t>
  </si>
  <si>
    <t>Замена сгона на СО в подвале</t>
  </si>
  <si>
    <t>3</t>
  </si>
  <si>
    <t>Ревизия эл.щитка (кв.28)</t>
  </si>
  <si>
    <t>7</t>
  </si>
  <si>
    <t>Промывка фильтра на ГВС</t>
  </si>
  <si>
    <t>8</t>
  </si>
  <si>
    <t>Ревизия патрона, замена лампочки 60Вт в подъезде (кв.29)</t>
  </si>
  <si>
    <t>24</t>
  </si>
  <si>
    <t>Замена патрона настенного в подъезде (кв.15,16)</t>
  </si>
  <si>
    <t>29</t>
  </si>
  <si>
    <t>Генеральный директор</t>
  </si>
  <si>
    <t>А.В. Митрофанов</t>
  </si>
  <si>
    <t>Экономист 2-ой категории по учету лицевых счетов МКД</t>
  </si>
  <si>
    <t>5/00114</t>
  </si>
  <si>
    <t>34</t>
  </si>
  <si>
    <t>Ревизия эл.щитка (кв.20)</t>
  </si>
  <si>
    <t>37</t>
  </si>
  <si>
    <t>регулировка элеваторного узла, смена сопла ф7,2</t>
  </si>
  <si>
    <t>Услуги типографии по печати доп.соглашений</t>
  </si>
  <si>
    <t>151</t>
  </si>
  <si>
    <t>39</t>
  </si>
  <si>
    <t>Замена лампочек в подъезде ( кв.15)</t>
  </si>
  <si>
    <t>43</t>
  </si>
  <si>
    <t>Ремонт стояка отопления</t>
  </si>
  <si>
    <t>49</t>
  </si>
  <si>
    <t>Сопло ( мат.отчет за март)</t>
  </si>
  <si>
    <t>371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</si>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</sst>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Black"/>
      <family val="2"/>
    </font>
    <font>
      <i/>
      <sz val="10"/>
      <name val="Arial Cyr"/>
      <family val="2"/>
    </font>
    <font>
      <sz val="11"/>
      <name val="Arial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8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9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23" fillId="24" borderId="22" xfId="0" applyNumberFormat="1" applyFont="1" applyFill="1" applyBorder="1" applyAlignment="1">
      <alignment horizontal="center"/>
    </xf>
    <xf numFmtId="0" fontId="18" fillId="24" borderId="19" xfId="0" applyFont="1" applyFill="1" applyBorder="1" applyAlignment="1">
      <alignment horizontal="center" vertical="center"/>
    </xf>
    <xf numFmtId="2" fontId="23" fillId="24" borderId="19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/>
    </xf>
    <xf numFmtId="2" fontId="0" fillId="24" borderId="24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/>
    </xf>
    <xf numFmtId="2" fontId="0" fillId="24" borderId="25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>
      <alignment horizontal="left" vertical="center" wrapText="1"/>
    </xf>
    <xf numFmtId="0" fontId="23" fillId="24" borderId="28" xfId="0" applyFont="1" applyFill="1" applyBorder="1" applyAlignment="1">
      <alignment horizontal="left" vertical="center" wrapText="1"/>
    </xf>
    <xf numFmtId="0" fontId="19" fillId="24" borderId="26" xfId="0" applyFont="1" applyFill="1" applyBorder="1" applyAlignment="1">
      <alignment horizontal="left" vertical="center" wrapText="1"/>
    </xf>
    <xf numFmtId="0" fontId="0" fillId="25" borderId="29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left" vertical="center"/>
    </xf>
    <xf numFmtId="0" fontId="25" fillId="24" borderId="31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24" fillId="25" borderId="13" xfId="0" applyNumberFormat="1" applyFont="1" applyFill="1" applyBorder="1" applyAlignment="1">
      <alignment horizontal="center" vertical="center" wrapText="1"/>
    </xf>
    <xf numFmtId="2" fontId="24" fillId="25" borderId="15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20" fillId="26" borderId="0" xfId="0" applyFont="1" applyFill="1" applyAlignment="1">
      <alignment horizontal="center"/>
    </xf>
    <xf numFmtId="2" fontId="24" fillId="25" borderId="16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18" fillId="25" borderId="35" xfId="0" applyFont="1" applyFill="1" applyBorder="1" applyAlignment="1">
      <alignment horizontal="center" vertical="center"/>
    </xf>
    <xf numFmtId="0" fontId="18" fillId="25" borderId="36" xfId="0" applyFont="1" applyFill="1" applyBorder="1" applyAlignment="1">
      <alignment horizontal="center" vertical="center"/>
    </xf>
    <xf numFmtId="0" fontId="18" fillId="25" borderId="37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18" fillId="25" borderId="0" xfId="0" applyFont="1" applyFill="1" applyAlignment="1">
      <alignment horizontal="center" vertical="center"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36" xfId="0" applyFont="1" applyFill="1" applyBorder="1" applyAlignment="1">
      <alignment horizontal="center" vertical="center" textRotation="90" wrapText="1"/>
    </xf>
    <xf numFmtId="0" fontId="18" fillId="25" borderId="36" xfId="0" applyFont="1" applyFill="1" applyBorder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 wrapText="1"/>
    </xf>
    <xf numFmtId="0" fontId="0" fillId="25" borderId="38" xfId="0" applyFont="1" applyFill="1" applyBorder="1" applyAlignment="1">
      <alignment horizontal="center" vertical="center" wrapText="1"/>
    </xf>
    <xf numFmtId="0" fontId="0" fillId="25" borderId="39" xfId="0" applyFont="1" applyFill="1" applyBorder="1" applyAlignment="1">
      <alignment horizontal="center" vertical="center" wrapText="1"/>
    </xf>
    <xf numFmtId="0" fontId="0" fillId="25" borderId="40" xfId="0" applyFont="1" applyFill="1" applyBorder="1" applyAlignment="1">
      <alignment horizontal="center" vertical="center" wrapText="1"/>
    </xf>
    <xf numFmtId="0" fontId="0" fillId="25" borderId="41" xfId="0" applyFont="1" applyFill="1" applyBorder="1" applyAlignment="1">
      <alignment horizontal="center" vertical="center" wrapText="1"/>
    </xf>
    <xf numFmtId="0" fontId="0" fillId="25" borderId="42" xfId="0" applyFont="1" applyFill="1" applyBorder="1" applyAlignment="1">
      <alignment horizontal="center" vertical="center" wrapText="1"/>
    </xf>
    <xf numFmtId="0" fontId="0" fillId="25" borderId="43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34" xfId="0" applyFont="1" applyFill="1" applyBorder="1" applyAlignment="1">
      <alignment horizontal="left" vertical="center" wrapText="1"/>
    </xf>
    <xf numFmtId="0" fontId="24" fillId="25" borderId="34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 vertical="center" wrapText="1"/>
    </xf>
    <xf numFmtId="2" fontId="24" fillId="25" borderId="14" xfId="0" applyNumberFormat="1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44" xfId="0" applyFont="1" applyFill="1" applyBorder="1" applyAlignment="1">
      <alignment horizontal="left" vertical="center" wrapText="1"/>
    </xf>
    <xf numFmtId="0" fontId="0" fillId="25" borderId="45" xfId="0" applyFont="1" applyFill="1" applyBorder="1" applyAlignment="1">
      <alignment horizontal="center" vertical="center" wrapText="1"/>
    </xf>
    <xf numFmtId="0" fontId="0" fillId="25" borderId="46" xfId="0" applyFont="1" applyFill="1" applyBorder="1" applyAlignment="1">
      <alignment horizontal="left" vertical="center" wrapText="1"/>
    </xf>
    <xf numFmtId="0" fontId="0" fillId="25" borderId="47" xfId="0" applyFont="1" applyFill="1" applyBorder="1" applyAlignment="1">
      <alignment horizontal="center" vertical="center" wrapText="1"/>
    </xf>
    <xf numFmtId="0" fontId="18" fillId="25" borderId="45" xfId="0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center" vertical="center" wrapText="1"/>
    </xf>
    <xf numFmtId="0" fontId="19" fillId="25" borderId="12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28" fillId="25" borderId="21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45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left" vertical="center" wrapText="1"/>
    </xf>
    <xf numFmtId="0" fontId="23" fillId="25" borderId="49" xfId="0" applyFont="1" applyFill="1" applyBorder="1" applyAlignment="1">
      <alignment horizontal="center" vertical="center" wrapText="1"/>
    </xf>
    <xf numFmtId="2" fontId="23" fillId="25" borderId="49" xfId="0" applyNumberFormat="1" applyFont="1" applyFill="1" applyBorder="1" applyAlignment="1">
      <alignment horizontal="center" vertical="center" wrapText="1"/>
    </xf>
    <xf numFmtId="2" fontId="23" fillId="25" borderId="50" xfId="0" applyNumberFormat="1" applyFont="1" applyFill="1" applyBorder="1" applyAlignment="1">
      <alignment horizontal="center"/>
    </xf>
    <xf numFmtId="0" fontId="23" fillId="25" borderId="0" xfId="0" applyFont="1" applyFill="1" applyAlignment="1">
      <alignment horizontal="center" vertical="center" wrapText="1"/>
    </xf>
    <xf numFmtId="2" fontId="23" fillId="25" borderId="0" xfId="0" applyNumberFormat="1" applyFont="1" applyFill="1" applyAlignment="1">
      <alignment horizontal="center" vertical="center" wrapText="1"/>
    </xf>
    <xf numFmtId="0" fontId="23" fillId="25" borderId="0" xfId="0" applyFont="1" applyFill="1" applyAlignment="1">
      <alignment horizontal="center" vertical="center"/>
    </xf>
    <xf numFmtId="2" fontId="23" fillId="25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2" fontId="0" fillId="25" borderId="0" xfId="0" applyNumberFormat="1" applyFill="1" applyAlignment="1">
      <alignment horizontal="center" vertical="center"/>
    </xf>
    <xf numFmtId="0" fontId="23" fillId="25" borderId="39" xfId="0" applyFont="1" applyFill="1" applyBorder="1" applyAlignment="1">
      <alignment horizontal="center" vertical="center" wrapText="1"/>
    </xf>
    <xf numFmtId="2" fontId="23" fillId="25" borderId="39" xfId="0" applyNumberFormat="1" applyFont="1" applyFill="1" applyBorder="1" applyAlignment="1">
      <alignment horizontal="center" vertical="center" wrapText="1"/>
    </xf>
    <xf numFmtId="2" fontId="23" fillId="25" borderId="41" xfId="0" applyNumberFormat="1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left" vertical="center"/>
    </xf>
    <xf numFmtId="0" fontId="23" fillId="25" borderId="36" xfId="0" applyFont="1" applyFill="1" applyBorder="1" applyAlignment="1">
      <alignment horizontal="center" vertical="center"/>
    </xf>
    <xf numFmtId="2" fontId="23" fillId="25" borderId="36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/>
    </xf>
    <xf numFmtId="2" fontId="19" fillId="25" borderId="0" xfId="0" applyNumberFormat="1" applyFont="1" applyFill="1" applyBorder="1" applyAlignment="1">
      <alignment horizontal="center"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0" fontId="23" fillId="25" borderId="0" xfId="0" applyFont="1" applyFill="1" applyBorder="1" applyAlignment="1">
      <alignment horizontal="left" vertical="center"/>
    </xf>
    <xf numFmtId="0" fontId="23" fillId="25" borderId="0" xfId="0" applyFont="1" applyFill="1" applyBorder="1" applyAlignment="1">
      <alignment horizontal="center" vertical="center"/>
    </xf>
    <xf numFmtId="2" fontId="23" fillId="25" borderId="0" xfId="0" applyNumberFormat="1" applyFont="1" applyFill="1" applyBorder="1" applyAlignment="1">
      <alignment horizontal="center" vertical="center"/>
    </xf>
    <xf numFmtId="49" fontId="0" fillId="24" borderId="33" xfId="0" applyNumberFormat="1" applyFont="1" applyFill="1" applyBorder="1" applyAlignment="1">
      <alignment horizontal="center" vertical="center" wrapText="1"/>
    </xf>
    <xf numFmtId="14" fontId="0" fillId="24" borderId="45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0" fillId="26" borderId="31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3" fillId="24" borderId="28" xfId="0" applyNumberFormat="1" applyFont="1" applyFill="1" applyBorder="1" applyAlignment="1">
      <alignment horizontal="left" vertical="center" wrapText="1"/>
    </xf>
    <xf numFmtId="2" fontId="0" fillId="24" borderId="51" xfId="0" applyNumberForma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left" vertical="center" wrapText="1"/>
    </xf>
    <xf numFmtId="49" fontId="0" fillId="24" borderId="32" xfId="0" applyNumberFormat="1" applyFont="1" applyFill="1" applyBorder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2" fontId="40" fillId="25" borderId="31" xfId="0" applyNumberFormat="1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left" vertical="center" wrapText="1"/>
    </xf>
    <xf numFmtId="2" fontId="0" fillId="24" borderId="31" xfId="0" applyNumberFormat="1" applyFill="1" applyBorder="1" applyAlignment="1">
      <alignment horizontal="center" vertical="center"/>
    </xf>
    <xf numFmtId="2" fontId="25" fillId="24" borderId="31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2" fontId="25" fillId="25" borderId="0" xfId="0" applyNumberFormat="1" applyFont="1" applyFill="1" applyAlignment="1">
      <alignment/>
    </xf>
    <xf numFmtId="0" fontId="0" fillId="24" borderId="33" xfId="0" applyFont="1" applyFill="1" applyBorder="1" applyAlignment="1">
      <alignment horizontal="center" vertical="center" wrapText="1"/>
    </xf>
    <xf numFmtId="14" fontId="0" fillId="24" borderId="45" xfId="0" applyNumberFormat="1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left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36" fillId="25" borderId="17" xfId="0" applyNumberFormat="1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0" fontId="0" fillId="29" borderId="27" xfId="0" applyFont="1" applyFill="1" applyBorder="1" applyAlignment="1">
      <alignment horizontal="left" vertical="center" wrapText="1"/>
    </xf>
    <xf numFmtId="0" fontId="0" fillId="29" borderId="24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wrapText="1"/>
    </xf>
    <xf numFmtId="0" fontId="0" fillId="29" borderId="25" xfId="0" applyFont="1" applyFill="1" applyBorder="1" applyAlignment="1">
      <alignment horizontal="center" vertical="center" wrapText="1"/>
    </xf>
    <xf numFmtId="49" fontId="0" fillId="29" borderId="33" xfId="0" applyNumberFormat="1" applyFont="1" applyFill="1" applyBorder="1" applyAlignment="1">
      <alignment horizontal="center" vertical="center" wrapText="1"/>
    </xf>
    <xf numFmtId="14" fontId="0" fillId="29" borderId="45" xfId="0" applyNumberFormat="1" applyFont="1" applyFill="1" applyBorder="1" applyAlignment="1">
      <alignment horizontal="center" vertical="center" wrapText="1"/>
    </xf>
    <xf numFmtId="2" fontId="18" fillId="29" borderId="30" xfId="0" applyNumberFormat="1" applyFont="1" applyFill="1" applyBorder="1" applyAlignment="1">
      <alignment horizontal="center" vertical="center" wrapText="1"/>
    </xf>
    <xf numFmtId="0" fontId="0" fillId="29" borderId="21" xfId="0" applyFont="1" applyFill="1" applyBorder="1" applyAlignment="1">
      <alignment horizontal="center" vertical="center" wrapText="1"/>
    </xf>
    <xf numFmtId="2" fontId="0" fillId="29" borderId="21" xfId="0" applyNumberFormat="1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18" fillId="25" borderId="0" xfId="0" applyFont="1" applyFill="1" applyAlignment="1">
      <alignment horizontal="right"/>
    </xf>
    <xf numFmtId="0" fontId="20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 wrapText="1"/>
    </xf>
    <xf numFmtId="2" fontId="21" fillId="25" borderId="0" xfId="0" applyNumberFormat="1" applyFont="1" applyFill="1" applyAlignment="1">
      <alignment horizontal="center" vertical="center" wrapText="1"/>
    </xf>
    <xf numFmtId="2" fontId="19" fillId="25" borderId="52" xfId="0" applyNumberFormat="1" applyFont="1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19" fillId="25" borderId="27" xfId="0" applyFont="1" applyFill="1" applyBorder="1" applyAlignment="1">
      <alignment horizontal="center" vertical="center" wrapText="1"/>
    </xf>
    <xf numFmtId="0" fontId="19" fillId="25" borderId="53" xfId="0" applyFont="1" applyFill="1" applyBorder="1" applyAlignment="1">
      <alignment horizontal="center" vertical="center" wrapText="1"/>
    </xf>
    <xf numFmtId="0" fontId="19" fillId="25" borderId="54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35" fillId="24" borderId="0" xfId="0" applyFont="1" applyFill="1" applyAlignment="1">
      <alignment horizontal="right"/>
    </xf>
    <xf numFmtId="0" fontId="20" fillId="0" borderId="10" xfId="0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/>
    </xf>
    <xf numFmtId="0" fontId="20" fillId="25" borderId="53" xfId="0" applyFont="1" applyFill="1" applyBorder="1" applyAlignment="1">
      <alignment horizontal="center"/>
    </xf>
    <xf numFmtId="0" fontId="20" fillId="25" borderId="21" xfId="0" applyFont="1" applyFill="1" applyBorder="1" applyAlignment="1">
      <alignment horizontal="center"/>
    </xf>
    <xf numFmtId="14" fontId="0" fillId="24" borderId="45" xfId="0" applyNumberFormat="1" applyFont="1" applyFill="1" applyBorder="1" applyAlignment="1">
      <alignment horizontal="center" vertical="center" wrapText="1"/>
    </xf>
    <xf numFmtId="14" fontId="0" fillId="24" borderId="13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2" fontId="18" fillId="24" borderId="30" xfId="0" applyNumberFormat="1" applyFont="1" applyFill="1" applyBorder="1" applyAlignment="1">
      <alignment horizontal="center" vertical="center" wrapText="1"/>
    </xf>
    <xf numFmtId="2" fontId="18" fillId="24" borderId="57" xfId="0" applyNumberFormat="1" applyFont="1" applyFill="1" applyBorder="1" applyAlignment="1">
      <alignment horizontal="center" vertical="center" wrapText="1"/>
    </xf>
    <xf numFmtId="0" fontId="35" fillId="24" borderId="58" xfId="0" applyFont="1" applyFill="1" applyBorder="1" applyAlignment="1">
      <alignment horizontal="left"/>
    </xf>
    <xf numFmtId="0" fontId="35" fillId="24" borderId="0" xfId="0" applyFont="1" applyFill="1" applyAlignment="1">
      <alignment horizontal="left" wrapText="1"/>
    </xf>
    <xf numFmtId="0" fontId="35" fillId="24" borderId="58" xfId="0" applyFont="1" applyFill="1" applyBorder="1" applyAlignment="1">
      <alignment horizontal="right"/>
    </xf>
    <xf numFmtId="0" fontId="29" fillId="24" borderId="0" xfId="0" applyFont="1" applyFill="1" applyBorder="1" applyAlignment="1">
      <alignment horizontal="center" vertical="center"/>
    </xf>
    <xf numFmtId="0" fontId="23" fillId="24" borderId="59" xfId="0" applyFont="1" applyFill="1" applyBorder="1" applyAlignment="1">
      <alignment horizontal="center" vertical="center" wrapText="1"/>
    </xf>
    <xf numFmtId="0" fontId="23" fillId="24" borderId="60" xfId="0" applyFont="1" applyFill="1" applyBorder="1" applyAlignment="1">
      <alignment horizontal="center" vertical="center" wrapText="1"/>
    </xf>
    <xf numFmtId="0" fontId="23" fillId="24" borderId="61" xfId="0" applyFont="1" applyFill="1" applyBorder="1" applyAlignment="1">
      <alignment horizontal="center" vertical="center" wrapText="1"/>
    </xf>
    <xf numFmtId="0" fontId="31" fillId="24" borderId="62" xfId="0" applyFont="1" applyFill="1" applyBorder="1" applyAlignment="1">
      <alignment horizontal="center" vertical="center" wrapText="1"/>
    </xf>
    <xf numFmtId="0" fontId="31" fillId="24" borderId="53" xfId="0" applyFont="1" applyFill="1" applyBorder="1" applyAlignment="1">
      <alignment horizontal="center" vertical="center" wrapText="1"/>
    </xf>
    <xf numFmtId="0" fontId="31" fillId="24" borderId="63" xfId="0" applyFont="1" applyFill="1" applyBorder="1" applyAlignment="1">
      <alignment horizontal="center" vertical="center" wrapText="1"/>
    </xf>
    <xf numFmtId="0" fontId="26" fillId="25" borderId="27" xfId="0" applyFont="1" applyFill="1" applyBorder="1" applyAlignment="1">
      <alignment horizontal="center" vertical="center" wrapText="1"/>
    </xf>
    <xf numFmtId="0" fontId="26" fillId="25" borderId="53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center" vertical="center" wrapText="1"/>
    </xf>
    <xf numFmtId="49" fontId="0" fillId="24" borderId="33" xfId="0" applyNumberFormat="1" applyFont="1" applyFill="1" applyBorder="1" applyAlignment="1">
      <alignment horizontal="center" vertical="center" wrapText="1"/>
    </xf>
    <xf numFmtId="49" fontId="0" fillId="24" borderId="6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0">
          <cell r="FZ60">
            <v>-30712.269249999837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zoomScale="75" zoomScaleNormal="75" zoomScalePageLayoutView="0" workbookViewId="0" topLeftCell="A53">
      <selection activeCell="D59" sqref="D59"/>
    </sheetView>
  </sheetViews>
  <sheetFormatPr defaultColWidth="9.00390625" defaultRowHeight="12.75"/>
  <cols>
    <col min="1" max="1" width="72.75390625" style="98" customWidth="1"/>
    <col min="2" max="2" width="19.125" style="98" customWidth="1"/>
    <col min="3" max="3" width="13.875" style="98" hidden="1" customWidth="1"/>
    <col min="4" max="4" width="17.75390625" style="98" bestFit="1" customWidth="1"/>
    <col min="5" max="5" width="13.875" style="98" hidden="1" customWidth="1"/>
    <col min="6" max="6" width="20.875" style="98" hidden="1" customWidth="1"/>
    <col min="7" max="7" width="13.875" style="98" customWidth="1"/>
    <col min="8" max="8" width="20.875" style="98" customWidth="1"/>
    <col min="9" max="9" width="15.375" style="98" customWidth="1"/>
    <col min="10" max="10" width="15.375" style="98" hidden="1" customWidth="1"/>
    <col min="11" max="11" width="15.375" style="99" hidden="1" customWidth="1"/>
    <col min="12" max="14" width="15.375" style="98" customWidth="1"/>
    <col min="15" max="16384" width="9.125" style="98" customWidth="1"/>
  </cols>
  <sheetData>
    <row r="1" spans="1:8" ht="16.5" customHeight="1">
      <c r="A1" s="203" t="s">
        <v>0</v>
      </c>
      <c r="B1" s="203"/>
      <c r="C1" s="203"/>
      <c r="D1" s="203"/>
      <c r="E1" s="203"/>
      <c r="F1" s="203"/>
      <c r="G1" s="203"/>
      <c r="H1" s="203"/>
    </row>
    <row r="2" spans="2:8" ht="12.75" customHeight="1">
      <c r="B2" s="204" t="s">
        <v>1</v>
      </c>
      <c r="C2" s="204"/>
      <c r="D2" s="204"/>
      <c r="E2" s="204"/>
      <c r="F2" s="204"/>
      <c r="G2" s="204"/>
      <c r="H2" s="204"/>
    </row>
    <row r="3" spans="1:8" ht="23.25" customHeight="1">
      <c r="A3" s="86" t="s">
        <v>111</v>
      </c>
      <c r="B3" s="204" t="s">
        <v>2</v>
      </c>
      <c r="C3" s="204"/>
      <c r="D3" s="204"/>
      <c r="E3" s="204"/>
      <c r="F3" s="204"/>
      <c r="G3" s="204"/>
      <c r="H3" s="204"/>
    </row>
    <row r="4" spans="2:8" ht="14.25" customHeight="1">
      <c r="B4" s="204" t="s">
        <v>33</v>
      </c>
      <c r="C4" s="204"/>
      <c r="D4" s="204"/>
      <c r="E4" s="204"/>
      <c r="F4" s="204"/>
      <c r="G4" s="204"/>
      <c r="H4" s="204"/>
    </row>
    <row r="5" spans="1:11" ht="33" customHeight="1">
      <c r="A5" s="205"/>
      <c r="B5" s="205"/>
      <c r="C5" s="205"/>
      <c r="D5" s="205"/>
      <c r="E5" s="205"/>
      <c r="F5" s="205"/>
      <c r="G5" s="205"/>
      <c r="H5" s="205"/>
      <c r="K5" s="98"/>
    </row>
    <row r="6" spans="2:9" ht="35.25" customHeight="1" hidden="1">
      <c r="B6" s="100"/>
      <c r="C6" s="100"/>
      <c r="D6" s="100"/>
      <c r="E6" s="100"/>
      <c r="F6" s="100"/>
      <c r="G6" s="100"/>
      <c r="H6" s="100"/>
      <c r="I6" s="100"/>
    </row>
    <row r="7" spans="1:11" s="101" customFormat="1" ht="22.5" customHeight="1">
      <c r="A7" s="206" t="s">
        <v>3</v>
      </c>
      <c r="B7" s="206"/>
      <c r="C7" s="206"/>
      <c r="D7" s="206"/>
      <c r="E7" s="206"/>
      <c r="F7" s="206"/>
      <c r="G7" s="206"/>
      <c r="H7" s="206"/>
      <c r="K7" s="102"/>
    </row>
    <row r="8" spans="1:8" s="103" customFormat="1" ht="18.75" customHeight="1">
      <c r="A8" s="206" t="s">
        <v>112</v>
      </c>
      <c r="B8" s="206"/>
      <c r="C8" s="206"/>
      <c r="D8" s="206"/>
      <c r="E8" s="206"/>
      <c r="F8" s="206"/>
      <c r="G8" s="206"/>
      <c r="H8" s="206"/>
    </row>
    <row r="9" spans="1:8" s="104" customFormat="1" ht="17.25" customHeight="1">
      <c r="A9" s="207" t="s">
        <v>97</v>
      </c>
      <c r="B9" s="207"/>
      <c r="C9" s="207"/>
      <c r="D9" s="207"/>
      <c r="E9" s="207"/>
      <c r="F9" s="207"/>
      <c r="G9" s="207"/>
      <c r="H9" s="207"/>
    </row>
    <row r="10" spans="1:8" s="103" customFormat="1" ht="30" customHeight="1" thickBot="1">
      <c r="A10" s="208" t="s">
        <v>103</v>
      </c>
      <c r="B10" s="208"/>
      <c r="C10" s="208"/>
      <c r="D10" s="208"/>
      <c r="E10" s="209"/>
      <c r="F10" s="209"/>
      <c r="G10" s="209"/>
      <c r="H10" s="209"/>
    </row>
    <row r="11" spans="1:11" s="91" customFormat="1" ht="139.5" customHeight="1" thickBot="1">
      <c r="A11" s="105" t="s">
        <v>4</v>
      </c>
      <c r="B11" s="106" t="s">
        <v>5</v>
      </c>
      <c r="C11" s="107" t="s">
        <v>6</v>
      </c>
      <c r="D11" s="107" t="s">
        <v>34</v>
      </c>
      <c r="E11" s="107" t="s">
        <v>6</v>
      </c>
      <c r="F11" s="108" t="s">
        <v>7</v>
      </c>
      <c r="G11" s="107" t="s">
        <v>6</v>
      </c>
      <c r="H11" s="108" t="s">
        <v>7</v>
      </c>
      <c r="K11" s="92"/>
    </row>
    <row r="12" spans="1:11" s="115" customFormat="1" ht="12.75">
      <c r="A12" s="109">
        <v>1</v>
      </c>
      <c r="B12" s="110">
        <v>2</v>
      </c>
      <c r="C12" s="110">
        <v>3</v>
      </c>
      <c r="D12" s="111"/>
      <c r="E12" s="110">
        <v>3</v>
      </c>
      <c r="F12" s="112">
        <v>4</v>
      </c>
      <c r="G12" s="113">
        <v>3</v>
      </c>
      <c r="H12" s="114">
        <v>4</v>
      </c>
      <c r="K12" s="116"/>
    </row>
    <row r="13" spans="1:11" s="115" customFormat="1" ht="49.5" customHeight="1">
      <c r="A13" s="210" t="s">
        <v>8</v>
      </c>
      <c r="B13" s="211"/>
      <c r="C13" s="211"/>
      <c r="D13" s="211"/>
      <c r="E13" s="211"/>
      <c r="F13" s="211"/>
      <c r="G13" s="211"/>
      <c r="H13" s="212"/>
      <c r="K13" s="116"/>
    </row>
    <row r="14" spans="1:11" s="91" customFormat="1" ht="15">
      <c r="A14" s="117" t="s">
        <v>9</v>
      </c>
      <c r="B14" s="90"/>
      <c r="C14" s="16">
        <f>F14*12</f>
        <v>0</v>
      </c>
      <c r="D14" s="17">
        <f>G14*I14</f>
        <v>67368.96</v>
      </c>
      <c r="E14" s="16">
        <f>H14*12</f>
        <v>28.8</v>
      </c>
      <c r="F14" s="18"/>
      <c r="G14" s="16">
        <f>H14*12</f>
        <v>28.8</v>
      </c>
      <c r="H14" s="16">
        <v>2.4</v>
      </c>
      <c r="I14" s="91">
        <v>2339.2</v>
      </c>
      <c r="J14" s="91">
        <v>1.07</v>
      </c>
      <c r="K14" s="92">
        <v>2.24</v>
      </c>
    </row>
    <row r="15" spans="1:11" s="91" customFormat="1" ht="29.25" customHeight="1">
      <c r="A15" s="118" t="s">
        <v>113</v>
      </c>
      <c r="B15" s="119" t="s">
        <v>51</v>
      </c>
      <c r="C15" s="83"/>
      <c r="D15" s="120"/>
      <c r="E15" s="83"/>
      <c r="F15" s="84"/>
      <c r="G15" s="83"/>
      <c r="H15" s="83"/>
      <c r="I15" s="91">
        <v>2339.2</v>
      </c>
      <c r="K15" s="92"/>
    </row>
    <row r="16" spans="1:11" s="91" customFormat="1" ht="15">
      <c r="A16" s="118" t="s">
        <v>52</v>
      </c>
      <c r="B16" s="119" t="s">
        <v>51</v>
      </c>
      <c r="C16" s="83"/>
      <c r="D16" s="120"/>
      <c r="E16" s="83"/>
      <c r="F16" s="84"/>
      <c r="G16" s="83"/>
      <c r="H16" s="83"/>
      <c r="I16" s="91">
        <v>2339.2</v>
      </c>
      <c r="K16" s="92"/>
    </row>
    <row r="17" spans="1:11" s="91" customFormat="1" ht="15">
      <c r="A17" s="118" t="s">
        <v>53</v>
      </c>
      <c r="B17" s="119" t="s">
        <v>54</v>
      </c>
      <c r="C17" s="83"/>
      <c r="D17" s="120"/>
      <c r="E17" s="83"/>
      <c r="F17" s="84"/>
      <c r="G17" s="83"/>
      <c r="H17" s="83"/>
      <c r="I17" s="91">
        <v>2339.2</v>
      </c>
      <c r="K17" s="92"/>
    </row>
    <row r="18" spans="1:11" s="91" customFormat="1" ht="15">
      <c r="A18" s="118" t="s">
        <v>55</v>
      </c>
      <c r="B18" s="119" t="s">
        <v>51</v>
      </c>
      <c r="C18" s="83"/>
      <c r="D18" s="120"/>
      <c r="E18" s="83"/>
      <c r="F18" s="84"/>
      <c r="G18" s="83"/>
      <c r="H18" s="83"/>
      <c r="I18" s="91">
        <v>2339.2</v>
      </c>
      <c r="K18" s="92"/>
    </row>
    <row r="19" spans="1:11" s="91" customFormat="1" ht="30">
      <c r="A19" s="117" t="s">
        <v>11</v>
      </c>
      <c r="B19" s="121"/>
      <c r="C19" s="16">
        <f>F19*12</f>
        <v>0</v>
      </c>
      <c r="D19" s="17">
        <f>G19*I19</f>
        <v>128281.73</v>
      </c>
      <c r="E19" s="16">
        <f>H19*12</f>
        <v>54.84</v>
      </c>
      <c r="F19" s="18"/>
      <c r="G19" s="16">
        <f>H19*12</f>
        <v>54.84</v>
      </c>
      <c r="H19" s="16">
        <v>4.57</v>
      </c>
      <c r="I19" s="91">
        <v>2339.2</v>
      </c>
      <c r="J19" s="91">
        <v>1.07</v>
      </c>
      <c r="K19" s="92">
        <v>4.27</v>
      </c>
    </row>
    <row r="20" spans="1:11" s="91" customFormat="1" ht="15">
      <c r="A20" s="88" t="s">
        <v>56</v>
      </c>
      <c r="B20" s="89" t="s">
        <v>12</v>
      </c>
      <c r="C20" s="16"/>
      <c r="D20" s="17"/>
      <c r="E20" s="16"/>
      <c r="F20" s="18"/>
      <c r="G20" s="16"/>
      <c r="H20" s="16"/>
      <c r="I20" s="91">
        <v>2339.2</v>
      </c>
      <c r="K20" s="92"/>
    </row>
    <row r="21" spans="1:11" s="91" customFormat="1" ht="15">
      <c r="A21" s="88" t="s">
        <v>57</v>
      </c>
      <c r="B21" s="89" t="s">
        <v>12</v>
      </c>
      <c r="C21" s="16"/>
      <c r="D21" s="17"/>
      <c r="E21" s="16"/>
      <c r="F21" s="18"/>
      <c r="G21" s="16"/>
      <c r="H21" s="16"/>
      <c r="I21" s="91">
        <v>2339.2</v>
      </c>
      <c r="K21" s="92"/>
    </row>
    <row r="22" spans="1:11" s="91" customFormat="1" ht="15">
      <c r="A22" s="122" t="s">
        <v>114</v>
      </c>
      <c r="B22" s="123" t="s">
        <v>115</v>
      </c>
      <c r="C22" s="16"/>
      <c r="D22" s="17"/>
      <c r="E22" s="16"/>
      <c r="F22" s="18"/>
      <c r="G22" s="16"/>
      <c r="H22" s="16"/>
      <c r="K22" s="92"/>
    </row>
    <row r="23" spans="1:11" s="91" customFormat="1" ht="15">
      <c r="A23" s="88" t="s">
        <v>58</v>
      </c>
      <c r="B23" s="89" t="s">
        <v>12</v>
      </c>
      <c r="C23" s="16"/>
      <c r="D23" s="17"/>
      <c r="E23" s="16"/>
      <c r="F23" s="18"/>
      <c r="G23" s="16"/>
      <c r="H23" s="16"/>
      <c r="I23" s="91">
        <v>2339.2</v>
      </c>
      <c r="K23" s="92"/>
    </row>
    <row r="24" spans="1:11" s="91" customFormat="1" ht="25.5">
      <c r="A24" s="88" t="s">
        <v>59</v>
      </c>
      <c r="B24" s="89" t="s">
        <v>13</v>
      </c>
      <c r="C24" s="16"/>
      <c r="D24" s="17"/>
      <c r="E24" s="16"/>
      <c r="F24" s="18"/>
      <c r="G24" s="16"/>
      <c r="H24" s="16"/>
      <c r="I24" s="91">
        <v>2339.2</v>
      </c>
      <c r="K24" s="92"/>
    </row>
    <row r="25" spans="1:11" s="91" customFormat="1" ht="15">
      <c r="A25" s="88" t="s">
        <v>101</v>
      </c>
      <c r="B25" s="89" t="s">
        <v>12</v>
      </c>
      <c r="C25" s="16"/>
      <c r="D25" s="17"/>
      <c r="E25" s="16"/>
      <c r="F25" s="18"/>
      <c r="G25" s="16"/>
      <c r="H25" s="16"/>
      <c r="I25" s="91">
        <v>2339.2</v>
      </c>
      <c r="K25" s="92"/>
    </row>
    <row r="26" spans="1:11" s="91" customFormat="1" ht="15">
      <c r="A26" s="124" t="s">
        <v>116</v>
      </c>
      <c r="B26" s="125" t="s">
        <v>12</v>
      </c>
      <c r="C26" s="16"/>
      <c r="D26" s="17"/>
      <c r="E26" s="16"/>
      <c r="F26" s="18"/>
      <c r="G26" s="16"/>
      <c r="H26" s="16"/>
      <c r="I26" s="91">
        <v>2339.2</v>
      </c>
      <c r="K26" s="92"/>
    </row>
    <row r="27" spans="1:11" s="91" customFormat="1" ht="26.25" thickBot="1">
      <c r="A27" s="126" t="s">
        <v>102</v>
      </c>
      <c r="B27" s="127" t="s">
        <v>60</v>
      </c>
      <c r="C27" s="16"/>
      <c r="D27" s="17"/>
      <c r="E27" s="16"/>
      <c r="F27" s="18"/>
      <c r="G27" s="16"/>
      <c r="H27" s="16"/>
      <c r="I27" s="91">
        <v>2339.2</v>
      </c>
      <c r="K27" s="92"/>
    </row>
    <row r="28" spans="1:11" s="93" customFormat="1" ht="15">
      <c r="A28" s="75" t="s">
        <v>14</v>
      </c>
      <c r="B28" s="90" t="s">
        <v>15</v>
      </c>
      <c r="C28" s="16">
        <f>F28*12</f>
        <v>0</v>
      </c>
      <c r="D28" s="17">
        <f>G28*I28</f>
        <v>17965.06</v>
      </c>
      <c r="E28" s="16">
        <f>H28*12</f>
        <v>7.68</v>
      </c>
      <c r="F28" s="19"/>
      <c r="G28" s="16">
        <f>H28*12</f>
        <v>7.68</v>
      </c>
      <c r="H28" s="16">
        <v>0.64</v>
      </c>
      <c r="I28" s="91">
        <v>2339.2</v>
      </c>
      <c r="J28" s="91">
        <v>1.07</v>
      </c>
      <c r="K28" s="92">
        <v>0.6</v>
      </c>
    </row>
    <row r="29" spans="1:11" s="91" customFormat="1" ht="15">
      <c r="A29" s="75" t="s">
        <v>16</v>
      </c>
      <c r="B29" s="90" t="s">
        <v>17</v>
      </c>
      <c r="C29" s="16">
        <f>F29*12</f>
        <v>0</v>
      </c>
      <c r="D29" s="17">
        <f>G29*I29</f>
        <v>58386.43</v>
      </c>
      <c r="E29" s="16">
        <f>H29*12</f>
        <v>24.96</v>
      </c>
      <c r="F29" s="19"/>
      <c r="G29" s="16">
        <f>H29*12</f>
        <v>24.96</v>
      </c>
      <c r="H29" s="16">
        <v>2.08</v>
      </c>
      <c r="I29" s="91">
        <v>2339.2</v>
      </c>
      <c r="J29" s="91">
        <v>1.07</v>
      </c>
      <c r="K29" s="92">
        <v>1.94</v>
      </c>
    </row>
    <row r="30" spans="1:11" s="115" customFormat="1" ht="30">
      <c r="A30" s="75" t="s">
        <v>42</v>
      </c>
      <c r="B30" s="90" t="s">
        <v>10</v>
      </c>
      <c r="C30" s="20"/>
      <c r="D30" s="17">
        <v>1733.72</v>
      </c>
      <c r="E30" s="20"/>
      <c r="F30" s="19"/>
      <c r="G30" s="16">
        <f>D30/I30</f>
        <v>0.74</v>
      </c>
      <c r="H30" s="16">
        <f>G30/12</f>
        <v>0.06</v>
      </c>
      <c r="I30" s="91">
        <v>2339.2</v>
      </c>
      <c r="J30" s="91">
        <v>1.07</v>
      </c>
      <c r="K30" s="92">
        <v>0.12</v>
      </c>
    </row>
    <row r="31" spans="1:11" s="115" customFormat="1" ht="30">
      <c r="A31" s="75" t="s">
        <v>48</v>
      </c>
      <c r="B31" s="90" t="s">
        <v>10</v>
      </c>
      <c r="C31" s="20"/>
      <c r="D31" s="17">
        <v>1733.72</v>
      </c>
      <c r="E31" s="20"/>
      <c r="F31" s="19"/>
      <c r="G31" s="16">
        <f>D31/I31</f>
        <v>0.74</v>
      </c>
      <c r="H31" s="16">
        <f>G31/12</f>
        <v>0.06</v>
      </c>
      <c r="I31" s="91">
        <v>2339.2</v>
      </c>
      <c r="J31" s="91">
        <v>1.07</v>
      </c>
      <c r="K31" s="92">
        <v>0</v>
      </c>
    </row>
    <row r="32" spans="1:11" s="115" customFormat="1" ht="21.75" customHeight="1">
      <c r="A32" s="75" t="s">
        <v>43</v>
      </c>
      <c r="B32" s="90" t="s">
        <v>10</v>
      </c>
      <c r="C32" s="20"/>
      <c r="D32" s="17">
        <v>10948.1</v>
      </c>
      <c r="E32" s="20"/>
      <c r="F32" s="19"/>
      <c r="G32" s="16">
        <f>D32/I32</f>
        <v>4.68</v>
      </c>
      <c r="H32" s="16">
        <f>G32/12</f>
        <v>0.39</v>
      </c>
      <c r="I32" s="91">
        <v>2339.2</v>
      </c>
      <c r="J32" s="91">
        <v>1.07</v>
      </c>
      <c r="K32" s="92">
        <v>0.36</v>
      </c>
    </row>
    <row r="33" spans="1:11" s="115" customFormat="1" ht="30" customHeight="1" hidden="1">
      <c r="A33" s="75" t="s">
        <v>87</v>
      </c>
      <c r="B33" s="90" t="s">
        <v>13</v>
      </c>
      <c r="C33" s="20"/>
      <c r="D33" s="17">
        <f>G33*I33</f>
        <v>0</v>
      </c>
      <c r="E33" s="20"/>
      <c r="F33" s="19"/>
      <c r="G33" s="16">
        <f>D33/I33</f>
        <v>4.68</v>
      </c>
      <c r="H33" s="16">
        <f>G33/12</f>
        <v>0.39</v>
      </c>
      <c r="I33" s="91">
        <v>2339.2</v>
      </c>
      <c r="J33" s="91">
        <v>1.07</v>
      </c>
      <c r="K33" s="92">
        <v>0</v>
      </c>
    </row>
    <row r="34" spans="1:11" s="115" customFormat="1" ht="30" customHeight="1" hidden="1">
      <c r="A34" s="75" t="s">
        <v>88</v>
      </c>
      <c r="B34" s="90" t="s">
        <v>13</v>
      </c>
      <c r="C34" s="20"/>
      <c r="D34" s="17">
        <f>G34*I34</f>
        <v>0</v>
      </c>
      <c r="E34" s="20"/>
      <c r="F34" s="19"/>
      <c r="G34" s="16">
        <f>D34/I34</f>
        <v>4.68</v>
      </c>
      <c r="H34" s="16">
        <f>G34/12</f>
        <v>0.39</v>
      </c>
      <c r="I34" s="91">
        <v>2339.2</v>
      </c>
      <c r="J34" s="91">
        <v>1.07</v>
      </c>
      <c r="K34" s="92">
        <v>0</v>
      </c>
    </row>
    <row r="35" spans="1:11" s="115" customFormat="1" ht="30">
      <c r="A35" s="75" t="s">
        <v>98</v>
      </c>
      <c r="B35" s="90"/>
      <c r="C35" s="20">
        <f>F35*12</f>
        <v>0</v>
      </c>
      <c r="D35" s="17">
        <f>G35*I35</f>
        <v>5052.67</v>
      </c>
      <c r="E35" s="20">
        <f>H35*12</f>
        <v>2.16</v>
      </c>
      <c r="F35" s="19"/>
      <c r="G35" s="16">
        <f>H35*12</f>
        <v>2.16</v>
      </c>
      <c r="H35" s="16">
        <v>0.18</v>
      </c>
      <c r="I35" s="91">
        <v>2339.2</v>
      </c>
      <c r="J35" s="91">
        <v>1.07</v>
      </c>
      <c r="K35" s="92">
        <v>0.14</v>
      </c>
    </row>
    <row r="36" spans="1:11" s="91" customFormat="1" ht="15">
      <c r="A36" s="75" t="s">
        <v>25</v>
      </c>
      <c r="B36" s="90" t="s">
        <v>26</v>
      </c>
      <c r="C36" s="20">
        <f>F36*12</f>
        <v>0</v>
      </c>
      <c r="D36" s="17">
        <f>G36*I36</f>
        <v>1122.82</v>
      </c>
      <c r="E36" s="20">
        <f>H36*12</f>
        <v>0.48</v>
      </c>
      <c r="F36" s="19"/>
      <c r="G36" s="16">
        <f>H36*12</f>
        <v>0.48</v>
      </c>
      <c r="H36" s="16">
        <v>0.04</v>
      </c>
      <c r="I36" s="91">
        <v>2339.2</v>
      </c>
      <c r="J36" s="91">
        <v>1.07</v>
      </c>
      <c r="K36" s="92">
        <v>0.03</v>
      </c>
    </row>
    <row r="37" spans="1:11" s="91" customFormat="1" ht="15">
      <c r="A37" s="75" t="s">
        <v>27</v>
      </c>
      <c r="B37" s="128" t="s">
        <v>28</v>
      </c>
      <c r="C37" s="129">
        <f>F37*12</f>
        <v>0</v>
      </c>
      <c r="D37" s="17">
        <v>602.56</v>
      </c>
      <c r="E37" s="129">
        <f>H37*12</f>
        <v>0.24</v>
      </c>
      <c r="F37" s="130"/>
      <c r="G37" s="16">
        <f>D37/I37</f>
        <v>0.26</v>
      </c>
      <c r="H37" s="16">
        <f>G37/12</f>
        <v>0.02</v>
      </c>
      <c r="I37" s="91">
        <v>2339.2</v>
      </c>
      <c r="J37" s="91">
        <v>1.07</v>
      </c>
      <c r="K37" s="92">
        <v>0.02</v>
      </c>
    </row>
    <row r="38" spans="1:11" s="93" customFormat="1" ht="30">
      <c r="A38" s="75" t="s">
        <v>24</v>
      </c>
      <c r="B38" s="90" t="s">
        <v>61</v>
      </c>
      <c r="C38" s="20">
        <f>F38*12</f>
        <v>0</v>
      </c>
      <c r="D38" s="17">
        <v>903.83</v>
      </c>
      <c r="E38" s="20">
        <f>H38*12</f>
        <v>0.36</v>
      </c>
      <c r="F38" s="19"/>
      <c r="G38" s="16">
        <f>D38/I38</f>
        <v>0.39</v>
      </c>
      <c r="H38" s="16">
        <f>G38/12</f>
        <v>0.03</v>
      </c>
      <c r="I38" s="91">
        <v>2339.2</v>
      </c>
      <c r="J38" s="91">
        <v>1.07</v>
      </c>
      <c r="K38" s="92">
        <v>0.03</v>
      </c>
    </row>
    <row r="39" spans="1:11" s="93" customFormat="1" ht="15">
      <c r="A39" s="75" t="s">
        <v>35</v>
      </c>
      <c r="B39" s="90"/>
      <c r="C39" s="16"/>
      <c r="D39" s="16">
        <f>D41+D42+D43+D44+D45+D46+D47+D48+D49+D50+D53</f>
        <v>18148.23</v>
      </c>
      <c r="E39" s="16"/>
      <c r="F39" s="19"/>
      <c r="G39" s="16">
        <f>D39/I39</f>
        <v>7.76</v>
      </c>
      <c r="H39" s="16">
        <f>G39/12</f>
        <v>0.65</v>
      </c>
      <c r="I39" s="91">
        <v>2339.2</v>
      </c>
      <c r="J39" s="91">
        <v>1.07</v>
      </c>
      <c r="K39" s="92">
        <v>0.92</v>
      </c>
    </row>
    <row r="40" spans="1:11" s="115" customFormat="1" ht="15" hidden="1">
      <c r="A40" s="131"/>
      <c r="B40" s="89"/>
      <c r="C40" s="80"/>
      <c r="D40" s="21"/>
      <c r="E40" s="80"/>
      <c r="F40" s="81"/>
      <c r="G40" s="80"/>
      <c r="H40" s="80"/>
      <c r="I40" s="91">
        <v>2339.2</v>
      </c>
      <c r="J40" s="91"/>
      <c r="K40" s="92"/>
    </row>
    <row r="41" spans="1:11" s="115" customFormat="1" ht="15">
      <c r="A41" s="131" t="s">
        <v>41</v>
      </c>
      <c r="B41" s="89" t="s">
        <v>18</v>
      </c>
      <c r="C41" s="80"/>
      <c r="D41" s="21">
        <v>184.33</v>
      </c>
      <c r="E41" s="80"/>
      <c r="F41" s="81"/>
      <c r="G41" s="80"/>
      <c r="H41" s="80"/>
      <c r="I41" s="91">
        <v>2339.2</v>
      </c>
      <c r="J41" s="91">
        <v>1.07</v>
      </c>
      <c r="K41" s="92">
        <v>0.01</v>
      </c>
    </row>
    <row r="42" spans="1:11" s="115" customFormat="1" ht="15">
      <c r="A42" s="131" t="s">
        <v>19</v>
      </c>
      <c r="B42" s="89" t="s">
        <v>23</v>
      </c>
      <c r="C42" s="80">
        <f>F42*12</f>
        <v>0</v>
      </c>
      <c r="D42" s="21">
        <v>390.07</v>
      </c>
      <c r="E42" s="80">
        <f>H42*12</f>
        <v>0</v>
      </c>
      <c r="F42" s="81"/>
      <c r="G42" s="80"/>
      <c r="H42" s="80"/>
      <c r="I42" s="91">
        <v>2339.2</v>
      </c>
      <c r="J42" s="91">
        <v>1.07</v>
      </c>
      <c r="K42" s="92">
        <v>0.01</v>
      </c>
    </row>
    <row r="43" spans="1:11" s="115" customFormat="1" ht="15">
      <c r="A43" s="131" t="s">
        <v>117</v>
      </c>
      <c r="B43" s="89" t="s">
        <v>18</v>
      </c>
      <c r="C43" s="80">
        <f>F43*12</f>
        <v>0</v>
      </c>
      <c r="D43" s="21">
        <v>3572.1</v>
      </c>
      <c r="E43" s="80">
        <f>H43*12</f>
        <v>0</v>
      </c>
      <c r="F43" s="81"/>
      <c r="G43" s="80"/>
      <c r="H43" s="80"/>
      <c r="I43" s="91">
        <v>2339.2</v>
      </c>
      <c r="J43" s="91">
        <v>1.07</v>
      </c>
      <c r="K43" s="92">
        <v>0.28</v>
      </c>
    </row>
    <row r="44" spans="1:11" s="115" customFormat="1" ht="15">
      <c r="A44" s="131" t="s">
        <v>47</v>
      </c>
      <c r="B44" s="89" t="s">
        <v>18</v>
      </c>
      <c r="C44" s="80">
        <f>F44*12</f>
        <v>0</v>
      </c>
      <c r="D44" s="21">
        <v>743.35</v>
      </c>
      <c r="E44" s="80">
        <f>H44*12</f>
        <v>0</v>
      </c>
      <c r="F44" s="81"/>
      <c r="G44" s="80"/>
      <c r="H44" s="80"/>
      <c r="I44" s="91">
        <v>2339.2</v>
      </c>
      <c r="J44" s="91">
        <v>1.07</v>
      </c>
      <c r="K44" s="92">
        <v>0.02</v>
      </c>
    </row>
    <row r="45" spans="1:11" s="115" customFormat="1" ht="15">
      <c r="A45" s="131" t="s">
        <v>20</v>
      </c>
      <c r="B45" s="89" t="s">
        <v>18</v>
      </c>
      <c r="C45" s="80">
        <f>F45*12</f>
        <v>0</v>
      </c>
      <c r="D45" s="21">
        <v>3314.05</v>
      </c>
      <c r="E45" s="80">
        <f>H45*12</f>
        <v>0</v>
      </c>
      <c r="F45" s="81"/>
      <c r="G45" s="80"/>
      <c r="H45" s="80"/>
      <c r="I45" s="91">
        <v>2339.2</v>
      </c>
      <c r="J45" s="91">
        <v>1.07</v>
      </c>
      <c r="K45" s="92">
        <v>0.11</v>
      </c>
    </row>
    <row r="46" spans="1:11" s="115" customFormat="1" ht="15">
      <c r="A46" s="131" t="s">
        <v>21</v>
      </c>
      <c r="B46" s="89" t="s">
        <v>18</v>
      </c>
      <c r="C46" s="80">
        <f>F46*12</f>
        <v>0</v>
      </c>
      <c r="D46" s="21">
        <v>780.14</v>
      </c>
      <c r="E46" s="80">
        <f>H46*12</f>
        <v>0</v>
      </c>
      <c r="F46" s="81"/>
      <c r="G46" s="80"/>
      <c r="H46" s="80"/>
      <c r="I46" s="91">
        <v>2339.2</v>
      </c>
      <c r="J46" s="91">
        <v>1.07</v>
      </c>
      <c r="K46" s="92">
        <v>0.02</v>
      </c>
    </row>
    <row r="47" spans="1:11" s="115" customFormat="1" ht="15">
      <c r="A47" s="131" t="s">
        <v>44</v>
      </c>
      <c r="B47" s="89" t="s">
        <v>18</v>
      </c>
      <c r="C47" s="80"/>
      <c r="D47" s="21">
        <v>371.66</v>
      </c>
      <c r="E47" s="80"/>
      <c r="F47" s="81"/>
      <c r="G47" s="80"/>
      <c r="H47" s="80"/>
      <c r="I47" s="91">
        <v>2339.2</v>
      </c>
      <c r="J47" s="91">
        <v>1.07</v>
      </c>
      <c r="K47" s="92">
        <v>0.01</v>
      </c>
    </row>
    <row r="48" spans="1:11" s="115" customFormat="1" ht="15">
      <c r="A48" s="131" t="s">
        <v>45</v>
      </c>
      <c r="B48" s="89" t="s">
        <v>23</v>
      </c>
      <c r="C48" s="80"/>
      <c r="D48" s="21">
        <v>1486.7</v>
      </c>
      <c r="E48" s="80"/>
      <c r="F48" s="81"/>
      <c r="G48" s="80"/>
      <c r="H48" s="80"/>
      <c r="I48" s="91">
        <v>2339.2</v>
      </c>
      <c r="J48" s="91">
        <v>1.07</v>
      </c>
      <c r="K48" s="92">
        <v>0.05</v>
      </c>
    </row>
    <row r="49" spans="1:11" s="115" customFormat="1" ht="25.5">
      <c r="A49" s="131" t="s">
        <v>22</v>
      </c>
      <c r="B49" s="89" t="s">
        <v>18</v>
      </c>
      <c r="C49" s="80">
        <f>F49*12</f>
        <v>0</v>
      </c>
      <c r="D49" s="21">
        <v>1730.92</v>
      </c>
      <c r="E49" s="80">
        <f>H49*12</f>
        <v>0</v>
      </c>
      <c r="F49" s="81"/>
      <c r="G49" s="80"/>
      <c r="H49" s="80"/>
      <c r="I49" s="91">
        <v>2339.2</v>
      </c>
      <c r="J49" s="91">
        <v>1.07</v>
      </c>
      <c r="K49" s="92">
        <v>0.05</v>
      </c>
    </row>
    <row r="50" spans="1:11" s="115" customFormat="1" ht="15">
      <c r="A50" s="131" t="s">
        <v>63</v>
      </c>
      <c r="B50" s="89" t="s">
        <v>18</v>
      </c>
      <c r="C50" s="80"/>
      <c r="D50" s="21">
        <v>2617.3</v>
      </c>
      <c r="E50" s="80"/>
      <c r="F50" s="81"/>
      <c r="G50" s="80"/>
      <c r="H50" s="80"/>
      <c r="I50" s="91">
        <v>2339.2</v>
      </c>
      <c r="J50" s="91">
        <v>1.07</v>
      </c>
      <c r="K50" s="92">
        <v>0.01</v>
      </c>
    </row>
    <row r="51" spans="1:11" s="115" customFormat="1" ht="15" hidden="1">
      <c r="A51" s="131"/>
      <c r="B51" s="89"/>
      <c r="C51" s="82"/>
      <c r="D51" s="21"/>
      <c r="E51" s="82"/>
      <c r="F51" s="81"/>
      <c r="G51" s="80"/>
      <c r="H51" s="80"/>
      <c r="I51" s="91">
        <v>2339.2</v>
      </c>
      <c r="J51" s="91"/>
      <c r="K51" s="92"/>
    </row>
    <row r="52" spans="1:11" s="115" customFormat="1" ht="15" hidden="1">
      <c r="A52" s="131"/>
      <c r="B52" s="89"/>
      <c r="C52" s="80"/>
      <c r="D52" s="21"/>
      <c r="E52" s="80"/>
      <c r="F52" s="81"/>
      <c r="G52" s="80"/>
      <c r="H52" s="80"/>
      <c r="I52" s="91">
        <v>2339.2</v>
      </c>
      <c r="J52" s="91"/>
      <c r="K52" s="92"/>
    </row>
    <row r="53" spans="1:11" s="115" customFormat="1" ht="25.5">
      <c r="A53" s="131" t="s">
        <v>118</v>
      </c>
      <c r="B53" s="123" t="s">
        <v>13</v>
      </c>
      <c r="C53" s="80"/>
      <c r="D53" s="21">
        <v>2957.61</v>
      </c>
      <c r="E53" s="80"/>
      <c r="F53" s="81"/>
      <c r="G53" s="80"/>
      <c r="H53" s="80"/>
      <c r="I53" s="91">
        <v>2339.2</v>
      </c>
      <c r="J53" s="91">
        <v>1.07</v>
      </c>
      <c r="K53" s="92">
        <v>0.14</v>
      </c>
    </row>
    <row r="54" spans="1:11" s="132" customFormat="1" ht="30">
      <c r="A54" s="75" t="s">
        <v>38</v>
      </c>
      <c r="B54" s="90"/>
      <c r="C54" s="16"/>
      <c r="D54" s="16">
        <f>D55+D56+D57+D58+D59+D60+D62</f>
        <v>26108.66</v>
      </c>
      <c r="E54" s="16"/>
      <c r="F54" s="19"/>
      <c r="G54" s="16">
        <f>D54/I54</f>
        <v>11.16</v>
      </c>
      <c r="H54" s="16">
        <f>G54/12</f>
        <v>0.93</v>
      </c>
      <c r="I54" s="91">
        <v>2339.2</v>
      </c>
      <c r="J54" s="91">
        <v>1.07</v>
      </c>
      <c r="K54" s="92">
        <v>0.91</v>
      </c>
    </row>
    <row r="55" spans="1:11" s="115" customFormat="1" ht="15">
      <c r="A55" s="131" t="s">
        <v>89</v>
      </c>
      <c r="B55" s="89" t="s">
        <v>90</v>
      </c>
      <c r="C55" s="80"/>
      <c r="D55" s="21">
        <v>2230.05</v>
      </c>
      <c r="E55" s="80"/>
      <c r="F55" s="81"/>
      <c r="G55" s="80"/>
      <c r="H55" s="80"/>
      <c r="I55" s="91">
        <v>2339.2</v>
      </c>
      <c r="J55" s="91">
        <v>1.07</v>
      </c>
      <c r="K55" s="92">
        <v>0.07</v>
      </c>
    </row>
    <row r="56" spans="1:11" s="115" customFormat="1" ht="25.5">
      <c r="A56" s="131" t="s">
        <v>91</v>
      </c>
      <c r="B56" s="89" t="s">
        <v>119</v>
      </c>
      <c r="C56" s="80"/>
      <c r="D56" s="21">
        <v>1486.7</v>
      </c>
      <c r="E56" s="80"/>
      <c r="F56" s="81"/>
      <c r="G56" s="80"/>
      <c r="H56" s="80"/>
      <c r="I56" s="91">
        <v>2339.2</v>
      </c>
      <c r="J56" s="91">
        <v>1.07</v>
      </c>
      <c r="K56" s="92">
        <v>0.05</v>
      </c>
    </row>
    <row r="57" spans="1:11" s="115" customFormat="1" ht="15">
      <c r="A57" s="131" t="s">
        <v>92</v>
      </c>
      <c r="B57" s="89" t="s">
        <v>93</v>
      </c>
      <c r="C57" s="80"/>
      <c r="D57" s="21">
        <v>1560.23</v>
      </c>
      <c r="E57" s="80"/>
      <c r="F57" s="81"/>
      <c r="G57" s="80"/>
      <c r="H57" s="80"/>
      <c r="I57" s="91">
        <v>2339.2</v>
      </c>
      <c r="J57" s="91">
        <v>1.07</v>
      </c>
      <c r="K57" s="92">
        <v>0.05</v>
      </c>
    </row>
    <row r="58" spans="1:11" s="115" customFormat="1" ht="29.25" customHeight="1">
      <c r="A58" s="131" t="s">
        <v>104</v>
      </c>
      <c r="B58" s="89" t="s">
        <v>105</v>
      </c>
      <c r="C58" s="80"/>
      <c r="D58" s="21">
        <v>1486.68</v>
      </c>
      <c r="E58" s="80"/>
      <c r="F58" s="81"/>
      <c r="G58" s="80"/>
      <c r="H58" s="80"/>
      <c r="I58" s="91">
        <v>2339.2</v>
      </c>
      <c r="J58" s="91">
        <v>1.07</v>
      </c>
      <c r="K58" s="92">
        <v>0.05</v>
      </c>
    </row>
    <row r="59" spans="1:11" s="115" customFormat="1" ht="25.5">
      <c r="A59" s="131" t="s">
        <v>120</v>
      </c>
      <c r="B59" s="123" t="s">
        <v>13</v>
      </c>
      <c r="C59" s="80"/>
      <c r="D59" s="21">
        <v>3696.76</v>
      </c>
      <c r="E59" s="80"/>
      <c r="F59" s="81"/>
      <c r="G59" s="80"/>
      <c r="H59" s="80"/>
      <c r="I59" s="91">
        <v>2339.2</v>
      </c>
      <c r="J59" s="91">
        <v>1.07</v>
      </c>
      <c r="K59" s="92">
        <v>0.47</v>
      </c>
    </row>
    <row r="60" spans="1:11" s="115" customFormat="1" ht="25.5">
      <c r="A60" s="131" t="s">
        <v>121</v>
      </c>
      <c r="B60" s="123" t="s">
        <v>13</v>
      </c>
      <c r="C60" s="80"/>
      <c r="D60" s="21">
        <v>10360.56</v>
      </c>
      <c r="E60" s="80"/>
      <c r="F60" s="81"/>
      <c r="G60" s="80"/>
      <c r="H60" s="80"/>
      <c r="I60" s="91">
        <v>2339.2</v>
      </c>
      <c r="J60" s="91">
        <v>1.07</v>
      </c>
      <c r="K60" s="92">
        <v>0</v>
      </c>
    </row>
    <row r="61" spans="1:11" s="115" customFormat="1" ht="15" customHeight="1" hidden="1">
      <c r="A61" s="131" t="s">
        <v>122</v>
      </c>
      <c r="B61" s="89" t="s">
        <v>10</v>
      </c>
      <c r="C61" s="80"/>
      <c r="D61" s="21">
        <f>G61*I61</f>
        <v>0</v>
      </c>
      <c r="E61" s="80"/>
      <c r="F61" s="81"/>
      <c r="G61" s="80"/>
      <c r="H61" s="80"/>
      <c r="I61" s="91">
        <v>2339.2</v>
      </c>
      <c r="J61" s="91">
        <v>1.07</v>
      </c>
      <c r="K61" s="92">
        <v>0</v>
      </c>
    </row>
    <row r="62" spans="1:11" s="115" customFormat="1" ht="15">
      <c r="A62" s="131" t="s">
        <v>46</v>
      </c>
      <c r="B62" s="89" t="s">
        <v>10</v>
      </c>
      <c r="C62" s="82"/>
      <c r="D62" s="21">
        <v>5287.68</v>
      </c>
      <c r="E62" s="82"/>
      <c r="F62" s="81"/>
      <c r="G62" s="80"/>
      <c r="H62" s="80"/>
      <c r="I62" s="91">
        <v>2339.2</v>
      </c>
      <c r="J62" s="91">
        <v>1.07</v>
      </c>
      <c r="K62" s="92">
        <v>0.17</v>
      </c>
    </row>
    <row r="63" spans="1:11" s="115" customFormat="1" ht="15" customHeight="1" hidden="1">
      <c r="A63" s="131" t="s">
        <v>123</v>
      </c>
      <c r="B63" s="89" t="s">
        <v>18</v>
      </c>
      <c r="C63" s="80"/>
      <c r="D63" s="21">
        <f>G63*I63</f>
        <v>0</v>
      </c>
      <c r="E63" s="80"/>
      <c r="F63" s="81"/>
      <c r="G63" s="80">
        <f>H63*12</f>
        <v>0</v>
      </c>
      <c r="H63" s="80">
        <v>0</v>
      </c>
      <c r="I63" s="91">
        <v>2339.2</v>
      </c>
      <c r="J63" s="91">
        <v>1.07</v>
      </c>
      <c r="K63" s="92">
        <v>0</v>
      </c>
    </row>
    <row r="64" spans="1:11" s="115" customFormat="1" ht="30">
      <c r="A64" s="75" t="s">
        <v>39</v>
      </c>
      <c r="B64" s="89"/>
      <c r="C64" s="80"/>
      <c r="D64" s="16">
        <f>D65+D66</f>
        <v>1564.24</v>
      </c>
      <c r="E64" s="80"/>
      <c r="F64" s="81"/>
      <c r="G64" s="16">
        <f>D64/I64</f>
        <v>0.67</v>
      </c>
      <c r="H64" s="16">
        <f>G64/12</f>
        <v>0.06</v>
      </c>
      <c r="I64" s="91">
        <v>2339.2</v>
      </c>
      <c r="J64" s="91">
        <v>1.07</v>
      </c>
      <c r="K64" s="92">
        <v>0.07</v>
      </c>
    </row>
    <row r="65" spans="1:11" s="115" customFormat="1" ht="15">
      <c r="A65" s="131" t="s">
        <v>124</v>
      </c>
      <c r="B65" s="123" t="s">
        <v>18</v>
      </c>
      <c r="C65" s="80"/>
      <c r="D65" s="21">
        <v>1243.17</v>
      </c>
      <c r="E65" s="80"/>
      <c r="F65" s="81"/>
      <c r="G65" s="80"/>
      <c r="H65" s="80"/>
      <c r="I65" s="91">
        <v>2339.2</v>
      </c>
      <c r="J65" s="91">
        <v>1.07</v>
      </c>
      <c r="K65" s="92">
        <v>0.04</v>
      </c>
    </row>
    <row r="66" spans="1:11" s="115" customFormat="1" ht="27.75" customHeight="1">
      <c r="A66" s="131" t="s">
        <v>125</v>
      </c>
      <c r="B66" s="123" t="s">
        <v>13</v>
      </c>
      <c r="C66" s="80"/>
      <c r="D66" s="21">
        <v>321.07</v>
      </c>
      <c r="E66" s="80"/>
      <c r="F66" s="81"/>
      <c r="G66" s="80"/>
      <c r="H66" s="80"/>
      <c r="I66" s="91">
        <v>2339.2</v>
      </c>
      <c r="J66" s="91">
        <v>1.07</v>
      </c>
      <c r="K66" s="92">
        <v>0</v>
      </c>
    </row>
    <row r="67" spans="1:11" s="115" customFormat="1" ht="15">
      <c r="A67" s="75" t="s">
        <v>40</v>
      </c>
      <c r="B67" s="89"/>
      <c r="C67" s="80"/>
      <c r="D67" s="16">
        <f>D69+D70</f>
        <v>6130.05</v>
      </c>
      <c r="E67" s="80"/>
      <c r="F67" s="81"/>
      <c r="G67" s="16">
        <f>D67/I67</f>
        <v>2.62</v>
      </c>
      <c r="H67" s="16">
        <f>G67/12</f>
        <v>0.22</v>
      </c>
      <c r="I67" s="91">
        <v>2339.2</v>
      </c>
      <c r="J67" s="91">
        <v>1.07</v>
      </c>
      <c r="K67" s="92">
        <v>0.44</v>
      </c>
    </row>
    <row r="68" spans="1:11" s="115" customFormat="1" ht="15" hidden="1">
      <c r="A68" s="131" t="s">
        <v>36</v>
      </c>
      <c r="B68" s="89" t="s">
        <v>10</v>
      </c>
      <c r="C68" s="80"/>
      <c r="D68" s="21">
        <f aca="true" t="shared" si="0" ref="D68:D75">G68*I68</f>
        <v>0</v>
      </c>
      <c r="E68" s="80"/>
      <c r="F68" s="81"/>
      <c r="G68" s="80">
        <f aca="true" t="shared" si="1" ref="G68:G75">H68*12</f>
        <v>0</v>
      </c>
      <c r="H68" s="80"/>
      <c r="I68" s="91">
        <v>2339.2</v>
      </c>
      <c r="J68" s="91">
        <v>1.07</v>
      </c>
      <c r="K68" s="92">
        <v>0.12</v>
      </c>
    </row>
    <row r="69" spans="1:11" s="115" customFormat="1" ht="15">
      <c r="A69" s="131" t="s">
        <v>49</v>
      </c>
      <c r="B69" s="89" t="s">
        <v>18</v>
      </c>
      <c r="C69" s="80"/>
      <c r="D69" s="21">
        <v>5353.02</v>
      </c>
      <c r="E69" s="80"/>
      <c r="F69" s="81"/>
      <c r="G69" s="80"/>
      <c r="H69" s="80"/>
      <c r="I69" s="91">
        <v>2339.2</v>
      </c>
      <c r="J69" s="91">
        <v>1.07</v>
      </c>
      <c r="K69" s="92">
        <v>0.18</v>
      </c>
    </row>
    <row r="70" spans="1:11" s="115" customFormat="1" ht="15">
      <c r="A70" s="131" t="s">
        <v>37</v>
      </c>
      <c r="B70" s="89" t="s">
        <v>18</v>
      </c>
      <c r="C70" s="80"/>
      <c r="D70" s="21">
        <v>777.03</v>
      </c>
      <c r="E70" s="80"/>
      <c r="F70" s="81"/>
      <c r="G70" s="80"/>
      <c r="H70" s="80"/>
      <c r="I70" s="91">
        <v>2339.2</v>
      </c>
      <c r="J70" s="91">
        <v>1.07</v>
      </c>
      <c r="K70" s="92">
        <v>0.02</v>
      </c>
    </row>
    <row r="71" spans="1:11" s="115" customFormat="1" ht="25.5" hidden="1">
      <c r="A71" s="131" t="s">
        <v>126</v>
      </c>
      <c r="B71" s="89" t="s">
        <v>13</v>
      </c>
      <c r="C71" s="80"/>
      <c r="D71" s="21">
        <v>3000</v>
      </c>
      <c r="E71" s="80"/>
      <c r="F71" s="81"/>
      <c r="G71" s="80">
        <f t="shared" si="1"/>
        <v>0</v>
      </c>
      <c r="H71" s="80"/>
      <c r="I71" s="91">
        <v>2339.2</v>
      </c>
      <c r="J71" s="91">
        <v>1.07</v>
      </c>
      <c r="K71" s="92">
        <v>0.12</v>
      </c>
    </row>
    <row r="72" spans="1:11" s="115" customFormat="1" ht="25.5" hidden="1">
      <c r="A72" s="131" t="s">
        <v>127</v>
      </c>
      <c r="B72" s="89" t="s">
        <v>13</v>
      </c>
      <c r="C72" s="80"/>
      <c r="D72" s="21">
        <f t="shared" si="0"/>
        <v>0</v>
      </c>
      <c r="E72" s="80"/>
      <c r="F72" s="81"/>
      <c r="G72" s="80">
        <f t="shared" si="1"/>
        <v>0</v>
      </c>
      <c r="H72" s="80">
        <v>0</v>
      </c>
      <c r="I72" s="91">
        <v>2339.2</v>
      </c>
      <c r="J72" s="91">
        <v>1.07</v>
      </c>
      <c r="K72" s="92">
        <v>0</v>
      </c>
    </row>
    <row r="73" spans="1:11" s="115" customFormat="1" ht="25.5" hidden="1">
      <c r="A73" s="131" t="s">
        <v>128</v>
      </c>
      <c r="B73" s="89" t="s">
        <v>13</v>
      </c>
      <c r="C73" s="80"/>
      <c r="D73" s="21">
        <f t="shared" si="0"/>
        <v>0</v>
      </c>
      <c r="E73" s="80"/>
      <c r="F73" s="81"/>
      <c r="G73" s="80">
        <f t="shared" si="1"/>
        <v>0</v>
      </c>
      <c r="H73" s="80">
        <v>0</v>
      </c>
      <c r="I73" s="91">
        <v>2339.2</v>
      </c>
      <c r="J73" s="91">
        <v>1.07</v>
      </c>
      <c r="K73" s="92">
        <v>0</v>
      </c>
    </row>
    <row r="74" spans="1:11" s="115" customFormat="1" ht="25.5" hidden="1">
      <c r="A74" s="131" t="s">
        <v>129</v>
      </c>
      <c r="B74" s="89" t="s">
        <v>13</v>
      </c>
      <c r="C74" s="80"/>
      <c r="D74" s="21">
        <f t="shared" si="0"/>
        <v>0</v>
      </c>
      <c r="E74" s="80"/>
      <c r="F74" s="81"/>
      <c r="G74" s="80">
        <f t="shared" si="1"/>
        <v>0</v>
      </c>
      <c r="H74" s="80">
        <v>0</v>
      </c>
      <c r="I74" s="91">
        <v>2339.2</v>
      </c>
      <c r="J74" s="91">
        <v>1.07</v>
      </c>
      <c r="K74" s="92">
        <v>0</v>
      </c>
    </row>
    <row r="75" spans="1:11" s="115" customFormat="1" ht="25.5" hidden="1">
      <c r="A75" s="131" t="s">
        <v>130</v>
      </c>
      <c r="B75" s="89" t="s">
        <v>13</v>
      </c>
      <c r="C75" s="80"/>
      <c r="D75" s="21">
        <f t="shared" si="0"/>
        <v>0</v>
      </c>
      <c r="E75" s="80"/>
      <c r="F75" s="81"/>
      <c r="G75" s="80">
        <f t="shared" si="1"/>
        <v>0</v>
      </c>
      <c r="H75" s="80">
        <v>0</v>
      </c>
      <c r="I75" s="91">
        <v>2339.2</v>
      </c>
      <c r="J75" s="91">
        <v>1.07</v>
      </c>
      <c r="K75" s="92">
        <v>0</v>
      </c>
    </row>
    <row r="76" spans="1:11" s="115" customFormat="1" ht="15">
      <c r="A76" s="75" t="s">
        <v>94</v>
      </c>
      <c r="B76" s="89"/>
      <c r="C76" s="80"/>
      <c r="D76" s="16">
        <f>D77</f>
        <v>932.26</v>
      </c>
      <c r="E76" s="80"/>
      <c r="F76" s="81"/>
      <c r="G76" s="16">
        <f>D76/I76</f>
        <v>0.4</v>
      </c>
      <c r="H76" s="16">
        <f>G76/12</f>
        <v>0.03</v>
      </c>
      <c r="I76" s="91">
        <v>2339.2</v>
      </c>
      <c r="J76" s="91">
        <v>1.07</v>
      </c>
      <c r="K76" s="92">
        <v>0.14</v>
      </c>
    </row>
    <row r="77" spans="1:11" s="115" customFormat="1" ht="15">
      <c r="A77" s="131" t="s">
        <v>95</v>
      </c>
      <c r="B77" s="89" t="s">
        <v>18</v>
      </c>
      <c r="C77" s="80"/>
      <c r="D77" s="21">
        <v>932.26</v>
      </c>
      <c r="E77" s="80"/>
      <c r="F77" s="81"/>
      <c r="G77" s="80"/>
      <c r="H77" s="80"/>
      <c r="I77" s="91">
        <v>2339.2</v>
      </c>
      <c r="J77" s="91">
        <v>1.07</v>
      </c>
      <c r="K77" s="92">
        <v>0.03</v>
      </c>
    </row>
    <row r="78" spans="1:11" s="115" customFormat="1" ht="15" hidden="1">
      <c r="A78" s="131"/>
      <c r="B78" s="89"/>
      <c r="C78" s="80"/>
      <c r="D78" s="21"/>
      <c r="E78" s="80"/>
      <c r="F78" s="81"/>
      <c r="G78" s="80"/>
      <c r="H78" s="80"/>
      <c r="I78" s="91">
        <v>2339.2</v>
      </c>
      <c r="J78" s="91"/>
      <c r="K78" s="92"/>
    </row>
    <row r="79" spans="1:11" s="115" customFormat="1" ht="25.5" customHeight="1" hidden="1">
      <c r="A79" s="131" t="s">
        <v>106</v>
      </c>
      <c r="B79" s="89" t="s">
        <v>18</v>
      </c>
      <c r="C79" s="80"/>
      <c r="D79" s="21">
        <f>G79*I79</f>
        <v>0</v>
      </c>
      <c r="E79" s="80"/>
      <c r="F79" s="81"/>
      <c r="G79" s="80">
        <f>H79*12</f>
        <v>0</v>
      </c>
      <c r="H79" s="80">
        <v>0</v>
      </c>
      <c r="I79" s="91">
        <v>2339.2</v>
      </c>
      <c r="J79" s="91">
        <v>1.07</v>
      </c>
      <c r="K79" s="92">
        <v>0</v>
      </c>
    </row>
    <row r="80" spans="1:10" s="91" customFormat="1" ht="29.25" customHeight="1" hidden="1">
      <c r="A80" s="133"/>
      <c r="B80" s="123"/>
      <c r="C80" s="129"/>
      <c r="D80" s="129"/>
      <c r="E80" s="129"/>
      <c r="F80" s="130"/>
      <c r="G80" s="129"/>
      <c r="H80" s="129"/>
      <c r="I80" s="91">
        <v>2339.2</v>
      </c>
      <c r="J80" s="92"/>
    </row>
    <row r="81" spans="1:11" s="91" customFormat="1" ht="30.75" thickBot="1">
      <c r="A81" s="133" t="s">
        <v>107</v>
      </c>
      <c r="B81" s="90" t="s">
        <v>13</v>
      </c>
      <c r="C81" s="129">
        <f>F81*12</f>
        <v>0</v>
      </c>
      <c r="D81" s="129">
        <f>G81*I81</f>
        <v>8982.53</v>
      </c>
      <c r="E81" s="129">
        <f>H81*12</f>
        <v>3.84</v>
      </c>
      <c r="F81" s="130"/>
      <c r="G81" s="129">
        <f>H81*12</f>
        <v>3.84</v>
      </c>
      <c r="H81" s="129">
        <v>0.32</v>
      </c>
      <c r="I81" s="91">
        <v>2339.2</v>
      </c>
      <c r="J81" s="91">
        <v>1.07</v>
      </c>
      <c r="K81" s="92">
        <v>0.3</v>
      </c>
    </row>
    <row r="82" spans="1:11" s="91" customFormat="1" ht="19.5" hidden="1" thickBot="1">
      <c r="A82" s="134" t="s">
        <v>31</v>
      </c>
      <c r="B82" s="128"/>
      <c r="C82" s="129" t="e">
        <f>F82*12</f>
        <v>#REF!</v>
      </c>
      <c r="D82" s="129">
        <f>SUM(D83:D90)</f>
        <v>0</v>
      </c>
      <c r="E82" s="129">
        <f>H82*12</f>
        <v>0</v>
      </c>
      <c r="F82" s="130" t="e">
        <f>#REF!+#REF!+#REF!+#REF!+#REF!+#REF!+#REF!+#REF!+#REF!+#REF!</f>
        <v>#REF!</v>
      </c>
      <c r="G82" s="129">
        <f>SUM(G84:G90)</f>
        <v>0</v>
      </c>
      <c r="H82" s="130">
        <f>SUM(H83:H90)</f>
        <v>0</v>
      </c>
      <c r="I82" s="91">
        <v>2339.2</v>
      </c>
      <c r="K82" s="92"/>
    </row>
    <row r="83" spans="1:11" s="91" customFormat="1" ht="15.75" hidden="1" thickBot="1">
      <c r="A83" s="135" t="s">
        <v>50</v>
      </c>
      <c r="B83" s="128"/>
      <c r="C83" s="129"/>
      <c r="D83" s="21"/>
      <c r="E83" s="80"/>
      <c r="F83" s="81"/>
      <c r="G83" s="80"/>
      <c r="H83" s="87"/>
      <c r="I83" s="91">
        <v>2339.2</v>
      </c>
      <c r="K83" s="92"/>
    </row>
    <row r="84" spans="1:11" s="115" customFormat="1" ht="15.75" hidden="1" thickBot="1">
      <c r="A84" s="131" t="s">
        <v>131</v>
      </c>
      <c r="B84" s="89"/>
      <c r="C84" s="80"/>
      <c r="D84" s="21"/>
      <c r="E84" s="80"/>
      <c r="F84" s="81"/>
      <c r="G84" s="80"/>
      <c r="H84" s="81"/>
      <c r="I84" s="91">
        <v>2339.2</v>
      </c>
      <c r="K84" s="116"/>
    </row>
    <row r="85" spans="1:11" s="115" customFormat="1" ht="15.75" hidden="1" thickBot="1">
      <c r="A85" s="131" t="s">
        <v>132</v>
      </c>
      <c r="B85" s="89"/>
      <c r="C85" s="80"/>
      <c r="D85" s="21"/>
      <c r="E85" s="80"/>
      <c r="F85" s="81"/>
      <c r="G85" s="80"/>
      <c r="H85" s="81"/>
      <c r="I85" s="91">
        <v>2339.2</v>
      </c>
      <c r="K85" s="116"/>
    </row>
    <row r="86" spans="1:11" s="115" customFormat="1" ht="15.75" hidden="1" thickBot="1">
      <c r="A86" s="131" t="s">
        <v>133</v>
      </c>
      <c r="B86" s="89"/>
      <c r="C86" s="80"/>
      <c r="D86" s="21"/>
      <c r="E86" s="80"/>
      <c r="F86" s="81"/>
      <c r="G86" s="80"/>
      <c r="H86" s="81"/>
      <c r="I86" s="91">
        <v>2339.2</v>
      </c>
      <c r="K86" s="116"/>
    </row>
    <row r="87" spans="1:11" s="115" customFormat="1" ht="15.75" hidden="1" thickBot="1">
      <c r="A87" s="131" t="s">
        <v>134</v>
      </c>
      <c r="B87" s="89"/>
      <c r="C87" s="80"/>
      <c r="D87" s="21"/>
      <c r="E87" s="80"/>
      <c r="F87" s="81"/>
      <c r="G87" s="80"/>
      <c r="H87" s="81"/>
      <c r="I87" s="91">
        <v>2339.2</v>
      </c>
      <c r="K87" s="116"/>
    </row>
    <row r="88" spans="1:11" s="115" customFormat="1" ht="15.75" hidden="1" thickBot="1">
      <c r="A88" s="131" t="s">
        <v>135</v>
      </c>
      <c r="B88" s="89"/>
      <c r="C88" s="80"/>
      <c r="D88" s="21"/>
      <c r="E88" s="80"/>
      <c r="F88" s="81"/>
      <c r="G88" s="80"/>
      <c r="H88" s="81"/>
      <c r="I88" s="91">
        <v>2339.2</v>
      </c>
      <c r="K88" s="116"/>
    </row>
    <row r="89" spans="1:11" s="115" customFormat="1" ht="15.75" hidden="1" thickBot="1">
      <c r="A89" s="131" t="s">
        <v>136</v>
      </c>
      <c r="B89" s="89"/>
      <c r="C89" s="80"/>
      <c r="D89" s="21">
        <v>0</v>
      </c>
      <c r="E89" s="80"/>
      <c r="F89" s="81"/>
      <c r="G89" s="80">
        <f>D89/I89</f>
        <v>0</v>
      </c>
      <c r="H89" s="81">
        <f>G89/12</f>
        <v>0</v>
      </c>
      <c r="I89" s="91">
        <v>2339.2</v>
      </c>
      <c r="K89" s="116"/>
    </row>
    <row r="90" spans="1:11" s="115" customFormat="1" ht="15.75" hidden="1" thickBot="1">
      <c r="A90" s="131" t="s">
        <v>109</v>
      </c>
      <c r="B90" s="89"/>
      <c r="C90" s="80"/>
      <c r="D90" s="21">
        <v>0</v>
      </c>
      <c r="E90" s="80"/>
      <c r="F90" s="81"/>
      <c r="G90" s="80">
        <f>D90/I90</f>
        <v>0</v>
      </c>
      <c r="H90" s="81">
        <v>0</v>
      </c>
      <c r="I90" s="91">
        <v>2339.2</v>
      </c>
      <c r="K90" s="116"/>
    </row>
    <row r="91" spans="1:11" s="91" customFormat="1" ht="26.25" hidden="1" thickBot="1">
      <c r="A91" s="136" t="s">
        <v>137</v>
      </c>
      <c r="B91" s="137" t="s">
        <v>138</v>
      </c>
      <c r="C91" s="129"/>
      <c r="D91" s="129"/>
      <c r="E91" s="129"/>
      <c r="F91" s="130"/>
      <c r="G91" s="129"/>
      <c r="H91" s="129"/>
      <c r="I91" s="91">
        <v>2339.2</v>
      </c>
      <c r="K91" s="92"/>
    </row>
    <row r="92" spans="1:11" s="91" customFormat="1" ht="25.5" customHeight="1" thickBot="1">
      <c r="A92" s="138" t="s">
        <v>139</v>
      </c>
      <c r="B92" s="95" t="s">
        <v>12</v>
      </c>
      <c r="C92" s="20"/>
      <c r="D92" s="20">
        <f>G92*I92</f>
        <v>39579.26</v>
      </c>
      <c r="E92" s="20"/>
      <c r="F92" s="20"/>
      <c r="G92" s="20">
        <f>12*H92</f>
        <v>16.92</v>
      </c>
      <c r="H92" s="20">
        <v>1.41</v>
      </c>
      <c r="I92" s="91">
        <v>2339.2</v>
      </c>
      <c r="K92" s="92"/>
    </row>
    <row r="93" spans="1:11" s="143" customFormat="1" ht="20.25" thickBot="1">
      <c r="A93" s="139" t="s">
        <v>32</v>
      </c>
      <c r="B93" s="140"/>
      <c r="C93" s="141">
        <f>F93*12</f>
        <v>0</v>
      </c>
      <c r="D93" s="142">
        <f>D14+D19+D28+D29+D30+D31+D32+D35+D36+D37+D38+D39+D54+D64+D67+D76+D81+D92</f>
        <v>395544.83</v>
      </c>
      <c r="E93" s="142">
        <f>E14+E19+E28+E29+E30+E31+E32+E35+E36+E37+E38+E39+E54+E64+E67+E76+E81+E92</f>
        <v>123.36</v>
      </c>
      <c r="F93" s="142">
        <f>F14+F19+F28+F29+F30+F31+F32+F35+F36+F37+F38+F39+F54+F64+F67+F76+F81+F92</f>
        <v>0</v>
      </c>
      <c r="G93" s="142">
        <f>G14+G19+G28+G29+G30+G31+G32+G35+G36+G37+G38+G39+G54+G64+G67+G76+G81+G92</f>
        <v>169.1</v>
      </c>
      <c r="H93" s="142">
        <f>H14+H19+H28+H29+H30+H31+H32+H35+H36+H37+H38+H39+H54+H64+H67+H76+H81+H92</f>
        <v>14.09</v>
      </c>
      <c r="I93" s="91">
        <v>2339.2</v>
      </c>
      <c r="K93" s="144"/>
    </row>
    <row r="94" spans="1:11" s="145" customFormat="1" ht="20.25" hidden="1" thickBot="1">
      <c r="A94" s="138" t="s">
        <v>29</v>
      </c>
      <c r="B94" s="95" t="s">
        <v>12</v>
      </c>
      <c r="C94" s="95" t="s">
        <v>110</v>
      </c>
      <c r="D94" s="94"/>
      <c r="E94" s="95" t="s">
        <v>110</v>
      </c>
      <c r="F94" s="96"/>
      <c r="G94" s="95" t="s">
        <v>110</v>
      </c>
      <c r="H94" s="96"/>
      <c r="I94" s="91">
        <v>2339.2</v>
      </c>
      <c r="K94" s="146"/>
    </row>
    <row r="95" spans="1:11" s="85" customFormat="1" ht="15">
      <c r="A95" s="147"/>
      <c r="I95" s="91"/>
      <c r="K95" s="148"/>
    </row>
    <row r="96" spans="1:10" s="91" customFormat="1" ht="29.25" customHeight="1" hidden="1">
      <c r="A96" s="133"/>
      <c r="B96" s="90"/>
      <c r="C96" s="129"/>
      <c r="D96" s="90"/>
      <c r="E96" s="90"/>
      <c r="F96" s="90"/>
      <c r="G96" s="90"/>
      <c r="H96" s="90"/>
      <c r="J96" s="92"/>
    </row>
    <row r="97" spans="1:11" s="85" customFormat="1" ht="15">
      <c r="A97" s="147"/>
      <c r="I97" s="91"/>
      <c r="K97" s="148"/>
    </row>
    <row r="98" spans="1:11" s="85" customFormat="1" ht="15.75" thickBot="1">
      <c r="A98" s="147"/>
      <c r="I98" s="91"/>
      <c r="K98" s="148"/>
    </row>
    <row r="99" spans="1:11" s="85" customFormat="1" ht="30.75" thickBot="1">
      <c r="A99" s="136" t="s">
        <v>108</v>
      </c>
      <c r="B99" s="149"/>
      <c r="C99" s="150" t="e">
        <f>F99*12</f>
        <v>#REF!</v>
      </c>
      <c r="D99" s="150">
        <f>D101+D111+D112+D113+D115+D116</f>
        <v>128647.7</v>
      </c>
      <c r="E99" s="150">
        <f>H99*12</f>
        <v>54.96</v>
      </c>
      <c r="F99" s="151" t="e">
        <f>#REF!+#REF!+#REF!+#REF!+#REF!+#REF!+#REF!+#REF!+#REF!+#REF!</f>
        <v>#REF!</v>
      </c>
      <c r="G99" s="150">
        <f>D99/I99</f>
        <v>55</v>
      </c>
      <c r="H99" s="151">
        <f>G99/12</f>
        <v>4.58</v>
      </c>
      <c r="I99" s="91">
        <v>2339.2</v>
      </c>
      <c r="J99" s="148"/>
      <c r="K99" s="148"/>
    </row>
    <row r="100" spans="1:11" s="85" customFormat="1" ht="15" hidden="1">
      <c r="A100" s="152" t="s">
        <v>50</v>
      </c>
      <c r="B100" s="128"/>
      <c r="C100" s="129"/>
      <c r="D100" s="21">
        <v>0</v>
      </c>
      <c r="E100" s="80"/>
      <c r="F100" s="81"/>
      <c r="G100" s="80">
        <f>D100/I99</f>
        <v>0</v>
      </c>
      <c r="H100" s="87">
        <f>G100/12</f>
        <v>0</v>
      </c>
      <c r="I100" s="91">
        <v>2339.2</v>
      </c>
      <c r="K100" s="148"/>
    </row>
    <row r="101" spans="1:11" s="85" customFormat="1" ht="15">
      <c r="A101" s="131" t="s">
        <v>140</v>
      </c>
      <c r="B101" s="89"/>
      <c r="C101" s="80"/>
      <c r="D101" s="21">
        <v>1818.66</v>
      </c>
      <c r="E101" s="80"/>
      <c r="F101" s="81"/>
      <c r="G101" s="80">
        <f>D101/I101</f>
        <v>0.78</v>
      </c>
      <c r="H101" s="81">
        <f>G101/12</f>
        <v>0.07</v>
      </c>
      <c r="I101" s="91">
        <v>2339.2</v>
      </c>
      <c r="K101" s="148"/>
    </row>
    <row r="102" spans="1:11" s="85" customFormat="1" ht="15" hidden="1">
      <c r="A102" s="131"/>
      <c r="B102" s="89"/>
      <c r="C102" s="80"/>
      <c r="D102" s="21"/>
      <c r="E102" s="80"/>
      <c r="F102" s="81"/>
      <c r="G102" s="80">
        <f aca="true" t="shared" si="2" ref="G102:G116">D102/I102</f>
        <v>0</v>
      </c>
      <c r="H102" s="81">
        <f aca="true" t="shared" si="3" ref="H102:H116">G102/12</f>
        <v>0</v>
      </c>
      <c r="I102" s="91">
        <v>2339.2</v>
      </c>
      <c r="K102" s="148"/>
    </row>
    <row r="103" spans="1:11" s="85" customFormat="1" ht="15" hidden="1">
      <c r="A103" s="131"/>
      <c r="B103" s="89"/>
      <c r="C103" s="80"/>
      <c r="D103" s="21"/>
      <c r="E103" s="80"/>
      <c r="F103" s="81"/>
      <c r="G103" s="80">
        <f t="shared" si="2"/>
        <v>0</v>
      </c>
      <c r="H103" s="81">
        <f t="shared" si="3"/>
        <v>0</v>
      </c>
      <c r="I103" s="91">
        <v>2339.2</v>
      </c>
      <c r="K103" s="148"/>
    </row>
    <row r="104" spans="1:11" s="85" customFormat="1" ht="15" hidden="1">
      <c r="A104" s="131"/>
      <c r="B104" s="89"/>
      <c r="C104" s="80"/>
      <c r="D104" s="21"/>
      <c r="E104" s="80"/>
      <c r="F104" s="81"/>
      <c r="G104" s="80">
        <f t="shared" si="2"/>
        <v>0</v>
      </c>
      <c r="H104" s="81">
        <f t="shared" si="3"/>
        <v>0</v>
      </c>
      <c r="I104" s="91">
        <v>2339.2</v>
      </c>
      <c r="K104" s="148"/>
    </row>
    <row r="105" spans="1:11" s="85" customFormat="1" ht="15" hidden="1">
      <c r="A105" s="131"/>
      <c r="B105" s="89"/>
      <c r="C105" s="80"/>
      <c r="D105" s="21"/>
      <c r="E105" s="80"/>
      <c r="F105" s="81"/>
      <c r="G105" s="80">
        <f t="shared" si="2"/>
        <v>0</v>
      </c>
      <c r="H105" s="81">
        <f t="shared" si="3"/>
        <v>0</v>
      </c>
      <c r="I105" s="91">
        <v>2339.2</v>
      </c>
      <c r="K105" s="148"/>
    </row>
    <row r="106" spans="1:11" s="85" customFormat="1" ht="15" hidden="1">
      <c r="A106" s="131"/>
      <c r="B106" s="89"/>
      <c r="C106" s="80"/>
      <c r="D106" s="21"/>
      <c r="E106" s="80"/>
      <c r="F106" s="81"/>
      <c r="G106" s="80">
        <f t="shared" si="2"/>
        <v>0</v>
      </c>
      <c r="H106" s="81">
        <f t="shared" si="3"/>
        <v>0</v>
      </c>
      <c r="I106" s="91">
        <v>2339.2</v>
      </c>
      <c r="K106" s="148"/>
    </row>
    <row r="107" spans="1:11" s="85" customFormat="1" ht="15" hidden="1">
      <c r="A107" s="131"/>
      <c r="B107" s="89"/>
      <c r="C107" s="80"/>
      <c r="D107" s="21"/>
      <c r="E107" s="80"/>
      <c r="F107" s="81"/>
      <c r="G107" s="80">
        <f t="shared" si="2"/>
        <v>0</v>
      </c>
      <c r="H107" s="81">
        <f t="shared" si="3"/>
        <v>0</v>
      </c>
      <c r="I107" s="91">
        <v>2339.2</v>
      </c>
      <c r="K107" s="148"/>
    </row>
    <row r="108" spans="1:11" s="85" customFormat="1" ht="15" hidden="1">
      <c r="A108" s="131"/>
      <c r="B108" s="89"/>
      <c r="C108" s="80"/>
      <c r="D108" s="21"/>
      <c r="E108" s="80"/>
      <c r="F108" s="81"/>
      <c r="G108" s="80">
        <f t="shared" si="2"/>
        <v>0</v>
      </c>
      <c r="H108" s="81">
        <f t="shared" si="3"/>
        <v>0</v>
      </c>
      <c r="I108" s="91">
        <v>2339.2</v>
      </c>
      <c r="K108" s="148"/>
    </row>
    <row r="109" spans="1:11" s="85" customFormat="1" ht="37.5" customHeight="1" hidden="1">
      <c r="A109" s="131"/>
      <c r="B109" s="89"/>
      <c r="C109" s="80"/>
      <c r="D109" s="21"/>
      <c r="E109" s="80"/>
      <c r="F109" s="81"/>
      <c r="G109" s="80">
        <f t="shared" si="2"/>
        <v>0</v>
      </c>
      <c r="H109" s="81">
        <f t="shared" si="3"/>
        <v>0</v>
      </c>
      <c r="I109" s="91">
        <v>2339.2</v>
      </c>
      <c r="K109" s="148"/>
    </row>
    <row r="110" spans="1:11" s="85" customFormat="1" ht="15" hidden="1">
      <c r="A110" s="131"/>
      <c r="B110" s="89"/>
      <c r="C110" s="80"/>
      <c r="D110" s="21"/>
      <c r="E110" s="80"/>
      <c r="F110" s="81"/>
      <c r="G110" s="80">
        <f t="shared" si="2"/>
        <v>0</v>
      </c>
      <c r="H110" s="81">
        <f t="shared" si="3"/>
        <v>0</v>
      </c>
      <c r="I110" s="91">
        <v>2339.2</v>
      </c>
      <c r="K110" s="148"/>
    </row>
    <row r="111" spans="1:11" s="85" customFormat="1" ht="15">
      <c r="A111" s="131" t="s">
        <v>141</v>
      </c>
      <c r="B111" s="89"/>
      <c r="C111" s="80"/>
      <c r="D111" s="21">
        <v>9607.89</v>
      </c>
      <c r="E111" s="80"/>
      <c r="F111" s="81"/>
      <c r="G111" s="80">
        <f t="shared" si="2"/>
        <v>4.11</v>
      </c>
      <c r="H111" s="81">
        <f t="shared" si="3"/>
        <v>0.34</v>
      </c>
      <c r="I111" s="91">
        <v>2339.2</v>
      </c>
      <c r="K111" s="148"/>
    </row>
    <row r="112" spans="1:11" s="85" customFormat="1" ht="15">
      <c r="A112" s="131" t="s">
        <v>142</v>
      </c>
      <c r="B112" s="89"/>
      <c r="C112" s="80"/>
      <c r="D112" s="21">
        <v>57312.07</v>
      </c>
      <c r="E112" s="80"/>
      <c r="F112" s="81"/>
      <c r="G112" s="80">
        <f t="shared" si="2"/>
        <v>24.5</v>
      </c>
      <c r="H112" s="81">
        <v>2.03</v>
      </c>
      <c r="I112" s="91">
        <v>2339.2</v>
      </c>
      <c r="K112" s="148"/>
    </row>
    <row r="113" spans="1:11" s="85" customFormat="1" ht="15">
      <c r="A113" s="131" t="s">
        <v>143</v>
      </c>
      <c r="B113" s="89"/>
      <c r="C113" s="80"/>
      <c r="D113" s="21">
        <v>19036.74</v>
      </c>
      <c r="E113" s="80"/>
      <c r="F113" s="81"/>
      <c r="G113" s="80">
        <f t="shared" si="2"/>
        <v>8.14</v>
      </c>
      <c r="H113" s="81">
        <f t="shared" si="3"/>
        <v>0.68</v>
      </c>
      <c r="I113" s="91">
        <v>2339.2</v>
      </c>
      <c r="K113" s="148"/>
    </row>
    <row r="114" spans="1:11" s="85" customFormat="1" ht="38.25" customHeight="1" hidden="1">
      <c r="A114" s="131"/>
      <c r="B114" s="89"/>
      <c r="C114" s="80"/>
      <c r="D114" s="21"/>
      <c r="E114" s="80"/>
      <c r="F114" s="81"/>
      <c r="G114" s="80">
        <f t="shared" si="2"/>
        <v>0</v>
      </c>
      <c r="H114" s="81">
        <f t="shared" si="3"/>
        <v>0</v>
      </c>
      <c r="I114" s="91">
        <v>2339.2</v>
      </c>
      <c r="K114" s="148"/>
    </row>
    <row r="115" spans="1:11" s="85" customFormat="1" ht="14.25" customHeight="1">
      <c r="A115" s="131" t="s">
        <v>144</v>
      </c>
      <c r="B115" s="89"/>
      <c r="C115" s="80"/>
      <c r="D115" s="21">
        <v>13924.33</v>
      </c>
      <c r="E115" s="80"/>
      <c r="F115" s="81"/>
      <c r="G115" s="80">
        <f t="shared" si="2"/>
        <v>5.95</v>
      </c>
      <c r="H115" s="81">
        <f t="shared" si="3"/>
        <v>0.5</v>
      </c>
      <c r="I115" s="91">
        <v>2339.2</v>
      </c>
      <c r="K115" s="148"/>
    </row>
    <row r="116" spans="1:11" s="85" customFormat="1" ht="15.75" customHeight="1">
      <c r="A116" s="131" t="s">
        <v>145</v>
      </c>
      <c r="B116" s="89"/>
      <c r="C116" s="80"/>
      <c r="D116" s="21">
        <v>26948.01</v>
      </c>
      <c r="E116" s="80"/>
      <c r="F116" s="81"/>
      <c r="G116" s="80">
        <f t="shared" si="2"/>
        <v>11.52</v>
      </c>
      <c r="H116" s="81">
        <f t="shared" si="3"/>
        <v>0.96</v>
      </c>
      <c r="I116" s="91">
        <v>2339.2</v>
      </c>
      <c r="K116" s="148"/>
    </row>
    <row r="117" spans="1:11" s="85" customFormat="1" ht="12.75">
      <c r="A117" s="147"/>
      <c r="K117" s="148"/>
    </row>
    <row r="118" spans="1:11" s="85" customFormat="1" ht="13.5" thickBot="1">
      <c r="A118" s="147"/>
      <c r="K118" s="148"/>
    </row>
    <row r="119" spans="1:11" s="85" customFormat="1" ht="20.25" thickBot="1">
      <c r="A119" s="153" t="s">
        <v>62</v>
      </c>
      <c r="B119" s="154"/>
      <c r="C119" s="154"/>
      <c r="D119" s="155">
        <f>D93+D96+D99</f>
        <v>524192.53</v>
      </c>
      <c r="E119" s="155">
        <f>E93+E96+E99</f>
        <v>178.32</v>
      </c>
      <c r="F119" s="155" t="e">
        <f>F93+F96+F99</f>
        <v>#REF!</v>
      </c>
      <c r="G119" s="155">
        <f>G93+G96+G99</f>
        <v>224.1</v>
      </c>
      <c r="H119" s="155">
        <f>H93+H96+H99</f>
        <v>18.67</v>
      </c>
      <c r="K119" s="148"/>
    </row>
    <row r="120" spans="1:11" s="159" customFormat="1" ht="18.75">
      <c r="A120" s="156"/>
      <c r="B120" s="157"/>
      <c r="C120" s="158"/>
      <c r="D120" s="158"/>
      <c r="E120" s="158"/>
      <c r="F120" s="158"/>
      <c r="G120" s="158"/>
      <c r="H120" s="158"/>
      <c r="K120" s="160"/>
    </row>
    <row r="121" spans="1:11" s="159" customFormat="1" ht="18.75">
      <c r="A121" s="156"/>
      <c r="B121" s="157"/>
      <c r="C121" s="158"/>
      <c r="D121" s="158"/>
      <c r="E121" s="158"/>
      <c r="F121" s="158"/>
      <c r="G121" s="158"/>
      <c r="H121" s="158"/>
      <c r="K121" s="160"/>
    </row>
    <row r="122" spans="1:11" s="159" customFormat="1" ht="18.75">
      <c r="A122" s="156"/>
      <c r="B122" s="157"/>
      <c r="C122" s="158"/>
      <c r="D122" s="158"/>
      <c r="E122" s="158"/>
      <c r="F122" s="158"/>
      <c r="G122" s="158"/>
      <c r="H122" s="158"/>
      <c r="K122" s="160"/>
    </row>
    <row r="123" spans="1:11" s="145" customFormat="1" ht="19.5">
      <c r="A123" s="161"/>
      <c r="B123" s="162"/>
      <c r="C123" s="163"/>
      <c r="D123" s="163"/>
      <c r="E123" s="163"/>
      <c r="F123" s="163"/>
      <c r="G123" s="163"/>
      <c r="H123" s="163"/>
      <c r="K123" s="146"/>
    </row>
    <row r="124" spans="1:11" s="145" customFormat="1" ht="19.5">
      <c r="A124" s="161"/>
      <c r="B124" s="162"/>
      <c r="C124" s="163"/>
      <c r="D124" s="163"/>
      <c r="E124" s="163"/>
      <c r="F124" s="163"/>
      <c r="G124" s="163"/>
      <c r="H124" s="163"/>
      <c r="K124" s="146"/>
    </row>
    <row r="125" spans="1:11" s="145" customFormat="1" ht="19.5">
      <c r="A125" s="161"/>
      <c r="B125" s="162"/>
      <c r="C125" s="163"/>
      <c r="D125" s="163"/>
      <c r="E125" s="163"/>
      <c r="F125" s="163"/>
      <c r="G125" s="163"/>
      <c r="H125" s="163"/>
      <c r="K125" s="146"/>
    </row>
    <row r="126" spans="1:11" s="85" customFormat="1" ht="14.25">
      <c r="A126" s="213" t="s">
        <v>30</v>
      </c>
      <c r="B126" s="213"/>
      <c r="C126" s="213"/>
      <c r="D126" s="213"/>
      <c r="E126" s="213"/>
      <c r="F126" s="213"/>
      <c r="K126" s="148"/>
    </row>
    <row r="127" spans="1:11" s="85" customFormat="1" ht="12.75">
      <c r="A127" s="147" t="s">
        <v>99</v>
      </c>
      <c r="K127" s="148"/>
    </row>
    <row r="128" s="85" customFormat="1" ht="12.75">
      <c r="K128" s="148"/>
    </row>
    <row r="129" s="85" customFormat="1" ht="12.75">
      <c r="K129" s="148"/>
    </row>
    <row r="130" s="85" customFormat="1" ht="12.75">
      <c r="K130" s="148"/>
    </row>
    <row r="131" s="85" customFormat="1" ht="12.75">
      <c r="K131" s="148"/>
    </row>
    <row r="132" s="85" customFormat="1" ht="12.75">
      <c r="K132" s="148"/>
    </row>
    <row r="133" s="85" customFormat="1" ht="12.75">
      <c r="K133" s="148"/>
    </row>
    <row r="134" s="85" customFormat="1" ht="12.75">
      <c r="K134" s="148"/>
    </row>
    <row r="135" s="85" customFormat="1" ht="12.75">
      <c r="K135" s="148"/>
    </row>
    <row r="136" s="85" customFormat="1" ht="12.75">
      <c r="K136" s="148"/>
    </row>
    <row r="137" s="85" customFormat="1" ht="12.75">
      <c r="K137" s="148"/>
    </row>
    <row r="138" s="85" customFormat="1" ht="12.75">
      <c r="K138" s="148"/>
    </row>
    <row r="139" s="85" customFormat="1" ht="12.75">
      <c r="K139" s="148"/>
    </row>
    <row r="140" s="85" customFormat="1" ht="12.75">
      <c r="K140" s="148"/>
    </row>
    <row r="141" s="85" customFormat="1" ht="12.75">
      <c r="K141" s="148"/>
    </row>
    <row r="142" s="85" customFormat="1" ht="12.75">
      <c r="K142" s="148"/>
    </row>
    <row r="143" s="85" customFormat="1" ht="12.75">
      <c r="K143" s="148"/>
    </row>
    <row r="144" s="85" customFormat="1" ht="12.75">
      <c r="K144" s="148"/>
    </row>
    <row r="145" s="85" customFormat="1" ht="12.75">
      <c r="K145" s="148"/>
    </row>
  </sheetData>
  <sheetProtection/>
  <mergeCells count="11">
    <mergeCell ref="A8:H8"/>
    <mergeCell ref="A9:H9"/>
    <mergeCell ref="A10:H10"/>
    <mergeCell ref="A13:H13"/>
    <mergeCell ref="A126:F126"/>
    <mergeCell ref="A1:H1"/>
    <mergeCell ref="B2:H2"/>
    <mergeCell ref="B3:H3"/>
    <mergeCell ref="B4:H4"/>
    <mergeCell ref="A5:H5"/>
    <mergeCell ref="A7:H7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tabSelected="1" zoomScale="80" zoomScaleNormal="80" zoomScalePageLayoutView="0" workbookViewId="0" topLeftCell="A1">
      <pane xSplit="1" ySplit="2" topLeftCell="G8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17" sqref="A117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54" customHeight="1" thickBot="1">
      <c r="A1" s="236" t="s">
        <v>149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5" s="6" customFormat="1" ht="90.75" customHeight="1" thickBot="1">
      <c r="A2" s="167" t="s">
        <v>4</v>
      </c>
      <c r="B2" s="240" t="s">
        <v>159</v>
      </c>
      <c r="C2" s="241"/>
      <c r="D2" s="242"/>
      <c r="E2" s="241" t="s">
        <v>160</v>
      </c>
      <c r="F2" s="241"/>
      <c r="G2" s="241"/>
      <c r="H2" s="240" t="s">
        <v>161</v>
      </c>
      <c r="I2" s="241"/>
      <c r="J2" s="242"/>
      <c r="K2" s="240" t="s">
        <v>162</v>
      </c>
      <c r="L2" s="241"/>
      <c r="M2" s="242"/>
      <c r="N2" s="61" t="s">
        <v>67</v>
      </c>
      <c r="O2" s="26" t="s">
        <v>34</v>
      </c>
    </row>
    <row r="3" spans="1:15" s="7" customFormat="1" ht="12.75">
      <c r="A3" s="53"/>
      <c r="B3" s="39" t="s">
        <v>64</v>
      </c>
      <c r="C3" s="15" t="s">
        <v>65</v>
      </c>
      <c r="D3" s="47" t="s">
        <v>66</v>
      </c>
      <c r="E3" s="60" t="s">
        <v>64</v>
      </c>
      <c r="F3" s="15" t="s">
        <v>65</v>
      </c>
      <c r="G3" s="24" t="s">
        <v>66</v>
      </c>
      <c r="H3" s="39" t="s">
        <v>64</v>
      </c>
      <c r="I3" s="15" t="s">
        <v>65</v>
      </c>
      <c r="J3" s="47" t="s">
        <v>66</v>
      </c>
      <c r="K3" s="39" t="s">
        <v>64</v>
      </c>
      <c r="L3" s="15" t="s">
        <v>65</v>
      </c>
      <c r="M3" s="47" t="s">
        <v>66</v>
      </c>
      <c r="N3" s="64"/>
      <c r="O3" s="27"/>
    </row>
    <row r="4" spans="1:15" s="7" customFormat="1" ht="49.5" customHeight="1">
      <c r="A4" s="243" t="s">
        <v>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s="6" customFormat="1" ht="14.25" customHeight="1">
      <c r="A5" s="77" t="s">
        <v>9</v>
      </c>
      <c r="B5" s="40"/>
      <c r="C5" s="8"/>
      <c r="D5" s="78">
        <f>O5/4</f>
        <v>16842.24</v>
      </c>
      <c r="E5" s="61"/>
      <c r="F5" s="8"/>
      <c r="G5" s="78">
        <f>O5/4</f>
        <v>16842.24</v>
      </c>
      <c r="H5" s="40"/>
      <c r="I5" s="8"/>
      <c r="J5" s="78">
        <f>O5/4</f>
        <v>16842.24</v>
      </c>
      <c r="K5" s="40"/>
      <c r="L5" s="8"/>
      <c r="M5" s="78">
        <f>O5/4</f>
        <v>16842.24</v>
      </c>
      <c r="N5" s="66">
        <f>M5+J5+G5+D5</f>
        <v>67368.96</v>
      </c>
      <c r="O5" s="17">
        <v>67368.96</v>
      </c>
    </row>
    <row r="6" spans="1:15" s="6" customFormat="1" ht="14.25" customHeight="1">
      <c r="A6" s="77" t="s">
        <v>11</v>
      </c>
      <c r="B6" s="40"/>
      <c r="C6" s="8"/>
      <c r="D6" s="78">
        <f aca="true" t="shared" si="0" ref="D6:D15">O6/4</f>
        <v>32070.43</v>
      </c>
      <c r="E6" s="61"/>
      <c r="F6" s="8"/>
      <c r="G6" s="78">
        <f aca="true" t="shared" si="1" ref="G6:G15">O6/4</f>
        <v>32070.43</v>
      </c>
      <c r="H6" s="40"/>
      <c r="I6" s="8"/>
      <c r="J6" s="78">
        <f aca="true" t="shared" si="2" ref="J6:J14">O6/4</f>
        <v>32070.43</v>
      </c>
      <c r="K6" s="40"/>
      <c r="L6" s="8"/>
      <c r="M6" s="78">
        <f aca="true" t="shared" si="3" ref="M6:M15">O6/4</f>
        <v>32070.43</v>
      </c>
      <c r="N6" s="66">
        <f>M6+J6+G6+D6</f>
        <v>128281.72</v>
      </c>
      <c r="O6" s="17">
        <v>128281.73</v>
      </c>
    </row>
    <row r="7" spans="1:15" s="6" customFormat="1" ht="15">
      <c r="A7" s="76" t="s">
        <v>14</v>
      </c>
      <c r="B7" s="40"/>
      <c r="C7" s="8"/>
      <c r="D7" s="78">
        <f t="shared" si="0"/>
        <v>4491.27</v>
      </c>
      <c r="E7" s="61"/>
      <c r="F7" s="8"/>
      <c r="G7" s="78">
        <f t="shared" si="1"/>
        <v>4491.27</v>
      </c>
      <c r="H7" s="40"/>
      <c r="I7" s="8"/>
      <c r="J7" s="78">
        <f t="shared" si="2"/>
        <v>4491.27</v>
      </c>
      <c r="K7" s="40"/>
      <c r="L7" s="8"/>
      <c r="M7" s="78">
        <f t="shared" si="3"/>
        <v>4491.27</v>
      </c>
      <c r="N7" s="66">
        <f aca="true" t="shared" si="4" ref="N7:N46">M7+J7+G7+D7</f>
        <v>17965.08</v>
      </c>
      <c r="O7" s="17">
        <v>17965.06</v>
      </c>
    </row>
    <row r="8" spans="1:15" s="6" customFormat="1" ht="15">
      <c r="A8" s="76" t="s">
        <v>16</v>
      </c>
      <c r="B8" s="40"/>
      <c r="C8" s="8"/>
      <c r="D8" s="78">
        <f t="shared" si="0"/>
        <v>14596.61</v>
      </c>
      <c r="E8" s="61"/>
      <c r="F8" s="8"/>
      <c r="G8" s="78">
        <f t="shared" si="1"/>
        <v>14596.61</v>
      </c>
      <c r="H8" s="40"/>
      <c r="I8" s="8"/>
      <c r="J8" s="78">
        <f t="shared" si="2"/>
        <v>14596.61</v>
      </c>
      <c r="K8" s="40"/>
      <c r="L8" s="8"/>
      <c r="M8" s="78">
        <f t="shared" si="3"/>
        <v>14596.61</v>
      </c>
      <c r="N8" s="66">
        <f t="shared" si="4"/>
        <v>58386.44</v>
      </c>
      <c r="O8" s="17">
        <v>58386.43</v>
      </c>
    </row>
    <row r="9" spans="1:15" s="6" customFormat="1" ht="30">
      <c r="A9" s="76" t="s">
        <v>42</v>
      </c>
      <c r="B9" s="40"/>
      <c r="C9" s="8"/>
      <c r="D9" s="78">
        <f t="shared" si="0"/>
        <v>433.43</v>
      </c>
      <c r="E9" s="61"/>
      <c r="F9" s="8"/>
      <c r="G9" s="78">
        <f t="shared" si="1"/>
        <v>433.43</v>
      </c>
      <c r="H9" s="40"/>
      <c r="I9" s="8"/>
      <c r="J9" s="78">
        <f t="shared" si="2"/>
        <v>433.43</v>
      </c>
      <c r="K9" s="40"/>
      <c r="L9" s="8"/>
      <c r="M9" s="78">
        <f t="shared" si="3"/>
        <v>433.43</v>
      </c>
      <c r="N9" s="66">
        <f t="shared" si="4"/>
        <v>1733.72</v>
      </c>
      <c r="O9" s="17">
        <v>1733.72</v>
      </c>
    </row>
    <row r="10" spans="1:15" s="6" customFormat="1" ht="30">
      <c r="A10" s="76" t="s">
        <v>48</v>
      </c>
      <c r="B10" s="40"/>
      <c r="C10" s="8"/>
      <c r="D10" s="78">
        <f t="shared" si="0"/>
        <v>433.43</v>
      </c>
      <c r="E10" s="61"/>
      <c r="F10" s="8"/>
      <c r="G10" s="78">
        <f t="shared" si="1"/>
        <v>433.43</v>
      </c>
      <c r="H10" s="40"/>
      <c r="I10" s="8"/>
      <c r="J10" s="78">
        <f t="shared" si="2"/>
        <v>433.43</v>
      </c>
      <c r="K10" s="40"/>
      <c r="L10" s="8"/>
      <c r="M10" s="78">
        <f t="shared" si="3"/>
        <v>433.43</v>
      </c>
      <c r="N10" s="66">
        <f t="shared" si="4"/>
        <v>1733.72</v>
      </c>
      <c r="O10" s="17">
        <v>1733.72</v>
      </c>
    </row>
    <row r="11" spans="1:15" s="6" customFormat="1" ht="15">
      <c r="A11" s="76" t="s">
        <v>43</v>
      </c>
      <c r="B11" s="40"/>
      <c r="C11" s="8"/>
      <c r="D11" s="78">
        <f t="shared" si="0"/>
        <v>2737.03</v>
      </c>
      <c r="E11" s="61"/>
      <c r="F11" s="8"/>
      <c r="G11" s="78">
        <f t="shared" si="1"/>
        <v>2737.03</v>
      </c>
      <c r="H11" s="40"/>
      <c r="I11" s="8"/>
      <c r="J11" s="78">
        <f t="shared" si="2"/>
        <v>2737.03</v>
      </c>
      <c r="K11" s="40"/>
      <c r="L11" s="8"/>
      <c r="M11" s="78">
        <f t="shared" si="3"/>
        <v>2737.03</v>
      </c>
      <c r="N11" s="66">
        <f t="shared" si="4"/>
        <v>10948.12</v>
      </c>
      <c r="O11" s="17">
        <v>10948.1</v>
      </c>
    </row>
    <row r="12" spans="1:15" s="6" customFormat="1" ht="30">
      <c r="A12" s="76" t="s">
        <v>98</v>
      </c>
      <c r="B12" s="40"/>
      <c r="C12" s="8"/>
      <c r="D12" s="78">
        <f t="shared" si="0"/>
        <v>1263.17</v>
      </c>
      <c r="E12" s="61"/>
      <c r="F12" s="8"/>
      <c r="G12" s="78">
        <f t="shared" si="1"/>
        <v>1263.17</v>
      </c>
      <c r="H12" s="40"/>
      <c r="I12" s="8"/>
      <c r="J12" s="78">
        <f t="shared" si="2"/>
        <v>1263.17</v>
      </c>
      <c r="K12" s="40"/>
      <c r="L12" s="8"/>
      <c r="M12" s="78">
        <f t="shared" si="3"/>
        <v>1263.17</v>
      </c>
      <c r="N12" s="66">
        <f t="shared" si="4"/>
        <v>5052.68</v>
      </c>
      <c r="O12" s="17">
        <v>5052.67</v>
      </c>
    </row>
    <row r="13" spans="1:15" s="6" customFormat="1" ht="15">
      <c r="A13" s="76" t="s">
        <v>25</v>
      </c>
      <c r="B13" s="40"/>
      <c r="C13" s="8"/>
      <c r="D13" s="78">
        <f t="shared" si="0"/>
        <v>280.71</v>
      </c>
      <c r="E13" s="61"/>
      <c r="F13" s="8"/>
      <c r="G13" s="78">
        <f t="shared" si="1"/>
        <v>280.71</v>
      </c>
      <c r="H13" s="40"/>
      <c r="I13" s="8"/>
      <c r="J13" s="78">
        <f t="shared" si="2"/>
        <v>280.71</v>
      </c>
      <c r="K13" s="40"/>
      <c r="L13" s="8"/>
      <c r="M13" s="78">
        <f t="shared" si="3"/>
        <v>280.71</v>
      </c>
      <c r="N13" s="66">
        <f t="shared" si="4"/>
        <v>1122.84</v>
      </c>
      <c r="O13" s="17">
        <v>1122.82</v>
      </c>
    </row>
    <row r="14" spans="1:15" s="12" customFormat="1" ht="15">
      <c r="A14" s="76" t="s">
        <v>27</v>
      </c>
      <c r="B14" s="41"/>
      <c r="C14" s="34"/>
      <c r="D14" s="78">
        <f t="shared" si="0"/>
        <v>150.64</v>
      </c>
      <c r="E14" s="62"/>
      <c r="F14" s="34"/>
      <c r="G14" s="78">
        <f t="shared" si="1"/>
        <v>150.64</v>
      </c>
      <c r="H14" s="41"/>
      <c r="I14" s="34"/>
      <c r="J14" s="78">
        <f t="shared" si="2"/>
        <v>150.64</v>
      </c>
      <c r="K14" s="41"/>
      <c r="L14" s="34"/>
      <c r="M14" s="78">
        <f t="shared" si="3"/>
        <v>150.64</v>
      </c>
      <c r="N14" s="66">
        <f t="shared" si="4"/>
        <v>602.56</v>
      </c>
      <c r="O14" s="17">
        <v>602.56</v>
      </c>
    </row>
    <row r="15" spans="1:15" s="6" customFormat="1" ht="30">
      <c r="A15" s="75" t="s">
        <v>24</v>
      </c>
      <c r="B15" s="40"/>
      <c r="C15" s="8"/>
      <c r="D15" s="78">
        <f t="shared" si="0"/>
        <v>0</v>
      </c>
      <c r="E15" s="61"/>
      <c r="F15" s="8"/>
      <c r="G15" s="78">
        <f t="shared" si="1"/>
        <v>0</v>
      </c>
      <c r="H15" s="164" t="s">
        <v>220</v>
      </c>
      <c r="I15" s="165">
        <v>41662</v>
      </c>
      <c r="J15" s="166">
        <v>2133.33</v>
      </c>
      <c r="K15" s="40"/>
      <c r="L15" s="8"/>
      <c r="M15" s="78">
        <f t="shared" si="3"/>
        <v>0</v>
      </c>
      <c r="N15" s="66">
        <f t="shared" si="4"/>
        <v>2133.33</v>
      </c>
      <c r="O15" s="17"/>
    </row>
    <row r="16" spans="1:15" s="9" customFormat="1" ht="15">
      <c r="A16" s="76" t="s">
        <v>35</v>
      </c>
      <c r="B16" s="42"/>
      <c r="C16" s="35"/>
      <c r="D16" s="78"/>
      <c r="E16" s="63"/>
      <c r="F16" s="35"/>
      <c r="G16" s="37"/>
      <c r="H16" s="42"/>
      <c r="I16" s="35"/>
      <c r="J16" s="49"/>
      <c r="K16" s="42"/>
      <c r="L16" s="35"/>
      <c r="M16" s="49"/>
      <c r="N16" s="66">
        <f t="shared" si="4"/>
        <v>0</v>
      </c>
      <c r="O16" s="17"/>
    </row>
    <row r="17" spans="1:15" s="6" customFormat="1" ht="15">
      <c r="A17" s="14" t="s">
        <v>41</v>
      </c>
      <c r="B17" s="164" t="s">
        <v>150</v>
      </c>
      <c r="C17" s="165">
        <v>41402</v>
      </c>
      <c r="D17" s="166">
        <v>184.33</v>
      </c>
      <c r="E17" s="164" t="s">
        <v>164</v>
      </c>
      <c r="F17" s="165">
        <v>41509</v>
      </c>
      <c r="G17" s="166">
        <v>184.33</v>
      </c>
      <c r="H17" s="40"/>
      <c r="I17" s="8"/>
      <c r="J17" s="48"/>
      <c r="K17" s="191">
        <v>50</v>
      </c>
      <c r="L17" s="192">
        <v>41759</v>
      </c>
      <c r="M17" s="48">
        <v>184.33</v>
      </c>
      <c r="N17" s="66">
        <f t="shared" si="4"/>
        <v>552.99</v>
      </c>
      <c r="O17" s="17"/>
    </row>
    <row r="18" spans="1:15" s="6" customFormat="1" ht="15">
      <c r="A18" s="228" t="s">
        <v>19</v>
      </c>
      <c r="B18" s="164" t="s">
        <v>153</v>
      </c>
      <c r="C18" s="165">
        <v>41411</v>
      </c>
      <c r="D18" s="166">
        <v>195.03</v>
      </c>
      <c r="E18" s="164" t="s">
        <v>167</v>
      </c>
      <c r="F18" s="165">
        <v>41488</v>
      </c>
      <c r="G18" s="166">
        <v>390.06</v>
      </c>
      <c r="H18" s="40"/>
      <c r="I18" s="8"/>
      <c r="J18" s="48"/>
      <c r="K18" s="40"/>
      <c r="L18" s="8"/>
      <c r="M18" s="48"/>
      <c r="N18" s="66">
        <f t="shared" si="4"/>
        <v>585.09</v>
      </c>
      <c r="O18" s="17"/>
    </row>
    <row r="19" spans="1:15" s="6" customFormat="1" ht="15">
      <c r="A19" s="229"/>
      <c r="B19" s="164"/>
      <c r="C19" s="165"/>
      <c r="D19" s="166"/>
      <c r="E19" s="164" t="s">
        <v>171</v>
      </c>
      <c r="F19" s="165">
        <v>41537</v>
      </c>
      <c r="G19" s="166">
        <v>195.04</v>
      </c>
      <c r="H19" s="40"/>
      <c r="I19" s="8"/>
      <c r="J19" s="48"/>
      <c r="K19" s="40"/>
      <c r="L19" s="8"/>
      <c r="M19" s="48"/>
      <c r="N19" s="66">
        <f t="shared" si="4"/>
        <v>195.04</v>
      </c>
      <c r="O19" s="17"/>
    </row>
    <row r="20" spans="1:15" s="6" customFormat="1" ht="15">
      <c r="A20" s="131" t="s">
        <v>117</v>
      </c>
      <c r="B20" s="164" t="s">
        <v>158</v>
      </c>
      <c r="C20" s="165">
        <v>41481</v>
      </c>
      <c r="D20" s="166">
        <v>3572.1</v>
      </c>
      <c r="E20" s="61"/>
      <c r="F20" s="8"/>
      <c r="G20" s="22"/>
      <c r="H20" s="40"/>
      <c r="I20" s="8"/>
      <c r="J20" s="48"/>
      <c r="K20" s="40"/>
      <c r="L20" s="8"/>
      <c r="M20" s="48"/>
      <c r="N20" s="66">
        <f t="shared" si="4"/>
        <v>3572.1</v>
      </c>
      <c r="O20" s="17"/>
    </row>
    <row r="21" spans="1:15" s="6" customFormat="1" ht="15">
      <c r="A21" s="14" t="s">
        <v>47</v>
      </c>
      <c r="B21" s="164" t="s">
        <v>158</v>
      </c>
      <c r="C21" s="165">
        <v>41481</v>
      </c>
      <c r="D21" s="166">
        <v>743.35</v>
      </c>
      <c r="E21" s="61"/>
      <c r="F21" s="8"/>
      <c r="G21" s="22"/>
      <c r="H21" s="40"/>
      <c r="I21" s="8"/>
      <c r="J21" s="48"/>
      <c r="K21" s="40"/>
      <c r="L21" s="8"/>
      <c r="M21" s="48"/>
      <c r="N21" s="66">
        <f t="shared" si="4"/>
        <v>743.35</v>
      </c>
      <c r="O21" s="17"/>
    </row>
    <row r="22" spans="1:15" s="6" customFormat="1" ht="15">
      <c r="A22" s="14" t="s">
        <v>20</v>
      </c>
      <c r="B22" s="164" t="s">
        <v>158</v>
      </c>
      <c r="C22" s="165">
        <v>41481</v>
      </c>
      <c r="D22" s="166">
        <v>3314.05</v>
      </c>
      <c r="E22" s="61"/>
      <c r="F22" s="8"/>
      <c r="G22" s="22"/>
      <c r="H22" s="40"/>
      <c r="I22" s="8"/>
      <c r="J22" s="48"/>
      <c r="K22" s="40"/>
      <c r="L22" s="8"/>
      <c r="M22" s="48"/>
      <c r="N22" s="66">
        <f t="shared" si="4"/>
        <v>3314.05</v>
      </c>
      <c r="O22" s="17"/>
    </row>
    <row r="23" spans="1:15" s="6" customFormat="1" ht="15">
      <c r="A23" s="14" t="s">
        <v>21</v>
      </c>
      <c r="B23" s="164" t="s">
        <v>158</v>
      </c>
      <c r="C23" s="165">
        <v>41481</v>
      </c>
      <c r="D23" s="166">
        <v>780.14</v>
      </c>
      <c r="E23" s="61"/>
      <c r="F23" s="8"/>
      <c r="G23" s="22"/>
      <c r="H23" s="40"/>
      <c r="I23" s="8"/>
      <c r="J23" s="48"/>
      <c r="K23" s="40"/>
      <c r="L23" s="8"/>
      <c r="M23" s="48"/>
      <c r="N23" s="66">
        <f t="shared" si="4"/>
        <v>780.14</v>
      </c>
      <c r="O23" s="17"/>
    </row>
    <row r="24" spans="1:15" s="6" customFormat="1" ht="15">
      <c r="A24" s="14" t="s">
        <v>44</v>
      </c>
      <c r="B24" s="164" t="s">
        <v>158</v>
      </c>
      <c r="C24" s="165">
        <v>41481</v>
      </c>
      <c r="D24" s="166">
        <v>371.66</v>
      </c>
      <c r="E24" s="61"/>
      <c r="F24" s="8"/>
      <c r="G24" s="22"/>
      <c r="H24" s="40"/>
      <c r="I24" s="8"/>
      <c r="J24" s="48"/>
      <c r="K24" s="40"/>
      <c r="L24" s="8"/>
      <c r="M24" s="48"/>
      <c r="N24" s="66">
        <f t="shared" si="4"/>
        <v>371.66</v>
      </c>
      <c r="O24" s="17"/>
    </row>
    <row r="25" spans="1:15" s="6" customFormat="1" ht="15">
      <c r="A25" s="14" t="s">
        <v>224</v>
      </c>
      <c r="B25" s="40"/>
      <c r="C25" s="8"/>
      <c r="D25" s="78"/>
      <c r="E25" s="61"/>
      <c r="F25" s="8"/>
      <c r="G25" s="22"/>
      <c r="H25" s="40"/>
      <c r="I25" s="8"/>
      <c r="J25" s="48"/>
      <c r="K25" s="164" t="s">
        <v>223</v>
      </c>
      <c r="L25" s="165">
        <v>41726</v>
      </c>
      <c r="M25" s="166">
        <v>1138.34</v>
      </c>
      <c r="N25" s="66">
        <f t="shared" si="4"/>
        <v>1138.34</v>
      </c>
      <c r="O25" s="17"/>
    </row>
    <row r="26" spans="1:15" s="6" customFormat="1" ht="25.5">
      <c r="A26" s="14" t="s">
        <v>22</v>
      </c>
      <c r="B26" s="164" t="s">
        <v>158</v>
      </c>
      <c r="C26" s="165">
        <v>41481</v>
      </c>
      <c r="D26" s="166">
        <v>1730.92</v>
      </c>
      <c r="E26" s="61"/>
      <c r="F26" s="8"/>
      <c r="G26" s="22"/>
      <c r="H26" s="40"/>
      <c r="I26" s="8"/>
      <c r="J26" s="48"/>
      <c r="K26" s="40"/>
      <c r="L26" s="8"/>
      <c r="M26" s="48"/>
      <c r="N26" s="66">
        <f t="shared" si="4"/>
        <v>1730.92</v>
      </c>
      <c r="O26" s="17"/>
    </row>
    <row r="27" spans="1:15" s="7" customFormat="1" ht="15">
      <c r="A27" s="14" t="s">
        <v>63</v>
      </c>
      <c r="B27" s="43"/>
      <c r="C27" s="10"/>
      <c r="D27" s="78"/>
      <c r="E27" s="164" t="s">
        <v>175</v>
      </c>
      <c r="F27" s="165">
        <v>41544</v>
      </c>
      <c r="G27" s="166">
        <v>2617.3</v>
      </c>
      <c r="H27" s="43"/>
      <c r="I27" s="10"/>
      <c r="J27" s="50"/>
      <c r="K27" s="43"/>
      <c r="L27" s="10"/>
      <c r="M27" s="50"/>
      <c r="N27" s="66">
        <f t="shared" si="4"/>
        <v>2617.3</v>
      </c>
      <c r="O27" s="17"/>
    </row>
    <row r="28" spans="1:15" s="7" customFormat="1" ht="15">
      <c r="A28" s="188" t="s">
        <v>118</v>
      </c>
      <c r="B28" s="43"/>
      <c r="C28" s="10"/>
      <c r="D28" s="78"/>
      <c r="E28" s="186"/>
      <c r="F28" s="187"/>
      <c r="G28" s="166"/>
      <c r="H28" s="186">
        <v>1</v>
      </c>
      <c r="I28" s="187">
        <v>41649</v>
      </c>
      <c r="J28" s="166">
        <v>2957.75</v>
      </c>
      <c r="K28" s="43"/>
      <c r="L28" s="10"/>
      <c r="M28" s="50"/>
      <c r="N28" s="66">
        <f t="shared" si="4"/>
        <v>2957.75</v>
      </c>
      <c r="O28" s="17"/>
    </row>
    <row r="29" spans="1:15" s="7" customFormat="1" ht="30">
      <c r="A29" s="76" t="s">
        <v>38</v>
      </c>
      <c r="B29" s="43"/>
      <c r="C29" s="10"/>
      <c r="D29" s="78"/>
      <c r="E29" s="64"/>
      <c r="F29" s="10"/>
      <c r="G29" s="23"/>
      <c r="H29" s="43"/>
      <c r="I29" s="10"/>
      <c r="J29" s="50"/>
      <c r="K29" s="43"/>
      <c r="L29" s="10"/>
      <c r="M29" s="50"/>
      <c r="N29" s="66">
        <f t="shared" si="4"/>
        <v>0</v>
      </c>
      <c r="O29" s="17"/>
    </row>
    <row r="30" spans="1:15" s="7" customFormat="1" ht="25.5">
      <c r="A30" s="14" t="s">
        <v>89</v>
      </c>
      <c r="B30" s="164" t="s">
        <v>148</v>
      </c>
      <c r="C30" s="165">
        <v>41425</v>
      </c>
      <c r="D30" s="166">
        <v>743.35</v>
      </c>
      <c r="E30" s="64"/>
      <c r="F30" s="10"/>
      <c r="G30" s="23"/>
      <c r="H30" s="164" t="s">
        <v>199</v>
      </c>
      <c r="I30" s="165" t="s">
        <v>200</v>
      </c>
      <c r="J30" s="166">
        <v>743.35</v>
      </c>
      <c r="K30" s="164" t="s">
        <v>227</v>
      </c>
      <c r="L30" s="165">
        <v>41733</v>
      </c>
      <c r="M30" s="166">
        <v>743.35</v>
      </c>
      <c r="N30" s="66">
        <f t="shared" si="4"/>
        <v>2230.05</v>
      </c>
      <c r="O30" s="17"/>
    </row>
    <row r="31" spans="1:15" s="6" customFormat="1" ht="25.5">
      <c r="A31" s="14" t="s">
        <v>91</v>
      </c>
      <c r="B31" s="40"/>
      <c r="C31" s="8"/>
      <c r="D31" s="78"/>
      <c r="E31" s="61"/>
      <c r="F31" s="8"/>
      <c r="G31" s="22"/>
      <c r="H31" s="164" t="s">
        <v>212</v>
      </c>
      <c r="I31" s="165">
        <v>41670</v>
      </c>
      <c r="J31" s="166">
        <v>1486.7</v>
      </c>
      <c r="K31" s="40"/>
      <c r="L31" s="8"/>
      <c r="M31" s="48"/>
      <c r="N31" s="66">
        <f t="shared" si="4"/>
        <v>1486.7</v>
      </c>
      <c r="O31" s="17"/>
    </row>
    <row r="32" spans="1:15" s="9" customFormat="1" ht="15">
      <c r="A32" s="14" t="s">
        <v>92</v>
      </c>
      <c r="B32" s="42"/>
      <c r="C32" s="35"/>
      <c r="D32" s="78"/>
      <c r="E32" s="164" t="s">
        <v>167</v>
      </c>
      <c r="F32" s="165">
        <v>41488</v>
      </c>
      <c r="G32" s="166">
        <v>1560.23</v>
      </c>
      <c r="H32" s="186"/>
      <c r="I32" s="125"/>
      <c r="J32" s="67"/>
      <c r="K32" s="42"/>
      <c r="L32" s="35"/>
      <c r="M32" s="49"/>
      <c r="N32" s="66">
        <f t="shared" si="4"/>
        <v>1560.23</v>
      </c>
      <c r="O32" s="17"/>
    </row>
    <row r="33" spans="1:15" s="9" customFormat="1" ht="25.5">
      <c r="A33" s="14" t="s">
        <v>104</v>
      </c>
      <c r="B33" s="42"/>
      <c r="C33" s="35"/>
      <c r="D33" s="78"/>
      <c r="E33" s="164" t="s">
        <v>168</v>
      </c>
      <c r="F33" s="165">
        <v>41516</v>
      </c>
      <c r="G33" s="166">
        <v>371.67</v>
      </c>
      <c r="H33" s="164" t="s">
        <v>199</v>
      </c>
      <c r="I33" s="165" t="s">
        <v>200</v>
      </c>
      <c r="J33" s="166">
        <v>371.67</v>
      </c>
      <c r="K33" s="42"/>
      <c r="L33" s="35"/>
      <c r="M33" s="50"/>
      <c r="N33" s="66">
        <f t="shared" si="4"/>
        <v>743.34</v>
      </c>
      <c r="O33" s="17"/>
    </row>
    <row r="34" spans="1:15" s="9" customFormat="1" ht="15">
      <c r="A34" s="188" t="s">
        <v>120</v>
      </c>
      <c r="B34" s="42"/>
      <c r="C34" s="35"/>
      <c r="D34" s="78"/>
      <c r="E34" s="186"/>
      <c r="F34" s="187"/>
      <c r="G34" s="166"/>
      <c r="H34" s="186">
        <v>1</v>
      </c>
      <c r="I34" s="187">
        <v>41649</v>
      </c>
      <c r="J34" s="166">
        <v>3696.76</v>
      </c>
      <c r="K34" s="42"/>
      <c r="L34" s="35"/>
      <c r="M34" s="49"/>
      <c r="N34" s="66">
        <f t="shared" si="4"/>
        <v>3696.76</v>
      </c>
      <c r="O34" s="17"/>
    </row>
    <row r="35" spans="1:15" s="9" customFormat="1" ht="15">
      <c r="A35" s="131" t="s">
        <v>121</v>
      </c>
      <c r="B35" s="42"/>
      <c r="C35" s="35"/>
      <c r="D35" s="78"/>
      <c r="E35" s="63"/>
      <c r="F35" s="35"/>
      <c r="G35" s="37"/>
      <c r="H35" s="42"/>
      <c r="I35" s="35"/>
      <c r="J35" s="49"/>
      <c r="K35" s="42"/>
      <c r="L35" s="35"/>
      <c r="M35" s="49"/>
      <c r="N35" s="66">
        <f t="shared" si="4"/>
        <v>0</v>
      </c>
      <c r="O35" s="17"/>
    </row>
    <row r="36" spans="1:15" s="7" customFormat="1" ht="15">
      <c r="A36" s="5" t="s">
        <v>46</v>
      </c>
      <c r="B36" s="43"/>
      <c r="C36" s="10"/>
      <c r="D36" s="78">
        <f>O36/4</f>
        <v>1321.92</v>
      </c>
      <c r="E36" s="64"/>
      <c r="F36" s="10"/>
      <c r="G36" s="78">
        <f>O36/4</f>
        <v>1321.92</v>
      </c>
      <c r="H36" s="43"/>
      <c r="I36" s="10"/>
      <c r="J36" s="78">
        <f>O36/4</f>
        <v>1321.92</v>
      </c>
      <c r="K36" s="43"/>
      <c r="L36" s="10"/>
      <c r="M36" s="78">
        <f>O36/4</f>
        <v>1321.92</v>
      </c>
      <c r="N36" s="66">
        <f t="shared" si="4"/>
        <v>5287.68</v>
      </c>
      <c r="O36" s="17">
        <v>5287.68</v>
      </c>
    </row>
    <row r="37" spans="1:15" s="7" customFormat="1" ht="30">
      <c r="A37" s="76" t="s">
        <v>39</v>
      </c>
      <c r="B37" s="43"/>
      <c r="C37" s="10"/>
      <c r="D37" s="78"/>
      <c r="E37" s="64"/>
      <c r="F37" s="10"/>
      <c r="G37" s="23"/>
      <c r="H37" s="43"/>
      <c r="I37" s="10"/>
      <c r="J37" s="50"/>
      <c r="K37" s="43"/>
      <c r="L37" s="10"/>
      <c r="M37" s="50"/>
      <c r="N37" s="66">
        <f t="shared" si="4"/>
        <v>0</v>
      </c>
      <c r="O37" s="17"/>
    </row>
    <row r="38" spans="1:15" s="7" customFormat="1" ht="15">
      <c r="A38" s="131" t="s">
        <v>124</v>
      </c>
      <c r="B38" s="43"/>
      <c r="C38" s="10"/>
      <c r="D38" s="78"/>
      <c r="E38" s="64"/>
      <c r="F38" s="10"/>
      <c r="G38" s="23"/>
      <c r="H38" s="43"/>
      <c r="I38" s="10"/>
      <c r="J38" s="50"/>
      <c r="K38" s="43"/>
      <c r="L38" s="10"/>
      <c r="M38" s="50"/>
      <c r="N38" s="66">
        <f t="shared" si="4"/>
        <v>0</v>
      </c>
      <c r="O38" s="17"/>
    </row>
    <row r="39" spans="1:15" s="7" customFormat="1" ht="15">
      <c r="A39" s="188" t="s">
        <v>125</v>
      </c>
      <c r="B39" s="43"/>
      <c r="C39" s="10"/>
      <c r="D39" s="78"/>
      <c r="E39" s="186"/>
      <c r="F39" s="187"/>
      <c r="G39" s="166"/>
      <c r="H39" s="186">
        <v>1</v>
      </c>
      <c r="I39" s="187">
        <v>41649</v>
      </c>
      <c r="J39" s="166">
        <v>321.07</v>
      </c>
      <c r="K39" s="43"/>
      <c r="L39" s="10"/>
      <c r="M39" s="50"/>
      <c r="N39" s="66">
        <f t="shared" si="4"/>
        <v>321.07</v>
      </c>
      <c r="O39" s="17"/>
    </row>
    <row r="40" spans="1:15" s="7" customFormat="1" ht="15">
      <c r="A40" s="76" t="s">
        <v>40</v>
      </c>
      <c r="B40" s="43"/>
      <c r="C40" s="10"/>
      <c r="D40" s="78"/>
      <c r="E40" s="64"/>
      <c r="F40" s="10"/>
      <c r="G40" s="23"/>
      <c r="H40" s="43"/>
      <c r="I40" s="10"/>
      <c r="J40" s="50"/>
      <c r="K40" s="43"/>
      <c r="L40" s="10"/>
      <c r="M40" s="50"/>
      <c r="N40" s="66">
        <f t="shared" si="4"/>
        <v>0</v>
      </c>
      <c r="O40" s="17"/>
    </row>
    <row r="41" spans="1:15" s="7" customFormat="1" ht="15">
      <c r="A41" s="14" t="s">
        <v>49</v>
      </c>
      <c r="B41" s="43"/>
      <c r="C41" s="10"/>
      <c r="D41" s="78"/>
      <c r="E41" s="164" t="s">
        <v>163</v>
      </c>
      <c r="F41" s="165">
        <v>41509</v>
      </c>
      <c r="G41" s="166">
        <v>5353.02</v>
      </c>
      <c r="H41" s="43"/>
      <c r="I41" s="10"/>
      <c r="J41" s="50"/>
      <c r="K41" s="43"/>
      <c r="L41" s="10"/>
      <c r="M41" s="50"/>
      <c r="N41" s="66">
        <f t="shared" si="4"/>
        <v>5353.02</v>
      </c>
      <c r="O41" s="17"/>
    </row>
    <row r="42" spans="1:15" s="7" customFormat="1" ht="15">
      <c r="A42" s="14" t="s">
        <v>37</v>
      </c>
      <c r="B42" s="43"/>
      <c r="C42" s="10"/>
      <c r="D42" s="78"/>
      <c r="E42" s="64"/>
      <c r="F42" s="10"/>
      <c r="G42" s="23"/>
      <c r="H42" s="43"/>
      <c r="I42" s="10"/>
      <c r="J42" s="50"/>
      <c r="K42" s="164" t="s">
        <v>216</v>
      </c>
      <c r="L42" s="165">
        <v>41705</v>
      </c>
      <c r="M42" s="166">
        <v>777.03</v>
      </c>
      <c r="N42" s="66">
        <f t="shared" si="4"/>
        <v>777.03</v>
      </c>
      <c r="O42" s="17"/>
    </row>
    <row r="43" spans="1:15" s="7" customFormat="1" ht="15">
      <c r="A43" s="76" t="s">
        <v>94</v>
      </c>
      <c r="B43" s="43"/>
      <c r="C43" s="10"/>
      <c r="D43" s="78"/>
      <c r="E43" s="64"/>
      <c r="F43" s="10"/>
      <c r="G43" s="23"/>
      <c r="H43" s="43"/>
      <c r="I43" s="10"/>
      <c r="J43" s="50"/>
      <c r="K43" s="43"/>
      <c r="L43" s="10"/>
      <c r="M43" s="50"/>
      <c r="N43" s="66">
        <f t="shared" si="4"/>
        <v>0</v>
      </c>
      <c r="O43" s="17"/>
    </row>
    <row r="44" spans="1:15" s="7" customFormat="1" ht="26.25" thickBot="1">
      <c r="A44" s="14" t="s">
        <v>95</v>
      </c>
      <c r="B44" s="43"/>
      <c r="C44" s="10"/>
      <c r="D44" s="78"/>
      <c r="E44" s="64"/>
      <c r="F44" s="10"/>
      <c r="G44" s="23"/>
      <c r="H44" s="164" t="s">
        <v>199</v>
      </c>
      <c r="I44" s="165" t="s">
        <v>206</v>
      </c>
      <c r="J44" s="166">
        <v>932.26</v>
      </c>
      <c r="K44" s="43"/>
      <c r="L44" s="10"/>
      <c r="M44" s="50"/>
      <c r="N44" s="66">
        <f t="shared" si="4"/>
        <v>932.26</v>
      </c>
      <c r="O44" s="17"/>
    </row>
    <row r="45" spans="1:15" s="7" customFormat="1" ht="19.5" thickBot="1">
      <c r="A45" s="4" t="s">
        <v>85</v>
      </c>
      <c r="B45" s="43"/>
      <c r="C45" s="10"/>
      <c r="D45" s="78">
        <f>O45/4</f>
        <v>9529.77</v>
      </c>
      <c r="E45" s="64"/>
      <c r="F45" s="10"/>
      <c r="G45" s="78">
        <f>O45/4</f>
        <v>9529.77</v>
      </c>
      <c r="H45" s="43"/>
      <c r="I45" s="10"/>
      <c r="J45" s="78">
        <f>O45/4</f>
        <v>9529.77</v>
      </c>
      <c r="K45" s="43"/>
      <c r="L45" s="10"/>
      <c r="M45" s="78">
        <f>O45/4</f>
        <v>9529.77</v>
      </c>
      <c r="N45" s="66">
        <f t="shared" si="4"/>
        <v>38119.08</v>
      </c>
      <c r="O45" s="17">
        <v>38119.07</v>
      </c>
    </row>
    <row r="46" spans="1:15" s="6" customFormat="1" ht="20.25" thickBot="1">
      <c r="A46" s="56" t="s">
        <v>32</v>
      </c>
      <c r="B46" s="40"/>
      <c r="C46" s="8"/>
      <c r="D46" s="29">
        <f>SUM(D5:D45)</f>
        <v>95785.58</v>
      </c>
      <c r="E46" s="61"/>
      <c r="F46" s="8"/>
      <c r="G46" s="29">
        <f>SUM(G5:G45)</f>
        <v>94822.3</v>
      </c>
      <c r="H46" s="40"/>
      <c r="I46" s="8"/>
      <c r="J46" s="29">
        <f>SUM(J5:J45)</f>
        <v>96793.54</v>
      </c>
      <c r="K46" s="40"/>
      <c r="L46" s="8"/>
      <c r="M46" s="29">
        <f>SUM(M5:M45)</f>
        <v>86993.7</v>
      </c>
      <c r="N46" s="66">
        <f t="shared" si="4"/>
        <v>374395.12</v>
      </c>
      <c r="O46" s="29">
        <f>SUM(O5:O45)</f>
        <v>336602.52</v>
      </c>
    </row>
    <row r="47" spans="1:15" s="11" customFormat="1" ht="20.25" hidden="1" thickBot="1">
      <c r="A47" s="57" t="s">
        <v>29</v>
      </c>
      <c r="B47" s="44"/>
      <c r="C47" s="36"/>
      <c r="D47" s="51"/>
      <c r="E47" s="65"/>
      <c r="F47" s="36"/>
      <c r="G47" s="38"/>
      <c r="H47" s="44"/>
      <c r="I47" s="36"/>
      <c r="J47" s="51"/>
      <c r="K47" s="44"/>
      <c r="L47" s="36"/>
      <c r="M47" s="51"/>
      <c r="N47" s="65"/>
      <c r="O47" s="30"/>
    </row>
    <row r="48" spans="1:15" s="13" customFormat="1" ht="39.75" customHeight="1" thickBot="1">
      <c r="A48" s="237" t="s">
        <v>31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9"/>
      <c r="O48" s="31">
        <f>SUM(O49:O54)</f>
        <v>0</v>
      </c>
    </row>
    <row r="49" spans="1:15" s="7" customFormat="1" ht="15">
      <c r="A49" s="172" t="s">
        <v>140</v>
      </c>
      <c r="B49" s="43"/>
      <c r="C49" s="10"/>
      <c r="D49" s="50"/>
      <c r="E49" s="64"/>
      <c r="F49" s="10"/>
      <c r="G49" s="23"/>
      <c r="H49" s="43"/>
      <c r="I49" s="10"/>
      <c r="J49" s="50"/>
      <c r="K49" s="43">
        <v>42</v>
      </c>
      <c r="L49" s="189">
        <v>41740</v>
      </c>
      <c r="M49" s="48">
        <v>1818.66</v>
      </c>
      <c r="N49" s="64"/>
      <c r="O49" s="79"/>
    </row>
    <row r="50" spans="1:15" s="7" customFormat="1" ht="15">
      <c r="A50" s="172" t="s">
        <v>141</v>
      </c>
      <c r="B50" s="43"/>
      <c r="C50" s="10"/>
      <c r="D50" s="50"/>
      <c r="E50" s="164" t="s">
        <v>166</v>
      </c>
      <c r="F50" s="165">
        <v>41516</v>
      </c>
      <c r="G50" s="166">
        <v>8839.08</v>
      </c>
      <c r="H50" s="43"/>
      <c r="I50" s="10"/>
      <c r="J50" s="50"/>
      <c r="K50" s="43"/>
      <c r="L50" s="10"/>
      <c r="M50" s="50"/>
      <c r="N50" s="64"/>
      <c r="O50" s="79"/>
    </row>
    <row r="51" spans="1:15" s="7" customFormat="1" ht="15.75" customHeight="1">
      <c r="A51" s="172" t="s">
        <v>142</v>
      </c>
      <c r="B51" s="43"/>
      <c r="C51" s="10"/>
      <c r="D51" s="50"/>
      <c r="E51" s="164" t="s">
        <v>181</v>
      </c>
      <c r="F51" s="165">
        <v>41547</v>
      </c>
      <c r="G51" s="166">
        <v>57312.07</v>
      </c>
      <c r="H51" s="43"/>
      <c r="I51" s="10"/>
      <c r="J51" s="50"/>
      <c r="K51" s="43"/>
      <c r="L51" s="10"/>
      <c r="M51" s="50"/>
      <c r="N51" s="64"/>
      <c r="O51" s="79"/>
    </row>
    <row r="52" spans="1:15" s="7" customFormat="1" ht="15" customHeight="1">
      <c r="A52" s="172" t="s">
        <v>143</v>
      </c>
      <c r="B52" s="246" t="s">
        <v>158</v>
      </c>
      <c r="C52" s="226">
        <v>41481</v>
      </c>
      <c r="D52" s="231">
        <v>27906.34</v>
      </c>
      <c r="E52" s="64"/>
      <c r="F52" s="10"/>
      <c r="G52" s="23"/>
      <c r="H52" s="43"/>
      <c r="I52" s="10"/>
      <c r="J52" s="50"/>
      <c r="K52" s="43"/>
      <c r="L52" s="10"/>
      <c r="M52" s="50"/>
      <c r="N52" s="64"/>
      <c r="O52" s="79"/>
    </row>
    <row r="53" spans="1:15" s="7" customFormat="1" ht="12.75">
      <c r="A53" s="172" t="s">
        <v>144</v>
      </c>
      <c r="B53" s="247"/>
      <c r="C53" s="227"/>
      <c r="D53" s="232"/>
      <c r="E53" s="64"/>
      <c r="F53" s="10"/>
      <c r="G53" s="23"/>
      <c r="H53" s="43"/>
      <c r="I53" s="10"/>
      <c r="J53" s="50"/>
      <c r="K53" s="43"/>
      <c r="L53" s="10"/>
      <c r="M53" s="50"/>
      <c r="N53" s="64"/>
      <c r="O53" s="79"/>
    </row>
    <row r="54" spans="1:15" s="7" customFormat="1" ht="15.75" thickBot="1">
      <c r="A54" s="172" t="s">
        <v>145</v>
      </c>
      <c r="B54" s="43"/>
      <c r="C54" s="10"/>
      <c r="D54" s="50"/>
      <c r="E54" s="164" t="s">
        <v>169</v>
      </c>
      <c r="F54" s="165">
        <v>41523</v>
      </c>
      <c r="G54" s="166">
        <v>20103.73</v>
      </c>
      <c r="H54" s="43"/>
      <c r="I54" s="10"/>
      <c r="J54" s="50"/>
      <c r="K54" s="43"/>
      <c r="L54" s="10"/>
      <c r="M54" s="50"/>
      <c r="N54" s="64"/>
      <c r="O54" s="79"/>
    </row>
    <row r="55" spans="1:15" s="7" customFormat="1" ht="20.25" thickBot="1">
      <c r="A55" s="56" t="s">
        <v>32</v>
      </c>
      <c r="B55" s="56"/>
      <c r="C55" s="56"/>
      <c r="D55" s="56">
        <f>SUM(D49:D54)</f>
        <v>27906.34</v>
      </c>
      <c r="E55" s="56"/>
      <c r="F55" s="56"/>
      <c r="G55" s="56">
        <f>SUM(G49:G54)</f>
        <v>86254.88</v>
      </c>
      <c r="H55" s="56"/>
      <c r="I55" s="56"/>
      <c r="J55" s="56">
        <f>SUM(J49:J54)</f>
        <v>0</v>
      </c>
      <c r="K55" s="56"/>
      <c r="L55" s="56"/>
      <c r="M55" s="56">
        <f>SUM(M49:M54)</f>
        <v>1818.66</v>
      </c>
      <c r="N55" s="66">
        <f>M55+J55+G55+D55</f>
        <v>115979.88</v>
      </c>
      <c r="O55" s="190">
        <f>M55+J55+G55+D55</f>
        <v>115979.88</v>
      </c>
    </row>
    <row r="56" spans="1:15" s="7" customFormat="1" ht="42" customHeight="1">
      <c r="A56" s="237" t="s">
        <v>86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9"/>
      <c r="O56" s="21"/>
    </row>
    <row r="57" spans="1:15" s="7" customFormat="1" ht="15">
      <c r="A57" s="54" t="s">
        <v>151</v>
      </c>
      <c r="B57" s="164" t="s">
        <v>150</v>
      </c>
      <c r="C57" s="165">
        <v>41402</v>
      </c>
      <c r="D57" s="166">
        <v>668.41</v>
      </c>
      <c r="E57" s="28"/>
      <c r="F57" s="1"/>
      <c r="G57" s="21"/>
      <c r="H57" s="45"/>
      <c r="I57" s="1"/>
      <c r="J57" s="52"/>
      <c r="K57" s="43">
        <v>50</v>
      </c>
      <c r="L57" s="189">
        <v>41759</v>
      </c>
      <c r="M57" s="48">
        <v>688.69</v>
      </c>
      <c r="N57" s="64"/>
      <c r="O57" s="28"/>
    </row>
    <row r="58" spans="1:15" s="7" customFormat="1" ht="15">
      <c r="A58" s="54" t="s">
        <v>152</v>
      </c>
      <c r="B58" s="164" t="s">
        <v>150</v>
      </c>
      <c r="C58" s="165">
        <v>41402</v>
      </c>
      <c r="D58" s="166">
        <v>671.38</v>
      </c>
      <c r="E58" s="64"/>
      <c r="F58" s="10"/>
      <c r="G58" s="23"/>
      <c r="H58" s="43"/>
      <c r="I58" s="10"/>
      <c r="J58" s="50"/>
      <c r="K58" s="43">
        <v>50</v>
      </c>
      <c r="L58" s="189">
        <v>41759</v>
      </c>
      <c r="M58" s="48">
        <v>769.67</v>
      </c>
      <c r="N58" s="64"/>
      <c r="O58" s="28"/>
    </row>
    <row r="59" spans="1:15" s="7" customFormat="1" ht="15">
      <c r="A59" s="54" t="s">
        <v>154</v>
      </c>
      <c r="B59" s="164" t="s">
        <v>153</v>
      </c>
      <c r="C59" s="165">
        <v>41411</v>
      </c>
      <c r="D59" s="166">
        <v>416.18</v>
      </c>
      <c r="E59" s="64"/>
      <c r="F59" s="10"/>
      <c r="G59" s="23"/>
      <c r="H59" s="43"/>
      <c r="I59" s="10"/>
      <c r="J59" s="50"/>
      <c r="K59" s="43"/>
      <c r="L59" s="10"/>
      <c r="M59" s="50"/>
      <c r="N59" s="64"/>
      <c r="O59" s="28"/>
    </row>
    <row r="60" spans="1:15" s="7" customFormat="1" ht="15">
      <c r="A60" s="54" t="s">
        <v>156</v>
      </c>
      <c r="B60" s="164" t="s">
        <v>155</v>
      </c>
      <c r="C60" s="165">
        <v>41474</v>
      </c>
      <c r="D60" s="166">
        <v>1336.82</v>
      </c>
      <c r="E60" s="64"/>
      <c r="F60" s="10"/>
      <c r="G60" s="23"/>
      <c r="H60" s="43"/>
      <c r="I60" s="10"/>
      <c r="J60" s="50"/>
      <c r="K60" s="43"/>
      <c r="L60" s="10"/>
      <c r="M60" s="50"/>
      <c r="N60" s="64"/>
      <c r="O60" s="28"/>
    </row>
    <row r="61" spans="1:15" s="7" customFormat="1" ht="15">
      <c r="A61" s="54" t="s">
        <v>182</v>
      </c>
      <c r="B61" s="164" t="s">
        <v>157</v>
      </c>
      <c r="C61" s="165">
        <v>41486</v>
      </c>
      <c r="D61" s="166">
        <v>3100.59</v>
      </c>
      <c r="E61" s="64"/>
      <c r="F61" s="10"/>
      <c r="G61" s="23"/>
      <c r="H61" s="43"/>
      <c r="I61" s="10"/>
      <c r="J61" s="50"/>
      <c r="K61" s="43"/>
      <c r="L61" s="10"/>
      <c r="M61" s="50"/>
      <c r="N61" s="64"/>
      <c r="O61" s="28"/>
    </row>
    <row r="62" spans="1:15" s="7" customFormat="1" ht="15">
      <c r="A62" s="54" t="s">
        <v>165</v>
      </c>
      <c r="B62" s="43"/>
      <c r="C62" s="10"/>
      <c r="D62" s="50"/>
      <c r="E62" s="164" t="s">
        <v>164</v>
      </c>
      <c r="F62" s="165">
        <v>41509</v>
      </c>
      <c r="G62" s="166">
        <v>184.33</v>
      </c>
      <c r="H62" s="43"/>
      <c r="I62" s="10"/>
      <c r="J62" s="50"/>
      <c r="K62" s="43"/>
      <c r="L62" s="10"/>
      <c r="M62" s="50"/>
      <c r="N62" s="64"/>
      <c r="O62" s="28"/>
    </row>
    <row r="63" spans="1:15" s="7" customFormat="1" ht="15">
      <c r="A63" s="54" t="s">
        <v>156</v>
      </c>
      <c r="B63" s="43"/>
      <c r="C63" s="10"/>
      <c r="D63" s="50"/>
      <c r="E63" s="164" t="s">
        <v>170</v>
      </c>
      <c r="F63" s="165">
        <v>41530</v>
      </c>
      <c r="G63" s="166">
        <v>724.97</v>
      </c>
      <c r="H63" s="43"/>
      <c r="I63" s="10"/>
      <c r="J63" s="50"/>
      <c r="K63" s="43"/>
      <c r="L63" s="10"/>
      <c r="M63" s="50"/>
      <c r="N63" s="64"/>
      <c r="O63" s="28"/>
    </row>
    <row r="64" spans="1:15" s="202" customFormat="1" ht="15">
      <c r="A64" s="193" t="s">
        <v>172</v>
      </c>
      <c r="B64" s="194"/>
      <c r="C64" s="195"/>
      <c r="D64" s="196"/>
      <c r="E64" s="197" t="s">
        <v>173</v>
      </c>
      <c r="F64" s="198">
        <v>41523</v>
      </c>
      <c r="G64" s="199">
        <v>12449.35</v>
      </c>
      <c r="H64" s="194"/>
      <c r="I64" s="195"/>
      <c r="J64" s="196"/>
      <c r="K64" s="194"/>
      <c r="L64" s="195"/>
      <c r="M64" s="196"/>
      <c r="N64" s="200"/>
      <c r="O64" s="201"/>
    </row>
    <row r="65" spans="1:15" s="7" customFormat="1" ht="15">
      <c r="A65" s="54" t="s">
        <v>174</v>
      </c>
      <c r="B65" s="43"/>
      <c r="C65" s="10"/>
      <c r="D65" s="50"/>
      <c r="E65" s="164" t="s">
        <v>175</v>
      </c>
      <c r="F65" s="165">
        <v>41544</v>
      </c>
      <c r="G65" s="166">
        <v>1397.58</v>
      </c>
      <c r="H65" s="43"/>
      <c r="I65" s="10"/>
      <c r="J65" s="50"/>
      <c r="K65" s="43"/>
      <c r="L65" s="10"/>
      <c r="M65" s="50"/>
      <c r="N65" s="64"/>
      <c r="O65" s="28"/>
    </row>
    <row r="66" spans="1:15" s="7" customFormat="1" ht="15">
      <c r="A66" s="54" t="s">
        <v>176</v>
      </c>
      <c r="B66" s="43"/>
      <c r="C66" s="10"/>
      <c r="D66" s="50"/>
      <c r="E66" s="164" t="s">
        <v>175</v>
      </c>
      <c r="F66" s="165">
        <v>41544</v>
      </c>
      <c r="G66" s="166">
        <v>688.69</v>
      </c>
      <c r="H66" s="43"/>
      <c r="I66" s="10"/>
      <c r="J66" s="50"/>
      <c r="K66" s="43"/>
      <c r="L66" s="10"/>
      <c r="M66" s="50"/>
      <c r="N66" s="64"/>
      <c r="O66" s="28"/>
    </row>
    <row r="67" spans="1:15" s="7" customFormat="1" ht="15">
      <c r="A67" s="54" t="s">
        <v>177</v>
      </c>
      <c r="B67" s="43"/>
      <c r="C67" s="10"/>
      <c r="D67" s="50"/>
      <c r="E67" s="164" t="s">
        <v>178</v>
      </c>
      <c r="F67" s="165">
        <v>41558</v>
      </c>
      <c r="G67" s="166">
        <v>208.72</v>
      </c>
      <c r="H67" s="43"/>
      <c r="I67" s="10"/>
      <c r="J67" s="50"/>
      <c r="K67" s="43"/>
      <c r="L67" s="10"/>
      <c r="M67" s="50"/>
      <c r="N67" s="64"/>
      <c r="O67" s="28"/>
    </row>
    <row r="68" spans="1:15" s="7" customFormat="1" ht="15">
      <c r="A68" s="54" t="s">
        <v>179</v>
      </c>
      <c r="B68" s="43"/>
      <c r="C68" s="10"/>
      <c r="D68" s="50"/>
      <c r="E68" s="164" t="s">
        <v>180</v>
      </c>
      <c r="F68" s="165">
        <v>41565</v>
      </c>
      <c r="G68" s="166">
        <v>627.64</v>
      </c>
      <c r="H68" s="43"/>
      <c r="I68" s="10"/>
      <c r="J68" s="50"/>
      <c r="K68" s="43"/>
      <c r="L68" s="10"/>
      <c r="M68" s="50"/>
      <c r="N68" s="64"/>
      <c r="O68" s="28"/>
    </row>
    <row r="69" spans="1:15" s="7" customFormat="1" ht="15">
      <c r="A69" s="54" t="s">
        <v>156</v>
      </c>
      <c r="B69" s="43"/>
      <c r="C69" s="10"/>
      <c r="D69" s="50"/>
      <c r="E69" s="164" t="s">
        <v>181</v>
      </c>
      <c r="F69" s="165">
        <v>41547</v>
      </c>
      <c r="G69" s="166">
        <v>1421.2</v>
      </c>
      <c r="H69" s="43"/>
      <c r="I69" s="10"/>
      <c r="J69" s="50"/>
      <c r="K69" s="43"/>
      <c r="L69" s="10"/>
      <c r="M69" s="50"/>
      <c r="N69" s="64"/>
      <c r="O69" s="28"/>
    </row>
    <row r="70" spans="1:15" s="7" customFormat="1" ht="15">
      <c r="A70" s="54" t="s">
        <v>197</v>
      </c>
      <c r="B70" s="43"/>
      <c r="C70" s="10"/>
      <c r="D70" s="50"/>
      <c r="E70" s="173"/>
      <c r="F70" s="165"/>
      <c r="G70" s="174"/>
      <c r="H70" s="164" t="s">
        <v>198</v>
      </c>
      <c r="I70" s="165">
        <v>41622</v>
      </c>
      <c r="J70" s="166">
        <v>868.19</v>
      </c>
      <c r="K70" s="43"/>
      <c r="L70" s="10"/>
      <c r="M70" s="50"/>
      <c r="N70" s="64"/>
      <c r="O70" s="28"/>
    </row>
    <row r="71" spans="1:15" s="7" customFormat="1" ht="25.5">
      <c r="A71" s="54" t="s">
        <v>201</v>
      </c>
      <c r="B71" s="43"/>
      <c r="C71" s="10"/>
      <c r="D71" s="50"/>
      <c r="E71" s="173"/>
      <c r="F71" s="165"/>
      <c r="G71" s="174"/>
      <c r="H71" s="164" t="s">
        <v>199</v>
      </c>
      <c r="I71" s="165" t="s">
        <v>202</v>
      </c>
      <c r="J71" s="166">
        <v>769.21</v>
      </c>
      <c r="K71" s="43"/>
      <c r="L71" s="10"/>
      <c r="M71" s="50"/>
      <c r="N71" s="64"/>
      <c r="O71" s="28"/>
    </row>
    <row r="72" spans="1:15" s="7" customFormat="1" ht="25.5">
      <c r="A72" s="54" t="s">
        <v>204</v>
      </c>
      <c r="B72" s="43"/>
      <c r="C72" s="10"/>
      <c r="D72" s="50"/>
      <c r="E72" s="173"/>
      <c r="F72" s="165"/>
      <c r="G72" s="174"/>
      <c r="H72" s="164" t="s">
        <v>199</v>
      </c>
      <c r="I72" s="165" t="s">
        <v>203</v>
      </c>
      <c r="J72" s="166">
        <v>191</v>
      </c>
      <c r="K72" s="43"/>
      <c r="L72" s="10"/>
      <c r="M72" s="50"/>
      <c r="N72" s="64"/>
      <c r="O72" s="28"/>
    </row>
    <row r="73" spans="1:15" s="7" customFormat="1" ht="25.5">
      <c r="A73" s="54" t="s">
        <v>156</v>
      </c>
      <c r="B73" s="43"/>
      <c r="C73" s="10"/>
      <c r="D73" s="50"/>
      <c r="E73" s="173"/>
      <c r="F73" s="165"/>
      <c r="G73" s="174"/>
      <c r="H73" s="164" t="s">
        <v>199</v>
      </c>
      <c r="I73" s="165" t="s">
        <v>205</v>
      </c>
      <c r="J73" s="166">
        <v>1421.2</v>
      </c>
      <c r="K73" s="43"/>
      <c r="L73" s="10"/>
      <c r="M73" s="50"/>
      <c r="N73" s="64"/>
      <c r="O73" s="28"/>
    </row>
    <row r="74" spans="1:15" s="7" customFormat="1" ht="15">
      <c r="A74" s="54" t="s">
        <v>207</v>
      </c>
      <c r="B74" s="43"/>
      <c r="C74" s="10"/>
      <c r="D74" s="50"/>
      <c r="E74" s="173"/>
      <c r="F74" s="165"/>
      <c r="G74" s="174"/>
      <c r="H74" s="186">
        <v>1</v>
      </c>
      <c r="I74" s="187">
        <v>41649</v>
      </c>
      <c r="J74" s="166">
        <v>1225.64</v>
      </c>
      <c r="K74" s="43"/>
      <c r="L74" s="10"/>
      <c r="M74" s="50"/>
      <c r="N74" s="64"/>
      <c r="O74" s="28"/>
    </row>
    <row r="75" spans="1:15" s="7" customFormat="1" ht="15">
      <c r="A75" s="54" t="s">
        <v>209</v>
      </c>
      <c r="B75" s="186"/>
      <c r="C75" s="125"/>
      <c r="D75" s="67"/>
      <c r="E75" s="173"/>
      <c r="F75" s="165"/>
      <c r="G75" s="174"/>
      <c r="H75" s="164" t="s">
        <v>208</v>
      </c>
      <c r="I75" s="165">
        <v>41656</v>
      </c>
      <c r="J75" s="166">
        <v>237.28</v>
      </c>
      <c r="K75" s="43"/>
      <c r="L75" s="10"/>
      <c r="M75" s="50"/>
      <c r="N75" s="64"/>
      <c r="O75" s="28"/>
    </row>
    <row r="76" spans="1:15" s="7" customFormat="1" ht="15">
      <c r="A76" s="54" t="s">
        <v>156</v>
      </c>
      <c r="B76" s="186"/>
      <c r="C76" s="125"/>
      <c r="D76" s="67"/>
      <c r="E76" s="173"/>
      <c r="F76" s="165"/>
      <c r="G76" s="174"/>
      <c r="H76" s="164" t="s">
        <v>210</v>
      </c>
      <c r="I76" s="165">
        <v>41663</v>
      </c>
      <c r="J76" s="166">
        <v>729.85</v>
      </c>
      <c r="K76" s="43"/>
      <c r="L76" s="10"/>
      <c r="M76" s="50"/>
      <c r="N76" s="64"/>
      <c r="O76" s="28"/>
    </row>
    <row r="77" spans="1:15" s="7" customFormat="1" ht="15">
      <c r="A77" s="54" t="s">
        <v>211</v>
      </c>
      <c r="B77" s="186"/>
      <c r="C77" s="125"/>
      <c r="D77" s="67"/>
      <c r="E77" s="173"/>
      <c r="F77" s="165"/>
      <c r="G77" s="174"/>
      <c r="H77" s="164" t="s">
        <v>210</v>
      </c>
      <c r="I77" s="165">
        <v>41663</v>
      </c>
      <c r="J77" s="166">
        <v>729.85</v>
      </c>
      <c r="K77" s="43"/>
      <c r="L77" s="10"/>
      <c r="M77" s="50"/>
      <c r="N77" s="64"/>
      <c r="O77" s="28"/>
    </row>
    <row r="78" spans="1:15" s="7" customFormat="1" ht="15">
      <c r="A78" s="54" t="s">
        <v>225</v>
      </c>
      <c r="B78" s="43"/>
      <c r="C78" s="10"/>
      <c r="D78" s="50"/>
      <c r="E78" s="64"/>
      <c r="F78" s="10"/>
      <c r="G78" s="23"/>
      <c r="H78" s="43"/>
      <c r="I78" s="10"/>
      <c r="J78" s="50"/>
      <c r="K78" s="164" t="s">
        <v>226</v>
      </c>
      <c r="L78" s="165">
        <v>41696</v>
      </c>
      <c r="M78" s="166">
        <v>776.16</v>
      </c>
      <c r="N78" s="64"/>
      <c r="O78" s="28"/>
    </row>
    <row r="79" spans="1:15" s="7" customFormat="1" ht="15">
      <c r="A79" s="54" t="s">
        <v>213</v>
      </c>
      <c r="B79" s="186"/>
      <c r="C79" s="125"/>
      <c r="D79" s="67"/>
      <c r="E79" s="173"/>
      <c r="F79" s="165"/>
      <c r="G79" s="174"/>
      <c r="H79" s="164"/>
      <c r="I79" s="165"/>
      <c r="J79" s="166"/>
      <c r="K79" s="164" t="s">
        <v>214</v>
      </c>
      <c r="L79" s="165">
        <v>41698</v>
      </c>
      <c r="M79" s="166">
        <v>191</v>
      </c>
      <c r="N79" s="64"/>
      <c r="O79" s="28"/>
    </row>
    <row r="80" spans="1:15" s="7" customFormat="1" ht="15">
      <c r="A80" s="54" t="s">
        <v>215</v>
      </c>
      <c r="B80" s="186"/>
      <c r="C80" s="125"/>
      <c r="D80" s="67"/>
      <c r="E80" s="173"/>
      <c r="F80" s="165"/>
      <c r="G80" s="174"/>
      <c r="H80" s="164"/>
      <c r="I80" s="165"/>
      <c r="J80" s="166"/>
      <c r="K80" s="164" t="s">
        <v>216</v>
      </c>
      <c r="L80" s="165">
        <v>41705</v>
      </c>
      <c r="M80" s="166">
        <v>208.72</v>
      </c>
      <c r="N80" s="64"/>
      <c r="O80" s="28"/>
    </row>
    <row r="81" spans="1:15" s="7" customFormat="1" ht="15">
      <c r="A81" s="54" t="s">
        <v>156</v>
      </c>
      <c r="B81" s="186"/>
      <c r="C81" s="125"/>
      <c r="D81" s="67"/>
      <c r="E81" s="173"/>
      <c r="F81" s="165"/>
      <c r="G81" s="174"/>
      <c r="H81" s="164"/>
      <c r="I81" s="165"/>
      <c r="J81" s="166"/>
      <c r="K81" s="164" t="s">
        <v>221</v>
      </c>
      <c r="L81" s="165">
        <v>41719</v>
      </c>
      <c r="M81" s="166">
        <v>729.85</v>
      </c>
      <c r="N81" s="64"/>
      <c r="O81" s="28"/>
    </row>
    <row r="82" spans="1:15" s="7" customFormat="1" ht="15">
      <c r="A82" s="54" t="s">
        <v>222</v>
      </c>
      <c r="B82" s="186"/>
      <c r="C82" s="125"/>
      <c r="D82" s="67"/>
      <c r="E82" s="173"/>
      <c r="F82" s="165"/>
      <c r="G82" s="174"/>
      <c r="H82" s="164"/>
      <c r="I82" s="165"/>
      <c r="J82" s="166"/>
      <c r="K82" s="164" t="s">
        <v>223</v>
      </c>
      <c r="L82" s="165">
        <v>41726</v>
      </c>
      <c r="M82" s="166">
        <v>237.28</v>
      </c>
      <c r="N82" s="64"/>
      <c r="O82" s="28"/>
    </row>
    <row r="83" spans="1:15" s="7" customFormat="1" ht="15">
      <c r="A83" s="54" t="s">
        <v>232</v>
      </c>
      <c r="B83" s="186"/>
      <c r="C83" s="125"/>
      <c r="D83" s="67"/>
      <c r="E83" s="173"/>
      <c r="F83" s="165"/>
      <c r="G83" s="174"/>
      <c r="H83" s="164"/>
      <c r="I83" s="165"/>
      <c r="J83" s="166"/>
      <c r="K83" s="164" t="s">
        <v>233</v>
      </c>
      <c r="L83" s="165">
        <v>41484</v>
      </c>
      <c r="M83" s="166">
        <v>300</v>
      </c>
      <c r="N83" s="64"/>
      <c r="O83" s="28"/>
    </row>
    <row r="84" spans="1:15" s="7" customFormat="1" ht="15">
      <c r="A84" s="54" t="s">
        <v>228</v>
      </c>
      <c r="B84" s="186"/>
      <c r="C84" s="125"/>
      <c r="D84" s="67"/>
      <c r="E84" s="173"/>
      <c r="F84" s="165"/>
      <c r="G84" s="174"/>
      <c r="H84" s="164"/>
      <c r="I84" s="165"/>
      <c r="J84" s="166"/>
      <c r="K84" s="164" t="s">
        <v>229</v>
      </c>
      <c r="L84" s="165">
        <v>41747</v>
      </c>
      <c r="M84" s="166">
        <v>73.25</v>
      </c>
      <c r="N84" s="64"/>
      <c r="O84" s="28"/>
    </row>
    <row r="85" spans="1:15" s="7" customFormat="1" ht="15">
      <c r="A85" s="54" t="s">
        <v>230</v>
      </c>
      <c r="B85" s="186"/>
      <c r="C85" s="125"/>
      <c r="D85" s="67"/>
      <c r="E85" s="173"/>
      <c r="F85" s="165"/>
      <c r="G85" s="174"/>
      <c r="H85" s="164"/>
      <c r="I85" s="165"/>
      <c r="J85" s="166"/>
      <c r="K85" s="164" t="s">
        <v>231</v>
      </c>
      <c r="L85" s="165">
        <v>41754</v>
      </c>
      <c r="M85" s="166">
        <v>339.54</v>
      </c>
      <c r="N85" s="64"/>
      <c r="O85" s="28"/>
    </row>
    <row r="86" spans="1:15" s="7" customFormat="1" ht="15" customHeight="1" thickBot="1">
      <c r="A86" s="55"/>
      <c r="B86" s="43"/>
      <c r="C86" s="10"/>
      <c r="D86" s="50"/>
      <c r="E86" s="64"/>
      <c r="F86" s="10"/>
      <c r="G86" s="23"/>
      <c r="H86" s="43"/>
      <c r="I86" s="10"/>
      <c r="J86" s="50"/>
      <c r="K86" s="43"/>
      <c r="L86" s="10"/>
      <c r="M86" s="50"/>
      <c r="N86" s="64"/>
      <c r="O86" s="28"/>
    </row>
    <row r="87" spans="1:15" s="7" customFormat="1" ht="20.25" thickBot="1">
      <c r="A87" s="56" t="s">
        <v>32</v>
      </c>
      <c r="B87" s="56"/>
      <c r="C87" s="56"/>
      <c r="D87" s="170">
        <f>SUM(D57:D86)</f>
        <v>6193.38</v>
      </c>
      <c r="E87" s="56"/>
      <c r="F87" s="56"/>
      <c r="G87" s="170">
        <f>SUM(G57:G86)</f>
        <v>17702.48</v>
      </c>
      <c r="H87" s="56"/>
      <c r="I87" s="56"/>
      <c r="J87" s="170">
        <f>SUM(J57:J86)</f>
        <v>6172.22</v>
      </c>
      <c r="K87" s="56"/>
      <c r="L87" s="56"/>
      <c r="M87" s="170">
        <f>SUM(M57:M86)</f>
        <v>4314.16</v>
      </c>
      <c r="N87" s="66">
        <f>M87+J87+G87+D87</f>
        <v>34382.24</v>
      </c>
      <c r="O87" s="28"/>
    </row>
    <row r="88" spans="1:15" s="7" customFormat="1" ht="35.25" customHeight="1" thickBot="1">
      <c r="A88" s="58"/>
      <c r="B88" s="43"/>
      <c r="C88" s="10"/>
      <c r="D88" s="67"/>
      <c r="E88" s="64"/>
      <c r="F88" s="10"/>
      <c r="G88" s="25"/>
      <c r="H88" s="43"/>
      <c r="I88" s="10"/>
      <c r="J88" s="67"/>
      <c r="K88" s="43"/>
      <c r="L88" s="10"/>
      <c r="M88" s="67"/>
      <c r="N88" s="64"/>
      <c r="O88" s="32"/>
    </row>
    <row r="89" spans="1:15" s="2" customFormat="1" ht="20.25" thickBot="1">
      <c r="A89" s="59" t="s">
        <v>62</v>
      </c>
      <c r="B89" s="71"/>
      <c r="C89" s="70"/>
      <c r="D89" s="171">
        <f>D46+D55+D87</f>
        <v>129885.3</v>
      </c>
      <c r="E89" s="69"/>
      <c r="F89" s="70"/>
      <c r="G89" s="171">
        <f>G46+G55+G87</f>
        <v>198779.66</v>
      </c>
      <c r="H89" s="69"/>
      <c r="I89" s="70"/>
      <c r="J89" s="171">
        <f>J46+J55+J87</f>
        <v>102965.76</v>
      </c>
      <c r="K89" s="69"/>
      <c r="L89" s="70"/>
      <c r="M89" s="171">
        <f>M46+M55+M87</f>
        <v>93126.52</v>
      </c>
      <c r="N89" s="66">
        <f>M89+J89+G89+D89</f>
        <v>524757.24</v>
      </c>
      <c r="O89" s="33">
        <f>M89+J89+G89+D89</f>
        <v>524757.24</v>
      </c>
    </row>
    <row r="90" spans="1:13" s="2" customFormat="1" ht="13.5" thickBot="1">
      <c r="A90" s="73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1:14" s="2" customFormat="1" ht="13.5" thickBot="1">
      <c r="A91" s="68"/>
      <c r="B91" s="74" t="s">
        <v>75</v>
      </c>
      <c r="C91" s="74" t="s">
        <v>76</v>
      </c>
      <c r="D91" s="74" t="s">
        <v>77</v>
      </c>
      <c r="E91" s="74" t="s">
        <v>78</v>
      </c>
      <c r="F91" s="74" t="s">
        <v>79</v>
      </c>
      <c r="G91" s="74" t="s">
        <v>80</v>
      </c>
      <c r="H91" s="74" t="s">
        <v>81</v>
      </c>
      <c r="I91" s="74" t="s">
        <v>82</v>
      </c>
      <c r="J91" s="74" t="s">
        <v>71</v>
      </c>
      <c r="K91" s="74" t="s">
        <v>72</v>
      </c>
      <c r="L91" s="74" t="s">
        <v>73</v>
      </c>
      <c r="M91" s="74" t="s">
        <v>74</v>
      </c>
      <c r="N91" s="74" t="s">
        <v>84</v>
      </c>
    </row>
    <row r="92" spans="1:14" s="2" customFormat="1" ht="13.5" thickBot="1">
      <c r="A92" s="73" t="s">
        <v>70</v>
      </c>
      <c r="B92" s="175">
        <f>'[1]Лист1'!$FZ$60</f>
        <v>-30712.27</v>
      </c>
      <c r="C92" s="68">
        <f aca="true" t="shared" si="5" ref="C92:M92">B102</f>
        <v>16116.5</v>
      </c>
      <c r="D92" s="68">
        <f t="shared" si="5"/>
        <v>58170.2</v>
      </c>
      <c r="E92" s="72">
        <f t="shared" si="5"/>
        <v>-24448.71</v>
      </c>
      <c r="F92" s="97">
        <f t="shared" si="5"/>
        <v>16907.76</v>
      </c>
      <c r="G92" s="68">
        <f t="shared" si="5"/>
        <v>58276.67</v>
      </c>
      <c r="H92" s="72">
        <f t="shared" si="5"/>
        <v>-98786.75</v>
      </c>
      <c r="I92" s="68">
        <f t="shared" si="5"/>
        <v>-58838.88</v>
      </c>
      <c r="J92" s="68">
        <f t="shared" si="5"/>
        <v>1906.97</v>
      </c>
      <c r="K92" s="72">
        <f t="shared" si="5"/>
        <v>-60218.74</v>
      </c>
      <c r="L92" s="68">
        <f t="shared" si="5"/>
        <v>-15754.74</v>
      </c>
      <c r="M92" s="68">
        <f t="shared" si="5"/>
        <v>27712.87</v>
      </c>
      <c r="N92" s="68"/>
    </row>
    <row r="93" spans="1:14" s="2" customFormat="1" ht="13.5" thickBot="1">
      <c r="A93" s="73" t="s">
        <v>68</v>
      </c>
      <c r="B93" s="68">
        <f aca="true" t="shared" si="6" ref="B93:M93">SUM(B94:B96)</f>
        <v>43551.16</v>
      </c>
      <c r="C93" s="68">
        <f t="shared" si="6"/>
        <v>43551.16</v>
      </c>
      <c r="D93" s="68">
        <f t="shared" si="6"/>
        <v>43551.16</v>
      </c>
      <c r="E93" s="68">
        <f t="shared" si="6"/>
        <v>43551.16</v>
      </c>
      <c r="F93" s="68">
        <f t="shared" si="6"/>
        <v>43551.16</v>
      </c>
      <c r="G93" s="68">
        <f t="shared" si="6"/>
        <v>43551.16</v>
      </c>
      <c r="H93" s="68">
        <f t="shared" si="6"/>
        <v>43551.16</v>
      </c>
      <c r="I93" s="68">
        <f t="shared" si="6"/>
        <v>43551.16</v>
      </c>
      <c r="J93" s="68">
        <f t="shared" si="6"/>
        <v>43551.16</v>
      </c>
      <c r="K93" s="68">
        <f t="shared" si="6"/>
        <v>43551.16</v>
      </c>
      <c r="L93" s="68">
        <f t="shared" si="6"/>
        <v>43551.16</v>
      </c>
      <c r="M93" s="68">
        <f t="shared" si="6"/>
        <v>43551.16</v>
      </c>
      <c r="N93" s="68">
        <f>SUM(B93:M93)</f>
        <v>522613.92</v>
      </c>
    </row>
    <row r="94" spans="1:14" s="169" customFormat="1" ht="13.5" thickBot="1">
      <c r="A94" s="176" t="s">
        <v>100</v>
      </c>
      <c r="B94" s="168">
        <v>42061.63</v>
      </c>
      <c r="C94" s="168">
        <v>42061.63</v>
      </c>
      <c r="D94" s="168">
        <v>42061.63</v>
      </c>
      <c r="E94" s="168">
        <v>42061.63</v>
      </c>
      <c r="F94" s="168">
        <v>42061.63</v>
      </c>
      <c r="G94" s="168">
        <v>42061.63</v>
      </c>
      <c r="H94" s="168">
        <v>42061.63</v>
      </c>
      <c r="I94" s="168">
        <v>42061.63</v>
      </c>
      <c r="J94" s="168">
        <v>42061.63</v>
      </c>
      <c r="K94" s="168">
        <v>42061.63</v>
      </c>
      <c r="L94" s="168">
        <v>42061.63</v>
      </c>
      <c r="M94" s="168">
        <v>42061.63</v>
      </c>
      <c r="N94" s="168">
        <f aca="true" t="shared" si="7" ref="N94:N100">SUM(B94:M94)</f>
        <v>504739.56</v>
      </c>
    </row>
    <row r="95" spans="1:14" s="169" customFormat="1" ht="13.5" thickBot="1">
      <c r="A95" s="176" t="s">
        <v>146</v>
      </c>
      <c r="B95" s="168">
        <v>654.15</v>
      </c>
      <c r="C95" s="168">
        <v>654.15</v>
      </c>
      <c r="D95" s="168">
        <v>654.15</v>
      </c>
      <c r="E95" s="168">
        <v>654.15</v>
      </c>
      <c r="F95" s="168">
        <v>654.15</v>
      </c>
      <c r="G95" s="168">
        <v>654.15</v>
      </c>
      <c r="H95" s="168">
        <v>654.15</v>
      </c>
      <c r="I95" s="168">
        <v>654.15</v>
      </c>
      <c r="J95" s="168">
        <v>654.15</v>
      </c>
      <c r="K95" s="168">
        <v>654.15</v>
      </c>
      <c r="L95" s="168">
        <v>654.15</v>
      </c>
      <c r="M95" s="168">
        <v>654.15</v>
      </c>
      <c r="N95" s="168">
        <f t="shared" si="7"/>
        <v>7849.8</v>
      </c>
    </row>
    <row r="96" spans="1:14" s="169" customFormat="1" ht="13.5" thickBot="1">
      <c r="A96" s="176" t="s">
        <v>147</v>
      </c>
      <c r="B96" s="168">
        <v>835.38</v>
      </c>
      <c r="C96" s="168">
        <v>835.38</v>
      </c>
      <c r="D96" s="168">
        <v>835.38</v>
      </c>
      <c r="E96" s="168">
        <v>835.38</v>
      </c>
      <c r="F96" s="168">
        <v>835.38</v>
      </c>
      <c r="G96" s="168">
        <v>835.38</v>
      </c>
      <c r="H96" s="168">
        <v>835.38</v>
      </c>
      <c r="I96" s="168">
        <v>835.38</v>
      </c>
      <c r="J96" s="168">
        <v>835.38</v>
      </c>
      <c r="K96" s="168">
        <v>835.38</v>
      </c>
      <c r="L96" s="168">
        <v>835.38</v>
      </c>
      <c r="M96" s="168">
        <v>835.38</v>
      </c>
      <c r="N96" s="168">
        <f t="shared" si="7"/>
        <v>10024.56</v>
      </c>
    </row>
    <row r="97" spans="1:14" s="2" customFormat="1" ht="13.5" thickBot="1">
      <c r="A97" s="73" t="s">
        <v>69</v>
      </c>
      <c r="B97" s="68">
        <f>SUM(B98:B100)</f>
        <v>46828.77</v>
      </c>
      <c r="C97" s="68">
        <f aca="true" t="shared" si="8" ref="C97:M97">SUM(C98:C100)</f>
        <v>42053.7</v>
      </c>
      <c r="D97" s="68">
        <f t="shared" si="8"/>
        <v>47266.39</v>
      </c>
      <c r="E97" s="68">
        <f t="shared" si="8"/>
        <v>41356.47</v>
      </c>
      <c r="F97" s="68">
        <f t="shared" si="8"/>
        <v>41368.91</v>
      </c>
      <c r="G97" s="68">
        <f t="shared" si="8"/>
        <v>41716.24</v>
      </c>
      <c r="H97" s="68">
        <f t="shared" si="8"/>
        <v>39947.87</v>
      </c>
      <c r="I97" s="68">
        <f t="shared" si="8"/>
        <v>60745.85</v>
      </c>
      <c r="J97" s="68">
        <f t="shared" si="8"/>
        <v>40840.05</v>
      </c>
      <c r="K97" s="68">
        <f t="shared" si="8"/>
        <v>44464</v>
      </c>
      <c r="L97" s="68">
        <f t="shared" si="8"/>
        <v>43467.61</v>
      </c>
      <c r="M97" s="68">
        <f t="shared" si="8"/>
        <v>40659.24</v>
      </c>
      <c r="N97" s="68">
        <f t="shared" si="7"/>
        <v>530715.1</v>
      </c>
    </row>
    <row r="98" spans="1:14" s="169" customFormat="1" ht="13.5" thickBot="1">
      <c r="A98" s="176" t="s">
        <v>100</v>
      </c>
      <c r="B98" s="168">
        <v>45341.19</v>
      </c>
      <c r="C98" s="168">
        <v>40566.12</v>
      </c>
      <c r="D98" s="168">
        <v>45778.81</v>
      </c>
      <c r="E98" s="168">
        <v>39868.89</v>
      </c>
      <c r="F98" s="168">
        <v>39881.33</v>
      </c>
      <c r="G98" s="168">
        <v>40228.66</v>
      </c>
      <c r="H98" s="168">
        <v>38460.29</v>
      </c>
      <c r="I98" s="168">
        <v>59258.27</v>
      </c>
      <c r="J98" s="168">
        <v>39352.47</v>
      </c>
      <c r="K98" s="168">
        <v>42976.42</v>
      </c>
      <c r="L98" s="168">
        <v>41980.03</v>
      </c>
      <c r="M98" s="168">
        <v>39171.66</v>
      </c>
      <c r="N98" s="168">
        <f t="shared" si="7"/>
        <v>512864.14</v>
      </c>
    </row>
    <row r="99" spans="1:14" s="169" customFormat="1" ht="13.5" thickBot="1">
      <c r="A99" s="176" t="s">
        <v>146</v>
      </c>
      <c r="B99" s="168">
        <v>652.12</v>
      </c>
      <c r="C99" s="168">
        <v>652.12</v>
      </c>
      <c r="D99" s="168">
        <v>652.12</v>
      </c>
      <c r="E99" s="168">
        <v>652.12</v>
      </c>
      <c r="F99" s="168">
        <v>652.12</v>
      </c>
      <c r="G99" s="168">
        <v>652.12</v>
      </c>
      <c r="H99" s="168">
        <v>652.12</v>
      </c>
      <c r="I99" s="168">
        <v>652.12</v>
      </c>
      <c r="J99" s="168">
        <v>652.12</v>
      </c>
      <c r="K99" s="168">
        <v>652.12</v>
      </c>
      <c r="L99" s="168">
        <v>652.12</v>
      </c>
      <c r="M99" s="168">
        <v>652.12</v>
      </c>
      <c r="N99" s="168">
        <f t="shared" si="7"/>
        <v>7825.44</v>
      </c>
    </row>
    <row r="100" spans="1:14" s="169" customFormat="1" ht="13.5" thickBot="1">
      <c r="A100" s="176" t="s">
        <v>147</v>
      </c>
      <c r="B100" s="168">
        <v>835.46</v>
      </c>
      <c r="C100" s="168">
        <v>835.46</v>
      </c>
      <c r="D100" s="168">
        <v>835.46</v>
      </c>
      <c r="E100" s="168">
        <v>835.46</v>
      </c>
      <c r="F100" s="168">
        <v>835.46</v>
      </c>
      <c r="G100" s="168">
        <v>835.46</v>
      </c>
      <c r="H100" s="168">
        <v>835.46</v>
      </c>
      <c r="I100" s="168">
        <v>835.46</v>
      </c>
      <c r="J100" s="168">
        <v>835.46</v>
      </c>
      <c r="K100" s="168">
        <v>835.46</v>
      </c>
      <c r="L100" s="168">
        <v>835.46</v>
      </c>
      <c r="M100" s="168">
        <v>835.46</v>
      </c>
      <c r="N100" s="168">
        <f t="shared" si="7"/>
        <v>10025.52</v>
      </c>
    </row>
    <row r="101" spans="1:14" s="2" customFormat="1" ht="13.5" thickBot="1">
      <c r="A101" s="73" t="s">
        <v>96</v>
      </c>
      <c r="B101" s="68">
        <f aca="true" t="shared" si="9" ref="B101:M101">B97-B93</f>
        <v>3277.60999999999</v>
      </c>
      <c r="C101" s="68">
        <f t="shared" si="9"/>
        <v>-1497.46000000001</v>
      </c>
      <c r="D101" s="68">
        <f t="shared" si="9"/>
        <v>3715.23</v>
      </c>
      <c r="E101" s="68">
        <f t="shared" si="9"/>
        <v>-2194.69</v>
      </c>
      <c r="F101" s="68">
        <f t="shared" si="9"/>
        <v>-2182.25</v>
      </c>
      <c r="G101" s="68">
        <f t="shared" si="9"/>
        <v>-1834.92000000001</v>
      </c>
      <c r="H101" s="68">
        <f t="shared" si="9"/>
        <v>-3603.29</v>
      </c>
      <c r="I101" s="68">
        <f t="shared" si="9"/>
        <v>17194.69</v>
      </c>
      <c r="J101" s="68">
        <f t="shared" si="9"/>
        <v>-2711.11</v>
      </c>
      <c r="K101" s="68">
        <f t="shared" si="9"/>
        <v>912.839999999997</v>
      </c>
      <c r="L101" s="68">
        <f t="shared" si="9"/>
        <v>-83.5500000000029</v>
      </c>
      <c r="M101" s="68">
        <f t="shared" si="9"/>
        <v>-2891.92000000001</v>
      </c>
      <c r="N101" s="68">
        <f>M101+L101+K101+J101+I101+H101+G101+F101+E101+D101+C101+B101</f>
        <v>8101.17999999995</v>
      </c>
    </row>
    <row r="102" spans="1:14" s="2" customFormat="1" ht="13.5" thickBot="1">
      <c r="A102" s="73" t="s">
        <v>83</v>
      </c>
      <c r="B102" s="177">
        <f>B92+B97</f>
        <v>16116.5</v>
      </c>
      <c r="C102" s="68">
        <f>C92+C97</f>
        <v>58170.2</v>
      </c>
      <c r="D102" s="178">
        <f>D92+D97-D89</f>
        <v>-24448.71</v>
      </c>
      <c r="E102" s="68">
        <f>E92+E97</f>
        <v>16907.76</v>
      </c>
      <c r="F102" s="68">
        <f>F92+F97</f>
        <v>58276.67</v>
      </c>
      <c r="G102" s="178">
        <f>G92+G97-G89</f>
        <v>-98786.75</v>
      </c>
      <c r="H102" s="68">
        <f>H92+H97</f>
        <v>-58838.88</v>
      </c>
      <c r="I102" s="68">
        <f>I92+I97</f>
        <v>1906.97</v>
      </c>
      <c r="J102" s="178">
        <f>J92+J97-J89</f>
        <v>-60218.74</v>
      </c>
      <c r="K102" s="68">
        <f>K92+K97</f>
        <v>-15754.74</v>
      </c>
      <c r="L102" s="68">
        <f>L92+L97</f>
        <v>27712.87</v>
      </c>
      <c r="M102" s="178">
        <f>M92+M97-M89</f>
        <v>-24754.41</v>
      </c>
      <c r="N102" s="68"/>
    </row>
    <row r="103" spans="7:14" s="2" customFormat="1" ht="57" customHeight="1">
      <c r="G103" s="46"/>
      <c r="H103" s="233" t="s">
        <v>217</v>
      </c>
      <c r="I103" s="233"/>
      <c r="J103" s="233"/>
      <c r="K103" s="233"/>
      <c r="L103" s="235" t="s">
        <v>218</v>
      </c>
      <c r="M103" s="235"/>
      <c r="N103" s="235"/>
    </row>
    <row r="104" spans="8:14" s="2" customFormat="1" ht="72" customHeight="1">
      <c r="H104" s="234" t="s">
        <v>219</v>
      </c>
      <c r="I104" s="234"/>
      <c r="J104" s="234"/>
      <c r="K104" s="234"/>
      <c r="L104" s="214" t="s">
        <v>234</v>
      </c>
      <c r="M104" s="214"/>
      <c r="N104" s="214"/>
    </row>
    <row r="105" s="2" customFormat="1" ht="12.75"/>
    <row r="106" spans="8:13" s="2" customFormat="1" ht="15">
      <c r="H106" s="230" t="s">
        <v>183</v>
      </c>
      <c r="I106" s="230"/>
      <c r="J106" s="230"/>
      <c r="K106" s="179">
        <f>O89</f>
        <v>524757.24</v>
      </c>
      <c r="L106" s="180"/>
      <c r="M106"/>
    </row>
    <row r="107" spans="8:13" s="2" customFormat="1" ht="15">
      <c r="H107" s="230" t="s">
        <v>184</v>
      </c>
      <c r="I107" s="230"/>
      <c r="J107" s="230"/>
      <c r="K107" s="179">
        <f>N93</f>
        <v>522613.92</v>
      </c>
      <c r="L107" s="180"/>
      <c r="M107"/>
    </row>
    <row r="108" spans="8:13" s="2" customFormat="1" ht="15">
      <c r="H108" s="230" t="s">
        <v>185</v>
      </c>
      <c r="I108" s="230"/>
      <c r="J108" s="230"/>
      <c r="K108" s="179">
        <f>N97</f>
        <v>530715.1</v>
      </c>
      <c r="L108" s="180"/>
      <c r="M108"/>
    </row>
    <row r="109" spans="8:13" s="2" customFormat="1" ht="15">
      <c r="H109" s="230" t="s">
        <v>186</v>
      </c>
      <c r="I109" s="230"/>
      <c r="J109" s="230"/>
      <c r="K109" s="179">
        <f>K108-K107</f>
        <v>8101.18</v>
      </c>
      <c r="L109" s="180"/>
      <c r="M109"/>
    </row>
    <row r="110" spans="8:13" s="2" customFormat="1" ht="15">
      <c r="H110" s="218" t="s">
        <v>187</v>
      </c>
      <c r="I110" s="218"/>
      <c r="J110" s="218"/>
      <c r="K110" s="179">
        <f>K107-K106</f>
        <v>-2143.32</v>
      </c>
      <c r="L110" s="180"/>
      <c r="M110"/>
    </row>
    <row r="111" spans="8:13" s="2" customFormat="1" ht="15">
      <c r="H111" s="219" t="s">
        <v>188</v>
      </c>
      <c r="I111" s="220"/>
      <c r="J111" s="221"/>
      <c r="K111" s="179">
        <f>B92</f>
        <v>-30712.27</v>
      </c>
      <c r="L111" s="180"/>
      <c r="M111"/>
    </row>
    <row r="112" spans="8:13" s="2" customFormat="1" ht="15.75">
      <c r="H112" s="222" t="s">
        <v>189</v>
      </c>
      <c r="I112" s="222"/>
      <c r="J112" s="222"/>
      <c r="K112" s="181">
        <f>K111+K110+K109+K113</f>
        <v>-24754.41</v>
      </c>
      <c r="L112" s="180"/>
      <c r="M112"/>
    </row>
    <row r="113" spans="8:13" s="2" customFormat="1" ht="15">
      <c r="H113" s="223"/>
      <c r="I113" s="224"/>
      <c r="J113" s="225"/>
      <c r="K113" s="182"/>
      <c r="L113" s="180"/>
      <c r="M113"/>
    </row>
    <row r="114" spans="8:13" s="2" customFormat="1" ht="15">
      <c r="H114" s="218" t="s">
        <v>190</v>
      </c>
      <c r="I114" s="218"/>
      <c r="J114" s="218"/>
      <c r="K114" s="179">
        <f>D87+G87+J87+M87</f>
        <v>34382.24</v>
      </c>
      <c r="L114" s="216" t="s">
        <v>196</v>
      </c>
      <c r="M114" s="217"/>
    </row>
    <row r="115" spans="8:13" s="2" customFormat="1" ht="15">
      <c r="H115" s="215" t="s">
        <v>191</v>
      </c>
      <c r="I115" s="215"/>
      <c r="J115" s="215"/>
      <c r="K115" s="183">
        <v>19689.74</v>
      </c>
      <c r="L115" s="99"/>
      <c r="M115" s="3"/>
    </row>
    <row r="116" spans="8:13" s="2" customFormat="1" ht="15">
      <c r="H116" s="215" t="s">
        <v>192</v>
      </c>
      <c r="I116" s="215"/>
      <c r="J116" s="215"/>
      <c r="K116" s="183">
        <v>12667.82</v>
      </c>
      <c r="L116" s="99"/>
      <c r="M116" s="3"/>
    </row>
    <row r="117" spans="8:12" ht="15">
      <c r="H117" s="215" t="s">
        <v>193</v>
      </c>
      <c r="I117" s="215"/>
      <c r="J117" s="215"/>
      <c r="K117" s="183">
        <f>K115+K116</f>
        <v>32357.56</v>
      </c>
      <c r="L117" s="99"/>
    </row>
    <row r="118" spans="8:12" ht="15">
      <c r="H118" s="215" t="s">
        <v>194</v>
      </c>
      <c r="I118" s="215"/>
      <c r="J118" s="215"/>
      <c r="K118" s="183">
        <f>K117-K114</f>
        <v>-2024.68</v>
      </c>
      <c r="L118" s="99"/>
    </row>
    <row r="119" spans="8:12" ht="15.75">
      <c r="H119" s="215" t="s">
        <v>195</v>
      </c>
      <c r="I119" s="215"/>
      <c r="J119" s="215"/>
      <c r="K119" s="184">
        <f>K110-K118</f>
        <v>-118.64</v>
      </c>
      <c r="L119" s="185"/>
    </row>
  </sheetData>
  <sheetProtection/>
  <mergeCells count="31">
    <mergeCell ref="L103:N103"/>
    <mergeCell ref="A1:N1"/>
    <mergeCell ref="A56:N56"/>
    <mergeCell ref="B2:D2"/>
    <mergeCell ref="E2:G2"/>
    <mergeCell ref="H2:J2"/>
    <mergeCell ref="K2:M2"/>
    <mergeCell ref="A4:O4"/>
    <mergeCell ref="A48:N48"/>
    <mergeCell ref="B52:B53"/>
    <mergeCell ref="C52:C53"/>
    <mergeCell ref="A18:A19"/>
    <mergeCell ref="H106:J106"/>
    <mergeCell ref="H107:J107"/>
    <mergeCell ref="H108:J108"/>
    <mergeCell ref="H109:J109"/>
    <mergeCell ref="D52:D53"/>
    <mergeCell ref="H103:K103"/>
    <mergeCell ref="H104:K104"/>
    <mergeCell ref="H119:J119"/>
    <mergeCell ref="H110:J110"/>
    <mergeCell ref="H111:J111"/>
    <mergeCell ref="H112:J112"/>
    <mergeCell ref="H113:J113"/>
    <mergeCell ref="H114:J114"/>
    <mergeCell ref="L104:N104"/>
    <mergeCell ref="H115:J115"/>
    <mergeCell ref="H116:J116"/>
    <mergeCell ref="H117:J117"/>
    <mergeCell ref="H118:J118"/>
    <mergeCell ref="L114:M114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2014-07-04T09:22:06Z</cp:lastPrinted>
  <dcterms:created xsi:type="dcterms:W3CDTF">2010-04-02T14:46:04Z</dcterms:created>
  <dcterms:modified xsi:type="dcterms:W3CDTF">2014-07-10T08:58:42Z</dcterms:modified>
  <cp:category/>
  <cp:version/>
  <cp:contentType/>
  <cp:contentStatus/>
</cp:coreProperties>
</file>