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>
    <definedName name="_xlnm.Print_Area" localSheetId="0">'по голосованию'!$A$1:$H$137</definedName>
  </definedNames>
  <calcPr fullCalcOnLoad="1" fullPrecision="0"/>
</workbook>
</file>

<file path=xl/sharedStrings.xml><?xml version="1.0" encoding="utf-8"?>
<sst xmlns="http://schemas.openxmlformats.org/spreadsheetml/2006/main" count="379" uniqueCount="235">
  <si>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</si>
  <si>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</si>
  <si>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</si>
  <si>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</si>
  <si>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</si>
  <si>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</si>
  <si>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</si>
  <si>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</si>
  <si>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</si>
  <si>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</si>
  <si>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</si>
  <si>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</si>
  <si>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</si>
  <si>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</si>
  <si>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</si>
  <si>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</si>
  <si>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</si>
  <si>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</si>
  <si>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</si>
  <si>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</si>
  <si>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</si>
  <si>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</si>
  <si>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</si>
  <si>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</si>
  <si>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</si>
  <si>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</si>
  <si>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</si>
  <si>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</si>
  <si>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</si>
  <si>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</si>
  <si>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</si>
  <si>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</si>
  <si>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</si>
  <si>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</si>
  <si>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</si>
  <si>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</si>
  <si>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</si>
  <si>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</si>
  <si>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</si>
  <si>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</si>
  <si>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</si>
  <si>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</si>
  <si>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</si>
  <si>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</si>
  <si>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</si>
  <si>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</si>
  <si>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</si>
  <si>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</si>
  <si>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</si>
  <si>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</si>
  <si>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</si>
  <si>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</si>
  <si>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</si>
  <si>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</si>
  <si>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</si>
  <si>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</si>
  <si>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</si>
  <si>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</si>
  <si>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</si>
  <si>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</si>
  <si>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</si>
  <si>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</si>
  <si>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</si>
  <si>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</si>
  <si>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</si>
  <si>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</si>
  <si>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</si>
  <si>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</si>
  <si>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</si>
  <si>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</si>
  <si>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</si>
  <si>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</si>
  <si>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</si>
  <si>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</si>
  <si>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</si>
  <si>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</si>
  <si>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</si>
  <si>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</si>
  <si>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</si>
  <si>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</si>
  <si>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</si>
  <si>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</si>
  <si>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</si>
  <si>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</si>
  <si>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</si>
  <si>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</si>
  <si>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</si>
  <si>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</si>
  <si>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</si>
  <si>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</si>
  <si>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</si>
  <si>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проверка работы регулятора температуры на бойлере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</si>
  <si>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</si>
  <si>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</si>
  <si>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</si>
  <si>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</si>
  <si>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</si>
  <si>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</si>
  <si>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</si>
  <si>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</si>
  <si>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</si>
  <si>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</si>
  <si>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</si>
  <si>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</si>
  <si>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содержанию кровли в т.числе:</t>
  </si>
  <si>
    <t>Работы заявочного характера</t>
  </si>
  <si>
    <t>ремонт кровли</t>
  </si>
  <si>
    <t>Сбор, вывоз и утилизация ТБО, руб/м2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</si>
  <si>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</si>
  <si>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</si>
  <si>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</si>
  <si>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Жители МКД</t>
  </si>
  <si>
    <t>Задолженность за жителями и ЮЛ</t>
  </si>
  <si>
    <t>2013-2014 гг.</t>
  </si>
  <si>
    <t>(стоимость услуг увеличена на 7% в соответствии с уровнем инфляции 2012г.)</t>
  </si>
  <si>
    <t>по адресу: ул.Ленинского Комсомола, д.35(S общ.=4479,9 м2, S зем.уч.= 1371,22 м2)</t>
  </si>
  <si>
    <t>(многоквартирный дом с газовыми плитами )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</si>
  <si>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</si>
  <si>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</si>
  <si>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</si>
  <si>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Обслуживание вводных и внутренних газопроводов жилого фонда</t>
  </si>
  <si>
    <t>ревизия задвижек отопления (диам.50мм-1 шт., диам.80мм-8 шт. )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</si>
  <si>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</si>
  <si>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</si>
  <si>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</si>
  <si>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замена насоса ГВС (резерв)</t>
  </si>
  <si>
    <t>замена ( поверка ) КИП</t>
  </si>
  <si>
    <t>замена трансформатора тока (1 узел учета/ 3ТТ)</t>
  </si>
  <si>
    <t>1 раз в 4 года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</si>
  <si>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</si>
  <si>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</si>
  <si>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</si>
  <si>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очистка кровли от снега и скалывание сосулек</t>
  </si>
  <si>
    <t>очистка от снега и наледи козырьков подъздов</t>
  </si>
  <si>
    <t>восстановление водостоков ( мелкий ремонт после очистки от снега и льда )</t>
  </si>
  <si>
    <t>усановка дверей на кровлю и остекление</t>
  </si>
  <si>
    <t>ремонт какнализационных вытяжек</t>
  </si>
  <si>
    <t>ремонт вентшахт</t>
  </si>
  <si>
    <t>ремонт балконных плит и выходов на кровлю</t>
  </si>
  <si>
    <t>ремонт дверей в подвал</t>
  </si>
  <si>
    <t>заделка подвальных продухов</t>
  </si>
  <si>
    <t>ремонт козырьков подъездов</t>
  </si>
  <si>
    <t>КИП и автоматика (бойлер)</t>
  </si>
  <si>
    <t>КИП и автоматика (тепловой узел)</t>
  </si>
  <si>
    <t>замена секций бойлера</t>
  </si>
  <si>
    <t>Предлагаемый перечень работ по текущему ремонту                                       ( на выбор собственников)</t>
  </si>
  <si>
    <t>ремонт мягкой кровли  1100 м2</t>
  </si>
  <si>
    <t>ремонт вентшахт ( 30 м2)</t>
  </si>
  <si>
    <t>смена задвижек на эл.узле диам.100 мм - 5 шт.</t>
  </si>
  <si>
    <t>Журавлева О.В.</t>
  </si>
  <si>
    <t>Федотов А.А.</t>
  </si>
  <si>
    <t>Волкова А.П.</t>
  </si>
  <si>
    <t>Лыкова Л.В.</t>
  </si>
  <si>
    <t>119</t>
  </si>
  <si>
    <t>Лицевой счет многоквартирного дома по адресу: ул. Ленинского Комсомола, д. 35 на период с 1 мая 2013 по 30 апреля 2014 года</t>
  </si>
  <si>
    <t>смена задвижек на эл.узле диам.100 мм - 2 шт, ф80-2шт.</t>
  </si>
  <si>
    <t>125</t>
  </si>
  <si>
    <t>127</t>
  </si>
  <si>
    <t>131</t>
  </si>
  <si>
    <t>108</t>
  </si>
  <si>
    <t>Перевод ВВП на летнюю схему</t>
  </si>
  <si>
    <t>Установка заглушки на элеваторный узел</t>
  </si>
  <si>
    <t>113</t>
  </si>
  <si>
    <t>Устранение течи стояка ХВС (кв.69)</t>
  </si>
  <si>
    <t>Отключение водоснабжения (м-н Золотая рыбка)</t>
  </si>
  <si>
    <t>148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</si>
  <si>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</si>
  <si>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</si>
  <si>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</si>
  <si>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</si>
  <si>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Проверка схем подключения</t>
  </si>
  <si>
    <t>4400R002/13/34</t>
  </si>
  <si>
    <t>166</t>
  </si>
  <si>
    <t>Подключение системы отопления после работ ТПК</t>
  </si>
  <si>
    <t>Ревизия эл.щитка, замена деталей (кв.59)</t>
  </si>
  <si>
    <t>189</t>
  </si>
  <si>
    <t>Удаление воздушных пробок</t>
  </si>
  <si>
    <t>170</t>
  </si>
  <si>
    <t>Прочистка фильтра перед РТДО</t>
  </si>
  <si>
    <t>180</t>
  </si>
  <si>
    <t>190</t>
  </si>
  <si>
    <t>195</t>
  </si>
  <si>
    <t>211</t>
  </si>
  <si>
    <t>Перевод ВВП на зимнюю схему</t>
  </si>
  <si>
    <t>Ревизия эл.щитка, замена деталей (кв.84)</t>
  </si>
  <si>
    <t>228</t>
  </si>
  <si>
    <t>Поступления от Ростелекома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</si>
  <si>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</si>
  <si>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</si>
  <si>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</si>
  <si>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</si>
  <si>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</si>
  <si>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</si>
  <si>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</si>
  <si>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</si>
  <si>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</si>
  <si>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</si>
  <si>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</si>
  <si>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</si>
  <si>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</si>
  <si>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</si>
  <si>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Ростелеком+Вымпелком</t>
  </si>
  <si>
    <t>17202,82 (по тарифу)</t>
  </si>
  <si>
    <t>Хализов А.А.</t>
  </si>
  <si>
    <t>Яблоков Р.Б.</t>
  </si>
  <si>
    <t>247</t>
  </si>
  <si>
    <t>256</t>
  </si>
  <si>
    <t>229</t>
  </si>
  <si>
    <t>30.09.2013 (акт от 6.11.13)</t>
  </si>
  <si>
    <t>Восстановление циркуляции ГВС</t>
  </si>
  <si>
    <t>30.09.2013 (акт от 15.11.13)</t>
  </si>
  <si>
    <t>30.09.2013 (акт от 7.10.13)</t>
  </si>
  <si>
    <t>Ревизия эл.щитка (кв.84)</t>
  </si>
  <si>
    <t>Ремонт общего канализ.стояка (кв.64)</t>
  </si>
  <si>
    <t>30.09.2013 (акт от 3.12.13)</t>
  </si>
  <si>
    <t>Замена патрона настенного в подъезде (кв.39)</t>
  </si>
  <si>
    <t>3</t>
  </si>
  <si>
    <t>Прочистка фильтра перед регулятором</t>
  </si>
  <si>
    <t>Замена стекла (2 под-д, 2 этаж)</t>
  </si>
  <si>
    <t>8</t>
  </si>
  <si>
    <t>18</t>
  </si>
  <si>
    <t>Изготовление и установка мет.решеток на подвальные продухи</t>
  </si>
  <si>
    <t>22</t>
  </si>
  <si>
    <t>29</t>
  </si>
  <si>
    <t>30</t>
  </si>
  <si>
    <t>Генеральный директор</t>
  </si>
  <si>
    <t>А.В. Митрофанов</t>
  </si>
  <si>
    <t>Экономист 2-ой категории по учету лицевых счетов МКД</t>
  </si>
  <si>
    <t>5/00114</t>
  </si>
  <si>
    <t>Услуги типографии по печати доп.соглашений</t>
  </si>
  <si>
    <t>151</t>
  </si>
  <si>
    <t>39</t>
  </si>
  <si>
    <t>Отключение и подключение воды с прогонкой п/сушителей для работ ТПК</t>
  </si>
  <si>
    <t>50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</si>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</sst>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9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5" borderId="24" xfId="0" applyFont="1" applyFill="1" applyBorder="1" applyAlignment="1">
      <alignment horizontal="left" vertical="center" wrapText="1"/>
    </xf>
    <xf numFmtId="0" fontId="22" fillId="24" borderId="25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/>
    </xf>
    <xf numFmtId="0" fontId="37" fillId="24" borderId="19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left" vertical="center"/>
    </xf>
    <xf numFmtId="0" fontId="23" fillId="24" borderId="27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left" vertical="center" wrapText="1"/>
    </xf>
    <xf numFmtId="0" fontId="0" fillId="24" borderId="34" xfId="0" applyFill="1" applyBorder="1" applyAlignment="1">
      <alignment horizontal="center" vertical="center"/>
    </xf>
    <xf numFmtId="2" fontId="23" fillId="24" borderId="35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2" fontId="25" fillId="24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18" fillId="25" borderId="36" xfId="0" applyNumberFormat="1" applyFont="1" applyFill="1" applyBorder="1" applyAlignment="1">
      <alignment horizontal="center" vertical="center" wrapText="1"/>
    </xf>
    <xf numFmtId="2" fontId="18" fillId="25" borderId="4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18" fillId="0" borderId="40" xfId="0" applyNumberFormat="1" applyFont="1" applyFill="1" applyBorder="1" applyAlignment="1">
      <alignment horizontal="center" vertical="center" wrapText="1"/>
    </xf>
    <xf numFmtId="2" fontId="22" fillId="24" borderId="0" xfId="0" applyNumberFormat="1" applyFont="1" applyFill="1" applyBorder="1" applyAlignment="1">
      <alignment horizontal="center" vertical="center"/>
    </xf>
    <xf numFmtId="0" fontId="18" fillId="24" borderId="50" xfId="0" applyFont="1" applyFill="1" applyBorder="1" applyAlignment="1">
      <alignment horizontal="center" vertical="center" wrapText="1"/>
    </xf>
    <xf numFmtId="0" fontId="18" fillId="24" borderId="51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52" xfId="0" applyFont="1" applyFill="1" applyBorder="1" applyAlignment="1">
      <alignment horizontal="center" vertical="center" wrapText="1"/>
    </xf>
    <xf numFmtId="2" fontId="22" fillId="24" borderId="53" xfId="0" applyNumberFormat="1" applyFont="1" applyFill="1" applyBorder="1" applyAlignment="1">
      <alignment horizontal="center"/>
    </xf>
    <xf numFmtId="0" fontId="0" fillId="26" borderId="27" xfId="0" applyFill="1" applyBorder="1" applyAlignment="1">
      <alignment horizontal="left" vertical="center"/>
    </xf>
    <xf numFmtId="2" fontId="0" fillId="24" borderId="0" xfId="0" applyNumberFormat="1" applyFill="1" applyAlignment="1">
      <alignment/>
    </xf>
    <xf numFmtId="0" fontId="19" fillId="26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center" vertical="center" textRotation="90" wrapText="1"/>
    </xf>
    <xf numFmtId="0" fontId="18" fillId="24" borderId="40" xfId="0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54" xfId="0" applyFont="1" applyFill="1" applyBorder="1" applyAlignment="1">
      <alignment horizontal="center" vertical="center" wrapText="1"/>
    </xf>
    <xf numFmtId="0" fontId="0" fillId="24" borderId="55" xfId="0" applyFont="1" applyFill="1" applyBorder="1" applyAlignment="1">
      <alignment horizontal="center" vertical="center" wrapText="1"/>
    </xf>
    <xf numFmtId="0" fontId="0" fillId="24" borderId="56" xfId="0" applyFont="1" applyFill="1" applyBorder="1" applyAlignment="1">
      <alignment horizontal="center" vertical="center" wrapText="1"/>
    </xf>
    <xf numFmtId="0" fontId="0" fillId="24" borderId="57" xfId="0" applyFont="1" applyFill="1" applyBorder="1" applyAlignment="1">
      <alignment horizontal="center" vertical="center" wrapText="1"/>
    </xf>
    <xf numFmtId="0" fontId="0" fillId="24" borderId="58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28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 wrapText="1"/>
    </xf>
    <xf numFmtId="2" fontId="28" fillId="25" borderId="14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47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59" xfId="0" applyFont="1" applyFill="1" applyBorder="1" applyAlignment="1">
      <alignment horizontal="left" vertical="center" wrapText="1"/>
    </xf>
    <xf numFmtId="0" fontId="0" fillId="24" borderId="60" xfId="0" applyFont="1" applyFill="1" applyBorder="1" applyAlignment="1">
      <alignment horizontal="left" vertical="center" wrapText="1"/>
    </xf>
    <xf numFmtId="0" fontId="0" fillId="24" borderId="61" xfId="0" applyFont="1" applyFill="1" applyBorder="1" applyAlignment="1">
      <alignment horizontal="center" vertical="center" wrapText="1"/>
    </xf>
    <xf numFmtId="0" fontId="18" fillId="24" borderId="36" xfId="0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8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left" vertical="center" wrapText="1"/>
    </xf>
    <xf numFmtId="0" fontId="20" fillId="24" borderId="36" xfId="0" applyFont="1" applyFill="1" applyBorder="1" applyAlignment="1">
      <alignment horizontal="left" vertical="center" wrapText="1"/>
    </xf>
    <xf numFmtId="2" fontId="21" fillId="24" borderId="0" xfId="0" applyNumberFormat="1" applyFont="1" applyFill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 wrapText="1"/>
    </xf>
    <xf numFmtId="2" fontId="20" fillId="25" borderId="44" xfId="0" applyNumberFormat="1" applyFont="1" applyFill="1" applyBorder="1" applyAlignment="1">
      <alignment horizontal="center"/>
    </xf>
    <xf numFmtId="2" fontId="18" fillId="25" borderId="40" xfId="0" applyNumberFormat="1" applyFont="1" applyFill="1" applyBorder="1" applyAlignment="1">
      <alignment horizontal="center" vertical="center" wrapText="1"/>
    </xf>
    <xf numFmtId="2" fontId="20" fillId="25" borderId="45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2" fontId="22" fillId="25" borderId="10" xfId="0" applyNumberFormat="1" applyFont="1" applyFill="1" applyBorder="1" applyAlignment="1">
      <alignment horizontal="center"/>
    </xf>
    <xf numFmtId="0" fontId="20" fillId="24" borderId="50" xfId="0" applyFont="1" applyFill="1" applyBorder="1" applyAlignment="1">
      <alignment horizontal="left" vertical="center" wrapText="1"/>
    </xf>
    <xf numFmtId="0" fontId="18" fillId="24" borderId="51" xfId="0" applyFont="1" applyFill="1" applyBorder="1" applyAlignment="1">
      <alignment horizontal="center" vertical="center"/>
    </xf>
    <xf numFmtId="0" fontId="18" fillId="25" borderId="62" xfId="0" applyFont="1" applyFill="1" applyBorder="1" applyAlignment="1">
      <alignment horizontal="center" vertical="center"/>
    </xf>
    <xf numFmtId="0" fontId="18" fillId="25" borderId="51" xfId="0" applyFont="1" applyFill="1" applyBorder="1" applyAlignment="1">
      <alignment horizontal="center" vertical="center"/>
    </xf>
    <xf numFmtId="0" fontId="18" fillId="25" borderId="63" xfId="0" applyFont="1" applyFill="1" applyBorder="1" applyAlignment="1">
      <alignment horizontal="center" vertical="center"/>
    </xf>
    <xf numFmtId="2" fontId="22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5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22" fillId="24" borderId="40" xfId="0" applyFont="1" applyFill="1" applyBorder="1" applyAlignment="1">
      <alignment horizontal="center" vertical="center" wrapText="1"/>
    </xf>
    <xf numFmtId="2" fontId="22" fillId="24" borderId="40" xfId="0" applyNumberFormat="1" applyFont="1" applyFill="1" applyBorder="1" applyAlignment="1">
      <alignment horizontal="center" vertical="center" wrapText="1"/>
    </xf>
    <xf numFmtId="2" fontId="22" fillId="25" borderId="4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9" fillId="24" borderId="0" xfId="0" applyNumberFormat="1" applyFont="1" applyFill="1" applyAlignment="1">
      <alignment horizontal="center" vertical="center"/>
    </xf>
    <xf numFmtId="0" fontId="0" fillId="24" borderId="28" xfId="0" applyFont="1" applyFill="1" applyBorder="1" applyAlignment="1">
      <alignment horizontal="left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/>
    </xf>
    <xf numFmtId="0" fontId="22" fillId="24" borderId="40" xfId="0" applyFont="1" applyFill="1" applyBorder="1" applyAlignment="1">
      <alignment horizontal="center" vertical="center"/>
    </xf>
    <xf numFmtId="2" fontId="22" fillId="24" borderId="45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/>
    </xf>
    <xf numFmtId="2" fontId="20" fillId="24" borderId="0" xfId="0" applyNumberFormat="1" applyFont="1" applyFill="1" applyBorder="1" applyAlignment="1">
      <alignment horizont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49" fontId="0" fillId="24" borderId="29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0" fontId="0" fillId="27" borderId="12" xfId="0" applyFont="1" applyFill="1" applyBorder="1" applyAlignment="1">
      <alignment horizontal="left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0" fillId="24" borderId="25" xfId="0" applyFont="1" applyFill="1" applyBorder="1" applyAlignment="1">
      <alignment horizontal="center" vertical="center" wrapText="1"/>
    </xf>
    <xf numFmtId="0" fontId="0" fillId="26" borderId="27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49" fontId="0" fillId="24" borderId="30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2" fontId="0" fillId="26" borderId="27" xfId="0" applyNumberFormat="1" applyFill="1" applyBorder="1" applyAlignment="1">
      <alignment horizontal="center" vertical="center"/>
    </xf>
    <xf numFmtId="2" fontId="23" fillId="24" borderId="27" xfId="0" applyNumberFormat="1" applyFont="1" applyFill="1" applyBorder="1" applyAlignment="1">
      <alignment horizontal="center" vertical="center"/>
    </xf>
    <xf numFmtId="2" fontId="38" fillId="25" borderId="27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39" fillId="0" borderId="10" xfId="0" applyNumberFormat="1" applyFont="1" applyBorder="1" applyAlignment="1">
      <alignment horizontal="center" vertical="center"/>
    </xf>
    <xf numFmtId="2" fontId="32" fillId="25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3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14" fontId="0" fillId="24" borderId="36" xfId="0" applyNumberFormat="1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0" fontId="18" fillId="28" borderId="12" xfId="0" applyFont="1" applyFill="1" applyBorder="1" applyAlignment="1">
      <alignment horizontal="left" vertical="center" wrapText="1"/>
    </xf>
    <xf numFmtId="0" fontId="18" fillId="28" borderId="21" xfId="0" applyFont="1" applyFill="1" applyBorder="1" applyAlignment="1">
      <alignment horizontal="center" vertical="center" wrapText="1"/>
    </xf>
    <xf numFmtId="0" fontId="18" fillId="28" borderId="10" xfId="0" applyFont="1" applyFill="1" applyBorder="1" applyAlignment="1">
      <alignment horizontal="center" vertical="center" wrapText="1"/>
    </xf>
    <xf numFmtId="2" fontId="18" fillId="28" borderId="22" xfId="0" applyNumberFormat="1" applyFont="1" applyFill="1" applyBorder="1" applyAlignment="1">
      <alignment horizontal="center" vertical="center" wrapText="1"/>
    </xf>
    <xf numFmtId="49" fontId="0" fillId="28" borderId="29" xfId="0" applyNumberFormat="1" applyFont="1" applyFill="1" applyBorder="1" applyAlignment="1">
      <alignment horizontal="center" vertical="center" wrapText="1"/>
    </xf>
    <xf numFmtId="14" fontId="0" fillId="28" borderId="36" xfId="0" applyNumberFormat="1" applyFont="1" applyFill="1" applyBorder="1" applyAlignment="1">
      <alignment horizontal="center" vertical="center" wrapText="1"/>
    </xf>
    <xf numFmtId="2" fontId="18" fillId="28" borderId="26" xfId="0" applyNumberFormat="1" applyFont="1" applyFill="1" applyBorder="1" applyAlignment="1">
      <alignment horizontal="center" vertical="center" wrapText="1"/>
    </xf>
    <xf numFmtId="0" fontId="37" fillId="28" borderId="19" xfId="0" applyFont="1" applyFill="1" applyBorder="1" applyAlignment="1">
      <alignment horizontal="center" vertical="center" wrapText="1"/>
    </xf>
    <xf numFmtId="2" fontId="18" fillId="28" borderId="14" xfId="0" applyNumberFormat="1" applyFont="1" applyFill="1" applyBorder="1" applyAlignment="1">
      <alignment horizontal="center" vertical="center" wrapText="1"/>
    </xf>
    <xf numFmtId="0" fontId="18" fillId="28" borderId="0" xfId="0" applyFont="1" applyFill="1" applyAlignment="1">
      <alignment horizontal="center" vertical="center" wrapText="1"/>
    </xf>
    <xf numFmtId="2" fontId="0" fillId="24" borderId="27" xfId="0" applyNumberFormat="1" applyFill="1" applyBorder="1" applyAlignment="1">
      <alignment horizontal="center" vertical="center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0" borderId="64" xfId="0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0" fillId="25" borderId="24" xfId="0" applyFont="1" applyFill="1" applyBorder="1" applyAlignment="1">
      <alignment horizontal="center" vertical="center" wrapText="1"/>
    </xf>
    <xf numFmtId="0" fontId="20" fillId="25" borderId="65" xfId="0" applyFont="1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25" borderId="66" xfId="0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24" borderId="67" xfId="0" applyFont="1" applyFill="1" applyBorder="1" applyAlignment="1">
      <alignment horizontal="left" vertical="center" wrapText="1"/>
    </xf>
    <xf numFmtId="0" fontId="0" fillId="24" borderId="68" xfId="0" applyFont="1" applyFill="1" applyBorder="1" applyAlignment="1">
      <alignment horizontal="left" vertical="center" wrapText="1"/>
    </xf>
    <xf numFmtId="0" fontId="0" fillId="24" borderId="69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/>
    </xf>
    <xf numFmtId="0" fontId="19" fillId="25" borderId="65" xfId="0" applyFont="1" applyFill="1" applyBorder="1" applyAlignment="1">
      <alignment horizontal="center"/>
    </xf>
    <xf numFmtId="0" fontId="19" fillId="25" borderId="19" xfId="0" applyFont="1" applyFill="1" applyBorder="1" applyAlignment="1">
      <alignment horizontal="center"/>
    </xf>
    <xf numFmtId="0" fontId="34" fillId="24" borderId="70" xfId="0" applyFont="1" applyFill="1" applyBorder="1" applyAlignment="1">
      <alignment horizontal="left"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65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2" fillId="24" borderId="71" xfId="0" applyFont="1" applyFill="1" applyBorder="1" applyAlignment="1">
      <alignment horizontal="center" vertical="center" wrapText="1"/>
    </xf>
    <xf numFmtId="0" fontId="22" fillId="24" borderId="72" xfId="0" applyFont="1" applyFill="1" applyBorder="1" applyAlignment="1">
      <alignment horizontal="center" vertical="center" wrapText="1"/>
    </xf>
    <xf numFmtId="0" fontId="22" fillId="24" borderId="39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2" fontId="27" fillId="0" borderId="15" xfId="0" applyNumberFormat="1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34" fillId="24" borderId="70" xfId="0" applyFont="1" applyFill="1" applyBorder="1" applyAlignment="1">
      <alignment horizontal="right"/>
    </xf>
    <xf numFmtId="0" fontId="34" fillId="24" borderId="0" xfId="0" applyFont="1" applyFill="1" applyAlignment="1">
      <alignment horizontal="left" wrapText="1"/>
    </xf>
    <xf numFmtId="0" fontId="34" fillId="24" borderId="0" xfId="0" applyFont="1" applyFill="1" applyAlignment="1">
      <alignment horizontal="right"/>
    </xf>
    <xf numFmtId="0" fontId="26" fillId="24" borderId="0" xfId="0" applyFont="1" applyFill="1" applyBorder="1" applyAlignment="1">
      <alignment horizontal="center" vertical="center"/>
    </xf>
    <xf numFmtId="0" fontId="22" fillId="24" borderId="73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31" fillId="24" borderId="74" xfId="0" applyFont="1" applyFill="1" applyBorder="1" applyAlignment="1">
      <alignment horizontal="center" vertical="center" wrapText="1"/>
    </xf>
    <xf numFmtId="0" fontId="31" fillId="24" borderId="65" xfId="0" applyFont="1" applyFill="1" applyBorder="1" applyAlignment="1">
      <alignment horizontal="center" vertical="center" wrapText="1"/>
    </xf>
    <xf numFmtId="0" fontId="31" fillId="24" borderId="7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1;&#1077;&#1085;&#1080;&#1085;&#1089;&#1082;&#1086;&#1075;&#1086;%20&#1050;&#1086;&#1084;&#1089;&#1086;&#1084;&#1086;&#1083;&#1072;\&#1051;&#1050;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7">
          <cell r="FY77">
            <v>282688.9391428573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4"/>
  <sheetViews>
    <sheetView zoomScale="75" zoomScaleNormal="75" zoomScalePageLayoutView="0" workbookViewId="0" topLeftCell="A47">
      <selection activeCell="A121" sqref="A121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8.25390625" style="3" customWidth="1"/>
    <col min="5" max="5" width="13.875" style="3" hidden="1" customWidth="1"/>
    <col min="6" max="6" width="20.875" style="3" hidden="1" customWidth="1"/>
    <col min="7" max="7" width="15.00390625" style="3" customWidth="1"/>
    <col min="8" max="8" width="20.875" style="3" customWidth="1"/>
    <col min="9" max="9" width="12.625" style="3" customWidth="1"/>
    <col min="10" max="10" width="15.375" style="118" hidden="1" customWidth="1"/>
    <col min="11" max="14" width="15.375" style="3" customWidth="1"/>
    <col min="15" max="16384" width="9.125" style="3" customWidth="1"/>
  </cols>
  <sheetData>
    <row r="1" spans="1:8" ht="16.5" customHeight="1">
      <c r="A1" s="238" t="s">
        <v>30</v>
      </c>
      <c r="B1" s="239"/>
      <c r="C1" s="239"/>
      <c r="D1" s="239"/>
      <c r="E1" s="239"/>
      <c r="F1" s="239"/>
      <c r="G1" s="239"/>
      <c r="H1" s="239"/>
    </row>
    <row r="2" spans="2:8" ht="12.75" customHeight="1">
      <c r="B2" s="240" t="s">
        <v>31</v>
      </c>
      <c r="C2" s="240"/>
      <c r="D2" s="240"/>
      <c r="E2" s="240"/>
      <c r="F2" s="240"/>
      <c r="G2" s="239"/>
      <c r="H2" s="239"/>
    </row>
    <row r="3" spans="1:8" ht="19.5" customHeight="1">
      <c r="A3" s="119" t="s">
        <v>113</v>
      </c>
      <c r="B3" s="240" t="s">
        <v>32</v>
      </c>
      <c r="C3" s="240"/>
      <c r="D3" s="240"/>
      <c r="E3" s="240"/>
      <c r="F3" s="240"/>
      <c r="G3" s="239"/>
      <c r="H3" s="239"/>
    </row>
    <row r="4" spans="2:8" ht="14.25" customHeight="1">
      <c r="B4" s="240" t="s">
        <v>33</v>
      </c>
      <c r="C4" s="240"/>
      <c r="D4" s="240"/>
      <c r="E4" s="240"/>
      <c r="F4" s="240"/>
      <c r="G4" s="239"/>
      <c r="H4" s="239"/>
    </row>
    <row r="5" spans="1:8" s="98" customFormat="1" ht="39.75" customHeight="1">
      <c r="A5" s="241"/>
      <c r="B5" s="242"/>
      <c r="C5" s="242"/>
      <c r="D5" s="242"/>
      <c r="E5" s="242"/>
      <c r="F5" s="242"/>
      <c r="G5" s="242"/>
      <c r="H5" s="242"/>
    </row>
    <row r="6" spans="1:8" s="98" customFormat="1" ht="33" customHeight="1">
      <c r="A6" s="243" t="s">
        <v>114</v>
      </c>
      <c r="B6" s="244"/>
      <c r="C6" s="244"/>
      <c r="D6" s="244"/>
      <c r="E6" s="244"/>
      <c r="F6" s="244"/>
      <c r="G6" s="244"/>
      <c r="H6" s="244"/>
    </row>
    <row r="7" spans="1:10" s="120" customFormat="1" ht="22.5" customHeight="1">
      <c r="A7" s="227" t="s">
        <v>34</v>
      </c>
      <c r="B7" s="227"/>
      <c r="C7" s="227"/>
      <c r="D7" s="227"/>
      <c r="E7" s="228"/>
      <c r="F7" s="228"/>
      <c r="G7" s="228"/>
      <c r="H7" s="228"/>
      <c r="J7" s="121"/>
    </row>
    <row r="8" spans="1:8" s="122" customFormat="1" ht="18.75" customHeight="1">
      <c r="A8" s="227" t="s">
        <v>115</v>
      </c>
      <c r="B8" s="227"/>
      <c r="C8" s="227"/>
      <c r="D8" s="227"/>
      <c r="E8" s="228"/>
      <c r="F8" s="228"/>
      <c r="G8" s="228"/>
      <c r="H8" s="228"/>
    </row>
    <row r="9" spans="1:8" s="123" customFormat="1" ht="17.25" customHeight="1">
      <c r="A9" s="229" t="s">
        <v>116</v>
      </c>
      <c r="B9" s="229"/>
      <c r="C9" s="229"/>
      <c r="D9" s="229"/>
      <c r="E9" s="230"/>
      <c r="F9" s="230"/>
      <c r="G9" s="230"/>
      <c r="H9" s="230"/>
    </row>
    <row r="10" spans="1:8" s="122" customFormat="1" ht="30" customHeight="1" thickBot="1">
      <c r="A10" s="231" t="s">
        <v>35</v>
      </c>
      <c r="B10" s="231"/>
      <c r="C10" s="231"/>
      <c r="D10" s="231"/>
      <c r="E10" s="232"/>
      <c r="F10" s="232"/>
      <c r="G10" s="232"/>
      <c r="H10" s="232"/>
    </row>
    <row r="11" spans="1:10" s="6" customFormat="1" ht="139.5" customHeight="1" thickBot="1">
      <c r="A11" s="124" t="s">
        <v>0</v>
      </c>
      <c r="B11" s="125" t="s">
        <v>36</v>
      </c>
      <c r="C11" s="126" t="s">
        <v>37</v>
      </c>
      <c r="D11" s="126" t="s">
        <v>5</v>
      </c>
      <c r="E11" s="126" t="s">
        <v>37</v>
      </c>
      <c r="F11" s="99" t="s">
        <v>38</v>
      </c>
      <c r="G11" s="126" t="s">
        <v>37</v>
      </c>
      <c r="H11" s="99" t="s">
        <v>38</v>
      </c>
      <c r="J11" s="127"/>
    </row>
    <row r="12" spans="1:10" s="7" customFormat="1" ht="12.75">
      <c r="A12" s="128">
        <v>1</v>
      </c>
      <c r="B12" s="129">
        <v>2</v>
      </c>
      <c r="C12" s="129">
        <v>3</v>
      </c>
      <c r="D12" s="130"/>
      <c r="E12" s="129">
        <v>3</v>
      </c>
      <c r="F12" s="100">
        <v>4</v>
      </c>
      <c r="G12" s="131">
        <v>3</v>
      </c>
      <c r="H12" s="132">
        <v>4</v>
      </c>
      <c r="J12" s="133"/>
    </row>
    <row r="13" spans="1:10" s="7" customFormat="1" ht="49.5" customHeight="1">
      <c r="A13" s="233" t="s">
        <v>1</v>
      </c>
      <c r="B13" s="234"/>
      <c r="C13" s="234"/>
      <c r="D13" s="234"/>
      <c r="E13" s="234"/>
      <c r="F13" s="234"/>
      <c r="G13" s="235"/>
      <c r="H13" s="236"/>
      <c r="J13" s="133"/>
    </row>
    <row r="14" spans="1:10" s="6" customFormat="1" ht="15">
      <c r="A14" s="134" t="s">
        <v>39</v>
      </c>
      <c r="B14" s="8"/>
      <c r="C14" s="16">
        <f>F14*12</f>
        <v>0</v>
      </c>
      <c r="D14" s="17">
        <f>G14*I14</f>
        <v>129021.12</v>
      </c>
      <c r="E14" s="16">
        <f>H14*12</f>
        <v>28.8</v>
      </c>
      <c r="F14" s="103"/>
      <c r="G14" s="16">
        <f>H14*12</f>
        <v>28.8</v>
      </c>
      <c r="H14" s="16">
        <v>2.4</v>
      </c>
      <c r="I14" s="6">
        <v>4479.9</v>
      </c>
      <c r="J14" s="127">
        <v>2.24</v>
      </c>
    </row>
    <row r="15" spans="1:10" s="12" customFormat="1" ht="29.25" customHeight="1">
      <c r="A15" s="135" t="s">
        <v>40</v>
      </c>
      <c r="B15" s="136" t="s">
        <v>41</v>
      </c>
      <c r="C15" s="137"/>
      <c r="D15" s="138"/>
      <c r="E15" s="139"/>
      <c r="F15" s="140"/>
      <c r="G15" s="139"/>
      <c r="H15" s="139"/>
      <c r="J15" s="141"/>
    </row>
    <row r="16" spans="1:10" s="12" customFormat="1" ht="15">
      <c r="A16" s="135" t="s">
        <v>42</v>
      </c>
      <c r="B16" s="136" t="s">
        <v>41</v>
      </c>
      <c r="C16" s="137"/>
      <c r="D16" s="138"/>
      <c r="E16" s="139"/>
      <c r="F16" s="140"/>
      <c r="G16" s="139"/>
      <c r="H16" s="139"/>
      <c r="J16" s="141"/>
    </row>
    <row r="17" spans="1:10" s="12" customFormat="1" ht="15">
      <c r="A17" s="135" t="s">
        <v>43</v>
      </c>
      <c r="B17" s="136" t="s">
        <v>44</v>
      </c>
      <c r="C17" s="137"/>
      <c r="D17" s="138"/>
      <c r="E17" s="139"/>
      <c r="F17" s="140"/>
      <c r="G17" s="139"/>
      <c r="H17" s="139"/>
      <c r="J17" s="141"/>
    </row>
    <row r="18" spans="1:10" s="12" customFormat="1" ht="15">
      <c r="A18" s="135" t="s">
        <v>45</v>
      </c>
      <c r="B18" s="136" t="s">
        <v>41</v>
      </c>
      <c r="C18" s="137"/>
      <c r="D18" s="138"/>
      <c r="E18" s="139"/>
      <c r="F18" s="140"/>
      <c r="G18" s="139"/>
      <c r="H18" s="139"/>
      <c r="J18" s="141"/>
    </row>
    <row r="19" spans="1:10" s="6" customFormat="1" ht="30">
      <c r="A19" s="134" t="s">
        <v>46</v>
      </c>
      <c r="B19" s="142"/>
      <c r="C19" s="16">
        <f>F19*12</f>
        <v>0</v>
      </c>
      <c r="D19" s="17">
        <f>G19*I19</f>
        <v>101066.54</v>
      </c>
      <c r="E19" s="16">
        <f>H19*12</f>
        <v>22.56</v>
      </c>
      <c r="F19" s="103"/>
      <c r="G19" s="16">
        <f>H19*12</f>
        <v>22.56</v>
      </c>
      <c r="H19" s="16">
        <v>1.88</v>
      </c>
      <c r="I19" s="6">
        <v>4479.9</v>
      </c>
      <c r="J19" s="127">
        <v>0.89</v>
      </c>
    </row>
    <row r="20" spans="1:10" s="12" customFormat="1" ht="15">
      <c r="A20" s="143" t="s">
        <v>47</v>
      </c>
      <c r="B20" s="10" t="s">
        <v>48</v>
      </c>
      <c r="C20" s="102"/>
      <c r="D20" s="17"/>
      <c r="E20" s="16"/>
      <c r="F20" s="103"/>
      <c r="G20" s="16"/>
      <c r="H20" s="16"/>
      <c r="J20" s="141"/>
    </row>
    <row r="21" spans="1:10" s="12" customFormat="1" ht="15">
      <c r="A21" s="143" t="s">
        <v>49</v>
      </c>
      <c r="B21" s="10" t="s">
        <v>48</v>
      </c>
      <c r="C21" s="102"/>
      <c r="D21" s="17"/>
      <c r="E21" s="16"/>
      <c r="F21" s="103"/>
      <c r="G21" s="16"/>
      <c r="H21" s="16"/>
      <c r="J21" s="141"/>
    </row>
    <row r="22" spans="1:10" s="12" customFormat="1" ht="15">
      <c r="A22" s="144" t="s">
        <v>50</v>
      </c>
      <c r="B22" s="15" t="s">
        <v>51</v>
      </c>
      <c r="C22" s="102"/>
      <c r="D22" s="17"/>
      <c r="E22" s="16"/>
      <c r="F22" s="103"/>
      <c r="G22" s="16"/>
      <c r="H22" s="16"/>
      <c r="J22" s="141"/>
    </row>
    <row r="23" spans="1:10" s="12" customFormat="1" ht="15">
      <c r="A23" s="143" t="s">
        <v>52</v>
      </c>
      <c r="B23" s="10" t="s">
        <v>48</v>
      </c>
      <c r="C23" s="102"/>
      <c r="D23" s="17"/>
      <c r="E23" s="16"/>
      <c r="F23" s="103"/>
      <c r="G23" s="16"/>
      <c r="H23" s="16"/>
      <c r="J23" s="141"/>
    </row>
    <row r="24" spans="1:10" s="12" customFormat="1" ht="25.5">
      <c r="A24" s="143" t="s">
        <v>53</v>
      </c>
      <c r="B24" s="10" t="s">
        <v>54</v>
      </c>
      <c r="C24" s="102"/>
      <c r="D24" s="17"/>
      <c r="E24" s="16"/>
      <c r="F24" s="103"/>
      <c r="G24" s="16"/>
      <c r="H24" s="16"/>
      <c r="J24" s="141"/>
    </row>
    <row r="25" spans="1:10" s="12" customFormat="1" ht="15">
      <c r="A25" s="143" t="s">
        <v>117</v>
      </c>
      <c r="B25" s="10" t="s">
        <v>48</v>
      </c>
      <c r="C25" s="102"/>
      <c r="D25" s="17"/>
      <c r="E25" s="16"/>
      <c r="F25" s="103"/>
      <c r="G25" s="16"/>
      <c r="H25" s="16"/>
      <c r="J25" s="141"/>
    </row>
    <row r="26" spans="1:10" s="12" customFormat="1" ht="15">
      <c r="A26" s="145" t="s">
        <v>118</v>
      </c>
      <c r="B26" s="78" t="s">
        <v>48</v>
      </c>
      <c r="C26" s="102"/>
      <c r="D26" s="17"/>
      <c r="E26" s="16"/>
      <c r="F26" s="103"/>
      <c r="G26" s="16"/>
      <c r="H26" s="16"/>
      <c r="J26" s="141"/>
    </row>
    <row r="27" spans="1:10" s="12" customFormat="1" ht="26.25" thickBot="1">
      <c r="A27" s="146" t="s">
        <v>119</v>
      </c>
      <c r="B27" s="147" t="s">
        <v>55</v>
      </c>
      <c r="C27" s="102"/>
      <c r="D27" s="17"/>
      <c r="E27" s="16"/>
      <c r="F27" s="103"/>
      <c r="G27" s="16"/>
      <c r="H27" s="16"/>
      <c r="J27" s="141"/>
    </row>
    <row r="28" spans="1:10" s="9" customFormat="1" ht="17.25" customHeight="1">
      <c r="A28" s="63" t="s">
        <v>56</v>
      </c>
      <c r="B28" s="8" t="s">
        <v>57</v>
      </c>
      <c r="C28" s="16">
        <f>F28*12</f>
        <v>0</v>
      </c>
      <c r="D28" s="17">
        <f>G28*I28</f>
        <v>34405.63</v>
      </c>
      <c r="E28" s="16">
        <f>H28*12</f>
        <v>7.68</v>
      </c>
      <c r="F28" s="104"/>
      <c r="G28" s="16">
        <f>H28*12</f>
        <v>7.68</v>
      </c>
      <c r="H28" s="16">
        <v>0.64</v>
      </c>
      <c r="I28" s="6">
        <v>4479.9</v>
      </c>
      <c r="J28" s="127">
        <v>0.6</v>
      </c>
    </row>
    <row r="29" spans="1:10" s="6" customFormat="1" ht="20.25" customHeight="1">
      <c r="A29" s="63" t="s">
        <v>58</v>
      </c>
      <c r="B29" s="8" t="s">
        <v>59</v>
      </c>
      <c r="C29" s="16">
        <f>F29*12</f>
        <v>0</v>
      </c>
      <c r="D29" s="17">
        <f>G29*I29</f>
        <v>111818.3</v>
      </c>
      <c r="E29" s="16">
        <f>H29*12</f>
        <v>24.96</v>
      </c>
      <c r="F29" s="104"/>
      <c r="G29" s="16">
        <f>H29*12</f>
        <v>24.96</v>
      </c>
      <c r="H29" s="16">
        <v>2.08</v>
      </c>
      <c r="I29" s="6">
        <v>4479.9</v>
      </c>
      <c r="J29" s="127">
        <v>1.94</v>
      </c>
    </row>
    <row r="30" spans="1:10" s="7" customFormat="1" ht="30">
      <c r="A30" s="63" t="s">
        <v>60</v>
      </c>
      <c r="B30" s="8" t="s">
        <v>61</v>
      </c>
      <c r="C30" s="105"/>
      <c r="D30" s="17">
        <v>1733.72</v>
      </c>
      <c r="E30" s="105"/>
      <c r="F30" s="104"/>
      <c r="G30" s="16">
        <f>D30/I30</f>
        <v>0.39</v>
      </c>
      <c r="H30" s="16">
        <f>G30/12</f>
        <v>0.03</v>
      </c>
      <c r="I30" s="6">
        <v>4479.9</v>
      </c>
      <c r="J30" s="127">
        <v>0.03</v>
      </c>
    </row>
    <row r="31" spans="1:10" s="7" customFormat="1" ht="30">
      <c r="A31" s="63" t="s">
        <v>62</v>
      </c>
      <c r="B31" s="8" t="s">
        <v>61</v>
      </c>
      <c r="C31" s="105"/>
      <c r="D31" s="17">
        <v>1733.72</v>
      </c>
      <c r="E31" s="105"/>
      <c r="F31" s="104"/>
      <c r="G31" s="16">
        <f>D31/I31</f>
        <v>0.39</v>
      </c>
      <c r="H31" s="16">
        <f>G31/12</f>
        <v>0.03</v>
      </c>
      <c r="I31" s="6">
        <v>4479.9</v>
      </c>
      <c r="J31" s="127">
        <v>0.03</v>
      </c>
    </row>
    <row r="32" spans="1:10" s="7" customFormat="1" ht="21" customHeight="1">
      <c r="A32" s="63" t="s">
        <v>63</v>
      </c>
      <c r="B32" s="8" t="s">
        <v>61</v>
      </c>
      <c r="C32" s="105"/>
      <c r="D32" s="17">
        <v>10948.1</v>
      </c>
      <c r="E32" s="105"/>
      <c r="F32" s="104"/>
      <c r="G32" s="16">
        <f>D32/I32</f>
        <v>2.44</v>
      </c>
      <c r="H32" s="16">
        <f>G32/12</f>
        <v>0.2</v>
      </c>
      <c r="I32" s="6">
        <v>4479.9</v>
      </c>
      <c r="J32" s="127">
        <v>0.19</v>
      </c>
    </row>
    <row r="33" spans="1:10" s="7" customFormat="1" ht="30" hidden="1">
      <c r="A33" s="63" t="s">
        <v>64</v>
      </c>
      <c r="B33" s="8" t="s">
        <v>54</v>
      </c>
      <c r="C33" s="105"/>
      <c r="D33" s="17">
        <f>G33*I33</f>
        <v>0</v>
      </c>
      <c r="E33" s="105"/>
      <c r="F33" s="104"/>
      <c r="G33" s="16">
        <f>D33/I33</f>
        <v>2.44</v>
      </c>
      <c r="H33" s="16">
        <f>G33/12</f>
        <v>0.2</v>
      </c>
      <c r="I33" s="6">
        <v>4479.9</v>
      </c>
      <c r="J33" s="127">
        <v>0</v>
      </c>
    </row>
    <row r="34" spans="1:10" s="7" customFormat="1" ht="30">
      <c r="A34" s="63" t="s">
        <v>65</v>
      </c>
      <c r="B34" s="8" t="s">
        <v>54</v>
      </c>
      <c r="C34" s="105"/>
      <c r="D34" s="17">
        <v>10948.11</v>
      </c>
      <c r="E34" s="105"/>
      <c r="F34" s="104"/>
      <c r="G34" s="16">
        <f>D34/I34</f>
        <v>2.44</v>
      </c>
      <c r="H34" s="16">
        <f>G34/12</f>
        <v>0.2</v>
      </c>
      <c r="I34" s="6">
        <v>4479.9</v>
      </c>
      <c r="J34" s="127">
        <v>0</v>
      </c>
    </row>
    <row r="35" spans="1:10" s="7" customFormat="1" ht="30">
      <c r="A35" s="63" t="s">
        <v>120</v>
      </c>
      <c r="B35" s="8"/>
      <c r="C35" s="105">
        <f>F35*12</f>
        <v>0</v>
      </c>
      <c r="D35" s="17">
        <f>G35*I35</f>
        <v>9676.58</v>
      </c>
      <c r="E35" s="105">
        <f>H35*12</f>
        <v>2.16</v>
      </c>
      <c r="F35" s="104"/>
      <c r="G35" s="16">
        <f>H35*12</f>
        <v>2.16</v>
      </c>
      <c r="H35" s="16">
        <v>0.18</v>
      </c>
      <c r="I35" s="6">
        <v>4479.9</v>
      </c>
      <c r="J35" s="127">
        <v>0.14</v>
      </c>
    </row>
    <row r="36" spans="1:10" s="6" customFormat="1" ht="15">
      <c r="A36" s="63" t="s">
        <v>66</v>
      </c>
      <c r="B36" s="8" t="s">
        <v>67</v>
      </c>
      <c r="C36" s="105">
        <f>F36*12</f>
        <v>0</v>
      </c>
      <c r="D36" s="17">
        <f>G36*I36</f>
        <v>2150.35</v>
      </c>
      <c r="E36" s="105">
        <f>H36*12</f>
        <v>0.48</v>
      </c>
      <c r="F36" s="104"/>
      <c r="G36" s="16">
        <f>H36*12</f>
        <v>0.48</v>
      </c>
      <c r="H36" s="16">
        <v>0.04</v>
      </c>
      <c r="I36" s="6">
        <v>4479.9</v>
      </c>
      <c r="J36" s="127">
        <v>0.03</v>
      </c>
    </row>
    <row r="37" spans="1:10" s="6" customFormat="1" ht="15">
      <c r="A37" s="63" t="s">
        <v>68</v>
      </c>
      <c r="B37" s="148" t="s">
        <v>69</v>
      </c>
      <c r="C37" s="106">
        <f>F37*12</f>
        <v>0</v>
      </c>
      <c r="D37" s="17">
        <v>1150.44</v>
      </c>
      <c r="E37" s="106">
        <f>H37*12</f>
        <v>0.24</v>
      </c>
      <c r="F37" s="107"/>
      <c r="G37" s="16">
        <f>D37/I37</f>
        <v>0.26</v>
      </c>
      <c r="H37" s="16">
        <f>G37/12</f>
        <v>0.02</v>
      </c>
      <c r="I37" s="6">
        <v>4479.9</v>
      </c>
      <c r="J37" s="127">
        <v>0.02</v>
      </c>
    </row>
    <row r="38" spans="1:10" s="9" customFormat="1" ht="30">
      <c r="A38" s="63" t="s">
        <v>70</v>
      </c>
      <c r="B38" s="8" t="s">
        <v>71</v>
      </c>
      <c r="C38" s="105">
        <f>F38*12</f>
        <v>0</v>
      </c>
      <c r="D38" s="17">
        <v>1725.65</v>
      </c>
      <c r="E38" s="105">
        <f>H38*12</f>
        <v>0.36</v>
      </c>
      <c r="F38" s="104"/>
      <c r="G38" s="16">
        <f>D38/I38</f>
        <v>0.39</v>
      </c>
      <c r="H38" s="16">
        <f>G38/12</f>
        <v>0.03</v>
      </c>
      <c r="I38" s="6">
        <v>4479.9</v>
      </c>
      <c r="J38" s="127">
        <v>0.03</v>
      </c>
    </row>
    <row r="39" spans="1:10" s="9" customFormat="1" ht="15">
      <c r="A39" s="63" t="s">
        <v>72</v>
      </c>
      <c r="B39" s="8"/>
      <c r="C39" s="16"/>
      <c r="D39" s="16">
        <f>D41+D42+D43+D44+D45+D46+D47+D48+D49+D50</f>
        <v>20142.9</v>
      </c>
      <c r="E39" s="16"/>
      <c r="F39" s="104"/>
      <c r="G39" s="16">
        <f>D39/I39</f>
        <v>4.5</v>
      </c>
      <c r="H39" s="16">
        <f>G39/12</f>
        <v>0.38</v>
      </c>
      <c r="I39" s="6">
        <v>4479.9</v>
      </c>
      <c r="J39" s="127">
        <v>0.5</v>
      </c>
    </row>
    <row r="40" spans="1:10" s="7" customFormat="1" ht="15" hidden="1">
      <c r="A40" s="5"/>
      <c r="B40" s="10"/>
      <c r="C40" s="1"/>
      <c r="D40" s="18"/>
      <c r="E40" s="149"/>
      <c r="F40" s="150"/>
      <c r="G40" s="149"/>
      <c r="H40" s="149"/>
      <c r="I40" s="6"/>
      <c r="J40" s="127"/>
    </row>
    <row r="41" spans="1:10" s="7" customFormat="1" ht="15">
      <c r="A41" s="5" t="s">
        <v>74</v>
      </c>
      <c r="B41" s="10" t="s">
        <v>73</v>
      </c>
      <c r="C41" s="1"/>
      <c r="D41" s="18">
        <v>184.33</v>
      </c>
      <c r="E41" s="149"/>
      <c r="F41" s="150"/>
      <c r="G41" s="149"/>
      <c r="H41" s="149"/>
      <c r="I41" s="6">
        <v>4479.9</v>
      </c>
      <c r="J41" s="127">
        <v>0.01</v>
      </c>
    </row>
    <row r="42" spans="1:10" s="7" customFormat="1" ht="15">
      <c r="A42" s="5" t="s">
        <v>75</v>
      </c>
      <c r="B42" s="10" t="s">
        <v>76</v>
      </c>
      <c r="C42" s="1">
        <f>F42*12</f>
        <v>0</v>
      </c>
      <c r="D42" s="18">
        <v>390.07</v>
      </c>
      <c r="E42" s="149">
        <f>H42*12</f>
        <v>0</v>
      </c>
      <c r="F42" s="150"/>
      <c r="G42" s="149"/>
      <c r="H42" s="149"/>
      <c r="I42" s="6">
        <v>4479.9</v>
      </c>
      <c r="J42" s="127">
        <v>0.01</v>
      </c>
    </row>
    <row r="43" spans="1:10" s="7" customFormat="1" ht="15">
      <c r="A43" s="5" t="s">
        <v>121</v>
      </c>
      <c r="B43" s="10" t="s">
        <v>73</v>
      </c>
      <c r="C43" s="1">
        <f>F43*12</f>
        <v>0</v>
      </c>
      <c r="D43" s="18">
        <v>6244.11</v>
      </c>
      <c r="E43" s="149">
        <f>H43*12</f>
        <v>0</v>
      </c>
      <c r="F43" s="150"/>
      <c r="G43" s="149"/>
      <c r="H43" s="149"/>
      <c r="I43" s="6">
        <v>4479.9</v>
      </c>
      <c r="J43" s="127">
        <v>0.15</v>
      </c>
    </row>
    <row r="44" spans="1:10" s="7" customFormat="1" ht="15">
      <c r="A44" s="5" t="s">
        <v>77</v>
      </c>
      <c r="B44" s="10" t="s">
        <v>73</v>
      </c>
      <c r="C44" s="1">
        <f>F44*12</f>
        <v>0</v>
      </c>
      <c r="D44" s="18">
        <v>743.35</v>
      </c>
      <c r="E44" s="149">
        <f>H44*12</f>
        <v>0</v>
      </c>
      <c r="F44" s="150"/>
      <c r="G44" s="149"/>
      <c r="H44" s="149"/>
      <c r="I44" s="6">
        <v>4479.9</v>
      </c>
      <c r="J44" s="127">
        <v>0.01</v>
      </c>
    </row>
    <row r="45" spans="1:10" s="7" customFormat="1" ht="15">
      <c r="A45" s="5" t="s">
        <v>78</v>
      </c>
      <c r="B45" s="10" t="s">
        <v>73</v>
      </c>
      <c r="C45" s="1">
        <f>F45*12</f>
        <v>0</v>
      </c>
      <c r="D45" s="18">
        <v>3314.05</v>
      </c>
      <c r="E45" s="149">
        <f>H45*12</f>
        <v>0</v>
      </c>
      <c r="F45" s="150"/>
      <c r="G45" s="149"/>
      <c r="H45" s="149"/>
      <c r="I45" s="6">
        <v>4479.9</v>
      </c>
      <c r="J45" s="127">
        <v>0.05</v>
      </c>
    </row>
    <row r="46" spans="1:10" s="7" customFormat="1" ht="15">
      <c r="A46" s="5" t="s">
        <v>79</v>
      </c>
      <c r="B46" s="10" t="s">
        <v>73</v>
      </c>
      <c r="C46" s="1">
        <f>F46*12</f>
        <v>0</v>
      </c>
      <c r="D46" s="18">
        <v>780.14</v>
      </c>
      <c r="E46" s="149">
        <f>H46*12</f>
        <v>0</v>
      </c>
      <c r="F46" s="150"/>
      <c r="G46" s="149"/>
      <c r="H46" s="149"/>
      <c r="I46" s="6">
        <v>4479.9</v>
      </c>
      <c r="J46" s="127">
        <v>0.01</v>
      </c>
    </row>
    <row r="47" spans="1:10" s="7" customFormat="1" ht="15">
      <c r="A47" s="5" t="s">
        <v>80</v>
      </c>
      <c r="B47" s="10" t="s">
        <v>73</v>
      </c>
      <c r="C47" s="1"/>
      <c r="D47" s="18">
        <v>371.66</v>
      </c>
      <c r="E47" s="149"/>
      <c r="F47" s="150"/>
      <c r="G47" s="149"/>
      <c r="H47" s="149"/>
      <c r="I47" s="6">
        <v>4479.9</v>
      </c>
      <c r="J47" s="127">
        <v>0.01</v>
      </c>
    </row>
    <row r="48" spans="1:10" s="7" customFormat="1" ht="15">
      <c r="A48" s="5" t="s">
        <v>81</v>
      </c>
      <c r="B48" s="10" t="s">
        <v>76</v>
      </c>
      <c r="C48" s="1"/>
      <c r="D48" s="18">
        <v>1486.7</v>
      </c>
      <c r="E48" s="149"/>
      <c r="F48" s="150"/>
      <c r="G48" s="149"/>
      <c r="H48" s="149"/>
      <c r="I48" s="6">
        <v>4479.9</v>
      </c>
      <c r="J48" s="127">
        <v>0.02</v>
      </c>
    </row>
    <row r="49" spans="1:10" s="7" customFormat="1" ht="25.5">
      <c r="A49" s="5" t="s">
        <v>82</v>
      </c>
      <c r="B49" s="10" t="s">
        <v>73</v>
      </c>
      <c r="C49" s="1">
        <f>F49*12</f>
        <v>0</v>
      </c>
      <c r="D49" s="18">
        <v>4011.19</v>
      </c>
      <c r="E49" s="149">
        <f>H49*12</f>
        <v>0</v>
      </c>
      <c r="F49" s="150"/>
      <c r="G49" s="149"/>
      <c r="H49" s="149"/>
      <c r="I49" s="6">
        <v>4479.9</v>
      </c>
      <c r="J49" s="127">
        <v>0.07</v>
      </c>
    </row>
    <row r="50" spans="1:10" s="7" customFormat="1" ht="15">
      <c r="A50" s="5" t="s">
        <v>83</v>
      </c>
      <c r="B50" s="10" t="s">
        <v>73</v>
      </c>
      <c r="C50" s="1"/>
      <c r="D50" s="18">
        <v>2617.3</v>
      </c>
      <c r="E50" s="149"/>
      <c r="F50" s="150"/>
      <c r="G50" s="149"/>
      <c r="H50" s="149"/>
      <c r="I50" s="6">
        <v>4479.9</v>
      </c>
      <c r="J50" s="127">
        <v>0.01</v>
      </c>
    </row>
    <row r="51" spans="1:10" s="7" customFormat="1" ht="15" hidden="1">
      <c r="A51" s="5"/>
      <c r="B51" s="10"/>
      <c r="C51" s="109"/>
      <c r="D51" s="18"/>
      <c r="E51" s="151"/>
      <c r="F51" s="150"/>
      <c r="G51" s="149"/>
      <c r="H51" s="149"/>
      <c r="I51" s="6"/>
      <c r="J51" s="127"/>
    </row>
    <row r="52" spans="1:10" s="7" customFormat="1" ht="15" hidden="1">
      <c r="A52" s="5"/>
      <c r="B52" s="10"/>
      <c r="C52" s="1"/>
      <c r="D52" s="18"/>
      <c r="E52" s="149"/>
      <c r="F52" s="150"/>
      <c r="G52" s="149"/>
      <c r="H52" s="149"/>
      <c r="I52" s="6"/>
      <c r="J52" s="127"/>
    </row>
    <row r="53" spans="1:10" s="9" customFormat="1" ht="30">
      <c r="A53" s="63" t="s">
        <v>84</v>
      </c>
      <c r="B53" s="8"/>
      <c r="C53" s="16"/>
      <c r="D53" s="16">
        <f>D54+D55+D56+D60+D61</f>
        <v>20925.22</v>
      </c>
      <c r="E53" s="16"/>
      <c r="F53" s="104"/>
      <c r="G53" s="16">
        <f>D53/I53</f>
        <v>4.67</v>
      </c>
      <c r="H53" s="16">
        <f>G53/12</f>
        <v>0.39</v>
      </c>
      <c r="I53" s="6">
        <v>4479.9</v>
      </c>
      <c r="J53" s="127">
        <v>0.66</v>
      </c>
    </row>
    <row r="54" spans="1:10" s="7" customFormat="1" ht="15">
      <c r="A54" s="5" t="s">
        <v>85</v>
      </c>
      <c r="B54" s="10" t="s">
        <v>86</v>
      </c>
      <c r="C54" s="1"/>
      <c r="D54" s="18">
        <v>2230.05</v>
      </c>
      <c r="E54" s="149"/>
      <c r="F54" s="150"/>
      <c r="G54" s="149"/>
      <c r="H54" s="149"/>
      <c r="I54" s="6">
        <v>4479.9</v>
      </c>
      <c r="J54" s="127">
        <v>0.04</v>
      </c>
    </row>
    <row r="55" spans="1:10" s="7" customFormat="1" ht="25.5">
      <c r="A55" s="5" t="s">
        <v>87</v>
      </c>
      <c r="B55" s="10" t="s">
        <v>88</v>
      </c>
      <c r="C55" s="1"/>
      <c r="D55" s="18">
        <v>1486.7</v>
      </c>
      <c r="E55" s="149"/>
      <c r="F55" s="150"/>
      <c r="G55" s="149"/>
      <c r="H55" s="149"/>
      <c r="I55" s="6">
        <v>4479.9</v>
      </c>
      <c r="J55" s="127">
        <v>0.02</v>
      </c>
    </row>
    <row r="56" spans="1:10" s="7" customFormat="1" ht="15">
      <c r="A56" s="5" t="s">
        <v>89</v>
      </c>
      <c r="B56" s="10" t="s">
        <v>90</v>
      </c>
      <c r="C56" s="1"/>
      <c r="D56" s="18">
        <v>1560.23</v>
      </c>
      <c r="E56" s="149"/>
      <c r="F56" s="150"/>
      <c r="G56" s="149"/>
      <c r="H56" s="149"/>
      <c r="I56" s="6">
        <v>4479.9</v>
      </c>
      <c r="J56" s="127">
        <v>0.03</v>
      </c>
    </row>
    <row r="57" spans="1:10" s="7" customFormat="1" ht="15" hidden="1">
      <c r="A57" s="5" t="s">
        <v>122</v>
      </c>
      <c r="B57" s="10" t="s">
        <v>90</v>
      </c>
      <c r="C57" s="1"/>
      <c r="D57" s="18">
        <f aca="true" t="shared" si="0" ref="D57:D62">G57*I57</f>
        <v>0</v>
      </c>
      <c r="E57" s="149"/>
      <c r="F57" s="150"/>
      <c r="G57" s="149"/>
      <c r="H57" s="149"/>
      <c r="I57" s="6">
        <v>4479.9</v>
      </c>
      <c r="J57" s="127">
        <v>0</v>
      </c>
    </row>
    <row r="58" spans="1:10" s="7" customFormat="1" ht="15" hidden="1">
      <c r="A58" s="5" t="s">
        <v>123</v>
      </c>
      <c r="B58" s="10" t="s">
        <v>73</v>
      </c>
      <c r="C58" s="1"/>
      <c r="D58" s="18">
        <f t="shared" si="0"/>
        <v>0</v>
      </c>
      <c r="E58" s="149"/>
      <c r="F58" s="150"/>
      <c r="G58" s="149"/>
      <c r="H58" s="149"/>
      <c r="I58" s="6">
        <v>4479.9</v>
      </c>
      <c r="J58" s="127">
        <v>0</v>
      </c>
    </row>
    <row r="59" spans="1:10" s="7" customFormat="1" ht="25.5" hidden="1">
      <c r="A59" s="5" t="s">
        <v>124</v>
      </c>
      <c r="B59" s="10" t="s">
        <v>73</v>
      </c>
      <c r="C59" s="1"/>
      <c r="D59" s="18">
        <f t="shared" si="0"/>
        <v>0</v>
      </c>
      <c r="E59" s="149"/>
      <c r="F59" s="150"/>
      <c r="G59" s="149"/>
      <c r="H59" s="149"/>
      <c r="I59" s="6">
        <v>4479.9</v>
      </c>
      <c r="J59" s="127">
        <v>0</v>
      </c>
    </row>
    <row r="60" spans="1:10" s="7" customFormat="1" ht="25.5">
      <c r="A60" s="5" t="s">
        <v>125</v>
      </c>
      <c r="B60" s="15" t="s">
        <v>54</v>
      </c>
      <c r="C60" s="1"/>
      <c r="D60" s="18">
        <v>10360.56</v>
      </c>
      <c r="E60" s="149"/>
      <c r="F60" s="150"/>
      <c r="G60" s="149"/>
      <c r="H60" s="149"/>
      <c r="I60" s="6">
        <v>4479.9</v>
      </c>
      <c r="J60" s="127">
        <v>0.18</v>
      </c>
    </row>
    <row r="61" spans="1:10" s="7" customFormat="1" ht="15">
      <c r="A61" s="5" t="s">
        <v>91</v>
      </c>
      <c r="B61" s="10" t="s">
        <v>61</v>
      </c>
      <c r="C61" s="109"/>
      <c r="D61" s="18">
        <v>5287.68</v>
      </c>
      <c r="E61" s="151"/>
      <c r="F61" s="150"/>
      <c r="G61" s="149"/>
      <c r="H61" s="149"/>
      <c r="I61" s="6">
        <v>4479.9</v>
      </c>
      <c r="J61" s="127">
        <v>0.1</v>
      </c>
    </row>
    <row r="62" spans="1:10" s="7" customFormat="1" ht="15" hidden="1">
      <c r="A62" s="5" t="s">
        <v>126</v>
      </c>
      <c r="B62" s="10" t="s">
        <v>73</v>
      </c>
      <c r="C62" s="1"/>
      <c r="D62" s="18">
        <f t="shared" si="0"/>
        <v>0</v>
      </c>
      <c r="E62" s="149"/>
      <c r="F62" s="150"/>
      <c r="G62" s="149">
        <f>H62*12</f>
        <v>0</v>
      </c>
      <c r="H62" s="149">
        <v>0</v>
      </c>
      <c r="I62" s="6">
        <v>4479.9</v>
      </c>
      <c r="J62" s="127">
        <v>0</v>
      </c>
    </row>
    <row r="63" spans="1:10" s="7" customFormat="1" ht="15" hidden="1">
      <c r="A63" s="5"/>
      <c r="B63" s="10"/>
      <c r="C63" s="1"/>
      <c r="D63" s="18"/>
      <c r="E63" s="149"/>
      <c r="F63" s="150"/>
      <c r="G63" s="149"/>
      <c r="H63" s="149"/>
      <c r="I63" s="6"/>
      <c r="J63" s="127"/>
    </row>
    <row r="64" spans="1:10" s="7" customFormat="1" ht="15" hidden="1">
      <c r="A64" s="5" t="s">
        <v>92</v>
      </c>
      <c r="B64" s="10" t="s">
        <v>61</v>
      </c>
      <c r="C64" s="1"/>
      <c r="D64" s="18">
        <f>G64*I64</f>
        <v>0</v>
      </c>
      <c r="E64" s="149"/>
      <c r="F64" s="150"/>
      <c r="G64" s="149">
        <f>H64*12</f>
        <v>0</v>
      </c>
      <c r="H64" s="149">
        <v>0</v>
      </c>
      <c r="I64" s="6">
        <v>4479.9</v>
      </c>
      <c r="J64" s="127">
        <v>0</v>
      </c>
    </row>
    <row r="65" spans="1:10" s="7" customFormat="1" ht="15">
      <c r="A65" s="63" t="s">
        <v>93</v>
      </c>
      <c r="B65" s="10"/>
      <c r="C65" s="1"/>
      <c r="D65" s="16">
        <f>D67+D68+D70</f>
        <v>15262.73</v>
      </c>
      <c r="E65" s="149"/>
      <c r="F65" s="150"/>
      <c r="G65" s="16">
        <f>D65/I65</f>
        <v>3.41</v>
      </c>
      <c r="H65" s="16">
        <v>0.29</v>
      </c>
      <c r="I65" s="6">
        <v>4479.9</v>
      </c>
      <c r="J65" s="127">
        <v>0.2</v>
      </c>
    </row>
    <row r="66" spans="1:10" s="7" customFormat="1" ht="15" hidden="1">
      <c r="A66" s="5" t="s">
        <v>94</v>
      </c>
      <c r="B66" s="10" t="s">
        <v>61</v>
      </c>
      <c r="C66" s="1"/>
      <c r="D66" s="18">
        <f aca="true" t="shared" si="1" ref="D66:D73">G66*I66</f>
        <v>0</v>
      </c>
      <c r="E66" s="149"/>
      <c r="F66" s="150"/>
      <c r="G66" s="149">
        <f aca="true" t="shared" si="2" ref="G66:G73">H66*12</f>
        <v>0</v>
      </c>
      <c r="H66" s="149">
        <v>0</v>
      </c>
      <c r="I66" s="6">
        <v>4479.9</v>
      </c>
      <c r="J66" s="127">
        <v>0</v>
      </c>
    </row>
    <row r="67" spans="1:10" s="7" customFormat="1" ht="15">
      <c r="A67" s="5" t="s">
        <v>95</v>
      </c>
      <c r="B67" s="10" t="s">
        <v>73</v>
      </c>
      <c r="C67" s="1"/>
      <c r="D67" s="18">
        <v>11051</v>
      </c>
      <c r="E67" s="149"/>
      <c r="F67" s="150"/>
      <c r="G67" s="149"/>
      <c r="H67" s="149"/>
      <c r="I67" s="6">
        <v>4479.9</v>
      </c>
      <c r="J67" s="127">
        <v>0.19</v>
      </c>
    </row>
    <row r="68" spans="1:10" s="7" customFormat="1" ht="15">
      <c r="A68" s="5" t="s">
        <v>96</v>
      </c>
      <c r="B68" s="10" t="s">
        <v>73</v>
      </c>
      <c r="C68" s="1"/>
      <c r="D68" s="18">
        <v>777.03</v>
      </c>
      <c r="E68" s="149"/>
      <c r="F68" s="150"/>
      <c r="G68" s="149"/>
      <c r="H68" s="149"/>
      <c r="I68" s="6">
        <v>4479.9</v>
      </c>
      <c r="J68" s="127">
        <v>0.01</v>
      </c>
    </row>
    <row r="69" spans="1:10" s="7" customFormat="1" ht="27.75" customHeight="1" hidden="1">
      <c r="A69" s="5" t="s">
        <v>97</v>
      </c>
      <c r="B69" s="10" t="s">
        <v>54</v>
      </c>
      <c r="C69" s="1"/>
      <c r="D69" s="18">
        <f t="shared" si="1"/>
        <v>0</v>
      </c>
      <c r="E69" s="149"/>
      <c r="F69" s="150"/>
      <c r="G69" s="149"/>
      <c r="H69" s="149"/>
      <c r="I69" s="6">
        <v>4479.9</v>
      </c>
      <c r="J69" s="127">
        <v>0</v>
      </c>
    </row>
    <row r="70" spans="1:10" s="7" customFormat="1" ht="15">
      <c r="A70" s="5" t="s">
        <v>127</v>
      </c>
      <c r="B70" s="15" t="s">
        <v>128</v>
      </c>
      <c r="C70" s="1"/>
      <c r="D70" s="18">
        <v>3434.7</v>
      </c>
      <c r="E70" s="149"/>
      <c r="F70" s="150"/>
      <c r="G70" s="149"/>
      <c r="H70" s="149"/>
      <c r="I70" s="6">
        <v>4479.9</v>
      </c>
      <c r="J70" s="127">
        <v>0</v>
      </c>
    </row>
    <row r="71" spans="1:10" s="7" customFormat="1" ht="25.5" hidden="1">
      <c r="A71" s="5" t="s">
        <v>98</v>
      </c>
      <c r="B71" s="10" t="s">
        <v>54</v>
      </c>
      <c r="C71" s="1"/>
      <c r="D71" s="18">
        <f t="shared" si="1"/>
        <v>0</v>
      </c>
      <c r="E71" s="149"/>
      <c r="F71" s="150"/>
      <c r="G71" s="149">
        <f t="shared" si="2"/>
        <v>0</v>
      </c>
      <c r="H71" s="149">
        <v>0</v>
      </c>
      <c r="I71" s="6">
        <v>4479.9</v>
      </c>
      <c r="J71" s="127">
        <v>0</v>
      </c>
    </row>
    <row r="72" spans="1:10" s="7" customFormat="1" ht="25.5" hidden="1">
      <c r="A72" s="5" t="s">
        <v>99</v>
      </c>
      <c r="B72" s="10" t="s">
        <v>54</v>
      </c>
      <c r="C72" s="1"/>
      <c r="D72" s="18">
        <f t="shared" si="1"/>
        <v>0</v>
      </c>
      <c r="E72" s="149"/>
      <c r="F72" s="150"/>
      <c r="G72" s="149">
        <f t="shared" si="2"/>
        <v>0</v>
      </c>
      <c r="H72" s="149">
        <v>0</v>
      </c>
      <c r="I72" s="6">
        <v>4479.9</v>
      </c>
      <c r="J72" s="127">
        <v>0</v>
      </c>
    </row>
    <row r="73" spans="1:10" s="7" customFormat="1" ht="25.5" hidden="1">
      <c r="A73" s="5" t="s">
        <v>100</v>
      </c>
      <c r="B73" s="10" t="s">
        <v>54</v>
      </c>
      <c r="C73" s="1"/>
      <c r="D73" s="18">
        <f t="shared" si="1"/>
        <v>0</v>
      </c>
      <c r="E73" s="149"/>
      <c r="F73" s="150"/>
      <c r="G73" s="149">
        <f t="shared" si="2"/>
        <v>0</v>
      </c>
      <c r="H73" s="149">
        <v>0</v>
      </c>
      <c r="I73" s="6">
        <v>4479.9</v>
      </c>
      <c r="J73" s="127">
        <v>0</v>
      </c>
    </row>
    <row r="74" spans="1:10" s="7" customFormat="1" ht="15">
      <c r="A74" s="63" t="s">
        <v>101</v>
      </c>
      <c r="B74" s="10"/>
      <c r="C74" s="1"/>
      <c r="D74" s="16">
        <f>D75+D76</f>
        <v>1681.99</v>
      </c>
      <c r="E74" s="149"/>
      <c r="F74" s="150"/>
      <c r="G74" s="16">
        <f>D74/I74</f>
        <v>0.38</v>
      </c>
      <c r="H74" s="16">
        <f>G74/12</f>
        <v>0.03</v>
      </c>
      <c r="I74" s="6">
        <v>4479.9</v>
      </c>
      <c r="J74" s="127">
        <v>0.13</v>
      </c>
    </row>
    <row r="75" spans="1:10" s="7" customFormat="1" ht="15">
      <c r="A75" s="5" t="s">
        <v>102</v>
      </c>
      <c r="B75" s="10" t="s">
        <v>73</v>
      </c>
      <c r="C75" s="1"/>
      <c r="D75" s="18">
        <v>932.26</v>
      </c>
      <c r="E75" s="149"/>
      <c r="F75" s="150"/>
      <c r="G75" s="149"/>
      <c r="H75" s="149"/>
      <c r="I75" s="6">
        <v>4479.9</v>
      </c>
      <c r="J75" s="127">
        <v>0.02</v>
      </c>
    </row>
    <row r="76" spans="1:10" s="7" customFormat="1" ht="15">
      <c r="A76" s="5" t="s">
        <v>103</v>
      </c>
      <c r="B76" s="10" t="s">
        <v>73</v>
      </c>
      <c r="C76" s="1"/>
      <c r="D76" s="18">
        <v>749.73</v>
      </c>
      <c r="E76" s="149"/>
      <c r="F76" s="150"/>
      <c r="G76" s="149"/>
      <c r="H76" s="149"/>
      <c r="I76" s="6">
        <v>4479.9</v>
      </c>
      <c r="J76" s="127">
        <v>0.01</v>
      </c>
    </row>
    <row r="77" spans="1:10" s="6" customFormat="1" ht="15">
      <c r="A77" s="63" t="s">
        <v>129</v>
      </c>
      <c r="B77" s="8"/>
      <c r="C77" s="16"/>
      <c r="D77" s="16">
        <f>D78+D79</f>
        <v>20414.39</v>
      </c>
      <c r="E77" s="16"/>
      <c r="F77" s="104"/>
      <c r="G77" s="16">
        <f>D77/I77</f>
        <v>4.56</v>
      </c>
      <c r="H77" s="16">
        <f>G77/12</f>
        <v>0.38</v>
      </c>
      <c r="I77" s="6">
        <v>4479.9</v>
      </c>
      <c r="J77" s="127">
        <v>0.35</v>
      </c>
    </row>
    <row r="78" spans="1:10" s="7" customFormat="1" ht="25.5">
      <c r="A78" s="5" t="s">
        <v>130</v>
      </c>
      <c r="B78" s="15" t="s">
        <v>54</v>
      </c>
      <c r="C78" s="1"/>
      <c r="D78" s="18">
        <v>1381.39</v>
      </c>
      <c r="E78" s="149"/>
      <c r="F78" s="150"/>
      <c r="G78" s="149"/>
      <c r="H78" s="149"/>
      <c r="I78" s="6">
        <v>4479.9</v>
      </c>
      <c r="J78" s="127">
        <v>0.02</v>
      </c>
    </row>
    <row r="79" spans="1:10" s="7" customFormat="1" ht="25.5">
      <c r="A79" s="5" t="s">
        <v>131</v>
      </c>
      <c r="B79" s="15" t="s">
        <v>54</v>
      </c>
      <c r="C79" s="1">
        <f>F79*12</f>
        <v>0</v>
      </c>
      <c r="D79" s="18">
        <v>19033</v>
      </c>
      <c r="E79" s="149">
        <f>H79*12</f>
        <v>0</v>
      </c>
      <c r="F79" s="150"/>
      <c r="G79" s="149"/>
      <c r="H79" s="149"/>
      <c r="I79" s="6">
        <v>4479.9</v>
      </c>
      <c r="J79" s="127">
        <v>0.33</v>
      </c>
    </row>
    <row r="80" spans="1:10" s="6" customFormat="1" ht="15">
      <c r="A80" s="63" t="s">
        <v>104</v>
      </c>
      <c r="B80" s="8"/>
      <c r="C80" s="16"/>
      <c r="D80" s="16">
        <f>D81+D82+D83</f>
        <v>18709.3</v>
      </c>
      <c r="E80" s="16"/>
      <c r="F80" s="104"/>
      <c r="G80" s="16">
        <f>D80/I80</f>
        <v>4.18</v>
      </c>
      <c r="H80" s="16">
        <f>G80/12</f>
        <v>0.35</v>
      </c>
      <c r="I80" s="6">
        <v>4479.9</v>
      </c>
      <c r="J80" s="127">
        <v>0.52</v>
      </c>
    </row>
    <row r="81" spans="1:10" s="7" customFormat="1" ht="15">
      <c r="A81" s="5" t="s">
        <v>132</v>
      </c>
      <c r="B81" s="10" t="s">
        <v>86</v>
      </c>
      <c r="C81" s="1"/>
      <c r="D81" s="18">
        <v>14730.75</v>
      </c>
      <c r="E81" s="149"/>
      <c r="F81" s="150"/>
      <c r="G81" s="149"/>
      <c r="H81" s="149"/>
      <c r="I81" s="6">
        <v>4479.9</v>
      </c>
      <c r="J81" s="127">
        <v>0.46</v>
      </c>
    </row>
    <row r="82" spans="1:10" s="101" customFormat="1" ht="15">
      <c r="A82" s="14" t="s">
        <v>133</v>
      </c>
      <c r="B82" s="108" t="s">
        <v>86</v>
      </c>
      <c r="C82" s="152"/>
      <c r="D82" s="18">
        <v>3978.55</v>
      </c>
      <c r="E82" s="149"/>
      <c r="F82" s="150"/>
      <c r="G82" s="149"/>
      <c r="H82" s="149"/>
      <c r="I82" s="12">
        <v>4479.9</v>
      </c>
      <c r="J82" s="127">
        <v>0.06</v>
      </c>
    </row>
    <row r="83" spans="1:10" s="7" customFormat="1" ht="25.5" customHeight="1" hidden="1">
      <c r="A83" s="5" t="s">
        <v>134</v>
      </c>
      <c r="B83" s="10" t="s">
        <v>73</v>
      </c>
      <c r="C83" s="1"/>
      <c r="D83" s="18">
        <f aca="true" t="shared" si="3" ref="D83:D90">G83*I83</f>
        <v>0</v>
      </c>
      <c r="E83" s="149"/>
      <c r="F83" s="150"/>
      <c r="G83" s="149">
        <f aca="true" t="shared" si="4" ref="G83:G90">H83*12</f>
        <v>0</v>
      </c>
      <c r="H83" s="149">
        <v>0</v>
      </c>
      <c r="I83" s="6">
        <v>4479.9</v>
      </c>
      <c r="J83" s="127">
        <v>0</v>
      </c>
    </row>
    <row r="84" spans="1:10" s="6" customFormat="1" ht="30.75" thickBot="1">
      <c r="A84" s="153" t="s">
        <v>105</v>
      </c>
      <c r="B84" s="8" t="s">
        <v>54</v>
      </c>
      <c r="C84" s="106">
        <f>F84*12</f>
        <v>0</v>
      </c>
      <c r="D84" s="106">
        <f t="shared" si="3"/>
        <v>17202.82</v>
      </c>
      <c r="E84" s="106">
        <f aca="true" t="shared" si="5" ref="E84:E90">H84*12</f>
        <v>3.84</v>
      </c>
      <c r="F84" s="107"/>
      <c r="G84" s="106">
        <f t="shared" si="4"/>
        <v>3.84</v>
      </c>
      <c r="H84" s="106">
        <v>0.32</v>
      </c>
      <c r="I84" s="6">
        <v>4479.9</v>
      </c>
      <c r="J84" s="127">
        <v>0.3</v>
      </c>
    </row>
    <row r="85" spans="1:10" s="6" customFormat="1" ht="19.5" hidden="1" thickBot="1">
      <c r="A85" s="154" t="s">
        <v>3</v>
      </c>
      <c r="B85" s="148"/>
      <c r="C85" s="106" t="e">
        <f>F85*12</f>
        <v>#REF!</v>
      </c>
      <c r="D85" s="106">
        <f t="shared" si="3"/>
        <v>0</v>
      </c>
      <c r="E85" s="106">
        <f t="shared" si="5"/>
        <v>0</v>
      </c>
      <c r="F85" s="107" t="e">
        <f>#REF!+#REF!+#REF!+#REF!+#REF!+#REF!+#REF!+#REF!+#REF!+#REF!</f>
        <v>#REF!</v>
      </c>
      <c r="G85" s="106">
        <f t="shared" si="4"/>
        <v>0</v>
      </c>
      <c r="H85" s="106">
        <f>H86+H87+H88+H89+H90+H91+H92+H93+H94+H95+H96+H97</f>
        <v>0</v>
      </c>
      <c r="I85" s="6">
        <v>4479.9</v>
      </c>
      <c r="J85" s="127"/>
    </row>
    <row r="86" spans="1:10" s="7" customFormat="1" ht="15.75" hidden="1" thickBot="1">
      <c r="A86" s="5" t="s">
        <v>106</v>
      </c>
      <c r="B86" s="10"/>
      <c r="C86" s="1"/>
      <c r="D86" s="18">
        <f t="shared" si="3"/>
        <v>0</v>
      </c>
      <c r="E86" s="149">
        <f t="shared" si="5"/>
        <v>0</v>
      </c>
      <c r="F86" s="150" t="e">
        <f>#REF!+#REF!+#REF!+#REF!+#REF!+#REF!+#REF!+#REF!+#REF!+#REF!</f>
        <v>#REF!</v>
      </c>
      <c r="G86" s="149">
        <f t="shared" si="4"/>
        <v>0</v>
      </c>
      <c r="H86" s="149"/>
      <c r="I86" s="6">
        <v>4479.9</v>
      </c>
      <c r="J86" s="133"/>
    </row>
    <row r="87" spans="1:10" s="7" customFormat="1" ht="15.75" hidden="1" thickBot="1">
      <c r="A87" s="5" t="s">
        <v>135</v>
      </c>
      <c r="B87" s="10"/>
      <c r="C87" s="1"/>
      <c r="D87" s="18">
        <f t="shared" si="3"/>
        <v>0</v>
      </c>
      <c r="E87" s="149">
        <f t="shared" si="5"/>
        <v>0</v>
      </c>
      <c r="F87" s="150" t="e">
        <f>#REF!+#REF!+#REF!+#REF!+#REF!+#REF!+#REF!+#REF!+#REF!+#REF!</f>
        <v>#REF!</v>
      </c>
      <c r="G87" s="149">
        <f t="shared" si="4"/>
        <v>0</v>
      </c>
      <c r="H87" s="149"/>
      <c r="I87" s="6">
        <v>4479.9</v>
      </c>
      <c r="J87" s="133"/>
    </row>
    <row r="88" spans="1:10" s="7" customFormat="1" ht="15.75" hidden="1" thickBot="1">
      <c r="A88" s="5" t="s">
        <v>136</v>
      </c>
      <c r="B88" s="10"/>
      <c r="C88" s="1"/>
      <c r="D88" s="18">
        <f t="shared" si="3"/>
        <v>0</v>
      </c>
      <c r="E88" s="149">
        <f t="shared" si="5"/>
        <v>0</v>
      </c>
      <c r="F88" s="150" t="e">
        <f>#REF!+#REF!+#REF!+#REF!+#REF!+#REF!+#REF!+#REF!+#REF!+#REF!</f>
        <v>#REF!</v>
      </c>
      <c r="G88" s="149">
        <f t="shared" si="4"/>
        <v>0</v>
      </c>
      <c r="H88" s="149"/>
      <c r="I88" s="6">
        <v>4479.9</v>
      </c>
      <c r="J88" s="133"/>
    </row>
    <row r="89" spans="1:10" s="7" customFormat="1" ht="15.75" hidden="1" thickBot="1">
      <c r="A89" s="5" t="s">
        <v>137</v>
      </c>
      <c r="B89" s="10"/>
      <c r="C89" s="1"/>
      <c r="D89" s="18">
        <f t="shared" si="3"/>
        <v>0</v>
      </c>
      <c r="E89" s="149">
        <f t="shared" si="5"/>
        <v>0</v>
      </c>
      <c r="F89" s="150" t="e">
        <f>#REF!+#REF!+#REF!+#REF!+#REF!+#REF!+#REF!+#REF!+#REF!+#REF!</f>
        <v>#REF!</v>
      </c>
      <c r="G89" s="149">
        <f t="shared" si="4"/>
        <v>0</v>
      </c>
      <c r="H89" s="149"/>
      <c r="I89" s="6">
        <v>4479.9</v>
      </c>
      <c r="J89" s="133"/>
    </row>
    <row r="90" spans="1:10" s="7" customFormat="1" ht="15.75" hidden="1" thickBot="1">
      <c r="A90" s="5" t="s">
        <v>138</v>
      </c>
      <c r="B90" s="10"/>
      <c r="C90" s="1"/>
      <c r="D90" s="18">
        <f t="shared" si="3"/>
        <v>0</v>
      </c>
      <c r="E90" s="149">
        <f t="shared" si="5"/>
        <v>0</v>
      </c>
      <c r="F90" s="150" t="e">
        <f>#REF!+#REF!+#REF!+#REF!+#REF!+#REF!+#REF!+#REF!+#REF!+#REF!</f>
        <v>#REF!</v>
      </c>
      <c r="G90" s="149">
        <f t="shared" si="4"/>
        <v>0</v>
      </c>
      <c r="H90" s="149"/>
      <c r="I90" s="6">
        <v>4479.9</v>
      </c>
      <c r="J90" s="133"/>
    </row>
    <row r="91" spans="1:10" s="7" customFormat="1" ht="15.75" hidden="1" thickBot="1">
      <c r="A91" s="5" t="s">
        <v>106</v>
      </c>
      <c r="B91" s="10"/>
      <c r="C91" s="1"/>
      <c r="D91" s="18"/>
      <c r="E91" s="149"/>
      <c r="F91" s="150"/>
      <c r="G91" s="149"/>
      <c r="H91" s="149"/>
      <c r="I91" s="6">
        <v>4479.9</v>
      </c>
      <c r="J91" s="133"/>
    </row>
    <row r="92" spans="1:10" s="7" customFormat="1" ht="15.75" hidden="1" thickBot="1">
      <c r="A92" s="5" t="s">
        <v>139</v>
      </c>
      <c r="B92" s="10"/>
      <c r="C92" s="1"/>
      <c r="D92" s="18"/>
      <c r="E92" s="149"/>
      <c r="F92" s="150"/>
      <c r="G92" s="149"/>
      <c r="H92" s="149"/>
      <c r="I92" s="6">
        <v>4479.9</v>
      </c>
      <c r="J92" s="133"/>
    </row>
    <row r="93" spans="1:10" s="7" customFormat="1" ht="15.75" hidden="1" thickBot="1">
      <c r="A93" s="5" t="s">
        <v>140</v>
      </c>
      <c r="B93" s="10"/>
      <c r="C93" s="1"/>
      <c r="D93" s="18"/>
      <c r="E93" s="149"/>
      <c r="F93" s="150"/>
      <c r="G93" s="149"/>
      <c r="H93" s="149"/>
      <c r="I93" s="6">
        <v>4479.9</v>
      </c>
      <c r="J93" s="133"/>
    </row>
    <row r="94" spans="1:10" s="7" customFormat="1" ht="15.75" hidden="1" thickBot="1">
      <c r="A94" s="5" t="s">
        <v>141</v>
      </c>
      <c r="B94" s="10"/>
      <c r="C94" s="1"/>
      <c r="D94" s="18"/>
      <c r="E94" s="149"/>
      <c r="F94" s="150"/>
      <c r="G94" s="149"/>
      <c r="H94" s="149"/>
      <c r="I94" s="6">
        <v>4479.9</v>
      </c>
      <c r="J94" s="133"/>
    </row>
    <row r="95" spans="1:10" s="7" customFormat="1" ht="15.75" hidden="1" thickBot="1">
      <c r="A95" s="5" t="s">
        <v>142</v>
      </c>
      <c r="B95" s="10"/>
      <c r="C95" s="1"/>
      <c r="D95" s="18"/>
      <c r="E95" s="149"/>
      <c r="F95" s="150"/>
      <c r="G95" s="149"/>
      <c r="H95" s="149"/>
      <c r="I95" s="6">
        <v>4479.9</v>
      </c>
      <c r="J95" s="133"/>
    </row>
    <row r="96" spans="1:10" s="7" customFormat="1" ht="15.75" hidden="1" thickBot="1">
      <c r="A96" s="5" t="s">
        <v>143</v>
      </c>
      <c r="B96" s="10"/>
      <c r="C96" s="1"/>
      <c r="D96" s="18"/>
      <c r="E96" s="149"/>
      <c r="F96" s="150"/>
      <c r="G96" s="149"/>
      <c r="H96" s="149"/>
      <c r="I96" s="6">
        <v>4479.9</v>
      </c>
      <c r="J96" s="133"/>
    </row>
    <row r="97" spans="1:10" s="156" customFormat="1" ht="15.75" hidden="1" thickBot="1">
      <c r="A97" s="5" t="s">
        <v>144</v>
      </c>
      <c r="B97" s="10"/>
      <c r="C97" s="1"/>
      <c r="D97" s="18"/>
      <c r="E97" s="149"/>
      <c r="F97" s="150"/>
      <c r="G97" s="149"/>
      <c r="H97" s="149"/>
      <c r="I97" s="6">
        <v>4479.9</v>
      </c>
      <c r="J97" s="155"/>
    </row>
    <row r="98" spans="1:9" s="12" customFormat="1" ht="20.25" thickBot="1">
      <c r="A98" s="157" t="s">
        <v>107</v>
      </c>
      <c r="B98" s="8" t="s">
        <v>48</v>
      </c>
      <c r="C98" s="110"/>
      <c r="D98" s="158">
        <f>G98*I98</f>
        <v>75799.91</v>
      </c>
      <c r="E98" s="159"/>
      <c r="F98" s="160"/>
      <c r="G98" s="106">
        <f>H98*12</f>
        <v>16.92</v>
      </c>
      <c r="H98" s="160">
        <v>1.41</v>
      </c>
      <c r="I98" s="6">
        <v>4479.9</v>
      </c>
    </row>
    <row r="99" spans="1:10" s="6" customFormat="1" ht="19.5">
      <c r="A99" s="161" t="s">
        <v>4</v>
      </c>
      <c r="B99" s="162"/>
      <c r="C99" s="163">
        <f>F99*12</f>
        <v>0</v>
      </c>
      <c r="D99" s="164">
        <f>D98+D84+D80+D77+D74+D65+D53+D39+D38+D37+D36+D35+D34+D32+D31+D30+D29+D28+D19+D14</f>
        <v>606517.52</v>
      </c>
      <c r="E99" s="164">
        <f>E98+E84+E80+E77+E74+E65+E53+E39+E38+E37+E36+E35+E34+E32+E31+E30+E29+E28+E19+E14</f>
        <v>91.08</v>
      </c>
      <c r="F99" s="164">
        <f>F98+F84+F80+F77+F74+F65+F53+F39+F38+F37+F36+F35+F34+F32+F31+F30+F29+F28+F19+F14</f>
        <v>0</v>
      </c>
      <c r="G99" s="164">
        <f>G98+G84+G80+G77+G74+G65+G53+G39+G38+G37+G36+G35+G34+G32+G31+G30+G29+G28+G19+G14</f>
        <v>135.41</v>
      </c>
      <c r="H99" s="164">
        <f>H98+H84+H80+H77+H74+H65+H53+H39+H38+H37+H36+H35+H34+H32+H31+H30+H29+H28+H19+H14</f>
        <v>11.28</v>
      </c>
      <c r="I99" s="6">
        <v>4479.9</v>
      </c>
      <c r="J99" s="127"/>
    </row>
    <row r="100" spans="1:10" s="11" customFormat="1" ht="20.25" hidden="1" thickBot="1">
      <c r="A100" s="165" t="s">
        <v>2</v>
      </c>
      <c r="B100" s="166" t="s">
        <v>48</v>
      </c>
      <c r="C100" s="166" t="s">
        <v>108</v>
      </c>
      <c r="D100" s="167"/>
      <c r="E100" s="168" t="s">
        <v>108</v>
      </c>
      <c r="F100" s="169"/>
      <c r="G100" s="168" t="s">
        <v>108</v>
      </c>
      <c r="H100" s="168"/>
      <c r="J100" s="170"/>
    </row>
    <row r="101" spans="1:10" s="2" customFormat="1" ht="12.75">
      <c r="A101" s="171"/>
      <c r="D101" s="172"/>
      <c r="E101" s="172"/>
      <c r="F101" s="172"/>
      <c r="G101" s="172"/>
      <c r="H101" s="172"/>
      <c r="J101" s="173"/>
    </row>
    <row r="102" spans="1:10" s="2" customFormat="1" ht="12.75">
      <c r="A102" s="171"/>
      <c r="D102" s="172"/>
      <c r="E102" s="172"/>
      <c r="F102" s="172"/>
      <c r="G102" s="172"/>
      <c r="H102" s="172"/>
      <c r="J102" s="173"/>
    </row>
    <row r="103" spans="1:10" s="2" customFormat="1" ht="12.75" hidden="1">
      <c r="A103" s="171"/>
      <c r="D103" s="172"/>
      <c r="E103" s="172"/>
      <c r="F103" s="172"/>
      <c r="G103" s="172"/>
      <c r="H103" s="172"/>
      <c r="J103" s="173"/>
    </row>
    <row r="104" spans="1:10" s="2" customFormat="1" ht="12.75">
      <c r="A104" s="171"/>
      <c r="D104" s="172"/>
      <c r="E104" s="172"/>
      <c r="F104" s="172"/>
      <c r="G104" s="172"/>
      <c r="H104" s="172"/>
      <c r="J104" s="173"/>
    </row>
    <row r="105" spans="1:10" s="2" customFormat="1" ht="12.75">
      <c r="A105" s="171"/>
      <c r="D105" s="172"/>
      <c r="E105" s="172"/>
      <c r="F105" s="172"/>
      <c r="G105" s="172"/>
      <c r="H105" s="172"/>
      <c r="J105" s="173"/>
    </row>
    <row r="106" spans="1:10" s="2" customFormat="1" ht="13.5" thickBot="1">
      <c r="A106" s="171"/>
      <c r="D106" s="172"/>
      <c r="E106" s="172"/>
      <c r="F106" s="172"/>
      <c r="G106" s="172"/>
      <c r="H106" s="172"/>
      <c r="J106" s="173"/>
    </row>
    <row r="107" spans="1:10" s="13" customFormat="1" ht="30.75" thickBot="1">
      <c r="A107" s="64" t="s">
        <v>145</v>
      </c>
      <c r="B107" s="174"/>
      <c r="C107" s="175">
        <f>F107*12</f>
        <v>0</v>
      </c>
      <c r="D107" s="176">
        <f>D113+D114+D115</f>
        <v>1008377.04</v>
      </c>
      <c r="E107" s="176">
        <f>E113+E114+E115</f>
        <v>0</v>
      </c>
      <c r="F107" s="176">
        <f>F113+F114+F115</f>
        <v>0</v>
      </c>
      <c r="G107" s="176">
        <f>G113+G114+G115</f>
        <v>225.1</v>
      </c>
      <c r="H107" s="176">
        <f>H113+H114+H115</f>
        <v>18.75</v>
      </c>
      <c r="I107" s="177">
        <v>4479.9</v>
      </c>
      <c r="J107" s="178"/>
    </row>
    <row r="108" spans="1:10" s="2" customFormat="1" ht="15" hidden="1">
      <c r="A108" s="179" t="s">
        <v>106</v>
      </c>
      <c r="B108" s="77"/>
      <c r="C108" s="109"/>
      <c r="D108" s="180">
        <f>G108*I108</f>
        <v>0</v>
      </c>
      <c r="E108" s="151">
        <f>H108*12</f>
        <v>0</v>
      </c>
      <c r="F108" s="181" t="e">
        <f>#REF!+#REF!+#REF!+#REF!+#REF!+#REF!+#REF!+#REF!+#REF!+#REF!</f>
        <v>#REF!</v>
      </c>
      <c r="G108" s="151">
        <f>H108*12</f>
        <v>0</v>
      </c>
      <c r="H108" s="181"/>
      <c r="I108" s="6">
        <v>4479.9</v>
      </c>
      <c r="J108" s="173"/>
    </row>
    <row r="109" spans="1:10" s="2" customFormat="1" ht="15" hidden="1">
      <c r="A109" s="5" t="s">
        <v>135</v>
      </c>
      <c r="B109" s="10"/>
      <c r="C109" s="1"/>
      <c r="D109" s="18">
        <f>G109*I109</f>
        <v>0</v>
      </c>
      <c r="E109" s="149">
        <f>H109*12</f>
        <v>0</v>
      </c>
      <c r="F109" s="150" t="e">
        <f>#REF!+#REF!+#REF!+#REF!+#REF!+#REF!+#REF!+#REF!+#REF!+#REF!</f>
        <v>#REF!</v>
      </c>
      <c r="G109" s="149">
        <f>H109*12</f>
        <v>0</v>
      </c>
      <c r="H109" s="150"/>
      <c r="I109" s="6">
        <v>4479.9</v>
      </c>
      <c r="J109" s="173"/>
    </row>
    <row r="110" spans="1:10" s="2" customFormat="1" ht="15" hidden="1">
      <c r="A110" s="5" t="s">
        <v>136</v>
      </c>
      <c r="B110" s="10"/>
      <c r="C110" s="1"/>
      <c r="D110" s="18">
        <f>G110*I110</f>
        <v>0</v>
      </c>
      <c r="E110" s="149">
        <f>H110*12</f>
        <v>0</v>
      </c>
      <c r="F110" s="150" t="e">
        <f>#REF!+#REF!+#REF!+#REF!+#REF!+#REF!+#REF!+#REF!+#REF!+#REF!</f>
        <v>#REF!</v>
      </c>
      <c r="G110" s="149">
        <f>H110*12</f>
        <v>0</v>
      </c>
      <c r="H110" s="150"/>
      <c r="I110" s="6">
        <v>4479.9</v>
      </c>
      <c r="J110" s="173"/>
    </row>
    <row r="111" spans="1:10" s="2" customFormat="1" ht="15" hidden="1">
      <c r="A111" s="5" t="s">
        <v>137</v>
      </c>
      <c r="B111" s="10"/>
      <c r="C111" s="1"/>
      <c r="D111" s="18">
        <f>G111*I111</f>
        <v>0</v>
      </c>
      <c r="E111" s="149">
        <f>H111*12</f>
        <v>0</v>
      </c>
      <c r="F111" s="150" t="e">
        <f>#REF!+#REF!+#REF!+#REF!+#REF!+#REF!+#REF!+#REF!+#REF!+#REF!</f>
        <v>#REF!</v>
      </c>
      <c r="G111" s="149">
        <f>H111*12</f>
        <v>0</v>
      </c>
      <c r="H111" s="150"/>
      <c r="I111" s="6">
        <v>4479.9</v>
      </c>
      <c r="J111" s="173"/>
    </row>
    <row r="112" spans="1:10" s="2" customFormat="1" ht="15" hidden="1">
      <c r="A112" s="5" t="s">
        <v>138</v>
      </c>
      <c r="B112" s="10"/>
      <c r="C112" s="1"/>
      <c r="D112" s="18">
        <f>G112*I112</f>
        <v>0</v>
      </c>
      <c r="E112" s="149">
        <f>H112*12</f>
        <v>0</v>
      </c>
      <c r="F112" s="150" t="e">
        <f>#REF!+#REF!+#REF!+#REF!+#REF!+#REF!+#REF!+#REF!+#REF!+#REF!</f>
        <v>#REF!</v>
      </c>
      <c r="G112" s="149">
        <f>H112*12</f>
        <v>0</v>
      </c>
      <c r="H112" s="150"/>
      <c r="I112" s="6">
        <v>4479.9</v>
      </c>
      <c r="J112" s="173"/>
    </row>
    <row r="113" spans="1:10" s="2" customFormat="1" ht="15">
      <c r="A113" s="5" t="s">
        <v>146</v>
      </c>
      <c r="B113" s="10"/>
      <c r="C113" s="1"/>
      <c r="D113" s="18">
        <v>967326.92</v>
      </c>
      <c r="E113" s="149"/>
      <c r="F113" s="150"/>
      <c r="G113" s="149">
        <f>D113/I113</f>
        <v>215.93</v>
      </c>
      <c r="H113" s="149">
        <f>G113/12</f>
        <v>17.99</v>
      </c>
      <c r="I113" s="6">
        <v>4479.9</v>
      </c>
      <c r="J113" s="173"/>
    </row>
    <row r="114" spans="1:10" s="2" customFormat="1" ht="15">
      <c r="A114" s="5" t="s">
        <v>147</v>
      </c>
      <c r="B114" s="10"/>
      <c r="C114" s="1"/>
      <c r="D114" s="18">
        <v>4911.67</v>
      </c>
      <c r="E114" s="149"/>
      <c r="F114" s="150"/>
      <c r="G114" s="149">
        <f>D114/I114</f>
        <v>1.1</v>
      </c>
      <c r="H114" s="149">
        <f>G114/12</f>
        <v>0.09</v>
      </c>
      <c r="I114" s="6">
        <v>4479.9</v>
      </c>
      <c r="J114" s="173"/>
    </row>
    <row r="115" spans="1:10" s="2" customFormat="1" ht="15">
      <c r="A115" s="5" t="s">
        <v>148</v>
      </c>
      <c r="B115" s="10"/>
      <c r="C115" s="1"/>
      <c r="D115" s="18">
        <v>36138.45</v>
      </c>
      <c r="E115" s="149"/>
      <c r="F115" s="150"/>
      <c r="G115" s="149">
        <f>D115/I115</f>
        <v>8.07</v>
      </c>
      <c r="H115" s="149">
        <f>G115/12</f>
        <v>0.67</v>
      </c>
      <c r="I115" s="6">
        <v>4479.9</v>
      </c>
      <c r="J115" s="173"/>
    </row>
    <row r="116" spans="1:10" s="2" customFormat="1" ht="12.75">
      <c r="A116" s="171"/>
      <c r="J116" s="173"/>
    </row>
    <row r="117" spans="1:10" s="2" customFormat="1" ht="13.5" thickBot="1">
      <c r="A117" s="171"/>
      <c r="J117" s="173"/>
    </row>
    <row r="118" spans="1:10" s="2" customFormat="1" ht="20.25" thickBot="1">
      <c r="A118" s="182" t="s">
        <v>6</v>
      </c>
      <c r="B118" s="183"/>
      <c r="C118" s="183"/>
      <c r="D118" s="184">
        <f>D99+D107</f>
        <v>1614894.56</v>
      </c>
      <c r="E118" s="184">
        <f>E99+E107</f>
        <v>91.08</v>
      </c>
      <c r="F118" s="184">
        <f>F99+F107</f>
        <v>0</v>
      </c>
      <c r="G118" s="184">
        <f>G99+G107</f>
        <v>360.51</v>
      </c>
      <c r="H118" s="184">
        <f>H99+H107</f>
        <v>30.03</v>
      </c>
      <c r="J118" s="173"/>
    </row>
    <row r="119" spans="1:10" s="2" customFormat="1" ht="18.75">
      <c r="A119" s="185"/>
      <c r="B119" s="186"/>
      <c r="C119" s="187"/>
      <c r="D119" s="187"/>
      <c r="E119" s="187"/>
      <c r="F119" s="187"/>
      <c r="G119" s="187"/>
      <c r="H119" s="187"/>
      <c r="J119" s="173"/>
    </row>
    <row r="120" spans="1:10" s="2" customFormat="1" ht="18.75">
      <c r="A120" s="185"/>
      <c r="B120" s="186"/>
      <c r="C120" s="187"/>
      <c r="D120" s="187"/>
      <c r="E120" s="187"/>
      <c r="F120" s="187"/>
      <c r="G120" s="187"/>
      <c r="H120" s="187"/>
      <c r="J120" s="173"/>
    </row>
    <row r="121" spans="1:10" s="2" customFormat="1" ht="12.75">
      <c r="A121" s="171"/>
      <c r="J121" s="173"/>
    </row>
    <row r="122" spans="1:10" s="188" customFormat="1" ht="18.75">
      <c r="A122" s="185"/>
      <c r="B122" s="186"/>
      <c r="C122" s="187"/>
      <c r="D122" s="187"/>
      <c r="E122" s="187"/>
      <c r="F122" s="187"/>
      <c r="G122" s="187"/>
      <c r="H122" s="187"/>
      <c r="J122" s="189"/>
    </row>
    <row r="123" spans="1:10" s="11" customFormat="1" ht="19.5">
      <c r="A123" s="190"/>
      <c r="B123" s="191"/>
      <c r="C123" s="111"/>
      <c r="D123" s="111"/>
      <c r="E123" s="111"/>
      <c r="F123" s="111"/>
      <c r="G123" s="111"/>
      <c r="H123" s="111"/>
      <c r="J123" s="170"/>
    </row>
    <row r="124" spans="1:10" s="2" customFormat="1" ht="14.25">
      <c r="A124" s="237" t="s">
        <v>109</v>
      </c>
      <c r="B124" s="237"/>
      <c r="C124" s="237"/>
      <c r="D124" s="237"/>
      <c r="E124" s="237"/>
      <c r="F124" s="237"/>
      <c r="J124" s="173"/>
    </row>
    <row r="125" s="2" customFormat="1" ht="12.75">
      <c r="J125" s="173"/>
    </row>
    <row r="126" spans="1:10" s="2" customFormat="1" ht="12.75">
      <c r="A126" s="171" t="s">
        <v>110</v>
      </c>
      <c r="J126" s="173"/>
    </row>
    <row r="127" s="2" customFormat="1" ht="12.75">
      <c r="J127" s="173"/>
    </row>
    <row r="128" s="2" customFormat="1" ht="12.75">
      <c r="J128" s="173"/>
    </row>
    <row r="129" s="2" customFormat="1" ht="12.75">
      <c r="J129" s="173"/>
    </row>
    <row r="130" s="2" customFormat="1" ht="12.75">
      <c r="J130" s="173"/>
    </row>
    <row r="131" s="2" customFormat="1" ht="12.75">
      <c r="J131" s="173"/>
    </row>
    <row r="132" s="2" customFormat="1" ht="12.75">
      <c r="J132" s="173"/>
    </row>
    <row r="133" s="2" customFormat="1" ht="12.75">
      <c r="J133" s="173"/>
    </row>
    <row r="134" s="2" customFormat="1" ht="12.75">
      <c r="J134" s="173"/>
    </row>
    <row r="135" s="2" customFormat="1" ht="12.75">
      <c r="J135" s="173"/>
    </row>
    <row r="136" s="2" customFormat="1" ht="12.75">
      <c r="J136" s="173"/>
    </row>
    <row r="137" s="2" customFormat="1" ht="12.75">
      <c r="J137" s="173"/>
    </row>
    <row r="138" s="2" customFormat="1" ht="12.75">
      <c r="J138" s="173"/>
    </row>
    <row r="139" s="2" customFormat="1" ht="12.75">
      <c r="J139" s="173"/>
    </row>
    <row r="140" s="2" customFormat="1" ht="12.75">
      <c r="J140" s="173"/>
    </row>
    <row r="141" s="2" customFormat="1" ht="12.75">
      <c r="J141" s="173"/>
    </row>
    <row r="142" s="2" customFormat="1" ht="12.75">
      <c r="J142" s="173"/>
    </row>
    <row r="143" s="2" customFormat="1" ht="12.75">
      <c r="J143" s="173"/>
    </row>
    <row r="144" s="2" customFormat="1" ht="12.75">
      <c r="J144" s="173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24:F124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tabSelected="1" zoomScale="80" zoomScaleNormal="80" zoomScalePageLayoutView="0" workbookViewId="0" topLeftCell="A1">
      <pane xSplit="1" ySplit="2" topLeftCell="G9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121" sqref="N121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72" t="s">
        <v>154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5" s="6" customFormat="1" ht="84.75" customHeight="1" thickBot="1">
      <c r="A2" s="197" t="s">
        <v>0</v>
      </c>
      <c r="B2" s="276" t="s">
        <v>166</v>
      </c>
      <c r="C2" s="277"/>
      <c r="D2" s="278"/>
      <c r="E2" s="277" t="s">
        <v>167</v>
      </c>
      <c r="F2" s="277"/>
      <c r="G2" s="277"/>
      <c r="H2" s="276" t="s">
        <v>168</v>
      </c>
      <c r="I2" s="277"/>
      <c r="J2" s="278"/>
      <c r="K2" s="276" t="s">
        <v>169</v>
      </c>
      <c r="L2" s="277"/>
      <c r="M2" s="278"/>
      <c r="N2" s="52" t="s">
        <v>10</v>
      </c>
      <c r="O2" s="23" t="s">
        <v>5</v>
      </c>
    </row>
    <row r="3" spans="1:15" s="7" customFormat="1" ht="12.75">
      <c r="A3" s="45"/>
      <c r="B3" s="33" t="s">
        <v>7</v>
      </c>
      <c r="C3" s="15" t="s">
        <v>8</v>
      </c>
      <c r="D3" s="40" t="s">
        <v>9</v>
      </c>
      <c r="E3" s="51" t="s">
        <v>7</v>
      </c>
      <c r="F3" s="15" t="s">
        <v>8</v>
      </c>
      <c r="G3" s="21" t="s">
        <v>9</v>
      </c>
      <c r="H3" s="33" t="s">
        <v>7</v>
      </c>
      <c r="I3" s="15" t="s">
        <v>8</v>
      </c>
      <c r="J3" s="40" t="s">
        <v>9</v>
      </c>
      <c r="K3" s="33" t="s">
        <v>7</v>
      </c>
      <c r="L3" s="15" t="s">
        <v>8</v>
      </c>
      <c r="M3" s="40" t="s">
        <v>9</v>
      </c>
      <c r="N3" s="55"/>
      <c r="O3" s="24"/>
    </row>
    <row r="4" spans="1:15" s="7" customFormat="1" ht="49.5" customHeight="1">
      <c r="A4" s="258" t="s">
        <v>1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60"/>
    </row>
    <row r="5" spans="1:15" s="6" customFormat="1" ht="14.25" customHeight="1">
      <c r="A5" s="66" t="s">
        <v>39</v>
      </c>
      <c r="B5" s="34"/>
      <c r="C5" s="8"/>
      <c r="D5" s="67">
        <f>O5/4</f>
        <v>32255.28</v>
      </c>
      <c r="E5" s="52"/>
      <c r="F5" s="8"/>
      <c r="G5" s="67">
        <f>O5/4</f>
        <v>32255.28</v>
      </c>
      <c r="H5" s="34"/>
      <c r="I5" s="8"/>
      <c r="J5" s="67">
        <f>O5/4</f>
        <v>32255.28</v>
      </c>
      <c r="K5" s="34"/>
      <c r="L5" s="8"/>
      <c r="M5" s="67">
        <f>O5/4</f>
        <v>32255.28</v>
      </c>
      <c r="N5" s="57">
        <f>M5+J5+G5+D5</f>
        <v>129021.12</v>
      </c>
      <c r="O5" s="17">
        <v>129021.12</v>
      </c>
    </row>
    <row r="6" spans="1:15" s="6" customFormat="1" ht="30">
      <c r="A6" s="66" t="s">
        <v>46</v>
      </c>
      <c r="B6" s="34"/>
      <c r="C6" s="8"/>
      <c r="D6" s="67">
        <f aca="true" t="shared" si="0" ref="D6:D16">O6/4</f>
        <v>25266.64</v>
      </c>
      <c r="E6" s="52"/>
      <c r="F6" s="8"/>
      <c r="G6" s="67">
        <f aca="true" t="shared" si="1" ref="G6:G16">O6/4</f>
        <v>25266.64</v>
      </c>
      <c r="H6" s="34"/>
      <c r="I6" s="8"/>
      <c r="J6" s="67">
        <f aca="true" t="shared" si="2" ref="J6:J15">O6/4</f>
        <v>25266.64</v>
      </c>
      <c r="K6" s="34"/>
      <c r="L6" s="8"/>
      <c r="M6" s="67">
        <f aca="true" t="shared" si="3" ref="M6:M16">O6/4</f>
        <v>25266.64</v>
      </c>
      <c r="N6" s="57">
        <f aca="true" t="shared" si="4" ref="N6:N52">M6+J6+G6+D6</f>
        <v>101066.56</v>
      </c>
      <c r="O6" s="17">
        <v>101066.54</v>
      </c>
    </row>
    <row r="7" spans="1:15" s="6" customFormat="1" ht="15">
      <c r="A7" s="65" t="s">
        <v>56</v>
      </c>
      <c r="B7" s="34"/>
      <c r="C7" s="8"/>
      <c r="D7" s="67">
        <f t="shared" si="0"/>
        <v>8601.41</v>
      </c>
      <c r="E7" s="52"/>
      <c r="F7" s="8"/>
      <c r="G7" s="67">
        <f t="shared" si="1"/>
        <v>8601.41</v>
      </c>
      <c r="H7" s="34"/>
      <c r="I7" s="8"/>
      <c r="J7" s="67">
        <f t="shared" si="2"/>
        <v>8601.41</v>
      </c>
      <c r="K7" s="34"/>
      <c r="L7" s="8"/>
      <c r="M7" s="67">
        <f t="shared" si="3"/>
        <v>8601.41</v>
      </c>
      <c r="N7" s="57">
        <f t="shared" si="4"/>
        <v>34405.64</v>
      </c>
      <c r="O7" s="17">
        <v>34405.63</v>
      </c>
    </row>
    <row r="8" spans="1:15" s="6" customFormat="1" ht="15">
      <c r="A8" s="65" t="s">
        <v>58</v>
      </c>
      <c r="B8" s="34"/>
      <c r="C8" s="8"/>
      <c r="D8" s="67">
        <f t="shared" si="0"/>
        <v>27954.58</v>
      </c>
      <c r="E8" s="52"/>
      <c r="F8" s="8"/>
      <c r="G8" s="67">
        <f t="shared" si="1"/>
        <v>27954.58</v>
      </c>
      <c r="H8" s="34"/>
      <c r="I8" s="8"/>
      <c r="J8" s="67">
        <f t="shared" si="2"/>
        <v>27954.58</v>
      </c>
      <c r="K8" s="34"/>
      <c r="L8" s="8"/>
      <c r="M8" s="67">
        <f t="shared" si="3"/>
        <v>27954.58</v>
      </c>
      <c r="N8" s="57">
        <f t="shared" si="4"/>
        <v>111818.32</v>
      </c>
      <c r="O8" s="17">
        <v>111818.3</v>
      </c>
    </row>
    <row r="9" spans="1:15" s="6" customFormat="1" ht="30">
      <c r="A9" s="65" t="s">
        <v>60</v>
      </c>
      <c r="B9" s="34"/>
      <c r="C9" s="8"/>
      <c r="D9" s="67">
        <f t="shared" si="0"/>
        <v>433.43</v>
      </c>
      <c r="E9" s="52"/>
      <c r="F9" s="8"/>
      <c r="G9" s="67">
        <f t="shared" si="1"/>
        <v>433.43</v>
      </c>
      <c r="H9" s="34"/>
      <c r="I9" s="8"/>
      <c r="J9" s="67">
        <f t="shared" si="2"/>
        <v>433.43</v>
      </c>
      <c r="K9" s="34"/>
      <c r="L9" s="8"/>
      <c r="M9" s="67">
        <f t="shared" si="3"/>
        <v>433.43</v>
      </c>
      <c r="N9" s="57">
        <f t="shared" si="4"/>
        <v>1733.72</v>
      </c>
      <c r="O9" s="17">
        <v>1733.72</v>
      </c>
    </row>
    <row r="10" spans="1:15" s="6" customFormat="1" ht="30">
      <c r="A10" s="65" t="s">
        <v>62</v>
      </c>
      <c r="B10" s="34"/>
      <c r="C10" s="8"/>
      <c r="D10" s="67">
        <f t="shared" si="0"/>
        <v>433.43</v>
      </c>
      <c r="E10" s="52"/>
      <c r="F10" s="8"/>
      <c r="G10" s="67">
        <f t="shared" si="1"/>
        <v>433.43</v>
      </c>
      <c r="H10" s="34"/>
      <c r="I10" s="8"/>
      <c r="J10" s="67">
        <f t="shared" si="2"/>
        <v>433.43</v>
      </c>
      <c r="K10" s="34"/>
      <c r="L10" s="8"/>
      <c r="M10" s="67">
        <f t="shared" si="3"/>
        <v>433.43</v>
      </c>
      <c r="N10" s="57">
        <f t="shared" si="4"/>
        <v>1733.72</v>
      </c>
      <c r="O10" s="17">
        <v>1733.72</v>
      </c>
    </row>
    <row r="11" spans="1:15" s="6" customFormat="1" ht="15">
      <c r="A11" s="65" t="s">
        <v>63</v>
      </c>
      <c r="B11" s="34"/>
      <c r="C11" s="8"/>
      <c r="D11" s="67">
        <f t="shared" si="0"/>
        <v>2737.03</v>
      </c>
      <c r="E11" s="52"/>
      <c r="F11" s="8"/>
      <c r="G11" s="67">
        <f t="shared" si="1"/>
        <v>2737.03</v>
      </c>
      <c r="H11" s="34"/>
      <c r="I11" s="8"/>
      <c r="J11" s="67">
        <f t="shared" si="2"/>
        <v>2737.03</v>
      </c>
      <c r="K11" s="34"/>
      <c r="L11" s="8"/>
      <c r="M11" s="67">
        <f t="shared" si="3"/>
        <v>2737.03</v>
      </c>
      <c r="N11" s="57">
        <f t="shared" si="4"/>
        <v>10948.12</v>
      </c>
      <c r="O11" s="17">
        <v>10948.1</v>
      </c>
    </row>
    <row r="12" spans="1:15" s="225" customFormat="1" ht="15">
      <c r="A12" s="216" t="s">
        <v>65</v>
      </c>
      <c r="B12" s="217"/>
      <c r="C12" s="218"/>
      <c r="D12" s="219">
        <f t="shared" si="0"/>
        <v>0</v>
      </c>
      <c r="E12" s="220" t="s">
        <v>181</v>
      </c>
      <c r="F12" s="221">
        <v>41544</v>
      </c>
      <c r="G12" s="222">
        <v>10948.11</v>
      </c>
      <c r="H12" s="217"/>
      <c r="I12" s="218"/>
      <c r="J12" s="219">
        <f t="shared" si="2"/>
        <v>0</v>
      </c>
      <c r="K12" s="217"/>
      <c r="L12" s="218"/>
      <c r="M12" s="219">
        <f t="shared" si="3"/>
        <v>0</v>
      </c>
      <c r="N12" s="223">
        <f t="shared" si="4"/>
        <v>10948.11</v>
      </c>
      <c r="O12" s="224"/>
    </row>
    <row r="13" spans="1:15" s="6" customFormat="1" ht="30">
      <c r="A13" s="63" t="s">
        <v>120</v>
      </c>
      <c r="B13" s="34"/>
      <c r="C13" s="8"/>
      <c r="D13" s="67">
        <f t="shared" si="0"/>
        <v>2419.15</v>
      </c>
      <c r="E13" s="52"/>
      <c r="F13" s="8"/>
      <c r="G13" s="67">
        <f t="shared" si="1"/>
        <v>2419.15</v>
      </c>
      <c r="H13" s="34"/>
      <c r="I13" s="8"/>
      <c r="J13" s="67">
        <f t="shared" si="2"/>
        <v>2419.15</v>
      </c>
      <c r="K13" s="34"/>
      <c r="L13" s="8"/>
      <c r="M13" s="67">
        <f t="shared" si="3"/>
        <v>2419.15</v>
      </c>
      <c r="N13" s="57">
        <f t="shared" si="4"/>
        <v>9676.6</v>
      </c>
      <c r="O13" s="17">
        <v>9676.58</v>
      </c>
    </row>
    <row r="14" spans="1:15" s="12" customFormat="1" ht="15">
      <c r="A14" s="65" t="s">
        <v>66</v>
      </c>
      <c r="B14" s="35"/>
      <c r="C14" s="30"/>
      <c r="D14" s="67">
        <f t="shared" si="0"/>
        <v>537.59</v>
      </c>
      <c r="E14" s="53"/>
      <c r="F14" s="30"/>
      <c r="G14" s="67">
        <f t="shared" si="1"/>
        <v>537.59</v>
      </c>
      <c r="H14" s="35"/>
      <c r="I14" s="30"/>
      <c r="J14" s="67">
        <f t="shared" si="2"/>
        <v>537.59</v>
      </c>
      <c r="K14" s="35"/>
      <c r="L14" s="30"/>
      <c r="M14" s="67">
        <f t="shared" si="3"/>
        <v>537.59</v>
      </c>
      <c r="N14" s="57">
        <f t="shared" si="4"/>
        <v>2150.36</v>
      </c>
      <c r="O14" s="17">
        <v>2150.35</v>
      </c>
    </row>
    <row r="15" spans="1:15" s="6" customFormat="1" ht="15">
      <c r="A15" s="65" t="s">
        <v>68</v>
      </c>
      <c r="B15" s="34"/>
      <c r="C15" s="8"/>
      <c r="D15" s="67">
        <f t="shared" si="0"/>
        <v>287.61</v>
      </c>
      <c r="E15" s="52"/>
      <c r="F15" s="8"/>
      <c r="G15" s="67">
        <f t="shared" si="1"/>
        <v>287.61</v>
      </c>
      <c r="H15" s="34"/>
      <c r="I15" s="8"/>
      <c r="J15" s="67">
        <f t="shared" si="2"/>
        <v>287.61</v>
      </c>
      <c r="K15" s="34"/>
      <c r="L15" s="8"/>
      <c r="M15" s="67">
        <f t="shared" si="3"/>
        <v>287.61</v>
      </c>
      <c r="N15" s="57">
        <f t="shared" si="4"/>
        <v>1150.44</v>
      </c>
      <c r="O15" s="17">
        <v>1150.44</v>
      </c>
    </row>
    <row r="16" spans="1:15" s="9" customFormat="1" ht="30">
      <c r="A16" s="63" t="s">
        <v>70</v>
      </c>
      <c r="B16" s="36"/>
      <c r="C16" s="31"/>
      <c r="D16" s="67">
        <f t="shared" si="0"/>
        <v>0</v>
      </c>
      <c r="E16" s="54"/>
      <c r="F16" s="31"/>
      <c r="G16" s="67">
        <f t="shared" si="1"/>
        <v>0</v>
      </c>
      <c r="H16" s="192" t="s">
        <v>228</v>
      </c>
      <c r="I16" s="193">
        <v>41662</v>
      </c>
      <c r="J16" s="194">
        <v>2133.33</v>
      </c>
      <c r="K16" s="192"/>
      <c r="L16" s="193"/>
      <c r="M16" s="67">
        <f t="shared" si="3"/>
        <v>0</v>
      </c>
      <c r="N16" s="57">
        <f t="shared" si="4"/>
        <v>2133.33</v>
      </c>
      <c r="O16" s="17"/>
    </row>
    <row r="17" spans="1:15" s="6" customFormat="1" ht="15">
      <c r="A17" s="65" t="s">
        <v>72</v>
      </c>
      <c r="B17" s="34"/>
      <c r="C17" s="8"/>
      <c r="D17" s="67"/>
      <c r="E17" s="52"/>
      <c r="F17" s="8"/>
      <c r="G17" s="19"/>
      <c r="H17" s="34"/>
      <c r="I17" s="8"/>
      <c r="J17" s="41"/>
      <c r="K17" s="34"/>
      <c r="L17" s="8"/>
      <c r="M17" s="41"/>
      <c r="N17" s="57">
        <f t="shared" si="4"/>
        <v>0</v>
      </c>
      <c r="O17" s="17"/>
    </row>
    <row r="18" spans="1:15" s="6" customFormat="1" ht="15">
      <c r="A18" s="14" t="s">
        <v>74</v>
      </c>
      <c r="B18" s="192" t="s">
        <v>159</v>
      </c>
      <c r="C18" s="193">
        <v>41402</v>
      </c>
      <c r="D18" s="194">
        <v>184.33</v>
      </c>
      <c r="E18" s="192" t="s">
        <v>172</v>
      </c>
      <c r="F18" s="193">
        <v>41509</v>
      </c>
      <c r="G18" s="194">
        <v>184.33</v>
      </c>
      <c r="H18" s="34"/>
      <c r="I18" s="8"/>
      <c r="J18" s="41"/>
      <c r="K18" s="214">
        <v>50</v>
      </c>
      <c r="L18" s="215">
        <v>41759</v>
      </c>
      <c r="M18" s="41">
        <v>184.33</v>
      </c>
      <c r="N18" s="57">
        <f t="shared" si="4"/>
        <v>552.99</v>
      </c>
      <c r="O18" s="17"/>
    </row>
    <row r="19" spans="1:15" s="6" customFormat="1" ht="15">
      <c r="A19" s="264" t="s">
        <v>75</v>
      </c>
      <c r="B19" s="192" t="s">
        <v>162</v>
      </c>
      <c r="C19" s="193">
        <v>41411</v>
      </c>
      <c r="D19" s="194">
        <v>195.03</v>
      </c>
      <c r="E19" s="192" t="s">
        <v>180</v>
      </c>
      <c r="F19" s="193">
        <v>41537</v>
      </c>
      <c r="G19" s="194">
        <v>195.04</v>
      </c>
      <c r="H19" s="34"/>
      <c r="I19" s="8"/>
      <c r="J19" s="41"/>
      <c r="K19" s="34"/>
      <c r="L19" s="8"/>
      <c r="M19" s="41"/>
      <c r="N19" s="57">
        <f t="shared" si="4"/>
        <v>390.07</v>
      </c>
      <c r="O19" s="17"/>
    </row>
    <row r="20" spans="1:15" s="6" customFormat="1" ht="15">
      <c r="A20" s="265"/>
      <c r="B20" s="192" t="s">
        <v>165</v>
      </c>
      <c r="C20" s="193">
        <v>41481</v>
      </c>
      <c r="D20" s="194">
        <v>390.06</v>
      </c>
      <c r="E20" s="52"/>
      <c r="F20" s="8"/>
      <c r="G20" s="19"/>
      <c r="H20" s="34"/>
      <c r="I20" s="8"/>
      <c r="J20" s="41"/>
      <c r="K20" s="34"/>
      <c r="L20" s="8"/>
      <c r="M20" s="41"/>
      <c r="N20" s="57">
        <f t="shared" si="4"/>
        <v>390.06</v>
      </c>
      <c r="O20" s="17"/>
    </row>
    <row r="21" spans="1:15" s="6" customFormat="1" ht="15">
      <c r="A21" s="5" t="s">
        <v>121</v>
      </c>
      <c r="B21" s="34"/>
      <c r="C21" s="8"/>
      <c r="D21" s="67"/>
      <c r="E21" s="52"/>
      <c r="F21" s="8"/>
      <c r="G21" s="19"/>
      <c r="H21" s="34"/>
      <c r="I21" s="8"/>
      <c r="J21" s="41"/>
      <c r="K21" s="34"/>
      <c r="L21" s="8"/>
      <c r="M21" s="41"/>
      <c r="N21" s="57">
        <f t="shared" si="4"/>
        <v>0</v>
      </c>
      <c r="O21" s="17"/>
    </row>
    <row r="22" spans="1:15" s="6" customFormat="1" ht="15">
      <c r="A22" s="14" t="s">
        <v>77</v>
      </c>
      <c r="B22" s="192" t="s">
        <v>157</v>
      </c>
      <c r="C22" s="193">
        <v>41439</v>
      </c>
      <c r="D22" s="194">
        <v>743.35</v>
      </c>
      <c r="E22" s="52"/>
      <c r="F22" s="8"/>
      <c r="G22" s="19"/>
      <c r="H22" s="34"/>
      <c r="I22" s="8"/>
      <c r="J22" s="41"/>
      <c r="K22" s="34"/>
      <c r="L22" s="8"/>
      <c r="M22" s="41"/>
      <c r="N22" s="57">
        <f t="shared" si="4"/>
        <v>743.35</v>
      </c>
      <c r="O22" s="17"/>
    </row>
    <row r="23" spans="1:15" s="6" customFormat="1" ht="15">
      <c r="A23" s="14" t="s">
        <v>78</v>
      </c>
      <c r="B23" s="192" t="s">
        <v>157</v>
      </c>
      <c r="C23" s="193">
        <v>41439</v>
      </c>
      <c r="D23" s="194">
        <v>3314.05</v>
      </c>
      <c r="E23" s="52"/>
      <c r="F23" s="8"/>
      <c r="G23" s="19"/>
      <c r="H23" s="34"/>
      <c r="I23" s="8"/>
      <c r="J23" s="41"/>
      <c r="K23" s="34"/>
      <c r="L23" s="8"/>
      <c r="M23" s="41"/>
      <c r="N23" s="57">
        <f t="shared" si="4"/>
        <v>3314.05</v>
      </c>
      <c r="O23" s="17"/>
    </row>
    <row r="24" spans="1:15" s="6" customFormat="1" ht="15">
      <c r="A24" s="14" t="s">
        <v>79</v>
      </c>
      <c r="B24" s="192" t="s">
        <v>157</v>
      </c>
      <c r="C24" s="193">
        <v>41439</v>
      </c>
      <c r="D24" s="194">
        <v>780.14</v>
      </c>
      <c r="E24" s="52"/>
      <c r="F24" s="8"/>
      <c r="G24" s="19"/>
      <c r="H24" s="34"/>
      <c r="I24" s="8"/>
      <c r="J24" s="41"/>
      <c r="K24" s="34"/>
      <c r="L24" s="8"/>
      <c r="M24" s="41"/>
      <c r="N24" s="57">
        <f t="shared" si="4"/>
        <v>780.14</v>
      </c>
      <c r="O24" s="17"/>
    </row>
    <row r="25" spans="1:15" s="6" customFormat="1" ht="15">
      <c r="A25" s="14" t="s">
        <v>80</v>
      </c>
      <c r="B25" s="192" t="s">
        <v>157</v>
      </c>
      <c r="C25" s="193">
        <v>41439</v>
      </c>
      <c r="D25" s="194">
        <v>371.66</v>
      </c>
      <c r="E25" s="52"/>
      <c r="F25" s="8"/>
      <c r="G25" s="19"/>
      <c r="H25" s="34"/>
      <c r="I25" s="8"/>
      <c r="J25" s="41"/>
      <c r="K25" s="34"/>
      <c r="L25" s="8"/>
      <c r="M25" s="41"/>
      <c r="N25" s="57">
        <f t="shared" si="4"/>
        <v>371.66</v>
      </c>
      <c r="O25" s="17"/>
    </row>
    <row r="26" spans="1:15" s="6" customFormat="1" ht="15">
      <c r="A26" s="14" t="s">
        <v>81</v>
      </c>
      <c r="B26" s="34"/>
      <c r="C26" s="8"/>
      <c r="D26" s="67"/>
      <c r="E26" s="52"/>
      <c r="F26" s="8"/>
      <c r="G26" s="19"/>
      <c r="H26" s="34"/>
      <c r="I26" s="8"/>
      <c r="J26" s="41"/>
      <c r="K26" s="34"/>
      <c r="L26" s="8"/>
      <c r="M26" s="41"/>
      <c r="N26" s="57">
        <f t="shared" si="4"/>
        <v>0</v>
      </c>
      <c r="O26" s="17"/>
    </row>
    <row r="27" spans="1:15" s="7" customFormat="1" ht="25.5">
      <c r="A27" s="14" t="s">
        <v>82</v>
      </c>
      <c r="B27" s="192" t="s">
        <v>157</v>
      </c>
      <c r="C27" s="193">
        <v>41439</v>
      </c>
      <c r="D27" s="194">
        <v>4011.19</v>
      </c>
      <c r="E27" s="55"/>
      <c r="F27" s="10"/>
      <c r="G27" s="20"/>
      <c r="H27" s="37"/>
      <c r="I27" s="10"/>
      <c r="J27" s="43"/>
      <c r="K27" s="37"/>
      <c r="L27" s="10"/>
      <c r="M27" s="43"/>
      <c r="N27" s="57">
        <f t="shared" si="4"/>
        <v>4011.19</v>
      </c>
      <c r="O27" s="17"/>
    </row>
    <row r="28" spans="1:15" s="7" customFormat="1" ht="15">
      <c r="A28" s="14" t="s">
        <v>83</v>
      </c>
      <c r="B28" s="37"/>
      <c r="C28" s="10"/>
      <c r="D28" s="67"/>
      <c r="E28" s="192" t="s">
        <v>182</v>
      </c>
      <c r="F28" s="193">
        <v>41544</v>
      </c>
      <c r="G28" s="194">
        <v>2617.3</v>
      </c>
      <c r="H28" s="37"/>
      <c r="I28" s="10"/>
      <c r="J28" s="43"/>
      <c r="K28" s="37"/>
      <c r="L28" s="10"/>
      <c r="M28" s="43"/>
      <c r="N28" s="57">
        <f t="shared" si="4"/>
        <v>2617.3</v>
      </c>
      <c r="O28" s="17"/>
    </row>
    <row r="29" spans="1:15" s="7" customFormat="1" ht="30">
      <c r="A29" s="65" t="s">
        <v>84</v>
      </c>
      <c r="B29" s="37"/>
      <c r="C29" s="10"/>
      <c r="D29" s="67"/>
      <c r="E29" s="55"/>
      <c r="F29" s="10"/>
      <c r="G29" s="67"/>
      <c r="H29" s="37"/>
      <c r="I29" s="10"/>
      <c r="J29" s="67"/>
      <c r="K29" s="37"/>
      <c r="L29" s="10"/>
      <c r="M29" s="67"/>
      <c r="N29" s="57">
        <f t="shared" si="4"/>
        <v>0</v>
      </c>
      <c r="O29" s="17"/>
    </row>
    <row r="30" spans="1:15" s="6" customFormat="1" ht="25.5">
      <c r="A30" s="14" t="s">
        <v>85</v>
      </c>
      <c r="B30" s="192" t="s">
        <v>153</v>
      </c>
      <c r="C30" s="193">
        <v>41425</v>
      </c>
      <c r="D30" s="194">
        <v>743.35</v>
      </c>
      <c r="E30" s="52"/>
      <c r="F30" s="8"/>
      <c r="G30" s="19"/>
      <c r="H30" s="192" t="s">
        <v>207</v>
      </c>
      <c r="I30" s="193" t="s">
        <v>208</v>
      </c>
      <c r="J30" s="194">
        <v>743.35</v>
      </c>
      <c r="K30" s="192" t="s">
        <v>231</v>
      </c>
      <c r="L30" s="193">
        <v>41733</v>
      </c>
      <c r="M30" s="194">
        <v>743.35</v>
      </c>
      <c r="N30" s="57">
        <f t="shared" si="4"/>
        <v>2230.05</v>
      </c>
      <c r="O30" s="17"/>
    </row>
    <row r="31" spans="1:15" s="9" customFormat="1" ht="25.5">
      <c r="A31" s="14" t="s">
        <v>87</v>
      </c>
      <c r="B31" s="36"/>
      <c r="C31" s="31"/>
      <c r="D31" s="67"/>
      <c r="E31" s="54"/>
      <c r="F31" s="31"/>
      <c r="G31" s="32"/>
      <c r="H31" s="192" t="s">
        <v>207</v>
      </c>
      <c r="I31" s="193" t="s">
        <v>210</v>
      </c>
      <c r="J31" s="194">
        <v>1486.7</v>
      </c>
      <c r="K31" s="36"/>
      <c r="L31" s="31"/>
      <c r="M31" s="42"/>
      <c r="N31" s="57">
        <f t="shared" si="4"/>
        <v>1486.7</v>
      </c>
      <c r="O31" s="17"/>
    </row>
    <row r="32" spans="1:15" s="7" customFormat="1" ht="15">
      <c r="A32" s="14" t="s">
        <v>89</v>
      </c>
      <c r="B32" s="192" t="s">
        <v>165</v>
      </c>
      <c r="C32" s="193">
        <v>41481</v>
      </c>
      <c r="D32" s="194">
        <v>1560.23</v>
      </c>
      <c r="E32" s="55"/>
      <c r="F32" s="10"/>
      <c r="G32" s="20"/>
      <c r="H32" s="69"/>
      <c r="I32" s="78"/>
      <c r="J32" s="58"/>
      <c r="K32" s="37"/>
      <c r="L32" s="10"/>
      <c r="M32" s="43"/>
      <c r="N32" s="57">
        <f t="shared" si="4"/>
        <v>1560.23</v>
      </c>
      <c r="O32" s="17"/>
    </row>
    <row r="33" spans="1:15" s="7" customFormat="1" ht="15">
      <c r="A33" s="5" t="s">
        <v>125</v>
      </c>
      <c r="B33" s="37"/>
      <c r="C33" s="10"/>
      <c r="D33" s="67"/>
      <c r="E33" s="55"/>
      <c r="F33" s="10"/>
      <c r="G33" s="20"/>
      <c r="H33" s="192"/>
      <c r="I33" s="193"/>
      <c r="J33" s="194"/>
      <c r="K33" s="37"/>
      <c r="L33" s="10"/>
      <c r="M33" s="43"/>
      <c r="N33" s="57">
        <f t="shared" si="4"/>
        <v>0</v>
      </c>
      <c r="O33" s="17"/>
    </row>
    <row r="34" spans="1:15" s="7" customFormat="1" ht="15">
      <c r="A34" s="5" t="s">
        <v>91</v>
      </c>
      <c r="B34" s="37"/>
      <c r="C34" s="10"/>
      <c r="D34" s="67">
        <f>O34/4</f>
        <v>1321.92</v>
      </c>
      <c r="E34" s="55"/>
      <c r="F34" s="10"/>
      <c r="G34" s="67">
        <f>O34/4</f>
        <v>1321.92</v>
      </c>
      <c r="H34" s="37"/>
      <c r="I34" s="10"/>
      <c r="J34" s="67">
        <f>O34/4</f>
        <v>1321.92</v>
      </c>
      <c r="K34" s="37"/>
      <c r="L34" s="10"/>
      <c r="M34" s="67">
        <f>O34/4</f>
        <v>1321.92</v>
      </c>
      <c r="N34" s="57">
        <f t="shared" si="4"/>
        <v>5287.68</v>
      </c>
      <c r="O34" s="17">
        <v>5287.68</v>
      </c>
    </row>
    <row r="35" spans="1:15" s="7" customFormat="1" ht="15">
      <c r="A35" s="65" t="s">
        <v>93</v>
      </c>
      <c r="B35" s="37"/>
      <c r="C35" s="10"/>
      <c r="D35" s="67"/>
      <c r="E35" s="55"/>
      <c r="F35" s="10"/>
      <c r="G35" s="67"/>
      <c r="H35" s="37"/>
      <c r="I35" s="10"/>
      <c r="J35" s="67"/>
      <c r="K35" s="37"/>
      <c r="L35" s="10"/>
      <c r="M35" s="67"/>
      <c r="N35" s="57">
        <f t="shared" si="4"/>
        <v>0</v>
      </c>
      <c r="O35" s="17"/>
    </row>
    <row r="36" spans="1:15" s="7" customFormat="1" ht="15">
      <c r="A36" s="14" t="s">
        <v>95</v>
      </c>
      <c r="B36" s="37"/>
      <c r="C36" s="10"/>
      <c r="D36" s="67"/>
      <c r="E36" s="55"/>
      <c r="F36" s="10"/>
      <c r="G36" s="67"/>
      <c r="H36" s="37"/>
      <c r="I36" s="10"/>
      <c r="J36" s="67"/>
      <c r="K36" s="192" t="s">
        <v>224</v>
      </c>
      <c r="L36" s="193">
        <v>41712</v>
      </c>
      <c r="M36" s="194">
        <v>11051</v>
      </c>
      <c r="N36" s="57">
        <f t="shared" si="4"/>
        <v>11051</v>
      </c>
      <c r="O36" s="17"/>
    </row>
    <row r="37" spans="1:15" s="7" customFormat="1" ht="15">
      <c r="A37" s="14" t="s">
        <v>96</v>
      </c>
      <c r="B37" s="37"/>
      <c r="C37" s="10"/>
      <c r="D37" s="67"/>
      <c r="E37" s="55"/>
      <c r="F37" s="10"/>
      <c r="G37" s="67"/>
      <c r="H37" s="37"/>
      <c r="I37" s="10"/>
      <c r="J37" s="67"/>
      <c r="K37" s="192" t="s">
        <v>223</v>
      </c>
      <c r="L37" s="193">
        <v>41705</v>
      </c>
      <c r="M37" s="194">
        <v>777.03</v>
      </c>
      <c r="N37" s="57">
        <f t="shared" si="4"/>
        <v>777.03</v>
      </c>
      <c r="O37" s="17"/>
    </row>
    <row r="38" spans="1:15" s="7" customFormat="1" ht="15">
      <c r="A38" s="5" t="s">
        <v>127</v>
      </c>
      <c r="B38" s="192" t="s">
        <v>158</v>
      </c>
      <c r="C38" s="193">
        <v>41446</v>
      </c>
      <c r="D38" s="194">
        <v>3434.7</v>
      </c>
      <c r="E38" s="55"/>
      <c r="F38" s="10"/>
      <c r="G38" s="67"/>
      <c r="H38" s="37"/>
      <c r="I38" s="10"/>
      <c r="J38" s="67"/>
      <c r="K38" s="37"/>
      <c r="L38" s="10"/>
      <c r="M38" s="67"/>
      <c r="N38" s="57">
        <f t="shared" si="4"/>
        <v>3434.7</v>
      </c>
      <c r="O38" s="17"/>
    </row>
    <row r="39" spans="1:15" s="7" customFormat="1" ht="15">
      <c r="A39" s="65" t="s">
        <v>101</v>
      </c>
      <c r="B39" s="37"/>
      <c r="C39" s="10"/>
      <c r="D39" s="67"/>
      <c r="E39" s="55"/>
      <c r="F39" s="10"/>
      <c r="G39" s="67"/>
      <c r="H39" s="37"/>
      <c r="I39" s="10"/>
      <c r="J39" s="67"/>
      <c r="K39" s="37"/>
      <c r="L39" s="10"/>
      <c r="M39" s="67"/>
      <c r="N39" s="57">
        <f t="shared" si="4"/>
        <v>0</v>
      </c>
      <c r="O39" s="17"/>
    </row>
    <row r="40" spans="1:15" s="7" customFormat="1" ht="25.5">
      <c r="A40" s="14" t="s">
        <v>102</v>
      </c>
      <c r="B40" s="37"/>
      <c r="C40" s="10"/>
      <c r="D40" s="67"/>
      <c r="E40" s="55"/>
      <c r="F40" s="10"/>
      <c r="G40" s="67"/>
      <c r="H40" s="192" t="s">
        <v>207</v>
      </c>
      <c r="I40" s="193" t="s">
        <v>214</v>
      </c>
      <c r="J40" s="194">
        <v>932.26</v>
      </c>
      <c r="K40" s="37"/>
      <c r="L40" s="10"/>
      <c r="M40" s="67"/>
      <c r="N40" s="57">
        <f t="shared" si="4"/>
        <v>932.26</v>
      </c>
      <c r="O40" s="17"/>
    </row>
    <row r="41" spans="1:15" s="7" customFormat="1" ht="15">
      <c r="A41" s="14" t="s">
        <v>103</v>
      </c>
      <c r="B41" s="37"/>
      <c r="C41" s="10"/>
      <c r="D41" s="67"/>
      <c r="E41" s="55"/>
      <c r="F41" s="10"/>
      <c r="G41" s="67"/>
      <c r="H41" s="37"/>
      <c r="I41" s="10"/>
      <c r="J41" s="67"/>
      <c r="K41" s="37"/>
      <c r="L41" s="10"/>
      <c r="M41" s="67"/>
      <c r="N41" s="57">
        <f t="shared" si="4"/>
        <v>0</v>
      </c>
      <c r="O41" s="17"/>
    </row>
    <row r="42" spans="1:15" s="7" customFormat="1" ht="15">
      <c r="A42" s="63" t="s">
        <v>129</v>
      </c>
      <c r="B42" s="37"/>
      <c r="C42" s="10"/>
      <c r="D42" s="67"/>
      <c r="E42" s="55"/>
      <c r="F42" s="10"/>
      <c r="G42" s="67"/>
      <c r="H42" s="37"/>
      <c r="I42" s="10"/>
      <c r="J42" s="67"/>
      <c r="K42" s="37"/>
      <c r="L42" s="10"/>
      <c r="M42" s="67"/>
      <c r="N42" s="57">
        <f t="shared" si="4"/>
        <v>0</v>
      </c>
      <c r="O42" s="17"/>
    </row>
    <row r="43" spans="1:15" s="7" customFormat="1" ht="15">
      <c r="A43" s="5" t="s">
        <v>130</v>
      </c>
      <c r="B43" s="37"/>
      <c r="C43" s="10"/>
      <c r="D43" s="67"/>
      <c r="E43" s="55"/>
      <c r="F43" s="10"/>
      <c r="G43" s="67"/>
      <c r="H43" s="37"/>
      <c r="I43" s="10"/>
      <c r="J43" s="67"/>
      <c r="K43" s="37"/>
      <c r="L43" s="10"/>
      <c r="M43" s="67"/>
      <c r="N43" s="57">
        <f t="shared" si="4"/>
        <v>0</v>
      </c>
      <c r="O43" s="17"/>
    </row>
    <row r="44" spans="1:15" s="7" customFormat="1" ht="15">
      <c r="A44" s="5" t="s">
        <v>131</v>
      </c>
      <c r="B44" s="37"/>
      <c r="C44" s="10"/>
      <c r="D44" s="67"/>
      <c r="E44" s="55"/>
      <c r="F44" s="10"/>
      <c r="G44" s="67"/>
      <c r="H44" s="37"/>
      <c r="I44" s="10"/>
      <c r="J44" s="67"/>
      <c r="K44" s="37"/>
      <c r="L44" s="10"/>
      <c r="M44" s="67"/>
      <c r="N44" s="57">
        <f t="shared" si="4"/>
        <v>0</v>
      </c>
      <c r="O44" s="17"/>
    </row>
    <row r="45" spans="1:15" s="7" customFormat="1" ht="15">
      <c r="A45" s="65" t="s">
        <v>104</v>
      </c>
      <c r="B45" s="37"/>
      <c r="C45" s="10"/>
      <c r="D45" s="67"/>
      <c r="E45" s="55"/>
      <c r="F45" s="10"/>
      <c r="G45" s="67"/>
      <c r="H45" s="37"/>
      <c r="I45" s="10"/>
      <c r="J45" s="67"/>
      <c r="K45" s="37"/>
      <c r="L45" s="10"/>
      <c r="M45" s="67"/>
      <c r="N45" s="57">
        <f t="shared" si="4"/>
        <v>0</v>
      </c>
      <c r="O45" s="17"/>
    </row>
    <row r="46" spans="1:15" s="7" customFormat="1" ht="15">
      <c r="A46" s="249" t="s">
        <v>132</v>
      </c>
      <c r="B46" s="69"/>
      <c r="C46" s="78"/>
      <c r="D46" s="67"/>
      <c r="E46" s="70"/>
      <c r="F46" s="78"/>
      <c r="G46" s="67"/>
      <c r="H46" s="192" t="s">
        <v>205</v>
      </c>
      <c r="I46" s="193">
        <v>41608</v>
      </c>
      <c r="J46" s="194">
        <v>2893.97</v>
      </c>
      <c r="K46" s="192" t="s">
        <v>222</v>
      </c>
      <c r="L46" s="193">
        <v>41692</v>
      </c>
      <c r="M46" s="194">
        <v>2377.85</v>
      </c>
      <c r="N46" s="57">
        <f t="shared" si="4"/>
        <v>5271.82</v>
      </c>
      <c r="O46" s="17"/>
    </row>
    <row r="47" spans="1:15" s="7" customFormat="1" ht="15">
      <c r="A47" s="250"/>
      <c r="B47" s="69"/>
      <c r="C47" s="78"/>
      <c r="D47" s="67"/>
      <c r="E47" s="70"/>
      <c r="F47" s="78"/>
      <c r="G47" s="67"/>
      <c r="H47" s="69">
        <v>248</v>
      </c>
      <c r="I47" s="213">
        <v>41615</v>
      </c>
      <c r="J47" s="194">
        <v>868.19</v>
      </c>
      <c r="K47" s="69"/>
      <c r="L47" s="78"/>
      <c r="M47" s="67"/>
      <c r="N47" s="57">
        <f t="shared" si="4"/>
        <v>868.19</v>
      </c>
      <c r="O47" s="17"/>
    </row>
    <row r="48" spans="1:15" s="7" customFormat="1" ht="15">
      <c r="A48" s="250"/>
      <c r="B48" s="69"/>
      <c r="C48" s="78"/>
      <c r="D48" s="67"/>
      <c r="E48" s="70"/>
      <c r="F48" s="78"/>
      <c r="G48" s="67"/>
      <c r="H48" s="69">
        <v>248</v>
      </c>
      <c r="I48" s="213">
        <v>41615</v>
      </c>
      <c r="J48" s="194">
        <v>1446.98</v>
      </c>
      <c r="K48" s="69"/>
      <c r="L48" s="78"/>
      <c r="M48" s="67"/>
      <c r="N48" s="57">
        <f t="shared" si="4"/>
        <v>1446.98</v>
      </c>
      <c r="O48" s="17"/>
    </row>
    <row r="49" spans="1:15" s="7" customFormat="1" ht="15">
      <c r="A49" s="251"/>
      <c r="B49" s="69"/>
      <c r="C49" s="78"/>
      <c r="D49" s="67"/>
      <c r="E49" s="70"/>
      <c r="F49" s="78"/>
      <c r="G49" s="67"/>
      <c r="H49" s="192" t="s">
        <v>206</v>
      </c>
      <c r="I49" s="193">
        <v>41622</v>
      </c>
      <c r="J49" s="194">
        <v>1446.98</v>
      </c>
      <c r="K49" s="69"/>
      <c r="L49" s="78"/>
      <c r="M49" s="67"/>
      <c r="N49" s="57">
        <f t="shared" si="4"/>
        <v>1446.98</v>
      </c>
      <c r="O49" s="17"/>
    </row>
    <row r="50" spans="1:15" s="7" customFormat="1" ht="15.75" thickBot="1">
      <c r="A50" s="14" t="s">
        <v>133</v>
      </c>
      <c r="B50" s="69"/>
      <c r="C50" s="78"/>
      <c r="D50" s="67"/>
      <c r="E50" s="70"/>
      <c r="F50" s="78"/>
      <c r="G50" s="67"/>
      <c r="H50" s="69"/>
      <c r="I50" s="78"/>
      <c r="J50" s="67"/>
      <c r="K50" s="69"/>
      <c r="L50" s="78"/>
      <c r="M50" s="67"/>
      <c r="N50" s="57">
        <f t="shared" si="4"/>
        <v>0</v>
      </c>
      <c r="O50" s="16"/>
    </row>
    <row r="51" spans="1:15" s="7" customFormat="1" ht="19.5" thickBot="1">
      <c r="A51" s="4" t="s">
        <v>107</v>
      </c>
      <c r="B51" s="10"/>
      <c r="C51" s="10"/>
      <c r="D51" s="67">
        <f>O51/4</f>
        <v>17810.42</v>
      </c>
      <c r="E51" s="10"/>
      <c r="F51" s="10"/>
      <c r="G51" s="67">
        <f>O51/4</f>
        <v>17810.42</v>
      </c>
      <c r="H51" s="10"/>
      <c r="I51" s="10"/>
      <c r="J51" s="67">
        <f>O51/4</f>
        <v>17810.42</v>
      </c>
      <c r="K51" s="10"/>
      <c r="L51" s="10"/>
      <c r="M51" s="67">
        <f>O51/4</f>
        <v>17810.42</v>
      </c>
      <c r="N51" s="57">
        <f t="shared" si="4"/>
        <v>71241.68</v>
      </c>
      <c r="O51" s="105">
        <v>71241.66</v>
      </c>
    </row>
    <row r="52" spans="1:15" s="6" customFormat="1" ht="20.25" thickBot="1">
      <c r="A52" s="48" t="s">
        <v>4</v>
      </c>
      <c r="B52" s="112"/>
      <c r="C52" s="113"/>
      <c r="D52" s="116">
        <f>SUM(D5:D51)</f>
        <v>135786.58</v>
      </c>
      <c r="E52" s="114"/>
      <c r="F52" s="113"/>
      <c r="G52" s="116">
        <f>SUM(G5:G51)</f>
        <v>134003.27</v>
      </c>
      <c r="H52" s="115"/>
      <c r="I52" s="113"/>
      <c r="J52" s="116">
        <f>SUM(J5:J51)</f>
        <v>132010.25</v>
      </c>
      <c r="K52" s="115"/>
      <c r="L52" s="113"/>
      <c r="M52" s="116">
        <f>SUM(M5:M51)</f>
        <v>135192.05</v>
      </c>
      <c r="N52" s="57">
        <f t="shared" si="4"/>
        <v>536992.15</v>
      </c>
      <c r="O52" s="26">
        <f>M52+J52+G52+D52</f>
        <v>536992.15</v>
      </c>
    </row>
    <row r="53" spans="1:15" s="11" customFormat="1" ht="20.25" hidden="1" thickBot="1">
      <c r="A53" s="49" t="s">
        <v>2</v>
      </c>
      <c r="B53" s="79"/>
      <c r="C53" s="80"/>
      <c r="D53" s="81"/>
      <c r="E53" s="82"/>
      <c r="F53" s="80"/>
      <c r="G53" s="83"/>
      <c r="H53" s="79"/>
      <c r="I53" s="80"/>
      <c r="J53" s="81"/>
      <c r="K53" s="79"/>
      <c r="L53" s="80"/>
      <c r="M53" s="81"/>
      <c r="N53" s="56"/>
      <c r="O53" s="27"/>
    </row>
    <row r="54" spans="1:15" s="13" customFormat="1" ht="39.75" customHeight="1" thickBot="1">
      <c r="A54" s="261" t="s">
        <v>3</v>
      </c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3"/>
      <c r="O54" s="28"/>
    </row>
    <row r="55" spans="1:15" s="7" customFormat="1" ht="12.75">
      <c r="A55" s="5" t="s">
        <v>146</v>
      </c>
      <c r="B55" s="37"/>
      <c r="C55" s="10"/>
      <c r="D55" s="43"/>
      <c r="E55" s="55"/>
      <c r="F55" s="10"/>
      <c r="G55" s="20"/>
      <c r="H55" s="37"/>
      <c r="I55" s="10"/>
      <c r="J55" s="43"/>
      <c r="K55" s="37"/>
      <c r="L55" s="10"/>
      <c r="M55" s="43"/>
      <c r="N55" s="55"/>
      <c r="O55" s="68"/>
    </row>
    <row r="56" spans="1:15" s="7" customFormat="1" ht="12.75">
      <c r="A56" s="5" t="s">
        <v>147</v>
      </c>
      <c r="B56" s="70"/>
      <c r="C56" s="78"/>
      <c r="D56" s="43"/>
      <c r="E56" s="70"/>
      <c r="F56" s="78"/>
      <c r="G56" s="43"/>
      <c r="H56" s="10"/>
      <c r="I56" s="78"/>
      <c r="J56" s="43"/>
      <c r="K56" s="10"/>
      <c r="L56" s="78"/>
      <c r="M56" s="43"/>
      <c r="N56" s="10"/>
      <c r="O56" s="68"/>
    </row>
    <row r="57" spans="1:15" s="7" customFormat="1" ht="15.75" thickBot="1">
      <c r="A57" s="195" t="s">
        <v>155</v>
      </c>
      <c r="B57" s="192" t="s">
        <v>156</v>
      </c>
      <c r="C57" s="193">
        <v>41432</v>
      </c>
      <c r="D57" s="194">
        <v>29282.42</v>
      </c>
      <c r="E57" s="70"/>
      <c r="F57" s="78"/>
      <c r="G57" s="43"/>
      <c r="H57" s="10"/>
      <c r="I57" s="78"/>
      <c r="J57" s="43"/>
      <c r="K57" s="10"/>
      <c r="L57" s="78"/>
      <c r="M57" s="43"/>
      <c r="N57" s="10"/>
      <c r="O57" s="68"/>
    </row>
    <row r="58" spans="1:15" s="89" customFormat="1" ht="20.25" thickBot="1">
      <c r="A58" s="84" t="s">
        <v>4</v>
      </c>
      <c r="B58" s="85"/>
      <c r="C58" s="96"/>
      <c r="D58" s="96">
        <f>SUM(D55:D57)</f>
        <v>29282.42</v>
      </c>
      <c r="E58" s="96"/>
      <c r="F58" s="96"/>
      <c r="G58" s="96">
        <f>SUM(G55:G57)</f>
        <v>0</v>
      </c>
      <c r="H58" s="96"/>
      <c r="I58" s="96"/>
      <c r="J58" s="96">
        <f>SUM(J55:J57)</f>
        <v>0</v>
      </c>
      <c r="K58" s="96"/>
      <c r="L58" s="96"/>
      <c r="M58" s="96">
        <f>SUM(M55:M57)</f>
        <v>0</v>
      </c>
      <c r="N58" s="57">
        <f>M58+J58+G58+D58</f>
        <v>29282.42</v>
      </c>
      <c r="O58" s="88">
        <f>M58+J58+G58+D58</f>
        <v>29282.42</v>
      </c>
    </row>
    <row r="59" spans="1:15" s="7" customFormat="1" ht="42" customHeight="1">
      <c r="A59" s="261" t="s">
        <v>28</v>
      </c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3"/>
      <c r="O59" s="18"/>
    </row>
    <row r="60" spans="1:15" s="7" customFormat="1" ht="15">
      <c r="A60" s="46" t="s">
        <v>160</v>
      </c>
      <c r="B60" s="192" t="s">
        <v>159</v>
      </c>
      <c r="C60" s="193">
        <v>41402</v>
      </c>
      <c r="D60" s="194">
        <v>668.41</v>
      </c>
      <c r="E60" s="25"/>
      <c r="F60" s="1"/>
      <c r="G60" s="18"/>
      <c r="H60" s="38"/>
      <c r="I60" s="1"/>
      <c r="J60" s="44"/>
      <c r="K60" s="38"/>
      <c r="L60" s="1"/>
      <c r="M60" s="44"/>
      <c r="N60" s="55"/>
      <c r="O60" s="25"/>
    </row>
    <row r="61" spans="1:15" s="7" customFormat="1" ht="15">
      <c r="A61" s="46" t="s">
        <v>161</v>
      </c>
      <c r="B61" s="192" t="s">
        <v>159</v>
      </c>
      <c r="C61" s="193">
        <v>41402</v>
      </c>
      <c r="D61" s="194">
        <v>671.38</v>
      </c>
      <c r="E61" s="55"/>
      <c r="F61" s="10"/>
      <c r="G61" s="20"/>
      <c r="H61" s="37"/>
      <c r="I61" s="10"/>
      <c r="J61" s="43"/>
      <c r="K61" s="37"/>
      <c r="L61" s="10"/>
      <c r="M61" s="43"/>
      <c r="N61" s="55"/>
      <c r="O61" s="25"/>
    </row>
    <row r="62" spans="1:15" s="7" customFormat="1" ht="15">
      <c r="A62" s="46" t="s">
        <v>163</v>
      </c>
      <c r="B62" s="192" t="s">
        <v>162</v>
      </c>
      <c r="C62" s="193">
        <v>41411</v>
      </c>
      <c r="D62" s="194">
        <v>542.58</v>
      </c>
      <c r="E62" s="55"/>
      <c r="F62" s="10"/>
      <c r="G62" s="20"/>
      <c r="H62" s="37"/>
      <c r="I62" s="10"/>
      <c r="J62" s="43"/>
      <c r="K62" s="37"/>
      <c r="L62" s="10"/>
      <c r="M62" s="43"/>
      <c r="N62" s="55"/>
      <c r="O62" s="25"/>
    </row>
    <row r="63" spans="1:15" s="7" customFormat="1" ht="15">
      <c r="A63" s="46" t="s">
        <v>164</v>
      </c>
      <c r="B63" s="37">
        <v>151</v>
      </c>
      <c r="C63" s="196">
        <v>41486</v>
      </c>
      <c r="D63" s="194">
        <v>1135.7</v>
      </c>
      <c r="E63" s="55"/>
      <c r="F63" s="10"/>
      <c r="G63" s="20"/>
      <c r="H63" s="37"/>
      <c r="I63" s="10"/>
      <c r="J63" s="43"/>
      <c r="K63" s="37"/>
      <c r="L63" s="10"/>
      <c r="M63" s="43"/>
      <c r="N63" s="55"/>
      <c r="O63" s="25"/>
    </row>
    <row r="64" spans="1:15" s="7" customFormat="1" ht="15">
      <c r="A64" s="46" t="s">
        <v>170</v>
      </c>
      <c r="B64" s="192" t="s">
        <v>171</v>
      </c>
      <c r="C64" s="193">
        <v>41442</v>
      </c>
      <c r="D64" s="194">
        <v>500</v>
      </c>
      <c r="E64" s="55"/>
      <c r="F64" s="10"/>
      <c r="G64" s="20"/>
      <c r="H64" s="37"/>
      <c r="I64" s="10"/>
      <c r="J64" s="43"/>
      <c r="K64" s="37"/>
      <c r="L64" s="10"/>
      <c r="M64" s="43"/>
      <c r="N64" s="55"/>
      <c r="O64" s="25"/>
    </row>
    <row r="65" spans="1:15" s="7" customFormat="1" ht="15">
      <c r="A65" s="46" t="s">
        <v>173</v>
      </c>
      <c r="B65" s="37"/>
      <c r="C65" s="10"/>
      <c r="D65" s="43"/>
      <c r="E65" s="192" t="s">
        <v>172</v>
      </c>
      <c r="F65" s="193">
        <v>41509</v>
      </c>
      <c r="G65" s="194">
        <v>184.33</v>
      </c>
      <c r="H65" s="37"/>
      <c r="I65" s="10"/>
      <c r="J65" s="43"/>
      <c r="K65" s="37"/>
      <c r="L65" s="10"/>
      <c r="M65" s="43"/>
      <c r="N65" s="55"/>
      <c r="O65" s="25"/>
    </row>
    <row r="66" spans="1:15" s="7" customFormat="1" ht="15">
      <c r="A66" s="46" t="s">
        <v>174</v>
      </c>
      <c r="B66" s="37"/>
      <c r="C66" s="10"/>
      <c r="D66" s="43"/>
      <c r="E66" s="192" t="s">
        <v>175</v>
      </c>
      <c r="F66" s="193">
        <v>41488</v>
      </c>
      <c r="G66" s="194">
        <v>689.19</v>
      </c>
      <c r="H66" s="37"/>
      <c r="I66" s="10"/>
      <c r="J66" s="43"/>
      <c r="K66" s="37"/>
      <c r="L66" s="10"/>
      <c r="M66" s="43"/>
      <c r="N66" s="55"/>
      <c r="O66" s="25"/>
    </row>
    <row r="67" spans="1:15" s="7" customFormat="1" ht="15">
      <c r="A67" s="46" t="s">
        <v>176</v>
      </c>
      <c r="B67" s="37"/>
      <c r="C67" s="10"/>
      <c r="D67" s="43"/>
      <c r="E67" s="192" t="s">
        <v>177</v>
      </c>
      <c r="F67" s="193">
        <v>41516</v>
      </c>
      <c r="G67" s="194">
        <v>371.67</v>
      </c>
      <c r="H67" s="37"/>
      <c r="I67" s="10"/>
      <c r="J67" s="43"/>
      <c r="K67" s="37"/>
      <c r="L67" s="10"/>
      <c r="M67" s="43"/>
      <c r="N67" s="55"/>
      <c r="O67" s="25"/>
    </row>
    <row r="68" spans="1:15" s="7" customFormat="1" ht="15">
      <c r="A68" s="46" t="s">
        <v>178</v>
      </c>
      <c r="B68" s="37"/>
      <c r="C68" s="10"/>
      <c r="D68" s="43"/>
      <c r="E68" s="192" t="s">
        <v>179</v>
      </c>
      <c r="F68" s="193">
        <v>41523</v>
      </c>
      <c r="G68" s="194">
        <v>724.97</v>
      </c>
      <c r="H68" s="37"/>
      <c r="I68" s="10"/>
      <c r="J68" s="43"/>
      <c r="K68" s="37"/>
      <c r="L68" s="10"/>
      <c r="M68" s="43"/>
      <c r="N68" s="55"/>
      <c r="O68" s="25"/>
    </row>
    <row r="69" spans="1:15" s="7" customFormat="1" ht="15">
      <c r="A69" s="46" t="s">
        <v>183</v>
      </c>
      <c r="B69" s="37"/>
      <c r="C69" s="10"/>
      <c r="D69" s="43"/>
      <c r="E69" s="192" t="s">
        <v>182</v>
      </c>
      <c r="F69" s="193">
        <v>41544</v>
      </c>
      <c r="G69" s="194">
        <v>688.69</v>
      </c>
      <c r="H69" s="37"/>
      <c r="I69" s="10"/>
      <c r="J69" s="43"/>
      <c r="K69" s="37"/>
      <c r="L69" s="10"/>
      <c r="M69" s="43"/>
      <c r="N69" s="55"/>
      <c r="O69" s="25"/>
    </row>
    <row r="70" spans="1:15" s="7" customFormat="1" ht="15">
      <c r="A70" s="46" t="s">
        <v>184</v>
      </c>
      <c r="B70" s="69"/>
      <c r="C70" s="78"/>
      <c r="D70" s="58"/>
      <c r="E70" s="192" t="s">
        <v>185</v>
      </c>
      <c r="F70" s="193">
        <v>41547</v>
      </c>
      <c r="G70" s="194">
        <v>632.34</v>
      </c>
      <c r="H70" s="69"/>
      <c r="I70" s="78"/>
      <c r="J70" s="58"/>
      <c r="K70" s="69"/>
      <c r="L70" s="78"/>
      <c r="M70" s="58"/>
      <c r="N70" s="55"/>
      <c r="O70" s="25"/>
    </row>
    <row r="71" spans="1:15" s="7" customFormat="1" ht="25.5">
      <c r="A71" s="46" t="s">
        <v>209</v>
      </c>
      <c r="B71" s="69"/>
      <c r="C71" s="78"/>
      <c r="D71" s="58"/>
      <c r="E71" s="200"/>
      <c r="F71" s="193"/>
      <c r="G71" s="201"/>
      <c r="H71" s="192" t="s">
        <v>207</v>
      </c>
      <c r="I71" s="193" t="s">
        <v>208</v>
      </c>
      <c r="J71" s="194">
        <v>743.34</v>
      </c>
      <c r="K71" s="69"/>
      <c r="L71" s="78"/>
      <c r="M71" s="58"/>
      <c r="N71" s="55"/>
      <c r="O71" s="25"/>
    </row>
    <row r="72" spans="1:15" s="7" customFormat="1" ht="25.5">
      <c r="A72" s="46" t="s">
        <v>212</v>
      </c>
      <c r="B72" s="37"/>
      <c r="C72" s="10"/>
      <c r="D72" s="43"/>
      <c r="E72" s="200"/>
      <c r="F72" s="193"/>
      <c r="G72" s="201"/>
      <c r="H72" s="192" t="s">
        <v>207</v>
      </c>
      <c r="I72" s="193" t="s">
        <v>211</v>
      </c>
      <c r="J72" s="194">
        <v>237.28</v>
      </c>
      <c r="K72" s="69"/>
      <c r="L72" s="78"/>
      <c r="M72" s="58"/>
      <c r="N72" s="55"/>
      <c r="O72" s="25"/>
    </row>
    <row r="73" spans="1:15" s="7" customFormat="1" ht="25.5">
      <c r="A73" s="46" t="s">
        <v>213</v>
      </c>
      <c r="B73" s="69"/>
      <c r="C73" s="78"/>
      <c r="D73" s="58"/>
      <c r="E73" s="200"/>
      <c r="F73" s="193"/>
      <c r="G73" s="201"/>
      <c r="H73" s="192" t="s">
        <v>207</v>
      </c>
      <c r="I73" s="193" t="s">
        <v>211</v>
      </c>
      <c r="J73" s="194">
        <v>6160.17</v>
      </c>
      <c r="K73" s="69"/>
      <c r="L73" s="78"/>
      <c r="M73" s="58"/>
      <c r="N73" s="55"/>
      <c r="O73" s="25"/>
    </row>
    <row r="74" spans="1:15" s="7" customFormat="1" ht="15">
      <c r="A74" s="46" t="s">
        <v>215</v>
      </c>
      <c r="B74" s="69"/>
      <c r="C74" s="78"/>
      <c r="D74" s="58"/>
      <c r="E74" s="200"/>
      <c r="F74" s="193"/>
      <c r="G74" s="201"/>
      <c r="H74" s="192" t="s">
        <v>216</v>
      </c>
      <c r="I74" s="193">
        <v>41656</v>
      </c>
      <c r="J74" s="194">
        <v>208.7</v>
      </c>
      <c r="K74" s="69"/>
      <c r="L74" s="78"/>
      <c r="M74" s="58"/>
      <c r="N74" s="55"/>
      <c r="O74" s="25"/>
    </row>
    <row r="75" spans="1:15" s="7" customFormat="1" ht="15">
      <c r="A75" s="46" t="s">
        <v>217</v>
      </c>
      <c r="B75" s="69"/>
      <c r="C75" s="78"/>
      <c r="D75" s="58"/>
      <c r="E75" s="200"/>
      <c r="F75" s="193"/>
      <c r="G75" s="201"/>
      <c r="H75" s="192" t="s">
        <v>216</v>
      </c>
      <c r="I75" s="193">
        <v>41656</v>
      </c>
      <c r="J75" s="194">
        <v>660.28</v>
      </c>
      <c r="K75" s="69"/>
      <c r="L75" s="78"/>
      <c r="M75" s="58"/>
      <c r="N75" s="55"/>
      <c r="O75" s="25"/>
    </row>
    <row r="76" spans="1:15" s="7" customFormat="1" ht="15">
      <c r="A76" s="46" t="s">
        <v>218</v>
      </c>
      <c r="B76" s="69"/>
      <c r="C76" s="78"/>
      <c r="D76" s="58"/>
      <c r="E76" s="200"/>
      <c r="F76" s="193"/>
      <c r="G76" s="201"/>
      <c r="H76" s="192" t="s">
        <v>219</v>
      </c>
      <c r="I76" s="193">
        <v>41670</v>
      </c>
      <c r="J76" s="194">
        <v>242.42</v>
      </c>
      <c r="K76" s="69"/>
      <c r="L76" s="78"/>
      <c r="M76" s="58"/>
      <c r="N76" s="55"/>
      <c r="O76" s="25"/>
    </row>
    <row r="77" spans="1:15" s="7" customFormat="1" ht="15">
      <c r="A77" s="46" t="s">
        <v>221</v>
      </c>
      <c r="B77" s="69"/>
      <c r="C77" s="78"/>
      <c r="D77" s="58"/>
      <c r="E77" s="200"/>
      <c r="F77" s="193"/>
      <c r="G77" s="201"/>
      <c r="H77" s="192"/>
      <c r="I77" s="193"/>
      <c r="J77" s="194"/>
      <c r="K77" s="192" t="s">
        <v>220</v>
      </c>
      <c r="L77" s="193">
        <v>41677</v>
      </c>
      <c r="M77" s="194">
        <v>2767.44</v>
      </c>
      <c r="N77" s="55"/>
      <c r="O77" s="25"/>
    </row>
    <row r="78" spans="1:15" s="7" customFormat="1" ht="15">
      <c r="A78" s="46" t="s">
        <v>229</v>
      </c>
      <c r="B78" s="37"/>
      <c r="C78" s="10"/>
      <c r="D78" s="43"/>
      <c r="E78" s="55"/>
      <c r="F78" s="10"/>
      <c r="G78" s="20"/>
      <c r="H78" s="37"/>
      <c r="I78" s="10"/>
      <c r="J78" s="43"/>
      <c r="K78" s="192" t="s">
        <v>230</v>
      </c>
      <c r="L78" s="193">
        <v>41696</v>
      </c>
      <c r="M78" s="194">
        <v>1617</v>
      </c>
      <c r="N78" s="55"/>
      <c r="O78" s="25"/>
    </row>
    <row r="79" spans="1:15" s="7" customFormat="1" ht="15">
      <c r="A79" s="47" t="s">
        <v>232</v>
      </c>
      <c r="B79" s="69"/>
      <c r="C79" s="78"/>
      <c r="D79" s="58"/>
      <c r="E79" s="70"/>
      <c r="F79" s="78"/>
      <c r="G79" s="22"/>
      <c r="H79" s="69"/>
      <c r="I79" s="78"/>
      <c r="J79" s="58"/>
      <c r="K79" s="192" t="s">
        <v>231</v>
      </c>
      <c r="L79" s="193">
        <v>41733</v>
      </c>
      <c r="M79" s="194">
        <v>729.85</v>
      </c>
      <c r="N79" s="55"/>
      <c r="O79" s="25"/>
    </row>
    <row r="80" spans="1:15" s="7" customFormat="1" ht="15">
      <c r="A80" s="46" t="s">
        <v>160</v>
      </c>
      <c r="B80" s="69"/>
      <c r="C80" s="78"/>
      <c r="D80" s="58"/>
      <c r="E80" s="70"/>
      <c r="F80" s="78"/>
      <c r="G80" s="22"/>
      <c r="H80" s="69"/>
      <c r="I80" s="78"/>
      <c r="J80" s="58"/>
      <c r="K80" s="192" t="s">
        <v>233</v>
      </c>
      <c r="L80" s="193">
        <v>41759</v>
      </c>
      <c r="M80" s="194">
        <v>688.69</v>
      </c>
      <c r="N80" s="55"/>
      <c r="O80" s="25"/>
    </row>
    <row r="81" spans="1:15" s="7" customFormat="1" ht="13.5" thickBot="1">
      <c r="A81" s="47"/>
      <c r="B81" s="69"/>
      <c r="C81" s="78"/>
      <c r="D81" s="58"/>
      <c r="E81" s="70"/>
      <c r="F81" s="78"/>
      <c r="G81" s="22"/>
      <c r="H81" s="69"/>
      <c r="I81" s="78"/>
      <c r="J81" s="58"/>
      <c r="K81" s="69"/>
      <c r="L81" s="78"/>
      <c r="M81" s="58"/>
      <c r="N81" s="55"/>
      <c r="O81" s="25"/>
    </row>
    <row r="82" spans="1:15" s="89" customFormat="1" ht="20.25" thickBot="1">
      <c r="A82" s="84" t="s">
        <v>4</v>
      </c>
      <c r="B82" s="85"/>
      <c r="C82" s="86"/>
      <c r="D82" s="90">
        <f>SUM(D60:D81)</f>
        <v>3518.07</v>
      </c>
      <c r="E82" s="91"/>
      <c r="F82" s="86"/>
      <c r="G82" s="90">
        <f>SUM(G60:G81)</f>
        <v>3291.19</v>
      </c>
      <c r="H82" s="92"/>
      <c r="I82" s="86"/>
      <c r="J82" s="90">
        <f>SUM(J60:J81)</f>
        <v>8252.19</v>
      </c>
      <c r="K82" s="92"/>
      <c r="L82" s="86"/>
      <c r="M82" s="90">
        <f>SUM(M60:M81)</f>
        <v>5802.98</v>
      </c>
      <c r="N82" s="57">
        <f>M82+J82+G82+D82</f>
        <v>20864.43</v>
      </c>
      <c r="O82" s="93"/>
    </row>
    <row r="83" spans="1:15" s="7" customFormat="1" ht="40.5" customHeight="1" hidden="1" thickBot="1">
      <c r="A83" s="273" t="s">
        <v>29</v>
      </c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5"/>
      <c r="O83" s="71"/>
    </row>
    <row r="84" spans="1:15" s="7" customFormat="1" ht="12.75" hidden="1">
      <c r="A84" s="46"/>
      <c r="B84" s="37"/>
      <c r="C84" s="10"/>
      <c r="D84" s="43"/>
      <c r="E84" s="55"/>
      <c r="F84" s="10"/>
      <c r="G84" s="20"/>
      <c r="H84" s="37"/>
      <c r="I84" s="10"/>
      <c r="J84" s="43"/>
      <c r="K84" s="37"/>
      <c r="L84" s="10"/>
      <c r="M84" s="43"/>
      <c r="N84" s="55"/>
      <c r="O84" s="25"/>
    </row>
    <row r="85" spans="1:15" s="7" customFormat="1" ht="12.75" hidden="1">
      <c r="A85" s="46"/>
      <c r="B85" s="37"/>
      <c r="C85" s="10"/>
      <c r="D85" s="43"/>
      <c r="E85" s="55"/>
      <c r="F85" s="10"/>
      <c r="G85" s="20"/>
      <c r="H85" s="37"/>
      <c r="I85" s="10"/>
      <c r="J85" s="43"/>
      <c r="K85" s="37"/>
      <c r="L85" s="10"/>
      <c r="M85" s="43"/>
      <c r="N85" s="55"/>
      <c r="O85" s="25"/>
    </row>
    <row r="86" spans="1:15" s="7" customFormat="1" ht="12.75" hidden="1">
      <c r="A86" s="46"/>
      <c r="B86" s="37"/>
      <c r="C86" s="10"/>
      <c r="D86" s="43"/>
      <c r="E86" s="55"/>
      <c r="F86" s="10"/>
      <c r="G86" s="20"/>
      <c r="H86" s="37"/>
      <c r="I86" s="10"/>
      <c r="J86" s="43"/>
      <c r="K86" s="37"/>
      <c r="L86" s="10"/>
      <c r="M86" s="43"/>
      <c r="N86" s="55"/>
      <c r="O86" s="25"/>
    </row>
    <row r="87" spans="1:15" s="7" customFormat="1" ht="12.75" hidden="1">
      <c r="A87" s="46"/>
      <c r="B87" s="37"/>
      <c r="C87" s="10"/>
      <c r="D87" s="43"/>
      <c r="E87" s="55"/>
      <c r="F87" s="10"/>
      <c r="G87" s="20"/>
      <c r="H87" s="37"/>
      <c r="I87" s="10"/>
      <c r="J87" s="43"/>
      <c r="K87" s="37"/>
      <c r="L87" s="10"/>
      <c r="M87" s="43"/>
      <c r="N87" s="55"/>
      <c r="O87" s="25"/>
    </row>
    <row r="88" spans="1:15" s="7" customFormat="1" ht="13.5" hidden="1" thickBot="1">
      <c r="A88" s="46"/>
      <c r="B88" s="37"/>
      <c r="C88" s="10"/>
      <c r="D88" s="43"/>
      <c r="E88" s="55"/>
      <c r="F88" s="10"/>
      <c r="G88" s="20"/>
      <c r="H88" s="37"/>
      <c r="I88" s="10"/>
      <c r="J88" s="43"/>
      <c r="K88" s="37"/>
      <c r="L88" s="10"/>
      <c r="M88" s="43"/>
      <c r="N88" s="55"/>
      <c r="O88" s="25"/>
    </row>
    <row r="89" spans="1:15" s="89" customFormat="1" ht="20.25" hidden="1" thickBot="1">
      <c r="A89" s="84" t="s">
        <v>4</v>
      </c>
      <c r="B89" s="92"/>
      <c r="C89" s="94"/>
      <c r="D89" s="96">
        <f>SUM(D84:D88)</f>
        <v>0</v>
      </c>
      <c r="E89" s="97"/>
      <c r="F89" s="96"/>
      <c r="G89" s="96">
        <f>SUM(G84:G88)</f>
        <v>0</v>
      </c>
      <c r="H89" s="96"/>
      <c r="I89" s="96"/>
      <c r="J89" s="96">
        <f>SUM(J84:J88)</f>
        <v>0</v>
      </c>
      <c r="K89" s="96"/>
      <c r="L89" s="96"/>
      <c r="M89" s="96">
        <f>SUM(M84:M88)</f>
        <v>0</v>
      </c>
      <c r="N89" s="87"/>
      <c r="O89" s="95"/>
    </row>
    <row r="90" spans="1:15" s="7" customFormat="1" ht="20.25" thickBot="1">
      <c r="A90" s="74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1"/>
    </row>
    <row r="91" spans="1:15" s="2" customFormat="1" ht="20.25" thickBot="1">
      <c r="A91" s="50" t="s">
        <v>6</v>
      </c>
      <c r="B91" s="75"/>
      <c r="C91" s="72"/>
      <c r="D91" s="76">
        <f>D89+D82+D58+D52</f>
        <v>168587.07</v>
      </c>
      <c r="E91" s="73"/>
      <c r="F91" s="72"/>
      <c r="G91" s="76">
        <f>G89+G82+G58+G52</f>
        <v>137294.46</v>
      </c>
      <c r="H91" s="73"/>
      <c r="I91" s="72"/>
      <c r="J91" s="76">
        <f>J89+J82+J58+J52</f>
        <v>140262.44</v>
      </c>
      <c r="K91" s="73"/>
      <c r="L91" s="72"/>
      <c r="M91" s="76">
        <f>M89+M82+M58+M52</f>
        <v>140995.03</v>
      </c>
      <c r="N91" s="57">
        <f>M91+J91+G91+D91</f>
        <v>587139</v>
      </c>
      <c r="O91" s="29">
        <f>M91+J91+G91+D91</f>
        <v>587139</v>
      </c>
    </row>
    <row r="92" spans="1:13" s="2" customFormat="1" ht="13.5" thickBot="1">
      <c r="A92" s="61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4" s="2" customFormat="1" ht="13.5" thickBot="1">
      <c r="A93" s="59"/>
      <c r="B93" s="62" t="s">
        <v>18</v>
      </c>
      <c r="C93" s="62" t="s">
        <v>19</v>
      </c>
      <c r="D93" s="62" t="s">
        <v>20</v>
      </c>
      <c r="E93" s="62" t="s">
        <v>21</v>
      </c>
      <c r="F93" s="62" t="s">
        <v>22</v>
      </c>
      <c r="G93" s="62" t="s">
        <v>23</v>
      </c>
      <c r="H93" s="62" t="s">
        <v>24</v>
      </c>
      <c r="I93" s="62" t="s">
        <v>25</v>
      </c>
      <c r="J93" s="62" t="s">
        <v>14</v>
      </c>
      <c r="K93" s="62" t="s">
        <v>15</v>
      </c>
      <c r="L93" s="62" t="s">
        <v>16</v>
      </c>
      <c r="M93" s="62" t="s">
        <v>17</v>
      </c>
      <c r="N93" s="62" t="s">
        <v>27</v>
      </c>
    </row>
    <row r="94" spans="1:14" s="2" customFormat="1" ht="13.5" thickBot="1">
      <c r="A94" s="61" t="s">
        <v>13</v>
      </c>
      <c r="B94" s="204">
        <f>'[1]Лист1'!$FY$77</f>
        <v>282688.94</v>
      </c>
      <c r="C94" s="59">
        <f>B114</f>
        <v>360566.48</v>
      </c>
      <c r="D94" s="59">
        <f aca="true" t="shared" si="5" ref="D94:M94">C114</f>
        <v>492938.96</v>
      </c>
      <c r="E94" s="60">
        <f>D114</f>
        <v>451660.02</v>
      </c>
      <c r="F94" s="59">
        <f t="shared" si="5"/>
        <v>579346.97</v>
      </c>
      <c r="G94" s="59">
        <f t="shared" si="5"/>
        <v>708002.7</v>
      </c>
      <c r="H94" s="60">
        <f t="shared" si="5"/>
        <v>701883.03</v>
      </c>
      <c r="I94" s="59">
        <f t="shared" si="5"/>
        <v>827509.82</v>
      </c>
      <c r="J94" s="59">
        <f t="shared" si="5"/>
        <v>989755.83</v>
      </c>
      <c r="K94" s="60">
        <f t="shared" si="5"/>
        <v>977281.74</v>
      </c>
      <c r="L94" s="59">
        <f t="shared" si="5"/>
        <v>1111185.86</v>
      </c>
      <c r="M94" s="59">
        <f t="shared" si="5"/>
        <v>1244825.24</v>
      </c>
      <c r="N94" s="59"/>
    </row>
    <row r="95" spans="1:14" s="2" customFormat="1" ht="13.5" thickBot="1">
      <c r="A95" s="61" t="s">
        <v>11</v>
      </c>
      <c r="B95" s="59">
        <f aca="true" t="shared" si="6" ref="B95:M95">SUM(B96:B102)</f>
        <v>134151.57</v>
      </c>
      <c r="C95" s="59">
        <f t="shared" si="6"/>
        <v>134092.45</v>
      </c>
      <c r="D95" s="59">
        <f t="shared" si="6"/>
        <v>134092.45</v>
      </c>
      <c r="E95" s="59">
        <f t="shared" si="6"/>
        <v>134092.45</v>
      </c>
      <c r="F95" s="59">
        <f t="shared" si="6"/>
        <v>134092.45</v>
      </c>
      <c r="G95" s="59">
        <f t="shared" si="6"/>
        <v>134092.45</v>
      </c>
      <c r="H95" s="59">
        <f t="shared" si="6"/>
        <v>134092.45</v>
      </c>
      <c r="I95" s="59">
        <f t="shared" si="6"/>
        <v>134092.45</v>
      </c>
      <c r="J95" s="59">
        <f t="shared" si="6"/>
        <v>134092.45</v>
      </c>
      <c r="K95" s="59">
        <f t="shared" si="6"/>
        <v>134092.45</v>
      </c>
      <c r="L95" s="59">
        <f t="shared" si="6"/>
        <v>134092.45</v>
      </c>
      <c r="M95" s="59">
        <f t="shared" si="6"/>
        <v>134092.45</v>
      </c>
      <c r="N95" s="59">
        <f>SUM(B95:M95)</f>
        <v>1609168.52</v>
      </c>
    </row>
    <row r="96" spans="1:14" s="199" customFormat="1" ht="13.5" thickBot="1">
      <c r="A96" s="117" t="s">
        <v>111</v>
      </c>
      <c r="B96" s="198">
        <v>126441.36</v>
      </c>
      <c r="C96" s="198">
        <v>125243.16</v>
      </c>
      <c r="D96" s="198">
        <v>125243.16</v>
      </c>
      <c r="E96" s="198">
        <v>125243.16</v>
      </c>
      <c r="F96" s="198">
        <v>125243.16</v>
      </c>
      <c r="G96" s="198">
        <v>125243.16</v>
      </c>
      <c r="H96" s="198">
        <v>125243.16</v>
      </c>
      <c r="I96" s="198">
        <v>125243.16</v>
      </c>
      <c r="J96" s="198">
        <v>125243.16</v>
      </c>
      <c r="K96" s="198">
        <v>125243.16</v>
      </c>
      <c r="L96" s="198">
        <v>125243.16</v>
      </c>
      <c r="M96" s="198">
        <v>125243.16</v>
      </c>
      <c r="N96" s="198">
        <f aca="true" t="shared" si="7" ref="N96:N112">SUM(B96:M96)</f>
        <v>1504116.12</v>
      </c>
    </row>
    <row r="97" spans="1:14" s="199" customFormat="1" ht="13.5" thickBot="1">
      <c r="A97" s="117" t="s">
        <v>149</v>
      </c>
      <c r="B97" s="198">
        <v>1236.38</v>
      </c>
      <c r="C97" s="198">
        <v>1236.38</v>
      </c>
      <c r="D97" s="198">
        <v>1236.38</v>
      </c>
      <c r="E97" s="198">
        <v>1236.38</v>
      </c>
      <c r="F97" s="198">
        <v>1236.38</v>
      </c>
      <c r="G97" s="198">
        <v>1236.38</v>
      </c>
      <c r="H97" s="198">
        <v>1236.38</v>
      </c>
      <c r="I97" s="198">
        <v>1236.38</v>
      </c>
      <c r="J97" s="198">
        <v>1236.38</v>
      </c>
      <c r="K97" s="198">
        <v>1236.38</v>
      </c>
      <c r="L97" s="198">
        <v>1236.38</v>
      </c>
      <c r="M97" s="198">
        <v>1236.38</v>
      </c>
      <c r="N97" s="198">
        <f t="shared" si="7"/>
        <v>14836.56</v>
      </c>
    </row>
    <row r="98" spans="1:14" s="199" customFormat="1" ht="13.5" thickBot="1">
      <c r="A98" s="117" t="s">
        <v>203</v>
      </c>
      <c r="B98" s="198">
        <v>1579.82</v>
      </c>
      <c r="C98" s="198">
        <v>1579.82</v>
      </c>
      <c r="D98" s="198">
        <v>1579.82</v>
      </c>
      <c r="E98" s="198">
        <v>1579.82</v>
      </c>
      <c r="F98" s="198">
        <v>1579.82</v>
      </c>
      <c r="G98" s="198">
        <v>1579.82</v>
      </c>
      <c r="H98" s="198">
        <v>1579.82</v>
      </c>
      <c r="I98" s="198">
        <v>1579.82</v>
      </c>
      <c r="J98" s="198">
        <v>1579.82</v>
      </c>
      <c r="K98" s="198">
        <v>1579.82</v>
      </c>
      <c r="L98" s="198">
        <v>1579.82</v>
      </c>
      <c r="M98" s="198">
        <v>1579.82</v>
      </c>
      <c r="N98" s="198">
        <f t="shared" si="7"/>
        <v>18957.84</v>
      </c>
    </row>
    <row r="99" spans="1:14" s="199" customFormat="1" ht="13.5" thickBot="1">
      <c r="A99" s="117" t="s">
        <v>150</v>
      </c>
      <c r="B99" s="198">
        <v>2764.69</v>
      </c>
      <c r="C99" s="198">
        <v>2764.69</v>
      </c>
      <c r="D99" s="198">
        <v>2764.69</v>
      </c>
      <c r="E99" s="198">
        <v>2764.69</v>
      </c>
      <c r="F99" s="198">
        <v>2764.69</v>
      </c>
      <c r="G99" s="198">
        <v>2764.69</v>
      </c>
      <c r="H99" s="198">
        <v>2764.69</v>
      </c>
      <c r="I99" s="198">
        <v>2764.69</v>
      </c>
      <c r="J99" s="198">
        <v>2764.69</v>
      </c>
      <c r="K99" s="198">
        <v>2764.69</v>
      </c>
      <c r="L99" s="198">
        <v>2764.69</v>
      </c>
      <c r="M99" s="198">
        <v>2764.69</v>
      </c>
      <c r="N99" s="198">
        <f t="shared" si="7"/>
        <v>33176.28</v>
      </c>
    </row>
    <row r="100" spans="1:14" s="199" customFormat="1" ht="13.5" thickBot="1">
      <c r="A100" s="117" t="s">
        <v>151</v>
      </c>
      <c r="B100" s="198">
        <v>1279.31</v>
      </c>
      <c r="C100" s="198">
        <v>1279.31</v>
      </c>
      <c r="D100" s="198">
        <v>1279.31</v>
      </c>
      <c r="E100" s="198">
        <v>1279.31</v>
      </c>
      <c r="F100" s="198">
        <v>1279.31</v>
      </c>
      <c r="G100" s="198">
        <v>1279.31</v>
      </c>
      <c r="H100" s="198">
        <v>1279.31</v>
      </c>
      <c r="I100" s="198">
        <v>1279.31</v>
      </c>
      <c r="J100" s="198">
        <v>1279.31</v>
      </c>
      <c r="K100" s="198">
        <v>1279.31</v>
      </c>
      <c r="L100" s="198">
        <v>1279.31</v>
      </c>
      <c r="M100" s="198">
        <v>1279.31</v>
      </c>
      <c r="N100" s="198">
        <f t="shared" si="7"/>
        <v>15351.72</v>
      </c>
    </row>
    <row r="101" spans="1:14" s="199" customFormat="1" ht="13.5" thickBot="1">
      <c r="A101" s="117" t="s">
        <v>152</v>
      </c>
      <c r="B101" s="198">
        <v>850.01</v>
      </c>
      <c r="C101" s="198">
        <v>850.01</v>
      </c>
      <c r="D101" s="198">
        <v>850.01</v>
      </c>
      <c r="E101" s="198">
        <v>850.01</v>
      </c>
      <c r="F101" s="198">
        <v>850.01</v>
      </c>
      <c r="G101" s="198">
        <v>850.01</v>
      </c>
      <c r="H101" s="198">
        <v>850.01</v>
      </c>
      <c r="I101" s="198">
        <v>850.01</v>
      </c>
      <c r="J101" s="198">
        <v>850.01</v>
      </c>
      <c r="K101" s="198">
        <v>850.01</v>
      </c>
      <c r="L101" s="198">
        <v>850.01</v>
      </c>
      <c r="M101" s="198">
        <v>850.01</v>
      </c>
      <c r="N101" s="198">
        <f t="shared" si="7"/>
        <v>10200.12</v>
      </c>
    </row>
    <row r="102" spans="1:14" s="199" customFormat="1" ht="13.5" thickBot="1">
      <c r="A102" s="117" t="s">
        <v>204</v>
      </c>
      <c r="B102" s="198">
        <v>0</v>
      </c>
      <c r="C102" s="198">
        <v>1139.08</v>
      </c>
      <c r="D102" s="198">
        <v>1139.08</v>
      </c>
      <c r="E102" s="198">
        <v>1139.08</v>
      </c>
      <c r="F102" s="198">
        <v>1139.08</v>
      </c>
      <c r="G102" s="198">
        <v>1139.08</v>
      </c>
      <c r="H102" s="198">
        <v>1139.08</v>
      </c>
      <c r="I102" s="198">
        <v>1139.08</v>
      </c>
      <c r="J102" s="198">
        <v>1139.08</v>
      </c>
      <c r="K102" s="198">
        <v>1139.08</v>
      </c>
      <c r="L102" s="198">
        <v>1139.08</v>
      </c>
      <c r="M102" s="198">
        <v>1139.08</v>
      </c>
      <c r="N102" s="198">
        <f t="shared" si="7"/>
        <v>12529.88</v>
      </c>
    </row>
    <row r="103" spans="1:14" s="2" customFormat="1" ht="13.5" thickBot="1">
      <c r="A103" s="61" t="s">
        <v>12</v>
      </c>
      <c r="B103" s="59">
        <f>SUM(B104:B110)</f>
        <v>77877.54</v>
      </c>
      <c r="C103" s="59">
        <f aca="true" t="shared" si="8" ref="C103:N103">SUM(C104:C110)</f>
        <v>132372.48</v>
      </c>
      <c r="D103" s="59">
        <f t="shared" si="8"/>
        <v>127308.13</v>
      </c>
      <c r="E103" s="59">
        <f t="shared" si="8"/>
        <v>127686.95</v>
      </c>
      <c r="F103" s="59">
        <f t="shared" si="8"/>
        <v>128655.73</v>
      </c>
      <c r="G103" s="59">
        <f t="shared" si="8"/>
        <v>131174.79</v>
      </c>
      <c r="H103" s="59">
        <f t="shared" si="8"/>
        <v>125626.79</v>
      </c>
      <c r="I103" s="59">
        <f t="shared" si="8"/>
        <v>162246.01</v>
      </c>
      <c r="J103" s="59">
        <f t="shared" si="8"/>
        <v>127788.35</v>
      </c>
      <c r="K103" s="59">
        <f t="shared" si="8"/>
        <v>133904.12</v>
      </c>
      <c r="L103" s="59">
        <f t="shared" si="8"/>
        <v>133639.38</v>
      </c>
      <c r="M103" s="59">
        <f t="shared" si="8"/>
        <v>152301.61</v>
      </c>
      <c r="N103" s="59">
        <f t="shared" si="8"/>
        <v>1560581.88</v>
      </c>
    </row>
    <row r="104" spans="1:14" s="199" customFormat="1" ht="13.5" thickBot="1">
      <c r="A104" s="117" t="s">
        <v>111</v>
      </c>
      <c r="B104" s="198">
        <v>69367.77</v>
      </c>
      <c r="C104" s="198">
        <v>122720.67</v>
      </c>
      <c r="D104" s="198">
        <v>117656.32</v>
      </c>
      <c r="E104" s="198">
        <v>118035.14</v>
      </c>
      <c r="F104" s="198">
        <v>119003.92</v>
      </c>
      <c r="G104" s="198">
        <v>121522.98</v>
      </c>
      <c r="H104" s="198">
        <v>115974.98</v>
      </c>
      <c r="I104" s="198">
        <v>152594.2</v>
      </c>
      <c r="J104" s="198">
        <v>118136.54</v>
      </c>
      <c r="K104" s="198">
        <v>124252.31</v>
      </c>
      <c r="L104" s="198">
        <v>123987.57</v>
      </c>
      <c r="M104" s="198">
        <v>142649.8</v>
      </c>
      <c r="N104" s="198">
        <f t="shared" si="7"/>
        <v>1445902.2</v>
      </c>
    </row>
    <row r="105" spans="1:14" s="199" customFormat="1" ht="13.5" thickBot="1">
      <c r="A105" s="117" t="s">
        <v>149</v>
      </c>
      <c r="B105" s="198">
        <v>1200.77</v>
      </c>
      <c r="C105" s="198">
        <v>1200.77</v>
      </c>
      <c r="D105" s="198">
        <v>1200.77</v>
      </c>
      <c r="E105" s="198">
        <v>1200.77</v>
      </c>
      <c r="F105" s="198">
        <v>1200.77</v>
      </c>
      <c r="G105" s="198">
        <v>1200.77</v>
      </c>
      <c r="H105" s="198">
        <v>1200.77</v>
      </c>
      <c r="I105" s="198">
        <v>1200.77</v>
      </c>
      <c r="J105" s="198">
        <v>1200.77</v>
      </c>
      <c r="K105" s="198">
        <v>1200.77</v>
      </c>
      <c r="L105" s="198">
        <v>1200.77</v>
      </c>
      <c r="M105" s="198">
        <v>1200.77</v>
      </c>
      <c r="N105" s="198">
        <f t="shared" si="7"/>
        <v>14409.24</v>
      </c>
    </row>
    <row r="106" spans="1:14" s="199" customFormat="1" ht="13.5" thickBot="1">
      <c r="A106" s="117" t="s">
        <v>203</v>
      </c>
      <c r="B106" s="198">
        <v>2394.06</v>
      </c>
      <c r="C106" s="198">
        <v>2394.06</v>
      </c>
      <c r="D106" s="198">
        <v>2394.06</v>
      </c>
      <c r="E106" s="198">
        <v>2394.06</v>
      </c>
      <c r="F106" s="198">
        <v>2394.06</v>
      </c>
      <c r="G106" s="198">
        <v>2394.06</v>
      </c>
      <c r="H106" s="198">
        <v>2394.06</v>
      </c>
      <c r="I106" s="198">
        <v>2394.06</v>
      </c>
      <c r="J106" s="198">
        <v>2394.06</v>
      </c>
      <c r="K106" s="198">
        <v>2394.06</v>
      </c>
      <c r="L106" s="198">
        <v>2394.06</v>
      </c>
      <c r="M106" s="198">
        <v>2394.06</v>
      </c>
      <c r="N106" s="198">
        <f t="shared" si="7"/>
        <v>28728.72</v>
      </c>
    </row>
    <row r="107" spans="1:14" s="199" customFormat="1" ht="13.5" thickBot="1">
      <c r="A107" s="117" t="s">
        <v>150</v>
      </c>
      <c r="B107" s="198">
        <v>2926.98</v>
      </c>
      <c r="C107" s="198">
        <v>2926.98</v>
      </c>
      <c r="D107" s="198">
        <v>2926.98</v>
      </c>
      <c r="E107" s="198">
        <v>2926.98</v>
      </c>
      <c r="F107" s="198">
        <v>2926.98</v>
      </c>
      <c r="G107" s="198">
        <v>2926.98</v>
      </c>
      <c r="H107" s="198">
        <v>2926.98</v>
      </c>
      <c r="I107" s="198">
        <v>2926.98</v>
      </c>
      <c r="J107" s="198">
        <v>2926.98</v>
      </c>
      <c r="K107" s="198">
        <v>2926.98</v>
      </c>
      <c r="L107" s="198">
        <v>2926.98</v>
      </c>
      <c r="M107" s="198">
        <v>2926.98</v>
      </c>
      <c r="N107" s="198">
        <f t="shared" si="7"/>
        <v>35123.76</v>
      </c>
    </row>
    <row r="108" spans="1:14" s="199" customFormat="1" ht="13.5" thickBot="1">
      <c r="A108" s="117" t="s">
        <v>151</v>
      </c>
      <c r="B108" s="198">
        <v>1137.95</v>
      </c>
      <c r="C108" s="198">
        <v>1137.95</v>
      </c>
      <c r="D108" s="198">
        <v>1137.95</v>
      </c>
      <c r="E108" s="198">
        <v>1137.95</v>
      </c>
      <c r="F108" s="198">
        <v>1137.95</v>
      </c>
      <c r="G108" s="198">
        <v>1137.95</v>
      </c>
      <c r="H108" s="198">
        <v>1137.95</v>
      </c>
      <c r="I108" s="198">
        <v>1137.95</v>
      </c>
      <c r="J108" s="198">
        <v>1137.95</v>
      </c>
      <c r="K108" s="198">
        <v>1137.95</v>
      </c>
      <c r="L108" s="198">
        <v>1137.95</v>
      </c>
      <c r="M108" s="198">
        <v>1137.95</v>
      </c>
      <c r="N108" s="198">
        <f t="shared" si="7"/>
        <v>13655.4</v>
      </c>
    </row>
    <row r="109" spans="1:14" s="199" customFormat="1" ht="13.5" thickBot="1">
      <c r="A109" s="117" t="s">
        <v>152</v>
      </c>
      <c r="B109" s="198">
        <v>850.01</v>
      </c>
      <c r="C109" s="198">
        <v>850.01</v>
      </c>
      <c r="D109" s="198">
        <v>850.01</v>
      </c>
      <c r="E109" s="198">
        <v>850.01</v>
      </c>
      <c r="F109" s="198">
        <v>850.01</v>
      </c>
      <c r="G109" s="198">
        <v>850.01</v>
      </c>
      <c r="H109" s="198">
        <v>850.01</v>
      </c>
      <c r="I109" s="198">
        <v>850.01</v>
      </c>
      <c r="J109" s="198">
        <v>850.01</v>
      </c>
      <c r="K109" s="198">
        <v>850.01</v>
      </c>
      <c r="L109" s="198">
        <v>850.01</v>
      </c>
      <c r="M109" s="198">
        <v>850.01</v>
      </c>
      <c r="N109" s="198">
        <f t="shared" si="7"/>
        <v>10200.12</v>
      </c>
    </row>
    <row r="110" spans="1:14" s="199" customFormat="1" ht="13.5" thickBot="1">
      <c r="A110" s="117" t="s">
        <v>204</v>
      </c>
      <c r="B110" s="198">
        <v>0</v>
      </c>
      <c r="C110" s="198">
        <v>1142.04</v>
      </c>
      <c r="D110" s="198">
        <v>1142.04</v>
      </c>
      <c r="E110" s="198">
        <v>1142.04</v>
      </c>
      <c r="F110" s="198">
        <v>1142.04</v>
      </c>
      <c r="G110" s="198">
        <v>1142.04</v>
      </c>
      <c r="H110" s="198">
        <v>1142.04</v>
      </c>
      <c r="I110" s="198">
        <v>1142.04</v>
      </c>
      <c r="J110" s="198">
        <v>1142.04</v>
      </c>
      <c r="K110" s="198">
        <v>1142.04</v>
      </c>
      <c r="L110" s="198">
        <v>1142.04</v>
      </c>
      <c r="M110" s="198">
        <v>1142.04</v>
      </c>
      <c r="N110" s="198">
        <f t="shared" si="7"/>
        <v>12562.44</v>
      </c>
    </row>
    <row r="111" spans="1:14" s="199" customFormat="1" ht="13.5" thickBot="1">
      <c r="A111" s="117" t="s">
        <v>186</v>
      </c>
      <c r="B111" s="202">
        <v>410</v>
      </c>
      <c r="C111" s="202">
        <v>410</v>
      </c>
      <c r="D111" s="202">
        <v>410</v>
      </c>
      <c r="E111" s="202">
        <v>410</v>
      </c>
      <c r="F111" s="202">
        <v>410</v>
      </c>
      <c r="G111" s="202">
        <v>410</v>
      </c>
      <c r="H111" s="202">
        <v>410</v>
      </c>
      <c r="I111" s="202">
        <v>410</v>
      </c>
      <c r="J111" s="202">
        <v>410</v>
      </c>
      <c r="K111" s="202">
        <v>410</v>
      </c>
      <c r="L111" s="202">
        <v>410</v>
      </c>
      <c r="M111" s="202">
        <v>410</v>
      </c>
      <c r="N111" s="202">
        <f t="shared" si="7"/>
        <v>4920</v>
      </c>
    </row>
    <row r="112" spans="1:14" s="199" customFormat="1" ht="13.5" thickBot="1">
      <c r="A112" s="117" t="s">
        <v>187</v>
      </c>
      <c r="B112" s="202">
        <v>222</v>
      </c>
      <c r="C112" s="202">
        <v>222</v>
      </c>
      <c r="D112" s="202">
        <v>222</v>
      </c>
      <c r="E112" s="202">
        <v>222</v>
      </c>
      <c r="F112" s="202">
        <v>222</v>
      </c>
      <c r="G112" s="202">
        <v>222</v>
      </c>
      <c r="H112" s="202">
        <v>222</v>
      </c>
      <c r="I112" s="202">
        <v>222</v>
      </c>
      <c r="J112" s="202">
        <v>222</v>
      </c>
      <c r="K112" s="202">
        <v>222</v>
      </c>
      <c r="L112" s="202">
        <v>222</v>
      </c>
      <c r="M112" s="202">
        <v>222</v>
      </c>
      <c r="N112" s="202">
        <f t="shared" si="7"/>
        <v>2664</v>
      </c>
    </row>
    <row r="113" spans="1:14" s="2" customFormat="1" ht="13.5" thickBot="1">
      <c r="A113" s="61" t="s">
        <v>112</v>
      </c>
      <c r="B113" s="59">
        <f aca="true" t="shared" si="9" ref="B113:M113">B103-B95</f>
        <v>-56274.03</v>
      </c>
      <c r="C113" s="59">
        <f t="shared" si="9"/>
        <v>-1719.97</v>
      </c>
      <c r="D113" s="59">
        <f t="shared" si="9"/>
        <v>-6784.32000000001</v>
      </c>
      <c r="E113" s="59">
        <f t="shared" si="9"/>
        <v>-6405.50000000001</v>
      </c>
      <c r="F113" s="59">
        <f t="shared" si="9"/>
        <v>-5436.72000000002</v>
      </c>
      <c r="G113" s="59">
        <f t="shared" si="9"/>
        <v>-2917.66</v>
      </c>
      <c r="H113" s="59">
        <f t="shared" si="9"/>
        <v>-8465.66000000002</v>
      </c>
      <c r="I113" s="59">
        <f t="shared" si="9"/>
        <v>28153.56</v>
      </c>
      <c r="J113" s="59">
        <f t="shared" si="9"/>
        <v>-6304.10000000001</v>
      </c>
      <c r="K113" s="59">
        <f t="shared" si="9"/>
        <v>-188.330000000016</v>
      </c>
      <c r="L113" s="59">
        <f t="shared" si="9"/>
        <v>-453.070000000007</v>
      </c>
      <c r="M113" s="59">
        <f t="shared" si="9"/>
        <v>18209.16</v>
      </c>
      <c r="N113" s="59">
        <f>M113+L113+K113+J113+I113+H113+G113+F113+E113+D113+C113+B113</f>
        <v>-48586.6400000001</v>
      </c>
    </row>
    <row r="114" spans="1:14" s="2" customFormat="1" ht="13.5" thickBot="1">
      <c r="A114" s="61" t="s">
        <v>26</v>
      </c>
      <c r="B114" s="59">
        <f>B94+B103</f>
        <v>360566.48</v>
      </c>
      <c r="C114" s="59">
        <f>C94+C103</f>
        <v>492938.96</v>
      </c>
      <c r="D114" s="203">
        <f>D94+D103-D91</f>
        <v>451660.02</v>
      </c>
      <c r="E114" s="59">
        <f>E94+E103</f>
        <v>579346.97</v>
      </c>
      <c r="F114" s="59">
        <f>F94+F103</f>
        <v>708002.7</v>
      </c>
      <c r="G114" s="203">
        <f>G94+G103-G91</f>
        <v>701883.03</v>
      </c>
      <c r="H114" s="59">
        <f>H94+H103</f>
        <v>827509.82</v>
      </c>
      <c r="I114" s="59">
        <f>I94+I103</f>
        <v>989755.83</v>
      </c>
      <c r="J114" s="203">
        <f>J94+J103-J91</f>
        <v>977281.74</v>
      </c>
      <c r="K114" s="59">
        <f>K94+K103</f>
        <v>1111185.86</v>
      </c>
      <c r="L114" s="59">
        <f>L94+L103</f>
        <v>1244825.24</v>
      </c>
      <c r="M114" s="203">
        <f>M94+M103-M91</f>
        <v>1256131.82</v>
      </c>
      <c r="N114" s="226">
        <f>M114+N111+N112</f>
        <v>1263715.82</v>
      </c>
    </row>
    <row r="115" spans="7:14" s="2" customFormat="1" ht="57" customHeight="1">
      <c r="G115" s="39"/>
      <c r="H115" s="257" t="s">
        <v>225</v>
      </c>
      <c r="I115" s="257"/>
      <c r="J115" s="257"/>
      <c r="K115" s="257"/>
      <c r="L115" s="269" t="s">
        <v>226</v>
      </c>
      <c r="M115" s="269"/>
      <c r="N115" s="269"/>
    </row>
    <row r="116" spans="8:14" s="2" customFormat="1" ht="72" customHeight="1">
      <c r="H116" s="270" t="s">
        <v>227</v>
      </c>
      <c r="I116" s="270"/>
      <c r="J116" s="270"/>
      <c r="K116" s="270"/>
      <c r="L116" s="271" t="s">
        <v>234</v>
      </c>
      <c r="M116" s="271"/>
      <c r="N116" s="271"/>
    </row>
    <row r="117" s="2" customFormat="1" ht="12.75"/>
    <row r="118" spans="8:13" s="2" customFormat="1" ht="15">
      <c r="H118" s="268" t="s">
        <v>188</v>
      </c>
      <c r="I118" s="268"/>
      <c r="J118" s="268"/>
      <c r="K118" s="205">
        <f>O91</f>
        <v>587139</v>
      </c>
      <c r="L118" s="206"/>
      <c r="M118"/>
    </row>
    <row r="119" spans="8:13" s="2" customFormat="1" ht="15">
      <c r="H119" s="268" t="s">
        <v>189</v>
      </c>
      <c r="I119" s="268"/>
      <c r="J119" s="268"/>
      <c r="K119" s="205">
        <f>N95</f>
        <v>1609168.52</v>
      </c>
      <c r="L119" s="206"/>
      <c r="M119"/>
    </row>
    <row r="120" spans="8:13" s="2" customFormat="1" ht="15">
      <c r="H120" s="268" t="s">
        <v>190</v>
      </c>
      <c r="I120" s="268"/>
      <c r="J120" s="268"/>
      <c r="K120" s="205">
        <f>N103</f>
        <v>1560581.88</v>
      </c>
      <c r="L120" s="206"/>
      <c r="M120"/>
    </row>
    <row r="121" spans="8:13" s="2" customFormat="1" ht="15">
      <c r="H121" s="268" t="s">
        <v>191</v>
      </c>
      <c r="I121" s="268"/>
      <c r="J121" s="268"/>
      <c r="K121" s="205">
        <f>K120-K119</f>
        <v>-48586.64</v>
      </c>
      <c r="L121" s="206"/>
      <c r="M121"/>
    </row>
    <row r="122" spans="8:13" s="2" customFormat="1" ht="15">
      <c r="H122" s="245" t="s">
        <v>192</v>
      </c>
      <c r="I122" s="245"/>
      <c r="J122" s="245"/>
      <c r="K122" s="205">
        <f>K119-K118</f>
        <v>1022029.52</v>
      </c>
      <c r="L122" s="206"/>
      <c r="M122"/>
    </row>
    <row r="123" spans="8:13" s="2" customFormat="1" ht="15">
      <c r="H123" s="246" t="s">
        <v>193</v>
      </c>
      <c r="I123" s="247"/>
      <c r="J123" s="248"/>
      <c r="K123" s="205">
        <f>B94</f>
        <v>282688.94</v>
      </c>
      <c r="L123" s="206"/>
      <c r="M123"/>
    </row>
    <row r="124" spans="8:13" s="2" customFormat="1" ht="15.75">
      <c r="H124" s="253" t="s">
        <v>194</v>
      </c>
      <c r="I124" s="253"/>
      <c r="J124" s="253"/>
      <c r="K124" s="207">
        <f>K123+K122+K121+K125</f>
        <v>1263715.82</v>
      </c>
      <c r="L124" s="206"/>
      <c r="M124"/>
    </row>
    <row r="125" spans="8:13" s="2" customFormat="1" ht="15">
      <c r="H125" s="254" t="s">
        <v>201</v>
      </c>
      <c r="I125" s="255"/>
      <c r="J125" s="256"/>
      <c r="K125" s="208">
        <f>N111+N112</f>
        <v>7584</v>
      </c>
      <c r="L125" s="206"/>
      <c r="M125"/>
    </row>
    <row r="126" spans="8:13" s="2" customFormat="1" ht="15">
      <c r="H126" s="245" t="s">
        <v>195</v>
      </c>
      <c r="I126" s="245"/>
      <c r="J126" s="245"/>
      <c r="K126" s="205">
        <f>D82+G82+J82+M82</f>
        <v>20864.43</v>
      </c>
      <c r="L126" s="266" t="s">
        <v>202</v>
      </c>
      <c r="M126" s="267"/>
    </row>
    <row r="127" spans="8:13" s="2" customFormat="1" ht="15">
      <c r="H127" s="252" t="s">
        <v>196</v>
      </c>
      <c r="I127" s="252"/>
      <c r="J127" s="252"/>
      <c r="K127" s="209">
        <v>64967.24</v>
      </c>
      <c r="L127" s="210"/>
      <c r="M127" s="3"/>
    </row>
    <row r="128" spans="8:13" s="2" customFormat="1" ht="15">
      <c r="H128" s="252" t="s">
        <v>197</v>
      </c>
      <c r="I128" s="252"/>
      <c r="J128" s="252"/>
      <c r="K128" s="209">
        <v>979094.62</v>
      </c>
      <c r="L128" s="210"/>
      <c r="M128" s="3"/>
    </row>
    <row r="129" spans="8:12" ht="15">
      <c r="H129" s="252" t="s">
        <v>198</v>
      </c>
      <c r="I129" s="252"/>
      <c r="J129" s="252"/>
      <c r="K129" s="209">
        <f>K127+K128</f>
        <v>1044061.86</v>
      </c>
      <c r="L129" s="210"/>
    </row>
    <row r="130" spans="8:12" ht="15">
      <c r="H130" s="252" t="s">
        <v>199</v>
      </c>
      <c r="I130" s="252"/>
      <c r="J130" s="252"/>
      <c r="K130" s="209">
        <f>K129-K126</f>
        <v>1023197.43</v>
      </c>
      <c r="L130" s="210"/>
    </row>
    <row r="131" spans="8:12" ht="15.75">
      <c r="H131" s="252" t="s">
        <v>200</v>
      </c>
      <c r="I131" s="252"/>
      <c r="J131" s="252"/>
      <c r="K131" s="211">
        <f>K122-K130</f>
        <v>-1167.91</v>
      </c>
      <c r="L131" s="212"/>
    </row>
  </sheetData>
  <sheetProtection/>
  <mergeCells count="30">
    <mergeCell ref="L115:N115"/>
    <mergeCell ref="H116:K116"/>
    <mergeCell ref="L116:N116"/>
    <mergeCell ref="A1:N1"/>
    <mergeCell ref="A83:N83"/>
    <mergeCell ref="A59:N59"/>
    <mergeCell ref="B2:D2"/>
    <mergeCell ref="E2:G2"/>
    <mergeCell ref="H2:J2"/>
    <mergeCell ref="K2:M2"/>
    <mergeCell ref="A4:O4"/>
    <mergeCell ref="A54:N54"/>
    <mergeCell ref="A19:A20"/>
    <mergeCell ref="L126:M126"/>
    <mergeCell ref="H127:J127"/>
    <mergeCell ref="H128:J128"/>
    <mergeCell ref="H118:J118"/>
    <mergeCell ref="H119:J119"/>
    <mergeCell ref="H120:J120"/>
    <mergeCell ref="H121:J121"/>
    <mergeCell ref="H122:J122"/>
    <mergeCell ref="H123:J123"/>
    <mergeCell ref="A46:A49"/>
    <mergeCell ref="H129:J129"/>
    <mergeCell ref="H130:J130"/>
    <mergeCell ref="H131:J131"/>
    <mergeCell ref="H124:J124"/>
    <mergeCell ref="H125:J125"/>
    <mergeCell ref="H126:J126"/>
    <mergeCell ref="H115:K115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2014-07-04T10:23:18Z</cp:lastPrinted>
  <dcterms:created xsi:type="dcterms:W3CDTF">2010-04-02T14:46:04Z</dcterms:created>
  <dcterms:modified xsi:type="dcterms:W3CDTF">2014-07-10T08:59:04Z</dcterms:modified>
  <cp:category/>
  <cp:version/>
  <cp:contentType/>
  <cp:contentStatus/>
</cp:coreProperties>
</file>