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1"/>
  </bookViews>
  <sheets>
    <sheet name="по голосованию" sheetId="1" r:id="rId1"/>
    <sheet name="ЛС" sheetId="2" r:id="rId2"/>
    <sheet name="Рос Вым" sheetId="3" r:id="rId3"/>
  </sheets>
  <definedNames>
    <definedName name="_xlnm.Print_Area" localSheetId="0">'по голосованию'!$A$1:$H$137</definedName>
  </definedNames>
  <calcPr fullCalcOnLoad="1" fullPrecision="0"/>
</workbook>
</file>

<file path=xl/sharedStrings.xml><?xml version="1.0" encoding="utf-8"?>
<sst xmlns="http://schemas.openxmlformats.org/spreadsheetml/2006/main" count="378" uniqueCount="240">
  <si>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</si>
  <si>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</si>
  <si>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</si>
  <si>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</si>
  <si>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</si>
  <si>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</si>
  <si>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</si>
  <si>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</si>
  <si>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</si>
  <si>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</si>
  <si>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</si>
  <si>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</si>
  <si>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</si>
  <si>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</si>
  <si>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</si>
  <si>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</si>
  <si>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</si>
  <si>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</si>
  <si>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</si>
  <si>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</si>
  <si>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</si>
  <si>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</si>
  <si>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</si>
  <si>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</si>
  <si>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</si>
  <si>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</si>
  <si>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</si>
  <si>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</si>
  <si>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Работы заявочного характера, в т.ч.:</t>
  </si>
  <si>
    <t>Работы по резервному фонду, в т.ч.:</t>
  </si>
  <si>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</si>
  <si>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</si>
  <si>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</si>
  <si>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</si>
  <si>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</si>
  <si>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Расчет размера платы за содержание и ремонт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</si>
  <si>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</si>
  <si>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</si>
  <si>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</si>
  <si>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Управление многоквартирным домом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</si>
  <si>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</si>
  <si>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</si>
  <si>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</si>
  <si>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</si>
  <si>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</si>
  <si>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</si>
  <si>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</si>
  <si>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</si>
  <si>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</si>
  <si>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</si>
  <si>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окос травы</t>
  </si>
  <si>
    <t>2-3 раза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</si>
  <si>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</si>
  <si>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</si>
  <si>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</si>
  <si>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</si>
  <si>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</si>
  <si>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</si>
  <si>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</si>
  <si>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</si>
  <si>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</si>
  <si>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ежемесячно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</si>
  <si>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</si>
  <si>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</si>
  <si>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</si>
  <si>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теплоэнергии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</si>
  <si>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</si>
  <si>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</si>
  <si>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</si>
  <si>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</si>
  <si>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</si>
  <si>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</si>
  <si>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</si>
  <si>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1 раз в год</t>
  </si>
  <si>
    <t>отключение системы отопления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</si>
  <si>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</si>
  <si>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</si>
  <si>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</si>
  <si>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</si>
  <si>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</si>
  <si>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</si>
  <si>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</si>
  <si>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</si>
  <si>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</si>
  <si>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</si>
  <si>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</si>
  <si>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</si>
  <si>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</si>
  <si>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</si>
  <si>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</si>
  <si>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</si>
  <si>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проверка работы регулятора температуры на бойлере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</si>
  <si>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</si>
  <si>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</si>
  <si>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</si>
  <si>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</si>
  <si>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</si>
  <si>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замена трансформатора тока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</si>
  <si>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</si>
  <si>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</si>
  <si>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</si>
  <si>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Регламентные работы по системе водоотведения в т.числе:</t>
  </si>
  <si>
    <t>чеканка и замазка канализационных стыков</t>
  </si>
  <si>
    <t>Регламентные работы по содержанию кровли в т.числе:</t>
  </si>
  <si>
    <t>Работы заявочного характера</t>
  </si>
  <si>
    <t>ремонт кровли</t>
  </si>
  <si>
    <t>Сбор, вывоз и утилизация ТБО, руб/м2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</si>
  <si>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</si>
  <si>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</si>
  <si>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</si>
  <si>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Жители МКД</t>
  </si>
  <si>
    <t>Задолженность за жителями и ЮЛ</t>
  </si>
  <si>
    <t>по адресу: ул.Ленинского Комсомола, д.35(S общ.=4479,9 м2, S зем.уч.= 1371,22 м2)</t>
  </si>
  <si>
    <t>(многоквартирный дом с газовыми плитами )</t>
  </si>
  <si>
    <t>погрузка мусора на автотранспорт вручную</t>
  </si>
  <si>
    <t>очистка урн отмусора</t>
  </si>
  <si>
    <t>посыпка территории песко - соляной смесью</t>
  </si>
  <si>
    <t>Обслуживание вводных и внутренних газопроводов жилого фонда</t>
  </si>
  <si>
    <t>ревизия задвижек отопления (диам.50мм-1 шт., диам.80мм-8 шт. )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</si>
  <si>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</si>
  <si>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</si>
  <si>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</si>
  <si>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замена насоса ГВС (резерв)</t>
  </si>
  <si>
    <t>замена ( поверка ) КИП</t>
  </si>
  <si>
    <t>замена трансформатора тока (1 узел учета/ 3ТТ)</t>
  </si>
  <si>
    <t>1 раз в 4 года</t>
  </si>
  <si>
    <t>Регламентные работы по системе вентиляции в т.числе:</t>
  </si>
  <si>
    <t>очистка кровли от снега и скалывание сосулек</t>
  </si>
  <si>
    <t>усановка дверей на кровлю и остекление</t>
  </si>
  <si>
    <t>ремонт какнализационных вытяжек</t>
  </si>
  <si>
    <t>ремонт вентшахт</t>
  </si>
  <si>
    <t>ремонт балконных плит и выходов на кровлю</t>
  </si>
  <si>
    <t>ремонт дверей в подвал</t>
  </si>
  <si>
    <t>заделка подвальных продухов</t>
  </si>
  <si>
    <t>ремонт козырьков подъездов</t>
  </si>
  <si>
    <t>КИП и автоматика (бойлер)</t>
  </si>
  <si>
    <t>КИП и автоматика (тепловой узел)</t>
  </si>
  <si>
    <t>Предлагаемый перечень работ по текущему ремонту                                       ( на выбор собственников)</t>
  </si>
  <si>
    <t>Журавлева О.В.</t>
  </si>
  <si>
    <t>Федотов А.А.</t>
  </si>
  <si>
    <t>Волкова А.П.</t>
  </si>
  <si>
    <t>Лыкова Л.В.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</si>
  <si>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</si>
  <si>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</si>
  <si>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</si>
  <si>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</si>
  <si>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Поступления от Ростелекома</t>
  </si>
  <si>
    <t>Поступления от Вымпелкома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</si>
  <si>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</si>
  <si>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</si>
  <si>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</si>
  <si>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</si>
  <si>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</si>
  <si>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</si>
  <si>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</si>
  <si>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</si>
  <si>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</si>
  <si>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</si>
  <si>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</si>
  <si>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Ростелеком+Вымпелком</t>
  </si>
  <si>
    <t>Хализов А.А.</t>
  </si>
  <si>
    <t>Яблоков Р.Б.</t>
  </si>
  <si>
    <t>Генеральный директор</t>
  </si>
  <si>
    <t>А.В. Митрофанов</t>
  </si>
  <si>
    <t>Экономист 2-ой категории по учету лицевых счетов МКД</t>
  </si>
  <si>
    <t>2014-2015 гг.</t>
  </si>
  <si>
    <t>(стоимость услуг увеличена на 6,6% в соответствии с уровнем инфляции 2013г.)</t>
  </si>
  <si>
    <t>Управление многоквартирным домом всего, в т.ч.:</t>
  </si>
  <si>
    <t>заполнение электронных паспортов</t>
  </si>
  <si>
    <t>гидравлическое испытание элеватор.узлов и запорной арматуры</t>
  </si>
  <si>
    <t>ревизия задвижек диам.80мм-4 шт.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</si>
  <si>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</si>
  <si>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</si>
  <si>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Регламентные работы по системе холодного водоснабжения в т.числе:</t>
  </si>
  <si>
    <t>замена  КИП (манометр 1шт.)</t>
  </si>
  <si>
    <t>ремонт крылец 6 шт.</t>
  </si>
  <si>
    <t>установка спускников на стояки отопления диам.15 мм - 30 шт.</t>
  </si>
  <si>
    <t>ремонт корпичной кладки фасада (с автовышки) 6 й подъезд</t>
  </si>
  <si>
    <t>ремонт входа в подвал</t>
  </si>
  <si>
    <t>установка шар.кранов на эл.узел диам.15 мм-2 шт.</t>
  </si>
  <si>
    <t>демонтаж задвижки в т.узле диам.50 мм-1 шт.</t>
  </si>
  <si>
    <t>окраска трубопроводов СТС в т/у "Корунд"</t>
  </si>
  <si>
    <t>уборка мусора в тех.подвале</t>
  </si>
  <si>
    <t>восстановление циркуляции ГВС ( 1 подъезд)</t>
  </si>
  <si>
    <t>проверка вентканалов и канализационных вытяжек</t>
  </si>
  <si>
    <t>монтаж кабельных линий от термосопротивлений до приборов учета тепла системы теплоснабжения и ГВС МКД</t>
  </si>
  <si>
    <t>Лицевой счет многоквартирного дома по адресу: ул. Ленинского Комсомола, д. 35 на период с 1 мая 2014 по 30 апреля 2015 года</t>
  </si>
  <si>
    <t>гидравлическое испытание элеваторных узлов и запорной арматуры</t>
  </si>
  <si>
    <t>ревизия задвижек отопления ( диам.80мм-4 шт. )</t>
  </si>
  <si>
    <t>24191,45 (по тарифу)</t>
  </si>
  <si>
    <t>55</t>
  </si>
  <si>
    <t>Ремонт кровли 690 м2 ( работа 2013-2014 г. в тарифе - 1100 м2)</t>
  </si>
  <si>
    <t>92</t>
  </si>
  <si>
    <t>86</t>
  </si>
  <si>
    <t>Ревизия ЩЭ , замена деталей ( кв.54)</t>
  </si>
  <si>
    <t>85</t>
  </si>
  <si>
    <t>установка спускников на стояки отопления диам.15 мм - 30 шт.( факт ф 15 мм - 27 шт.)</t>
  </si>
  <si>
    <t>Н.Ф.Каюткина</t>
  </si>
  <si>
    <t>Остаток(+) / Долг(-) на 1.05.14г.</t>
  </si>
  <si>
    <t>Экономия(+) / Долг(-) на 1.05.2015</t>
  </si>
  <si>
    <t>Подключение системы отопления в связи с плановым остановом ТС</t>
  </si>
  <si>
    <t>Отключение системы отопления в связи с плановым остановом ТС</t>
  </si>
  <si>
    <t>Сумма уплаты за размещение(выставленные счета)</t>
  </si>
  <si>
    <t>Сумма списанная с л/ч(с учетом оплаты)</t>
  </si>
  <si>
    <t>2011-2012</t>
  </si>
  <si>
    <t>2012-2013</t>
  </si>
  <si>
    <t>2013-2014</t>
  </si>
  <si>
    <t>Поступления от Вымпелкома ( 1 точка с октября 2012г.)</t>
  </si>
  <si>
    <t>Поступления от Ростелекома ( 2 точка с августа 2011 года)</t>
  </si>
  <si>
    <t>Замена лампочек 60 Вт в подвале</t>
  </si>
  <si>
    <t>134</t>
  </si>
  <si>
    <t>Ревизия эл.щитка (кв.64)</t>
  </si>
  <si>
    <t>Перевод ВВВ на зимнюю схему</t>
  </si>
  <si>
    <t>136</t>
  </si>
  <si>
    <t>Смена крана ХВС на ВВП</t>
  </si>
  <si>
    <t>Замена деталей ( кв.80)</t>
  </si>
  <si>
    <t>190</t>
  </si>
  <si>
    <t>проверка вентканалов и канализационных вытяжек ( ООО"Трубочист")</t>
  </si>
  <si>
    <t>акт 524</t>
  </si>
  <si>
    <t>Ремонт кровли ( 10 м2)</t>
  </si>
  <si>
    <t>Смена сопла на ф 11 мм</t>
  </si>
  <si>
    <t>17</t>
  </si>
  <si>
    <t>18</t>
  </si>
  <si>
    <t>5/00025</t>
  </si>
  <si>
    <t>29</t>
  </si>
  <si>
    <t>31</t>
  </si>
  <si>
    <t>Ремонт кровли в 2 слоя ( 208,2 м2)</t>
  </si>
  <si>
    <t>75</t>
  </si>
  <si>
    <t>Ремонт кирпичной кладки вентшахт</t>
  </si>
  <si>
    <t>Врезка спускника по 87 кв. на СО</t>
  </si>
  <si>
    <t>акт 11</t>
  </si>
  <si>
    <t>141</t>
  </si>
  <si>
    <t>Услуги типографии по печати доп.соглашений</t>
  </si>
  <si>
    <t>т/н 185</t>
  </si>
  <si>
    <t>Услуги типографии по печати решений</t>
  </si>
  <si>
    <t>т/н 195</t>
  </si>
  <si>
    <t>Волкова А.П. ( до 31.12.2014 г.)</t>
  </si>
  <si>
    <t>Иванов С.В. ( с 01.01.2015 г.)</t>
  </si>
  <si>
    <t>2014-2015</t>
  </si>
  <si>
    <t>Данные  по состоянию на 01.05.2015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</si>
</sst>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b/>
      <i/>
      <u val="single"/>
      <sz val="22"/>
      <name val="Arial Cyr"/>
      <family val="0"/>
    </font>
    <font>
      <sz val="11"/>
      <name val="Arial Cyr"/>
      <family val="2"/>
    </font>
    <font>
      <sz val="10"/>
      <name val="Arial"/>
      <family val="2"/>
    </font>
    <font>
      <b/>
      <sz val="14"/>
      <name val="Arial Cyr"/>
      <family val="0"/>
    </font>
    <font>
      <sz val="18"/>
      <name val="Arial Black"/>
      <family val="2"/>
    </font>
    <font>
      <sz val="20"/>
      <name val="Arial Black"/>
      <family val="2"/>
    </font>
    <font>
      <b/>
      <i/>
      <sz val="11"/>
      <name val="Arial Cyr"/>
      <family val="0"/>
    </font>
    <font>
      <b/>
      <sz val="11"/>
      <name val="Arial Cyr"/>
      <family val="0"/>
    </font>
    <font>
      <sz val="16"/>
      <name val="Arial Cyr"/>
      <family val="0"/>
    </font>
    <font>
      <b/>
      <sz val="10"/>
      <name val="Arial Black"/>
      <family val="2"/>
    </font>
    <font>
      <sz val="10"/>
      <color indexed="8"/>
      <name val="Arial Black"/>
      <family val="2"/>
    </font>
    <font>
      <b/>
      <sz val="11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1"/>
      <color rgb="FFFF000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83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20" fillId="24" borderId="11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9" fillId="24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18" fillId="25" borderId="14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2" fontId="0" fillId="25" borderId="18" xfId="0" applyNumberFormat="1" applyFont="1" applyFill="1" applyBorder="1" applyAlignment="1">
      <alignment horizontal="center" vertical="center" wrapText="1"/>
    </xf>
    <xf numFmtId="2" fontId="22" fillId="24" borderId="19" xfId="0" applyNumberFormat="1" applyFont="1" applyFill="1" applyBorder="1" applyAlignment="1">
      <alignment horizontal="center"/>
    </xf>
    <xf numFmtId="0" fontId="18" fillId="24" borderId="16" xfId="0" applyFont="1" applyFill="1" applyBorder="1" applyAlignment="1">
      <alignment horizontal="center" vertical="center"/>
    </xf>
    <xf numFmtId="2" fontId="22" fillId="24" borderId="16" xfId="0" applyNumberFormat="1" applyFont="1" applyFill="1" applyBorder="1" applyAlignment="1">
      <alignment horizontal="center" vertical="center" wrapText="1"/>
    </xf>
    <xf numFmtId="2" fontId="22" fillId="0" borderId="16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left" vertical="center" wrapText="1"/>
    </xf>
    <xf numFmtId="0" fontId="0" fillId="25" borderId="23" xfId="0" applyFont="1" applyFill="1" applyBorder="1" applyAlignment="1">
      <alignment horizontal="left" vertical="center" wrapText="1"/>
    </xf>
    <xf numFmtId="0" fontId="22" fillId="24" borderId="24" xfId="0" applyFont="1" applyFill="1" applyBorder="1" applyAlignment="1">
      <alignment horizontal="left" vertical="center" wrapText="1"/>
    </xf>
    <xf numFmtId="0" fontId="20" fillId="24" borderId="22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left" vertical="center"/>
    </xf>
    <xf numFmtId="0" fontId="0" fillId="24" borderId="18" xfId="0" applyFont="1" applyFill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/>
    </xf>
    <xf numFmtId="0" fontId="38" fillId="24" borderId="18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6" xfId="0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 wrapText="1"/>
    </xf>
    <xf numFmtId="0" fontId="0" fillId="24" borderId="26" xfId="0" applyFill="1" applyBorder="1" applyAlignment="1">
      <alignment horizontal="left" vertical="center"/>
    </xf>
    <xf numFmtId="0" fontId="23" fillId="24" borderId="26" xfId="0" applyFont="1" applyFill="1" applyBorder="1" applyAlignment="1">
      <alignment horizontal="center" vertical="center"/>
    </xf>
    <xf numFmtId="0" fontId="18" fillId="25" borderId="12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left" vertical="center" wrapText="1"/>
    </xf>
    <xf numFmtId="2" fontId="18" fillId="24" borderId="21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0" fontId="0" fillId="24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0" fillId="24" borderId="32" xfId="0" applyFill="1" applyBorder="1" applyAlignment="1">
      <alignment horizontal="center" vertical="center"/>
    </xf>
    <xf numFmtId="0" fontId="22" fillId="24" borderId="33" xfId="0" applyFont="1" applyFill="1" applyBorder="1" applyAlignment="1">
      <alignment horizontal="left" vertical="center" wrapText="1"/>
    </xf>
    <xf numFmtId="0" fontId="0" fillId="24" borderId="34" xfId="0" applyFill="1" applyBorder="1" applyAlignment="1">
      <alignment horizontal="center" vertical="center"/>
    </xf>
    <xf numFmtId="2" fontId="23" fillId="24" borderId="35" xfId="0" applyNumberFormat="1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 wrapText="1"/>
    </xf>
    <xf numFmtId="0" fontId="0" fillId="24" borderId="36" xfId="0" applyFont="1" applyFill="1" applyBorder="1" applyAlignment="1">
      <alignment horizontal="center" vertical="center" wrapText="1"/>
    </xf>
    <xf numFmtId="0" fontId="22" fillId="24" borderId="37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38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4" fillId="24" borderId="24" xfId="0" applyFont="1" applyFill="1" applyBorder="1" applyAlignment="1">
      <alignment horizontal="left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39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2" fontId="25" fillId="25" borderId="15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2" fontId="25" fillId="24" borderId="40" xfId="0" applyNumberFormat="1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41" xfId="0" applyFont="1" applyFill="1" applyBorder="1" applyAlignment="1">
      <alignment horizontal="center" vertical="center" wrapText="1"/>
    </xf>
    <xf numFmtId="2" fontId="25" fillId="25" borderId="42" xfId="0" applyNumberFormat="1" applyFont="1" applyFill="1" applyBorder="1" applyAlignment="1">
      <alignment horizontal="center" vertical="center" wrapText="1"/>
    </xf>
    <xf numFmtId="0" fontId="25" fillId="24" borderId="43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39" xfId="0" applyNumberFormat="1" applyFont="1" applyFill="1" applyBorder="1" applyAlignment="1">
      <alignment horizontal="center" vertical="center" wrapText="1"/>
    </xf>
    <xf numFmtId="2" fontId="25" fillId="24" borderId="1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8" fillId="24" borderId="44" xfId="0" applyFont="1" applyFill="1" applyBorder="1" applyAlignment="1">
      <alignment horizontal="center" vertical="center" wrapText="1"/>
    </xf>
    <xf numFmtId="0" fontId="0" fillId="24" borderId="45" xfId="0" applyFont="1" applyFill="1" applyBorder="1" applyAlignment="1">
      <alignment horizontal="center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2" fontId="18" fillId="25" borderId="46" xfId="0" applyNumberFormat="1" applyFont="1" applyFill="1" applyBorder="1" applyAlignment="1">
      <alignment horizontal="center" vertical="center" wrapText="1"/>
    </xf>
    <xf numFmtId="2" fontId="18" fillId="25" borderId="47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2" fontId="18" fillId="25" borderId="36" xfId="0" applyNumberFormat="1" applyFont="1" applyFill="1" applyBorder="1" applyAlignment="1">
      <alignment horizontal="center" vertical="center" wrapText="1"/>
    </xf>
    <xf numFmtId="2" fontId="18" fillId="25" borderId="48" xfId="0" applyNumberFormat="1" applyFont="1" applyFill="1" applyBorder="1" applyAlignment="1">
      <alignment horizontal="center" vertical="center" wrapText="1"/>
    </xf>
    <xf numFmtId="2" fontId="0" fillId="24" borderId="13" xfId="0" applyNumberFormat="1" applyFont="1" applyFill="1" applyBorder="1" applyAlignment="1">
      <alignment horizontal="center" vertical="center" wrapText="1"/>
    </xf>
    <xf numFmtId="2" fontId="18" fillId="0" borderId="39" xfId="0" applyNumberFormat="1" applyFont="1" applyFill="1" applyBorder="1" applyAlignment="1">
      <alignment horizontal="center" vertical="center" wrapText="1"/>
    </xf>
    <xf numFmtId="2" fontId="22" fillId="24" borderId="0" xfId="0" applyNumberFormat="1" applyFont="1" applyFill="1" applyBorder="1" applyAlignment="1">
      <alignment horizontal="center" vertical="center"/>
    </xf>
    <xf numFmtId="0" fontId="18" fillId="24" borderId="49" xfId="0" applyFont="1" applyFill="1" applyBorder="1" applyAlignment="1">
      <alignment horizontal="center" vertical="center" wrapText="1"/>
    </xf>
    <xf numFmtId="0" fontId="18" fillId="24" borderId="50" xfId="0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18" fillId="24" borderId="51" xfId="0" applyFont="1" applyFill="1" applyBorder="1" applyAlignment="1">
      <alignment horizontal="center" vertical="center" wrapText="1"/>
    </xf>
    <xf numFmtId="2" fontId="22" fillId="24" borderId="52" xfId="0" applyNumberFormat="1" applyFont="1" applyFill="1" applyBorder="1" applyAlignment="1">
      <alignment horizontal="center"/>
    </xf>
    <xf numFmtId="0" fontId="0" fillId="26" borderId="26" xfId="0" applyFill="1" applyBorder="1" applyAlignment="1">
      <alignment horizontal="left" vertical="center"/>
    </xf>
    <xf numFmtId="2" fontId="0" fillId="24" borderId="0" xfId="0" applyNumberFormat="1" applyFill="1" applyAlignment="1">
      <alignment/>
    </xf>
    <xf numFmtId="0" fontId="19" fillId="26" borderId="0" xfId="0" applyFont="1" applyFill="1" applyAlignment="1">
      <alignment horizontal="center"/>
    </xf>
    <xf numFmtId="0" fontId="19" fillId="24" borderId="0" xfId="0" applyFont="1" applyFill="1" applyAlignment="1">
      <alignment/>
    </xf>
    <xf numFmtId="2" fontId="19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39" xfId="0" applyFont="1" applyFill="1" applyBorder="1" applyAlignment="1">
      <alignment horizontal="center" vertical="center" textRotation="90" wrapText="1"/>
    </xf>
    <xf numFmtId="0" fontId="18" fillId="24" borderId="39" xfId="0" applyFont="1" applyFill="1" applyBorder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0" fillId="24" borderId="53" xfId="0" applyFont="1" applyFill="1" applyBorder="1" applyAlignment="1">
      <alignment horizontal="center" vertical="center" wrapText="1"/>
    </xf>
    <xf numFmtId="0" fontId="0" fillId="24" borderId="54" xfId="0" applyFont="1" applyFill="1" applyBorder="1" applyAlignment="1">
      <alignment horizontal="center" vertical="center" wrapText="1"/>
    </xf>
    <xf numFmtId="0" fontId="0" fillId="24" borderId="55" xfId="0" applyFont="1" applyFill="1" applyBorder="1" applyAlignment="1">
      <alignment horizontal="center" vertical="center" wrapText="1"/>
    </xf>
    <xf numFmtId="0" fontId="0" fillId="24" borderId="56" xfId="0" applyFont="1" applyFill="1" applyBorder="1" applyAlignment="1">
      <alignment horizontal="center" vertical="center" wrapText="1"/>
    </xf>
    <xf numFmtId="0" fontId="0" fillId="24" borderId="57" xfId="0" applyFont="1" applyFill="1" applyBorder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27" xfId="0" applyFont="1" applyFill="1" applyBorder="1" applyAlignment="1">
      <alignment horizontal="left" vertical="center" wrapText="1"/>
    </xf>
    <xf numFmtId="0" fontId="28" fillId="0" borderId="27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center" vertical="center" wrapText="1"/>
    </xf>
    <xf numFmtId="2" fontId="28" fillId="0" borderId="13" xfId="0" applyNumberFormat="1" applyFont="1" applyFill="1" applyBorder="1" applyAlignment="1">
      <alignment horizontal="center" vertical="center" wrapText="1"/>
    </xf>
    <xf numFmtId="2" fontId="28" fillId="25" borderId="14" xfId="0" applyNumberFormat="1" applyFont="1" applyFill="1" applyBorder="1" applyAlignment="1">
      <alignment horizontal="center" vertical="center" wrapText="1"/>
    </xf>
    <xf numFmtId="2" fontId="28" fillId="25" borderId="13" xfId="0" applyNumberFormat="1" applyFont="1" applyFill="1" applyBorder="1" applyAlignment="1">
      <alignment horizontal="center" vertical="center" wrapText="1"/>
    </xf>
    <xf numFmtId="2" fontId="28" fillId="25" borderId="46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0" fillId="24" borderId="58" xfId="0" applyFont="1" applyFill="1" applyBorder="1" applyAlignment="1">
      <alignment horizontal="left" vertical="center" wrapText="1"/>
    </xf>
    <xf numFmtId="0" fontId="0" fillId="24" borderId="59" xfId="0" applyFont="1" applyFill="1" applyBorder="1" applyAlignment="1">
      <alignment horizontal="left" vertical="center" wrapText="1"/>
    </xf>
    <xf numFmtId="0" fontId="0" fillId="24" borderId="60" xfId="0" applyFont="1" applyFill="1" applyBorder="1" applyAlignment="1">
      <alignment horizontal="center" vertical="center" wrapText="1"/>
    </xf>
    <xf numFmtId="0" fontId="18" fillId="24" borderId="36" xfId="0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47" xfId="0" applyNumberFormat="1" applyFont="1" applyFill="1" applyBorder="1" applyAlignment="1">
      <alignment horizontal="center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left" vertical="center" wrapText="1"/>
    </xf>
    <xf numFmtId="0" fontId="20" fillId="24" borderId="36" xfId="0" applyFont="1" applyFill="1" applyBorder="1" applyAlignment="1">
      <alignment horizontal="left" vertical="center" wrapText="1"/>
    </xf>
    <xf numFmtId="0" fontId="22" fillId="24" borderId="11" xfId="0" applyFont="1" applyFill="1" applyBorder="1" applyAlignment="1">
      <alignment horizontal="left" vertical="center" wrapText="1"/>
    </xf>
    <xf numFmtId="2" fontId="20" fillId="25" borderId="43" xfId="0" applyNumberFormat="1" applyFont="1" applyFill="1" applyBorder="1" applyAlignment="1">
      <alignment horizontal="center"/>
    </xf>
    <xf numFmtId="2" fontId="18" fillId="25" borderId="39" xfId="0" applyNumberFormat="1" applyFont="1" applyFill="1" applyBorder="1" applyAlignment="1">
      <alignment horizontal="center" vertical="center" wrapText="1"/>
    </xf>
    <xf numFmtId="2" fontId="20" fillId="25" borderId="44" xfId="0" applyNumberFormat="1" applyFont="1" applyFill="1" applyBorder="1" applyAlignment="1">
      <alignment horizontal="center"/>
    </xf>
    <xf numFmtId="0" fontId="22" fillId="24" borderId="10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center" vertical="center" wrapText="1"/>
    </xf>
    <xf numFmtId="2" fontId="22" fillId="24" borderId="10" xfId="0" applyNumberFormat="1" applyFont="1" applyFill="1" applyBorder="1" applyAlignment="1">
      <alignment horizontal="center" vertical="center" wrapText="1"/>
    </xf>
    <xf numFmtId="2" fontId="22" fillId="25" borderId="10" xfId="0" applyNumberFormat="1" applyFont="1" applyFill="1" applyBorder="1" applyAlignment="1">
      <alignment horizontal="center"/>
    </xf>
    <xf numFmtId="0" fontId="20" fillId="24" borderId="49" xfId="0" applyFont="1" applyFill="1" applyBorder="1" applyAlignment="1">
      <alignment horizontal="left" vertical="center" wrapText="1"/>
    </xf>
    <xf numFmtId="0" fontId="18" fillId="24" borderId="50" xfId="0" applyFont="1" applyFill="1" applyBorder="1" applyAlignment="1">
      <alignment horizontal="center" vertical="center"/>
    </xf>
    <xf numFmtId="0" fontId="18" fillId="25" borderId="61" xfId="0" applyFont="1" applyFill="1" applyBorder="1" applyAlignment="1">
      <alignment horizontal="center" vertical="center"/>
    </xf>
    <xf numFmtId="0" fontId="18" fillId="25" borderId="50" xfId="0" applyFont="1" applyFill="1" applyBorder="1" applyAlignment="1">
      <alignment horizontal="center" vertical="center"/>
    </xf>
    <xf numFmtId="0" fontId="18" fillId="25" borderId="62" xfId="0" applyFont="1" applyFill="1" applyBorder="1" applyAlignment="1">
      <alignment horizontal="center" vertical="center"/>
    </xf>
    <xf numFmtId="2" fontId="22" fillId="24" borderId="0" xfId="0" applyNumberFormat="1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25" borderId="0" xfId="0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0" fontId="22" fillId="24" borderId="39" xfId="0" applyFont="1" applyFill="1" applyBorder="1" applyAlignment="1">
      <alignment horizontal="center" vertical="center" wrapText="1"/>
    </xf>
    <xf numFmtId="2" fontId="22" fillId="24" borderId="39" xfId="0" applyNumberFormat="1" applyFont="1" applyFill="1" applyBorder="1" applyAlignment="1">
      <alignment horizontal="center" vertical="center" wrapText="1"/>
    </xf>
    <xf numFmtId="2" fontId="22" fillId="25" borderId="39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2" fontId="19" fillId="24" borderId="0" xfId="0" applyNumberFormat="1" applyFont="1" applyFill="1" applyAlignment="1">
      <alignment horizontal="center" vertical="center"/>
    </xf>
    <xf numFmtId="0" fontId="0" fillId="24" borderId="27" xfId="0" applyFont="1" applyFill="1" applyBorder="1" applyAlignment="1">
      <alignment horizontal="left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2" fontId="0" fillId="25" borderId="46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left" vertical="center"/>
    </xf>
    <xf numFmtId="0" fontId="22" fillId="24" borderId="39" xfId="0" applyFont="1" applyFill="1" applyBorder="1" applyAlignment="1">
      <alignment horizontal="center" vertical="center"/>
    </xf>
    <xf numFmtId="2" fontId="22" fillId="24" borderId="44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 wrapText="1"/>
    </xf>
    <xf numFmtId="0" fontId="20" fillId="24" borderId="0" xfId="0" applyFont="1" applyFill="1" applyBorder="1" applyAlignment="1">
      <alignment/>
    </xf>
    <xf numFmtId="2" fontId="20" fillId="24" borderId="0" xfId="0" applyNumberFormat="1" applyFont="1" applyFill="1" applyBorder="1" applyAlignment="1">
      <alignment horizontal="center"/>
    </xf>
    <xf numFmtId="0" fontId="20" fillId="24" borderId="0" xfId="0" applyFont="1" applyFill="1" applyAlignment="1">
      <alignment/>
    </xf>
    <xf numFmtId="2" fontId="20" fillId="24" borderId="0" xfId="0" applyNumberFormat="1" applyFont="1" applyFill="1" applyAlignment="1">
      <alignment/>
    </xf>
    <xf numFmtId="0" fontId="22" fillId="24" borderId="0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horizontal="center" vertical="center"/>
    </xf>
    <xf numFmtId="49" fontId="0" fillId="24" borderId="28" xfId="0" applyNumberFormat="1" applyFont="1" applyFill="1" applyBorder="1" applyAlignment="1">
      <alignment horizontal="center" vertical="center" wrapText="1"/>
    </xf>
    <xf numFmtId="14" fontId="0" fillId="24" borderId="36" xfId="0" applyNumberFormat="1" applyFont="1" applyFill="1" applyBorder="1" applyAlignment="1">
      <alignment horizontal="center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0" fontId="30" fillId="24" borderId="24" xfId="0" applyFont="1" applyFill="1" applyBorder="1" applyAlignment="1">
      <alignment horizontal="center" vertical="center" wrapText="1"/>
    </xf>
    <xf numFmtId="0" fontId="0" fillId="26" borderId="26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49" fontId="0" fillId="24" borderId="29" xfId="0" applyNumberFormat="1" applyFont="1" applyFill="1" applyBorder="1" applyAlignment="1">
      <alignment horizontal="center" vertical="center" wrapText="1"/>
    </xf>
    <xf numFmtId="2" fontId="18" fillId="24" borderId="63" xfId="0" applyNumberFormat="1" applyFont="1" applyFill="1" applyBorder="1" applyAlignment="1">
      <alignment horizontal="center" vertical="center" wrapText="1"/>
    </xf>
    <xf numFmtId="2" fontId="0" fillId="26" borderId="26" xfId="0" applyNumberFormat="1" applyFill="1" applyBorder="1" applyAlignment="1">
      <alignment horizontal="center" vertical="center"/>
    </xf>
    <xf numFmtId="2" fontId="23" fillId="24" borderId="26" xfId="0" applyNumberFormat="1" applyFont="1" applyFill="1" applyBorder="1" applyAlignment="1">
      <alignment horizontal="center" vertical="center"/>
    </xf>
    <xf numFmtId="2" fontId="39" fillId="25" borderId="26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 horizontal="center" vertical="center"/>
    </xf>
    <xf numFmtId="2" fontId="32" fillId="25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/>
    </xf>
    <xf numFmtId="2" fontId="0" fillId="25" borderId="0" xfId="0" applyNumberFormat="1" applyFill="1" applyAlignment="1">
      <alignment/>
    </xf>
    <xf numFmtId="2" fontId="33" fillId="0" borderId="10" xfId="0" applyNumberFormat="1" applyFont="1" applyBorder="1" applyAlignment="1">
      <alignment horizontal="center"/>
    </xf>
    <xf numFmtId="2" fontId="23" fillId="25" borderId="0" xfId="0" applyNumberFormat="1" applyFont="1" applyFill="1" applyAlignment="1">
      <alignment/>
    </xf>
    <xf numFmtId="0" fontId="35" fillId="25" borderId="27" xfId="0" applyFont="1" applyFill="1" applyBorder="1" applyAlignment="1">
      <alignment horizontal="left" vertical="center" wrapText="1"/>
    </xf>
    <xf numFmtId="0" fontId="28" fillId="25" borderId="13" xfId="0" applyFont="1" applyFill="1" applyBorder="1" applyAlignment="1">
      <alignment horizontal="center" vertical="center" wrapText="1"/>
    </xf>
    <xf numFmtId="0" fontId="28" fillId="25" borderId="27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67" fontId="18" fillId="24" borderId="0" xfId="0" applyNumberFormat="1" applyFont="1" applyFill="1" applyAlignment="1">
      <alignment horizontal="center" vertical="center" wrapText="1"/>
    </xf>
    <xf numFmtId="0" fontId="0" fillId="25" borderId="12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 wrapText="1"/>
    </xf>
    <xf numFmtId="2" fontId="0" fillId="26" borderId="1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left" vertical="center" wrapText="1"/>
    </xf>
    <xf numFmtId="0" fontId="0" fillId="0" borderId="64" xfId="0" applyFont="1" applyFill="1" applyBorder="1" applyAlignment="1">
      <alignment vertical="center" wrapText="1"/>
    </xf>
    <xf numFmtId="0" fontId="0" fillId="24" borderId="64" xfId="0" applyFont="1" applyFill="1" applyBorder="1" applyAlignment="1">
      <alignment vertical="center" wrapText="1"/>
    </xf>
    <xf numFmtId="2" fontId="19" fillId="0" borderId="10" xfId="0" applyNumberFormat="1" applyFont="1" applyBorder="1" applyAlignment="1">
      <alignment horizontal="center"/>
    </xf>
    <xf numFmtId="14" fontId="0" fillId="24" borderId="36" xfId="0" applyNumberFormat="1" applyFont="1" applyFill="1" applyBorder="1" applyAlignment="1">
      <alignment horizontal="center" vertical="center" wrapText="1"/>
    </xf>
    <xf numFmtId="0" fontId="18" fillId="24" borderId="25" xfId="0" applyFont="1" applyFill="1" applyBorder="1" applyAlignment="1">
      <alignment horizontal="center" vertical="center" wrapText="1"/>
    </xf>
    <xf numFmtId="2" fontId="0" fillId="24" borderId="26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18" fillId="25" borderId="15" xfId="0" applyNumberFormat="1" applyFont="1" applyFill="1" applyBorder="1" applyAlignment="1">
      <alignment horizontal="center" vertical="center" wrapText="1"/>
    </xf>
    <xf numFmtId="0" fontId="18" fillId="24" borderId="63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0" fontId="0" fillId="24" borderId="65" xfId="0" applyFont="1" applyFill="1" applyBorder="1" applyAlignment="1">
      <alignment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0" fontId="18" fillId="25" borderId="0" xfId="0" applyFont="1" applyFill="1" applyAlignment="1">
      <alignment horizontal="right" vertical="center"/>
    </xf>
    <xf numFmtId="0" fontId="0" fillId="25" borderId="0" xfId="0" applyFill="1" applyAlignment="1">
      <alignment horizontal="right"/>
    </xf>
    <xf numFmtId="0" fontId="18" fillId="25" borderId="0" xfId="0" applyFont="1" applyFill="1" applyAlignment="1">
      <alignment horizontal="right"/>
    </xf>
    <xf numFmtId="0" fontId="29" fillId="0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7" fillId="25" borderId="0" xfId="0" applyFont="1" applyFill="1" applyAlignment="1">
      <alignment horizontal="left" vertical="center"/>
    </xf>
    <xf numFmtId="0" fontId="20" fillId="25" borderId="0" xfId="0" applyFont="1" applyFill="1" applyAlignment="1">
      <alignment horizontal="center" wrapText="1"/>
    </xf>
    <xf numFmtId="0" fontId="0" fillId="25" borderId="0" xfId="0" applyFill="1" applyAlignment="1">
      <alignment/>
    </xf>
    <xf numFmtId="2" fontId="27" fillId="25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2" fontId="20" fillId="0" borderId="66" xfId="0" applyNumberFormat="1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20" fillId="25" borderId="23" xfId="0" applyFont="1" applyFill="1" applyBorder="1" applyAlignment="1">
      <alignment horizontal="center" vertical="center" wrapText="1"/>
    </xf>
    <xf numFmtId="0" fontId="20" fillId="25" borderId="67" xfId="0" applyFont="1" applyFill="1" applyBorder="1" applyAlignment="1">
      <alignment horizontal="center" vertical="center" wrapText="1"/>
    </xf>
    <xf numFmtId="0" fontId="0" fillId="25" borderId="67" xfId="0" applyFill="1" applyBorder="1" applyAlignment="1">
      <alignment horizontal="center" vertical="center" wrapText="1"/>
    </xf>
    <xf numFmtId="0" fontId="0" fillId="25" borderId="68" xfId="0" applyFill="1" applyBorder="1" applyAlignment="1">
      <alignment horizontal="center" vertical="center" wrapText="1"/>
    </xf>
    <xf numFmtId="0" fontId="34" fillId="24" borderId="0" xfId="0" applyFont="1" applyFill="1" applyAlignment="1">
      <alignment horizontal="right"/>
    </xf>
    <xf numFmtId="0" fontId="26" fillId="24" borderId="0" xfId="0" applyFont="1" applyFill="1" applyBorder="1" applyAlignment="1">
      <alignment horizontal="center" vertical="center"/>
    </xf>
    <xf numFmtId="0" fontId="22" fillId="24" borderId="65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31" xfId="0" applyFont="1" applyFill="1" applyBorder="1" applyAlignment="1">
      <alignment horizontal="center" vertical="center" wrapText="1"/>
    </xf>
    <xf numFmtId="0" fontId="22" fillId="24" borderId="69" xfId="0" applyFont="1" applyFill="1" applyBorder="1" applyAlignment="1">
      <alignment horizontal="center" vertical="center" wrapText="1"/>
    </xf>
    <xf numFmtId="0" fontId="22" fillId="24" borderId="70" xfId="0" applyFont="1" applyFill="1" applyBorder="1" applyAlignment="1">
      <alignment horizontal="center" vertical="center" wrapText="1"/>
    </xf>
    <xf numFmtId="0" fontId="22" fillId="24" borderId="32" xfId="0" applyFont="1" applyFill="1" applyBorder="1" applyAlignment="1">
      <alignment horizontal="center" vertical="center" wrapText="1"/>
    </xf>
    <xf numFmtId="0" fontId="31" fillId="24" borderId="71" xfId="0" applyFont="1" applyFill="1" applyBorder="1" applyAlignment="1">
      <alignment horizontal="center" vertical="center" wrapText="1"/>
    </xf>
    <xf numFmtId="0" fontId="31" fillId="24" borderId="67" xfId="0" applyFont="1" applyFill="1" applyBorder="1" applyAlignment="1">
      <alignment horizontal="center" vertical="center" wrapText="1"/>
    </xf>
    <xf numFmtId="0" fontId="31" fillId="24" borderId="72" xfId="0" applyFont="1" applyFill="1" applyBorder="1" applyAlignment="1">
      <alignment horizontal="center" vertical="center" wrapText="1"/>
    </xf>
    <xf numFmtId="0" fontId="24" fillId="25" borderId="23" xfId="0" applyFont="1" applyFill="1" applyBorder="1" applyAlignment="1">
      <alignment horizontal="center" vertical="center" wrapText="1"/>
    </xf>
    <xf numFmtId="0" fontId="24" fillId="25" borderId="67" xfId="0" applyFont="1" applyFill="1" applyBorder="1" applyAlignment="1">
      <alignment horizontal="center" vertical="center" wrapText="1"/>
    </xf>
    <xf numFmtId="0" fontId="24" fillId="25" borderId="18" xfId="0" applyFont="1" applyFill="1" applyBorder="1" applyAlignment="1">
      <alignment horizontal="center" vertical="center" wrapText="1"/>
    </xf>
    <xf numFmtId="0" fontId="34" fillId="24" borderId="73" xfId="0" applyFont="1" applyFill="1" applyBorder="1" applyAlignment="1">
      <alignment horizontal="right"/>
    </xf>
    <xf numFmtId="0" fontId="34" fillId="24" borderId="0" xfId="0" applyFont="1" applyFill="1" applyAlignment="1">
      <alignment horizontal="left" wrapText="1"/>
    </xf>
    <xf numFmtId="0" fontId="0" fillId="0" borderId="64" xfId="0" applyFont="1" applyFill="1" applyBorder="1" applyAlignment="1">
      <alignment horizontal="left" vertical="center" wrapText="1"/>
    </xf>
    <xf numFmtId="0" fontId="0" fillId="0" borderId="74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2" fontId="27" fillId="0" borderId="15" xfId="0" applyNumberFormat="1" applyFont="1" applyBorder="1" applyAlignment="1">
      <alignment horizontal="center"/>
    </xf>
    <xf numFmtId="2" fontId="27" fillId="0" borderId="18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/>
    </xf>
    <xf numFmtId="0" fontId="19" fillId="25" borderId="67" xfId="0" applyFont="1" applyFill="1" applyBorder="1" applyAlignment="1">
      <alignment horizontal="center"/>
    </xf>
    <xf numFmtId="0" fontId="19" fillId="25" borderId="18" xfId="0" applyFont="1" applyFill="1" applyBorder="1" applyAlignment="1">
      <alignment horizontal="center"/>
    </xf>
    <xf numFmtId="0" fontId="34" fillId="24" borderId="73" xfId="0" applyFont="1" applyFill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3"/>
  <sheetViews>
    <sheetView zoomScale="75" zoomScaleNormal="75" zoomScalePageLayoutView="0" workbookViewId="0" topLeftCell="A58">
      <selection activeCell="B124" sqref="B124"/>
    </sheetView>
  </sheetViews>
  <sheetFormatPr defaultColWidth="9.00390625" defaultRowHeight="12.75"/>
  <cols>
    <col min="1" max="1" width="72.75390625" style="3" customWidth="1"/>
    <col min="2" max="2" width="19.125" style="3" customWidth="1"/>
    <col min="3" max="3" width="13.875" style="3" hidden="1" customWidth="1"/>
    <col min="4" max="4" width="18.25390625" style="3" customWidth="1"/>
    <col min="5" max="5" width="13.875" style="3" hidden="1" customWidth="1"/>
    <col min="6" max="6" width="20.875" style="3" hidden="1" customWidth="1"/>
    <col min="7" max="7" width="15.00390625" style="3" customWidth="1"/>
    <col min="8" max="8" width="20.875" style="3" customWidth="1"/>
    <col min="9" max="9" width="12.625" style="3" customWidth="1"/>
    <col min="10" max="10" width="15.375" style="115" hidden="1" customWidth="1"/>
    <col min="11" max="14" width="15.375" style="3" customWidth="1"/>
    <col min="15" max="16384" width="9.125" style="3" customWidth="1"/>
  </cols>
  <sheetData>
    <row r="1" spans="1:8" ht="16.5" customHeight="1">
      <c r="A1" s="232" t="s">
        <v>30</v>
      </c>
      <c r="B1" s="233"/>
      <c r="C1" s="233"/>
      <c r="D1" s="233"/>
      <c r="E1" s="233"/>
      <c r="F1" s="233"/>
      <c r="G1" s="233"/>
      <c r="H1" s="233"/>
    </row>
    <row r="2" spans="2:8" ht="12.75" customHeight="1">
      <c r="B2" s="234" t="s">
        <v>31</v>
      </c>
      <c r="C2" s="234"/>
      <c r="D2" s="234"/>
      <c r="E2" s="234"/>
      <c r="F2" s="234"/>
      <c r="G2" s="233"/>
      <c r="H2" s="233"/>
    </row>
    <row r="3" spans="1:8" ht="19.5" customHeight="1">
      <c r="A3" s="116" t="s">
        <v>165</v>
      </c>
      <c r="B3" s="234" t="s">
        <v>32</v>
      </c>
      <c r="C3" s="234"/>
      <c r="D3" s="234"/>
      <c r="E3" s="234"/>
      <c r="F3" s="234"/>
      <c r="G3" s="233"/>
      <c r="H3" s="233"/>
    </row>
    <row r="4" spans="2:8" ht="14.25" customHeight="1">
      <c r="B4" s="234" t="s">
        <v>33</v>
      </c>
      <c r="C4" s="234"/>
      <c r="D4" s="234"/>
      <c r="E4" s="234"/>
      <c r="F4" s="234"/>
      <c r="G4" s="233"/>
      <c r="H4" s="233"/>
    </row>
    <row r="5" spans="1:8" s="97" customFormat="1" ht="39.75" customHeight="1">
      <c r="A5" s="235"/>
      <c r="B5" s="236"/>
      <c r="C5" s="236"/>
      <c r="D5" s="236"/>
      <c r="E5" s="236"/>
      <c r="F5" s="236"/>
      <c r="G5" s="236"/>
      <c r="H5" s="236"/>
    </row>
    <row r="6" spans="1:8" s="97" customFormat="1" ht="33" customHeight="1">
      <c r="A6" s="237" t="s">
        <v>166</v>
      </c>
      <c r="B6" s="238"/>
      <c r="C6" s="238"/>
      <c r="D6" s="238"/>
      <c r="E6" s="238"/>
      <c r="F6" s="238"/>
      <c r="G6" s="238"/>
      <c r="H6" s="238"/>
    </row>
    <row r="7" spans="1:10" s="117" customFormat="1" ht="22.5" customHeight="1">
      <c r="A7" s="240" t="s">
        <v>34</v>
      </c>
      <c r="B7" s="240"/>
      <c r="C7" s="240"/>
      <c r="D7" s="240"/>
      <c r="E7" s="241"/>
      <c r="F7" s="241"/>
      <c r="G7" s="241"/>
      <c r="H7" s="241"/>
      <c r="J7" s="118"/>
    </row>
    <row r="8" spans="1:8" s="119" customFormat="1" ht="18.75" customHeight="1">
      <c r="A8" s="240" t="s">
        <v>112</v>
      </c>
      <c r="B8" s="240"/>
      <c r="C8" s="240"/>
      <c r="D8" s="240"/>
      <c r="E8" s="241"/>
      <c r="F8" s="241"/>
      <c r="G8" s="241"/>
      <c r="H8" s="241"/>
    </row>
    <row r="9" spans="1:8" s="120" customFormat="1" ht="17.25" customHeight="1">
      <c r="A9" s="242" t="s">
        <v>113</v>
      </c>
      <c r="B9" s="242"/>
      <c r="C9" s="242"/>
      <c r="D9" s="242"/>
      <c r="E9" s="243"/>
      <c r="F9" s="243"/>
      <c r="G9" s="243"/>
      <c r="H9" s="243"/>
    </row>
    <row r="10" spans="1:8" s="119" customFormat="1" ht="30" customHeight="1" thickBot="1">
      <c r="A10" s="244" t="s">
        <v>35</v>
      </c>
      <c r="B10" s="244"/>
      <c r="C10" s="244"/>
      <c r="D10" s="244"/>
      <c r="E10" s="245"/>
      <c r="F10" s="245"/>
      <c r="G10" s="245"/>
      <c r="H10" s="245"/>
    </row>
    <row r="11" spans="1:10" s="6" customFormat="1" ht="139.5" customHeight="1" thickBot="1">
      <c r="A11" s="121" t="s">
        <v>0</v>
      </c>
      <c r="B11" s="122" t="s">
        <v>36</v>
      </c>
      <c r="C11" s="123" t="s">
        <v>37</v>
      </c>
      <c r="D11" s="123" t="s">
        <v>5</v>
      </c>
      <c r="E11" s="123" t="s">
        <v>37</v>
      </c>
      <c r="F11" s="98" t="s">
        <v>38</v>
      </c>
      <c r="G11" s="123" t="s">
        <v>37</v>
      </c>
      <c r="H11" s="98" t="s">
        <v>38</v>
      </c>
      <c r="J11" s="124"/>
    </row>
    <row r="12" spans="1:10" s="7" customFormat="1" ht="12.75">
      <c r="A12" s="125">
        <v>1</v>
      </c>
      <c r="B12" s="126">
        <v>2</v>
      </c>
      <c r="C12" s="126">
        <v>3</v>
      </c>
      <c r="D12" s="127"/>
      <c r="E12" s="126">
        <v>3</v>
      </c>
      <c r="F12" s="99">
        <v>4</v>
      </c>
      <c r="G12" s="128">
        <v>3</v>
      </c>
      <c r="H12" s="129">
        <v>4</v>
      </c>
      <c r="J12" s="130"/>
    </row>
    <row r="13" spans="1:10" s="7" customFormat="1" ht="49.5" customHeight="1">
      <c r="A13" s="246" t="s">
        <v>1</v>
      </c>
      <c r="B13" s="247"/>
      <c r="C13" s="247"/>
      <c r="D13" s="247"/>
      <c r="E13" s="247"/>
      <c r="F13" s="247"/>
      <c r="G13" s="248"/>
      <c r="H13" s="249"/>
      <c r="J13" s="130"/>
    </row>
    <row r="14" spans="1:10" s="6" customFormat="1" ht="15">
      <c r="A14" s="131" t="s">
        <v>167</v>
      </c>
      <c r="B14" s="8"/>
      <c r="C14" s="16">
        <f>F14*12</f>
        <v>0</v>
      </c>
      <c r="D14" s="17">
        <f>G14*I14</f>
        <v>143536</v>
      </c>
      <c r="E14" s="16">
        <f>H14*12</f>
        <v>32.04</v>
      </c>
      <c r="F14" s="101"/>
      <c r="G14" s="16">
        <f>H14*12</f>
        <v>32.04</v>
      </c>
      <c r="H14" s="16">
        <f>H19+H21</f>
        <v>2.67</v>
      </c>
      <c r="I14" s="6">
        <v>4479.9</v>
      </c>
      <c r="J14" s="124">
        <v>2.24</v>
      </c>
    </row>
    <row r="15" spans="1:10" s="12" customFormat="1" ht="29.25" customHeight="1">
      <c r="A15" s="132" t="s">
        <v>40</v>
      </c>
      <c r="B15" s="133" t="s">
        <v>41</v>
      </c>
      <c r="C15" s="134"/>
      <c r="D15" s="135"/>
      <c r="E15" s="136"/>
      <c r="F15" s="137"/>
      <c r="G15" s="136"/>
      <c r="H15" s="136"/>
      <c r="J15" s="138"/>
    </row>
    <row r="16" spans="1:10" s="12" customFormat="1" ht="15">
      <c r="A16" s="132" t="s">
        <v>42</v>
      </c>
      <c r="B16" s="133" t="s">
        <v>41</v>
      </c>
      <c r="C16" s="134"/>
      <c r="D16" s="135"/>
      <c r="E16" s="136"/>
      <c r="F16" s="137"/>
      <c r="G16" s="136"/>
      <c r="H16" s="136"/>
      <c r="J16" s="138"/>
    </row>
    <row r="17" spans="1:10" s="12" customFormat="1" ht="15">
      <c r="A17" s="132" t="s">
        <v>43</v>
      </c>
      <c r="B17" s="133" t="s">
        <v>44</v>
      </c>
      <c r="C17" s="134"/>
      <c r="D17" s="135"/>
      <c r="E17" s="136"/>
      <c r="F17" s="137"/>
      <c r="G17" s="136"/>
      <c r="H17" s="136"/>
      <c r="J17" s="138"/>
    </row>
    <row r="18" spans="1:10" s="12" customFormat="1" ht="15">
      <c r="A18" s="132" t="s">
        <v>45</v>
      </c>
      <c r="B18" s="133" t="s">
        <v>41</v>
      </c>
      <c r="C18" s="134"/>
      <c r="D18" s="135"/>
      <c r="E18" s="136"/>
      <c r="F18" s="137"/>
      <c r="G18" s="136"/>
      <c r="H18" s="136"/>
      <c r="J18" s="138"/>
    </row>
    <row r="19" spans="1:10" s="12" customFormat="1" ht="15">
      <c r="A19" s="207" t="s">
        <v>4</v>
      </c>
      <c r="B19" s="208"/>
      <c r="C19" s="136"/>
      <c r="D19" s="135"/>
      <c r="E19" s="136"/>
      <c r="F19" s="137"/>
      <c r="G19" s="136"/>
      <c r="H19" s="16">
        <v>2.56</v>
      </c>
      <c r="J19" s="138"/>
    </row>
    <row r="20" spans="1:10" s="12" customFormat="1" ht="15">
      <c r="A20" s="209" t="s">
        <v>168</v>
      </c>
      <c r="B20" s="208" t="s">
        <v>41</v>
      </c>
      <c r="C20" s="136"/>
      <c r="D20" s="135"/>
      <c r="E20" s="136"/>
      <c r="F20" s="137"/>
      <c r="G20" s="136"/>
      <c r="H20" s="136"/>
      <c r="J20" s="138"/>
    </row>
    <row r="21" spans="1:10" s="12" customFormat="1" ht="15">
      <c r="A21" s="207" t="s">
        <v>4</v>
      </c>
      <c r="B21" s="208"/>
      <c r="C21" s="136"/>
      <c r="D21" s="135"/>
      <c r="E21" s="136"/>
      <c r="F21" s="137"/>
      <c r="G21" s="136"/>
      <c r="H21" s="16">
        <v>0.11</v>
      </c>
      <c r="J21" s="138"/>
    </row>
    <row r="22" spans="1:10" s="6" customFormat="1" ht="30">
      <c r="A22" s="131" t="s">
        <v>46</v>
      </c>
      <c r="B22" s="139"/>
      <c r="C22" s="16">
        <f>F22*12</f>
        <v>0</v>
      </c>
      <c r="D22" s="17">
        <f>G22*I22</f>
        <v>107517.6</v>
      </c>
      <c r="E22" s="16">
        <f>H22*12</f>
        <v>24</v>
      </c>
      <c r="F22" s="101"/>
      <c r="G22" s="16">
        <f>H22*12</f>
        <v>24</v>
      </c>
      <c r="H22" s="16">
        <v>2</v>
      </c>
      <c r="I22" s="6">
        <v>4479.9</v>
      </c>
      <c r="J22" s="124">
        <v>0.89</v>
      </c>
    </row>
    <row r="23" spans="1:10" s="12" customFormat="1" ht="15">
      <c r="A23" s="140" t="s">
        <v>47</v>
      </c>
      <c r="B23" s="10" t="s">
        <v>48</v>
      </c>
      <c r="C23" s="100"/>
      <c r="D23" s="17"/>
      <c r="E23" s="16"/>
      <c r="F23" s="101"/>
      <c r="G23" s="16"/>
      <c r="H23" s="16"/>
      <c r="J23" s="138"/>
    </row>
    <row r="24" spans="1:10" s="12" customFormat="1" ht="15">
      <c r="A24" s="140" t="s">
        <v>49</v>
      </c>
      <c r="B24" s="10" t="s">
        <v>48</v>
      </c>
      <c r="C24" s="100"/>
      <c r="D24" s="17"/>
      <c r="E24" s="16"/>
      <c r="F24" s="101"/>
      <c r="G24" s="16"/>
      <c r="H24" s="16"/>
      <c r="J24" s="138"/>
    </row>
    <row r="25" spans="1:10" s="12" customFormat="1" ht="15">
      <c r="A25" s="141" t="s">
        <v>50</v>
      </c>
      <c r="B25" s="15" t="s">
        <v>51</v>
      </c>
      <c r="C25" s="100"/>
      <c r="D25" s="17"/>
      <c r="E25" s="16"/>
      <c r="F25" s="101"/>
      <c r="G25" s="16"/>
      <c r="H25" s="16"/>
      <c r="J25" s="138"/>
    </row>
    <row r="26" spans="1:10" s="12" customFormat="1" ht="15">
      <c r="A26" s="140" t="s">
        <v>52</v>
      </c>
      <c r="B26" s="10" t="s">
        <v>48</v>
      </c>
      <c r="C26" s="100"/>
      <c r="D26" s="17"/>
      <c r="E26" s="16"/>
      <c r="F26" s="101"/>
      <c r="G26" s="16"/>
      <c r="H26" s="16"/>
      <c r="J26" s="138"/>
    </row>
    <row r="27" spans="1:10" s="12" customFormat="1" ht="25.5">
      <c r="A27" s="140" t="s">
        <v>53</v>
      </c>
      <c r="B27" s="10" t="s">
        <v>54</v>
      </c>
      <c r="C27" s="100"/>
      <c r="D27" s="17"/>
      <c r="E27" s="16"/>
      <c r="F27" s="101"/>
      <c r="G27" s="16"/>
      <c r="H27" s="16"/>
      <c r="J27" s="138"/>
    </row>
    <row r="28" spans="1:10" s="12" customFormat="1" ht="15">
      <c r="A28" s="140" t="s">
        <v>114</v>
      </c>
      <c r="B28" s="10" t="s">
        <v>48</v>
      </c>
      <c r="C28" s="100"/>
      <c r="D28" s="17"/>
      <c r="E28" s="16"/>
      <c r="F28" s="101"/>
      <c r="G28" s="16"/>
      <c r="H28" s="16"/>
      <c r="J28" s="138"/>
    </row>
    <row r="29" spans="1:10" s="12" customFormat="1" ht="15">
      <c r="A29" s="142" t="s">
        <v>115</v>
      </c>
      <c r="B29" s="77" t="s">
        <v>48</v>
      </c>
      <c r="C29" s="100"/>
      <c r="D29" s="17"/>
      <c r="E29" s="16"/>
      <c r="F29" s="101"/>
      <c r="G29" s="16"/>
      <c r="H29" s="16"/>
      <c r="J29" s="138"/>
    </row>
    <row r="30" spans="1:10" s="12" customFormat="1" ht="26.25" thickBot="1">
      <c r="A30" s="143" t="s">
        <v>116</v>
      </c>
      <c r="B30" s="144" t="s">
        <v>55</v>
      </c>
      <c r="C30" s="100"/>
      <c r="D30" s="17"/>
      <c r="E30" s="16"/>
      <c r="F30" s="101"/>
      <c r="G30" s="16"/>
      <c r="H30" s="16"/>
      <c r="J30" s="138"/>
    </row>
    <row r="31" spans="1:10" s="9" customFormat="1" ht="17.25" customHeight="1">
      <c r="A31" s="61" t="s">
        <v>56</v>
      </c>
      <c r="B31" s="8" t="s">
        <v>57</v>
      </c>
      <c r="C31" s="16">
        <f>F31*12</f>
        <v>0</v>
      </c>
      <c r="D31" s="17">
        <f>G31*I31</f>
        <v>36555.98</v>
      </c>
      <c r="E31" s="16">
        <f>H31*12</f>
        <v>8.16</v>
      </c>
      <c r="F31" s="102"/>
      <c r="G31" s="16">
        <f>H31*12</f>
        <v>8.16</v>
      </c>
      <c r="H31" s="16">
        <v>0.68</v>
      </c>
      <c r="I31" s="6">
        <v>4479.9</v>
      </c>
      <c r="J31" s="124">
        <v>0.6</v>
      </c>
    </row>
    <row r="32" spans="1:10" s="6" customFormat="1" ht="20.25" customHeight="1">
      <c r="A32" s="61" t="s">
        <v>58</v>
      </c>
      <c r="B32" s="8" t="s">
        <v>59</v>
      </c>
      <c r="C32" s="16">
        <f>F32*12</f>
        <v>0</v>
      </c>
      <c r="D32" s="17">
        <f>G32*I32</f>
        <v>119344.54</v>
      </c>
      <c r="E32" s="16">
        <f>H32*12</f>
        <v>26.64</v>
      </c>
      <c r="F32" s="102"/>
      <c r="G32" s="16">
        <f>H32*12</f>
        <v>26.64</v>
      </c>
      <c r="H32" s="16">
        <v>2.22</v>
      </c>
      <c r="I32" s="6">
        <v>4479.9</v>
      </c>
      <c r="J32" s="124">
        <v>1.94</v>
      </c>
    </row>
    <row r="33" spans="1:10" s="7" customFormat="1" ht="30">
      <c r="A33" s="61" t="s">
        <v>60</v>
      </c>
      <c r="B33" s="8" t="s">
        <v>61</v>
      </c>
      <c r="C33" s="103"/>
      <c r="D33" s="17">
        <v>1848.15</v>
      </c>
      <c r="E33" s="103"/>
      <c r="F33" s="102"/>
      <c r="G33" s="16">
        <f>D33/I33</f>
        <v>0.41</v>
      </c>
      <c r="H33" s="16">
        <f>G33/12</f>
        <v>0.03</v>
      </c>
      <c r="I33" s="6">
        <v>4479.9</v>
      </c>
      <c r="J33" s="124">
        <v>0.03</v>
      </c>
    </row>
    <row r="34" spans="1:10" s="7" customFormat="1" ht="30">
      <c r="A34" s="61" t="s">
        <v>62</v>
      </c>
      <c r="B34" s="8" t="s">
        <v>61</v>
      </c>
      <c r="C34" s="103"/>
      <c r="D34" s="17">
        <v>1848.15</v>
      </c>
      <c r="E34" s="103"/>
      <c r="F34" s="102"/>
      <c r="G34" s="16">
        <f>D34/I34</f>
        <v>0.41</v>
      </c>
      <c r="H34" s="16">
        <f>G34/12</f>
        <v>0.03</v>
      </c>
      <c r="I34" s="6">
        <v>4479.9</v>
      </c>
      <c r="J34" s="124">
        <v>0.03</v>
      </c>
    </row>
    <row r="35" spans="1:10" s="7" customFormat="1" ht="21" customHeight="1">
      <c r="A35" s="61" t="s">
        <v>63</v>
      </c>
      <c r="B35" s="8" t="s">
        <v>61</v>
      </c>
      <c r="C35" s="103"/>
      <c r="D35" s="17">
        <v>11670.68</v>
      </c>
      <c r="E35" s="103"/>
      <c r="F35" s="102"/>
      <c r="G35" s="16">
        <f>D35/I35</f>
        <v>2.61</v>
      </c>
      <c r="H35" s="16">
        <f>G35/12</f>
        <v>0.22</v>
      </c>
      <c r="I35" s="6">
        <v>4479.9</v>
      </c>
      <c r="J35" s="124">
        <v>0.19</v>
      </c>
    </row>
    <row r="36" spans="1:10" s="7" customFormat="1" ht="30" hidden="1">
      <c r="A36" s="61" t="s">
        <v>64</v>
      </c>
      <c r="B36" s="8" t="s">
        <v>54</v>
      </c>
      <c r="C36" s="103"/>
      <c r="D36" s="17">
        <f>G36*I36</f>
        <v>0</v>
      </c>
      <c r="E36" s="103"/>
      <c r="F36" s="102"/>
      <c r="G36" s="16">
        <f>D36/I36</f>
        <v>2.44</v>
      </c>
      <c r="H36" s="16">
        <f>G36/12</f>
        <v>0.2</v>
      </c>
      <c r="I36" s="6">
        <v>4479.9</v>
      </c>
      <c r="J36" s="124">
        <v>0</v>
      </c>
    </row>
    <row r="37" spans="1:10" s="7" customFormat="1" ht="30" hidden="1">
      <c r="A37" s="61" t="s">
        <v>65</v>
      </c>
      <c r="B37" s="8" t="s">
        <v>54</v>
      </c>
      <c r="C37" s="103"/>
      <c r="D37" s="17">
        <v>0</v>
      </c>
      <c r="E37" s="103"/>
      <c r="F37" s="102"/>
      <c r="G37" s="16">
        <f>D37/I37</f>
        <v>0</v>
      </c>
      <c r="H37" s="16">
        <f>G37/12</f>
        <v>0</v>
      </c>
      <c r="I37" s="6">
        <v>4479.9</v>
      </c>
      <c r="J37" s="124">
        <v>0</v>
      </c>
    </row>
    <row r="38" spans="1:10" s="7" customFormat="1" ht="30">
      <c r="A38" s="61" t="s">
        <v>117</v>
      </c>
      <c r="B38" s="8"/>
      <c r="C38" s="103">
        <f>F38*12</f>
        <v>0</v>
      </c>
      <c r="D38" s="17">
        <f>G38*I38</f>
        <v>10214.17</v>
      </c>
      <c r="E38" s="103">
        <f>H38*12</f>
        <v>2.28</v>
      </c>
      <c r="F38" s="102"/>
      <c r="G38" s="16">
        <f>H38*12</f>
        <v>2.28</v>
      </c>
      <c r="H38" s="16">
        <v>0.19</v>
      </c>
      <c r="I38" s="6">
        <v>4479.9</v>
      </c>
      <c r="J38" s="124">
        <v>0.14</v>
      </c>
    </row>
    <row r="39" spans="1:10" s="6" customFormat="1" ht="15">
      <c r="A39" s="61" t="s">
        <v>66</v>
      </c>
      <c r="B39" s="8" t="s">
        <v>67</v>
      </c>
      <c r="C39" s="103">
        <f>F39*12</f>
        <v>0</v>
      </c>
      <c r="D39" s="17">
        <f>G39*I39</f>
        <v>2150.35</v>
      </c>
      <c r="E39" s="103">
        <f>H39*12</f>
        <v>0.48</v>
      </c>
      <c r="F39" s="102"/>
      <c r="G39" s="16">
        <f>H39*12</f>
        <v>0.48</v>
      </c>
      <c r="H39" s="16">
        <v>0.04</v>
      </c>
      <c r="I39" s="6">
        <v>4479.9</v>
      </c>
      <c r="J39" s="124">
        <v>0.03</v>
      </c>
    </row>
    <row r="40" spans="1:10" s="6" customFormat="1" ht="15">
      <c r="A40" s="61" t="s">
        <v>68</v>
      </c>
      <c r="B40" s="145" t="s">
        <v>69</v>
      </c>
      <c r="C40" s="104">
        <f>F40*12</f>
        <v>0</v>
      </c>
      <c r="D40" s="17">
        <f>G40*I40</f>
        <v>1612.76</v>
      </c>
      <c r="E40" s="104">
        <f>H40*12</f>
        <v>0.36</v>
      </c>
      <c r="F40" s="105"/>
      <c r="G40" s="16">
        <f>12*H40</f>
        <v>0.36</v>
      </c>
      <c r="H40" s="16">
        <v>0.03</v>
      </c>
      <c r="I40" s="6">
        <v>4479.9</v>
      </c>
      <c r="J40" s="124">
        <v>0.02</v>
      </c>
    </row>
    <row r="41" spans="1:10" s="9" customFormat="1" ht="30">
      <c r="A41" s="61" t="s">
        <v>70</v>
      </c>
      <c r="B41" s="8" t="s">
        <v>71</v>
      </c>
      <c r="C41" s="103">
        <f>F41*12</f>
        <v>0</v>
      </c>
      <c r="D41" s="17">
        <f>G41*I41</f>
        <v>2150.35</v>
      </c>
      <c r="E41" s="103">
        <f>H41*12</f>
        <v>0.48</v>
      </c>
      <c r="F41" s="102"/>
      <c r="G41" s="16">
        <v>0.48</v>
      </c>
      <c r="H41" s="16">
        <v>0.04</v>
      </c>
      <c r="I41" s="6">
        <v>4479.9</v>
      </c>
      <c r="J41" s="124">
        <v>0.03</v>
      </c>
    </row>
    <row r="42" spans="1:10" s="9" customFormat="1" ht="15">
      <c r="A42" s="61" t="s">
        <v>72</v>
      </c>
      <c r="B42" s="8"/>
      <c r="C42" s="16"/>
      <c r="D42" s="16">
        <f>SUM(D44:D57)</f>
        <v>18603.46</v>
      </c>
      <c r="E42" s="16"/>
      <c r="F42" s="102"/>
      <c r="G42" s="16">
        <f>D42/I42</f>
        <v>4.15</v>
      </c>
      <c r="H42" s="16">
        <f>G42/12</f>
        <v>0.35</v>
      </c>
      <c r="I42" s="6">
        <v>4479.9</v>
      </c>
      <c r="J42" s="124">
        <v>0.5</v>
      </c>
    </row>
    <row r="43" spans="1:10" s="7" customFormat="1" ht="15" hidden="1">
      <c r="A43" s="5"/>
      <c r="B43" s="10"/>
      <c r="C43" s="1"/>
      <c r="D43" s="18"/>
      <c r="E43" s="146"/>
      <c r="F43" s="147"/>
      <c r="G43" s="146"/>
      <c r="H43" s="146"/>
      <c r="I43" s="6"/>
      <c r="J43" s="124"/>
    </row>
    <row r="44" spans="1:10" s="7" customFormat="1" ht="15">
      <c r="A44" s="5" t="s">
        <v>74</v>
      </c>
      <c r="B44" s="10" t="s">
        <v>73</v>
      </c>
      <c r="C44" s="1"/>
      <c r="D44" s="18">
        <v>196.5</v>
      </c>
      <c r="E44" s="146"/>
      <c r="F44" s="147"/>
      <c r="G44" s="146"/>
      <c r="H44" s="146"/>
      <c r="I44" s="6">
        <v>4479.9</v>
      </c>
      <c r="J44" s="124">
        <v>0.01</v>
      </c>
    </row>
    <row r="45" spans="1:10" s="7" customFormat="1" ht="15">
      <c r="A45" s="5" t="s">
        <v>75</v>
      </c>
      <c r="B45" s="10" t="s">
        <v>76</v>
      </c>
      <c r="C45" s="1">
        <f>F45*12</f>
        <v>0</v>
      </c>
      <c r="D45" s="18">
        <v>415.82</v>
      </c>
      <c r="E45" s="146">
        <f>H45*12</f>
        <v>0</v>
      </c>
      <c r="F45" s="147"/>
      <c r="G45" s="146"/>
      <c r="H45" s="146"/>
      <c r="I45" s="6">
        <v>4479.9</v>
      </c>
      <c r="J45" s="124">
        <v>0.01</v>
      </c>
    </row>
    <row r="46" spans="1:10" s="7" customFormat="1" ht="15">
      <c r="A46" s="14" t="s">
        <v>169</v>
      </c>
      <c r="B46" s="210" t="s">
        <v>73</v>
      </c>
      <c r="C46" s="149"/>
      <c r="D46" s="18">
        <v>740.94</v>
      </c>
      <c r="E46" s="146"/>
      <c r="F46" s="147"/>
      <c r="G46" s="146"/>
      <c r="H46" s="146"/>
      <c r="I46" s="6">
        <v>4479.9</v>
      </c>
      <c r="J46" s="124"/>
    </row>
    <row r="47" spans="1:10" s="7" customFormat="1" ht="15" hidden="1">
      <c r="A47" s="5" t="s">
        <v>118</v>
      </c>
      <c r="B47" s="10" t="s">
        <v>73</v>
      </c>
      <c r="C47" s="1">
        <f>F47*12</f>
        <v>0</v>
      </c>
      <c r="D47" s="18">
        <v>0</v>
      </c>
      <c r="E47" s="146">
        <f>H47*12</f>
        <v>0</v>
      </c>
      <c r="F47" s="147"/>
      <c r="G47" s="146"/>
      <c r="H47" s="146"/>
      <c r="I47" s="6">
        <v>4479.9</v>
      </c>
      <c r="J47" s="124">
        <v>0.15</v>
      </c>
    </row>
    <row r="48" spans="1:10" s="7" customFormat="1" ht="15">
      <c r="A48" s="5" t="s">
        <v>170</v>
      </c>
      <c r="B48" s="15" t="s">
        <v>73</v>
      </c>
      <c r="C48" s="1"/>
      <c r="D48" s="18">
        <v>3046.28</v>
      </c>
      <c r="E48" s="146"/>
      <c r="F48" s="147"/>
      <c r="G48" s="146"/>
      <c r="H48" s="146"/>
      <c r="I48" s="6">
        <v>4479.9</v>
      </c>
      <c r="J48" s="124"/>
    </row>
    <row r="49" spans="1:10" s="7" customFormat="1" ht="15">
      <c r="A49" s="5" t="s">
        <v>77</v>
      </c>
      <c r="B49" s="10" t="s">
        <v>73</v>
      </c>
      <c r="C49" s="1">
        <f>F49*12</f>
        <v>0</v>
      </c>
      <c r="D49" s="18">
        <v>792.41</v>
      </c>
      <c r="E49" s="146">
        <f>H49*12</f>
        <v>0</v>
      </c>
      <c r="F49" s="147"/>
      <c r="G49" s="146"/>
      <c r="H49" s="146"/>
      <c r="I49" s="6">
        <v>4479.9</v>
      </c>
      <c r="J49" s="124">
        <v>0.01</v>
      </c>
    </row>
    <row r="50" spans="1:10" s="7" customFormat="1" ht="15">
      <c r="A50" s="5" t="s">
        <v>78</v>
      </c>
      <c r="B50" s="10" t="s">
        <v>73</v>
      </c>
      <c r="C50" s="1">
        <f>F50*12</f>
        <v>0</v>
      </c>
      <c r="D50" s="18">
        <v>3532.78</v>
      </c>
      <c r="E50" s="146">
        <f>H50*12</f>
        <v>0</v>
      </c>
      <c r="F50" s="147"/>
      <c r="G50" s="146"/>
      <c r="H50" s="146"/>
      <c r="I50" s="6">
        <v>4479.9</v>
      </c>
      <c r="J50" s="124">
        <v>0.05</v>
      </c>
    </row>
    <row r="51" spans="1:10" s="7" customFormat="1" ht="15">
      <c r="A51" s="5" t="s">
        <v>79</v>
      </c>
      <c r="B51" s="10" t="s">
        <v>73</v>
      </c>
      <c r="C51" s="1">
        <f>F51*12</f>
        <v>0</v>
      </c>
      <c r="D51" s="18">
        <v>831.63</v>
      </c>
      <c r="E51" s="146">
        <f>H51*12</f>
        <v>0</v>
      </c>
      <c r="F51" s="147"/>
      <c r="G51" s="146"/>
      <c r="H51" s="146"/>
      <c r="I51" s="6">
        <v>4479.9</v>
      </c>
      <c r="J51" s="124">
        <v>0.01</v>
      </c>
    </row>
    <row r="52" spans="1:10" s="7" customFormat="1" ht="15">
      <c r="A52" s="5" t="s">
        <v>80</v>
      </c>
      <c r="B52" s="10" t="s">
        <v>73</v>
      </c>
      <c r="C52" s="1"/>
      <c r="D52" s="18">
        <v>396.19</v>
      </c>
      <c r="E52" s="146"/>
      <c r="F52" s="147"/>
      <c r="G52" s="146"/>
      <c r="H52" s="146"/>
      <c r="I52" s="6">
        <v>4479.9</v>
      </c>
      <c r="J52" s="124">
        <v>0.01</v>
      </c>
    </row>
    <row r="53" spans="1:10" s="7" customFormat="1" ht="15">
      <c r="A53" s="5" t="s">
        <v>81</v>
      </c>
      <c r="B53" s="10" t="s">
        <v>76</v>
      </c>
      <c r="C53" s="1"/>
      <c r="D53" s="18">
        <v>1584.82</v>
      </c>
      <c r="E53" s="146"/>
      <c r="F53" s="147"/>
      <c r="G53" s="146"/>
      <c r="H53" s="146"/>
      <c r="I53" s="6">
        <v>4479.9</v>
      </c>
      <c r="J53" s="124">
        <v>0.02</v>
      </c>
    </row>
    <row r="54" spans="1:10" s="7" customFormat="1" ht="25.5">
      <c r="A54" s="5" t="s">
        <v>82</v>
      </c>
      <c r="B54" s="10" t="s">
        <v>73</v>
      </c>
      <c r="C54" s="1">
        <f>F54*12</f>
        <v>0</v>
      </c>
      <c r="D54" s="18">
        <v>4276.04</v>
      </c>
      <c r="E54" s="146">
        <f>H54*12</f>
        <v>0</v>
      </c>
      <c r="F54" s="147"/>
      <c r="G54" s="146"/>
      <c r="H54" s="146"/>
      <c r="I54" s="6">
        <v>4479.9</v>
      </c>
      <c r="J54" s="124">
        <v>0.07</v>
      </c>
    </row>
    <row r="55" spans="1:10" s="7" customFormat="1" ht="15">
      <c r="A55" s="5" t="s">
        <v>83</v>
      </c>
      <c r="B55" s="10" t="s">
        <v>73</v>
      </c>
      <c r="C55" s="1"/>
      <c r="D55" s="18">
        <v>2790.05</v>
      </c>
      <c r="E55" s="146"/>
      <c r="F55" s="147"/>
      <c r="G55" s="146"/>
      <c r="H55" s="146"/>
      <c r="I55" s="6">
        <v>4479.9</v>
      </c>
      <c r="J55" s="124">
        <v>0.01</v>
      </c>
    </row>
    <row r="56" spans="1:10" s="7" customFormat="1" ht="15" hidden="1">
      <c r="A56" s="5"/>
      <c r="B56" s="10"/>
      <c r="C56" s="106"/>
      <c r="D56" s="18"/>
      <c r="E56" s="148"/>
      <c r="F56" s="147"/>
      <c r="G56" s="146"/>
      <c r="H56" s="146"/>
      <c r="I56" s="6"/>
      <c r="J56" s="124"/>
    </row>
    <row r="57" spans="1:10" s="7" customFormat="1" ht="15" hidden="1">
      <c r="A57" s="5"/>
      <c r="B57" s="10"/>
      <c r="C57" s="1"/>
      <c r="D57" s="18"/>
      <c r="E57" s="146"/>
      <c r="F57" s="147"/>
      <c r="G57" s="146"/>
      <c r="H57" s="146"/>
      <c r="I57" s="6"/>
      <c r="J57" s="124"/>
    </row>
    <row r="58" spans="1:10" s="9" customFormat="1" ht="30">
      <c r="A58" s="61" t="s">
        <v>84</v>
      </c>
      <c r="B58" s="8"/>
      <c r="C58" s="16"/>
      <c r="D58" s="16">
        <f>SUM(D59:D68)</f>
        <v>23891.02</v>
      </c>
      <c r="E58" s="16"/>
      <c r="F58" s="102"/>
      <c r="G58" s="16">
        <f>D58/I58</f>
        <v>5.33</v>
      </c>
      <c r="H58" s="16">
        <v>0.45</v>
      </c>
      <c r="I58" s="6">
        <v>4479.9</v>
      </c>
      <c r="J58" s="124">
        <v>0.66</v>
      </c>
    </row>
    <row r="59" spans="1:10" s="7" customFormat="1" ht="15">
      <c r="A59" s="5" t="s">
        <v>85</v>
      </c>
      <c r="B59" s="10" t="s">
        <v>86</v>
      </c>
      <c r="C59" s="1"/>
      <c r="D59" s="18">
        <v>2377.23</v>
      </c>
      <c r="E59" s="146"/>
      <c r="F59" s="147"/>
      <c r="G59" s="146"/>
      <c r="H59" s="146"/>
      <c r="I59" s="6">
        <v>4479.9</v>
      </c>
      <c r="J59" s="124">
        <v>0.04</v>
      </c>
    </row>
    <row r="60" spans="1:10" s="7" customFormat="1" ht="25.5">
      <c r="A60" s="5" t="s">
        <v>87</v>
      </c>
      <c r="B60" s="10" t="s">
        <v>88</v>
      </c>
      <c r="C60" s="1"/>
      <c r="D60" s="18">
        <v>1584.82</v>
      </c>
      <c r="E60" s="146"/>
      <c r="F60" s="147"/>
      <c r="G60" s="146"/>
      <c r="H60" s="146"/>
      <c r="I60" s="6">
        <v>4479.9</v>
      </c>
      <c r="J60" s="124">
        <v>0.02</v>
      </c>
    </row>
    <row r="61" spans="1:10" s="7" customFormat="1" ht="15">
      <c r="A61" s="5" t="s">
        <v>89</v>
      </c>
      <c r="B61" s="10" t="s">
        <v>90</v>
      </c>
      <c r="C61" s="1"/>
      <c r="D61" s="18">
        <v>1663.21</v>
      </c>
      <c r="E61" s="146"/>
      <c r="F61" s="147"/>
      <c r="G61" s="146"/>
      <c r="H61" s="146"/>
      <c r="I61" s="6">
        <v>4479.9</v>
      </c>
      <c r="J61" s="124">
        <v>0.03</v>
      </c>
    </row>
    <row r="62" spans="1:10" s="7" customFormat="1" ht="25.5">
      <c r="A62" s="5" t="s">
        <v>171</v>
      </c>
      <c r="B62" s="10" t="s">
        <v>172</v>
      </c>
      <c r="C62" s="1"/>
      <c r="D62" s="18">
        <v>1584.8</v>
      </c>
      <c r="E62" s="146"/>
      <c r="F62" s="147"/>
      <c r="G62" s="146"/>
      <c r="H62" s="146"/>
      <c r="I62" s="6">
        <v>4479.9</v>
      </c>
      <c r="J62" s="124">
        <v>0.02</v>
      </c>
    </row>
    <row r="63" spans="1:10" s="7" customFormat="1" ht="15" hidden="1">
      <c r="A63" s="5" t="s">
        <v>119</v>
      </c>
      <c r="B63" s="10" t="s">
        <v>90</v>
      </c>
      <c r="C63" s="1"/>
      <c r="D63" s="18">
        <f aca="true" t="shared" si="0" ref="D63:D68">G63*I63</f>
        <v>0</v>
      </c>
      <c r="E63" s="146"/>
      <c r="F63" s="147"/>
      <c r="G63" s="146"/>
      <c r="H63" s="146"/>
      <c r="I63" s="6">
        <v>4479.9</v>
      </c>
      <c r="J63" s="124">
        <v>0</v>
      </c>
    </row>
    <row r="64" spans="1:10" s="7" customFormat="1" ht="15" hidden="1">
      <c r="A64" s="5" t="s">
        <v>120</v>
      </c>
      <c r="B64" s="10" t="s">
        <v>73</v>
      </c>
      <c r="C64" s="1"/>
      <c r="D64" s="18">
        <f t="shared" si="0"/>
        <v>0</v>
      </c>
      <c r="E64" s="146"/>
      <c r="F64" s="147"/>
      <c r="G64" s="146"/>
      <c r="H64" s="146"/>
      <c r="I64" s="6">
        <v>4479.9</v>
      </c>
      <c r="J64" s="124">
        <v>0</v>
      </c>
    </row>
    <row r="65" spans="1:10" s="7" customFormat="1" ht="25.5" hidden="1">
      <c r="A65" s="5" t="s">
        <v>121</v>
      </c>
      <c r="B65" s="10" t="s">
        <v>73</v>
      </c>
      <c r="C65" s="1"/>
      <c r="D65" s="18">
        <f t="shared" si="0"/>
        <v>0</v>
      </c>
      <c r="E65" s="146"/>
      <c r="F65" s="147"/>
      <c r="G65" s="146"/>
      <c r="H65" s="146"/>
      <c r="I65" s="6">
        <v>4479.9</v>
      </c>
      <c r="J65" s="124">
        <v>0</v>
      </c>
    </row>
    <row r="66" spans="1:10" s="7" customFormat="1" ht="25.5">
      <c r="A66" s="5" t="s">
        <v>122</v>
      </c>
      <c r="B66" s="15" t="s">
        <v>54</v>
      </c>
      <c r="C66" s="1"/>
      <c r="D66" s="18">
        <v>11044.32</v>
      </c>
      <c r="E66" s="146"/>
      <c r="F66" s="147"/>
      <c r="G66" s="146"/>
      <c r="H66" s="146"/>
      <c r="I66" s="6">
        <v>4479.9</v>
      </c>
      <c r="J66" s="124">
        <v>0.18</v>
      </c>
    </row>
    <row r="67" spans="1:10" s="7" customFormat="1" ht="15">
      <c r="A67" s="5" t="s">
        <v>91</v>
      </c>
      <c r="B67" s="10" t="s">
        <v>61</v>
      </c>
      <c r="C67" s="106"/>
      <c r="D67" s="18">
        <v>5636.64</v>
      </c>
      <c r="E67" s="148"/>
      <c r="F67" s="147"/>
      <c r="G67" s="146"/>
      <c r="H67" s="146"/>
      <c r="I67" s="6">
        <v>4479.9</v>
      </c>
      <c r="J67" s="124">
        <v>0.1</v>
      </c>
    </row>
    <row r="68" spans="1:10" s="7" customFormat="1" ht="15" hidden="1">
      <c r="A68" s="5" t="s">
        <v>123</v>
      </c>
      <c r="B68" s="10" t="s">
        <v>73</v>
      </c>
      <c r="C68" s="1"/>
      <c r="D68" s="18">
        <f t="shared" si="0"/>
        <v>0</v>
      </c>
      <c r="E68" s="146"/>
      <c r="F68" s="147"/>
      <c r="G68" s="146">
        <f>H68*12</f>
        <v>0</v>
      </c>
      <c r="H68" s="146">
        <v>0</v>
      </c>
      <c r="I68" s="6">
        <v>4479.9</v>
      </c>
      <c r="J68" s="124">
        <v>0</v>
      </c>
    </row>
    <row r="69" spans="1:10" s="7" customFormat="1" ht="30" hidden="1">
      <c r="A69" s="61" t="s">
        <v>173</v>
      </c>
      <c r="B69" s="10"/>
      <c r="C69" s="1"/>
      <c r="D69" s="16">
        <f>D70</f>
        <v>0</v>
      </c>
      <c r="E69" s="146"/>
      <c r="F69" s="147"/>
      <c r="G69" s="16">
        <f>D69/I69</f>
        <v>0</v>
      </c>
      <c r="H69" s="16">
        <f>G69/12</f>
        <v>0</v>
      </c>
      <c r="I69" s="6">
        <v>4479.9</v>
      </c>
      <c r="J69" s="124">
        <v>0.06</v>
      </c>
    </row>
    <row r="70" spans="1:10" s="7" customFormat="1" ht="25.5" hidden="1">
      <c r="A70" s="5" t="s">
        <v>174</v>
      </c>
      <c r="B70" s="15" t="s">
        <v>54</v>
      </c>
      <c r="C70" s="1"/>
      <c r="D70" s="18">
        <v>0</v>
      </c>
      <c r="E70" s="146"/>
      <c r="F70" s="147"/>
      <c r="G70" s="146"/>
      <c r="H70" s="146"/>
      <c r="I70" s="6">
        <v>4479.9</v>
      </c>
      <c r="J70" s="124">
        <v>0.03</v>
      </c>
    </row>
    <row r="71" spans="1:10" s="7" customFormat="1" ht="15" hidden="1">
      <c r="A71" s="5"/>
      <c r="B71" s="10"/>
      <c r="C71" s="1"/>
      <c r="D71" s="18"/>
      <c r="E71" s="146"/>
      <c r="F71" s="147"/>
      <c r="G71" s="146"/>
      <c r="H71" s="146"/>
      <c r="I71" s="6"/>
      <c r="J71" s="124"/>
    </row>
    <row r="72" spans="1:10" s="7" customFormat="1" ht="15" hidden="1">
      <c r="A72" s="5" t="s">
        <v>92</v>
      </c>
      <c r="B72" s="10" t="s">
        <v>61</v>
      </c>
      <c r="C72" s="1"/>
      <c r="D72" s="18">
        <f>G72*I72</f>
        <v>0</v>
      </c>
      <c r="E72" s="146"/>
      <c r="F72" s="147"/>
      <c r="G72" s="146">
        <f>H72*12</f>
        <v>0</v>
      </c>
      <c r="H72" s="146">
        <v>0</v>
      </c>
      <c r="I72" s="6">
        <v>4479.9</v>
      </c>
      <c r="J72" s="124">
        <v>0</v>
      </c>
    </row>
    <row r="73" spans="1:10" s="7" customFormat="1" ht="15">
      <c r="A73" s="61" t="s">
        <v>93</v>
      </c>
      <c r="B73" s="10"/>
      <c r="C73" s="1"/>
      <c r="D73" s="16">
        <f>D75+D76+D78</f>
        <v>12608.55</v>
      </c>
      <c r="E73" s="146"/>
      <c r="F73" s="147"/>
      <c r="G73" s="16">
        <f>D73/I73</f>
        <v>2.81</v>
      </c>
      <c r="H73" s="16">
        <f>G73/12</f>
        <v>0.23</v>
      </c>
      <c r="I73" s="6">
        <v>4479.9</v>
      </c>
      <c r="J73" s="124">
        <v>0.2</v>
      </c>
    </row>
    <row r="74" spans="1:10" s="7" customFormat="1" ht="15" hidden="1">
      <c r="A74" s="5" t="s">
        <v>94</v>
      </c>
      <c r="B74" s="10" t="s">
        <v>61</v>
      </c>
      <c r="C74" s="1"/>
      <c r="D74" s="18">
        <f aca="true" t="shared" si="1" ref="D74:D81">G74*I74</f>
        <v>0</v>
      </c>
      <c r="E74" s="146"/>
      <c r="F74" s="147"/>
      <c r="G74" s="146">
        <f aca="true" t="shared" si="2" ref="G74:G81">H74*12</f>
        <v>0</v>
      </c>
      <c r="H74" s="146">
        <v>0</v>
      </c>
      <c r="I74" s="6">
        <v>4479.9</v>
      </c>
      <c r="J74" s="124">
        <v>0</v>
      </c>
    </row>
    <row r="75" spans="1:10" s="7" customFormat="1" ht="15">
      <c r="A75" s="5" t="s">
        <v>95</v>
      </c>
      <c r="B75" s="10" t="s">
        <v>73</v>
      </c>
      <c r="C75" s="1"/>
      <c r="D75" s="18">
        <v>11780.24</v>
      </c>
      <c r="E75" s="146"/>
      <c r="F75" s="147"/>
      <c r="G75" s="146"/>
      <c r="H75" s="146"/>
      <c r="I75" s="6">
        <v>4479.9</v>
      </c>
      <c r="J75" s="124">
        <v>0.19</v>
      </c>
    </row>
    <row r="76" spans="1:10" s="7" customFormat="1" ht="15">
      <c r="A76" s="5" t="s">
        <v>96</v>
      </c>
      <c r="B76" s="10" t="s">
        <v>73</v>
      </c>
      <c r="C76" s="1"/>
      <c r="D76" s="18">
        <v>828.31</v>
      </c>
      <c r="E76" s="146"/>
      <c r="F76" s="147"/>
      <c r="G76" s="146"/>
      <c r="H76" s="146"/>
      <c r="I76" s="6">
        <v>4479.9</v>
      </c>
      <c r="J76" s="124">
        <v>0.01</v>
      </c>
    </row>
    <row r="77" spans="1:10" s="7" customFormat="1" ht="27.75" customHeight="1" hidden="1">
      <c r="A77" s="5" t="s">
        <v>97</v>
      </c>
      <c r="B77" s="10" t="s">
        <v>54</v>
      </c>
      <c r="C77" s="1"/>
      <c r="D77" s="18">
        <f t="shared" si="1"/>
        <v>0</v>
      </c>
      <c r="E77" s="146"/>
      <c r="F77" s="147"/>
      <c r="G77" s="146"/>
      <c r="H77" s="146"/>
      <c r="I77" s="6">
        <v>4479.9</v>
      </c>
      <c r="J77" s="124">
        <v>0</v>
      </c>
    </row>
    <row r="78" spans="1:10" s="7" customFormat="1" ht="15" hidden="1">
      <c r="A78" s="5" t="s">
        <v>124</v>
      </c>
      <c r="B78" s="15" t="s">
        <v>125</v>
      </c>
      <c r="C78" s="1"/>
      <c r="D78" s="18">
        <v>0</v>
      </c>
      <c r="E78" s="146"/>
      <c r="F78" s="147"/>
      <c r="G78" s="146"/>
      <c r="H78" s="146"/>
      <c r="I78" s="6">
        <v>4479.9</v>
      </c>
      <c r="J78" s="124">
        <v>0</v>
      </c>
    </row>
    <row r="79" spans="1:10" s="7" customFormat="1" ht="25.5" hidden="1">
      <c r="A79" s="5" t="s">
        <v>98</v>
      </c>
      <c r="B79" s="10" t="s">
        <v>54</v>
      </c>
      <c r="C79" s="1"/>
      <c r="D79" s="18">
        <f t="shared" si="1"/>
        <v>0</v>
      </c>
      <c r="E79" s="146"/>
      <c r="F79" s="147"/>
      <c r="G79" s="146">
        <f t="shared" si="2"/>
        <v>0</v>
      </c>
      <c r="H79" s="146">
        <v>0</v>
      </c>
      <c r="I79" s="6">
        <v>4479.9</v>
      </c>
      <c r="J79" s="124">
        <v>0</v>
      </c>
    </row>
    <row r="80" spans="1:10" s="7" customFormat="1" ht="25.5" hidden="1">
      <c r="A80" s="5" t="s">
        <v>99</v>
      </c>
      <c r="B80" s="10" t="s">
        <v>54</v>
      </c>
      <c r="C80" s="1"/>
      <c r="D80" s="18">
        <f t="shared" si="1"/>
        <v>0</v>
      </c>
      <c r="E80" s="146"/>
      <c r="F80" s="147"/>
      <c r="G80" s="146">
        <f t="shared" si="2"/>
        <v>0</v>
      </c>
      <c r="H80" s="146">
        <v>0</v>
      </c>
      <c r="I80" s="6">
        <v>4479.9</v>
      </c>
      <c r="J80" s="124">
        <v>0</v>
      </c>
    </row>
    <row r="81" spans="1:10" s="7" customFormat="1" ht="25.5" hidden="1">
      <c r="A81" s="5" t="s">
        <v>100</v>
      </c>
      <c r="B81" s="10" t="s">
        <v>54</v>
      </c>
      <c r="C81" s="1"/>
      <c r="D81" s="18">
        <f t="shared" si="1"/>
        <v>0</v>
      </c>
      <c r="E81" s="146"/>
      <c r="F81" s="147"/>
      <c r="G81" s="146">
        <f t="shared" si="2"/>
        <v>0</v>
      </c>
      <c r="H81" s="146">
        <v>0</v>
      </c>
      <c r="I81" s="6">
        <v>4479.9</v>
      </c>
      <c r="J81" s="124">
        <v>0</v>
      </c>
    </row>
    <row r="82" spans="1:10" s="7" customFormat="1" ht="15">
      <c r="A82" s="61" t="s">
        <v>101</v>
      </c>
      <c r="B82" s="10"/>
      <c r="C82" s="1"/>
      <c r="D82" s="16">
        <v>0</v>
      </c>
      <c r="E82" s="146"/>
      <c r="F82" s="147"/>
      <c r="G82" s="16">
        <f>D82/I82</f>
        <v>0</v>
      </c>
      <c r="H82" s="16">
        <f>G82/12</f>
        <v>0</v>
      </c>
      <c r="I82" s="6">
        <v>4479.9</v>
      </c>
      <c r="J82" s="124">
        <v>0.13</v>
      </c>
    </row>
    <row r="83" spans="1:10" s="7" customFormat="1" ht="15" hidden="1">
      <c r="A83" s="5" t="s">
        <v>102</v>
      </c>
      <c r="B83" s="10" t="s">
        <v>73</v>
      </c>
      <c r="C83" s="1"/>
      <c r="D83" s="18">
        <v>0</v>
      </c>
      <c r="E83" s="146"/>
      <c r="F83" s="147"/>
      <c r="G83" s="146"/>
      <c r="H83" s="146"/>
      <c r="I83" s="6">
        <v>4479.9</v>
      </c>
      <c r="J83" s="124">
        <v>0.01</v>
      </c>
    </row>
    <row r="84" spans="1:10" s="6" customFormat="1" ht="15">
      <c r="A84" s="61" t="s">
        <v>126</v>
      </c>
      <c r="B84" s="8"/>
      <c r="C84" s="16"/>
      <c r="D84" s="16">
        <v>0</v>
      </c>
      <c r="E84" s="16"/>
      <c r="F84" s="102"/>
      <c r="G84" s="16">
        <f>D84/I84</f>
        <v>0</v>
      </c>
      <c r="H84" s="16">
        <f>G84/12</f>
        <v>0</v>
      </c>
      <c r="I84" s="6">
        <v>4479.9</v>
      </c>
      <c r="J84" s="124">
        <v>0.35</v>
      </c>
    </row>
    <row r="85" spans="1:13" s="6" customFormat="1" ht="15">
      <c r="A85" s="61" t="s">
        <v>103</v>
      </c>
      <c r="B85" s="8"/>
      <c r="C85" s="16"/>
      <c r="D85" s="16">
        <f>D86</f>
        <v>15702.99</v>
      </c>
      <c r="E85" s="16"/>
      <c r="F85" s="102"/>
      <c r="G85" s="16">
        <f>D85/I85</f>
        <v>3.51</v>
      </c>
      <c r="H85" s="16">
        <f>G85/12</f>
        <v>0.29</v>
      </c>
      <c r="I85" s="6">
        <v>4479.9</v>
      </c>
      <c r="J85" s="124">
        <v>0.52</v>
      </c>
      <c r="M85" s="6" t="e">
        <f>10.8*12*#REF!</f>
        <v>#REF!</v>
      </c>
    </row>
    <row r="86" spans="1:10" s="7" customFormat="1" ht="15">
      <c r="A86" s="5" t="s">
        <v>127</v>
      </c>
      <c r="B86" s="10" t="s">
        <v>86</v>
      </c>
      <c r="C86" s="1"/>
      <c r="D86" s="18">
        <v>15702.99</v>
      </c>
      <c r="E86" s="146"/>
      <c r="F86" s="147"/>
      <c r="G86" s="146"/>
      <c r="H86" s="146"/>
      <c r="I86" s="6">
        <v>4479.9</v>
      </c>
      <c r="J86" s="124">
        <v>0.46</v>
      </c>
    </row>
    <row r="87" spans="1:13" s="6" customFormat="1" ht="30.75" thickBot="1">
      <c r="A87" s="150" t="s">
        <v>104</v>
      </c>
      <c r="B87" s="8" t="s">
        <v>54</v>
      </c>
      <c r="C87" s="104">
        <f>F87*12</f>
        <v>0</v>
      </c>
      <c r="D87" s="104">
        <v>24191.45</v>
      </c>
      <c r="E87" s="104">
        <f aca="true" t="shared" si="3" ref="E87:E93">H87*12</f>
        <v>5.4</v>
      </c>
      <c r="F87" s="105"/>
      <c r="G87" s="104">
        <f aca="true" t="shared" si="4" ref="G87:G93">H87*12</f>
        <v>5.4</v>
      </c>
      <c r="H87" s="104">
        <f>0.34+0.11</f>
        <v>0.45</v>
      </c>
      <c r="I87" s="6">
        <v>4479.9</v>
      </c>
      <c r="J87" s="124">
        <v>0.3</v>
      </c>
      <c r="L87" s="124">
        <f>D101-D100</f>
        <v>533446.2</v>
      </c>
      <c r="M87" s="211">
        <f>L87/I87/12</f>
        <v>9.923</v>
      </c>
    </row>
    <row r="88" spans="1:10" s="6" customFormat="1" ht="19.5" hidden="1" thickBot="1">
      <c r="A88" s="151" t="s">
        <v>3</v>
      </c>
      <c r="B88" s="145"/>
      <c r="C88" s="104" t="e">
        <f>F88*12</f>
        <v>#REF!</v>
      </c>
      <c r="D88" s="104" t="e">
        <f aca="true" t="shared" si="5" ref="D88:D93">G88*I88</f>
        <v>#REF!</v>
      </c>
      <c r="E88" s="104" t="e">
        <f t="shared" si="3"/>
        <v>#REF!</v>
      </c>
      <c r="F88" s="105" t="e">
        <f>#REF!+#REF!+#REF!+#REF!+#REF!+#REF!+#REF!+#REF!+#REF!+#REF!</f>
        <v>#REF!</v>
      </c>
      <c r="G88" s="104" t="e">
        <f t="shared" si="4"/>
        <v>#REF!</v>
      </c>
      <c r="H88" s="104" t="e">
        <f>H89+H90+H91+H92+H93+H94+H95+H96+H97+H98+H99+#REF!</f>
        <v>#REF!</v>
      </c>
      <c r="I88" s="6">
        <v>4479.9</v>
      </c>
      <c r="J88" s="124"/>
    </row>
    <row r="89" spans="1:10" s="7" customFormat="1" ht="15.75" hidden="1" thickBot="1">
      <c r="A89" s="5" t="s">
        <v>105</v>
      </c>
      <c r="B89" s="10"/>
      <c r="C89" s="1"/>
      <c r="D89" s="18">
        <f t="shared" si="5"/>
        <v>0</v>
      </c>
      <c r="E89" s="146">
        <f t="shared" si="3"/>
        <v>0</v>
      </c>
      <c r="F89" s="147" t="e">
        <f>#REF!+#REF!+#REF!+#REF!+#REF!+#REF!+#REF!+#REF!+#REF!+#REF!</f>
        <v>#REF!</v>
      </c>
      <c r="G89" s="146">
        <f t="shared" si="4"/>
        <v>0</v>
      </c>
      <c r="H89" s="146"/>
      <c r="I89" s="6">
        <v>4479.9</v>
      </c>
      <c r="J89" s="130"/>
    </row>
    <row r="90" spans="1:10" s="7" customFormat="1" ht="15.75" hidden="1" thickBot="1">
      <c r="A90" s="5" t="s">
        <v>128</v>
      </c>
      <c r="B90" s="10"/>
      <c r="C90" s="1"/>
      <c r="D90" s="18">
        <f t="shared" si="5"/>
        <v>0</v>
      </c>
      <c r="E90" s="146">
        <f t="shared" si="3"/>
        <v>0</v>
      </c>
      <c r="F90" s="147" t="e">
        <f>#REF!+#REF!+#REF!+#REF!+#REF!+#REF!+#REF!+#REF!+#REF!+#REF!</f>
        <v>#REF!</v>
      </c>
      <c r="G90" s="146">
        <f t="shared" si="4"/>
        <v>0</v>
      </c>
      <c r="H90" s="146"/>
      <c r="I90" s="6">
        <v>4479.9</v>
      </c>
      <c r="J90" s="130"/>
    </row>
    <row r="91" spans="1:10" s="7" customFormat="1" ht="15.75" hidden="1" thickBot="1">
      <c r="A91" s="5" t="s">
        <v>129</v>
      </c>
      <c r="B91" s="10"/>
      <c r="C91" s="1"/>
      <c r="D91" s="18">
        <f t="shared" si="5"/>
        <v>0</v>
      </c>
      <c r="E91" s="146">
        <f t="shared" si="3"/>
        <v>0</v>
      </c>
      <c r="F91" s="147" t="e">
        <f>#REF!+#REF!+#REF!+#REF!+#REF!+#REF!+#REF!+#REF!+#REF!+#REF!</f>
        <v>#REF!</v>
      </c>
      <c r="G91" s="146">
        <f t="shared" si="4"/>
        <v>0</v>
      </c>
      <c r="H91" s="146"/>
      <c r="I91" s="6">
        <v>4479.9</v>
      </c>
      <c r="J91" s="130"/>
    </row>
    <row r="92" spans="1:10" s="7" customFormat="1" ht="15.75" hidden="1" thickBot="1">
      <c r="A92" s="5" t="s">
        <v>130</v>
      </c>
      <c r="B92" s="10"/>
      <c r="C92" s="1"/>
      <c r="D92" s="18">
        <f t="shared" si="5"/>
        <v>0</v>
      </c>
      <c r="E92" s="146">
        <f t="shared" si="3"/>
        <v>0</v>
      </c>
      <c r="F92" s="147" t="e">
        <f>#REF!+#REF!+#REF!+#REF!+#REF!+#REF!+#REF!+#REF!+#REF!+#REF!</f>
        <v>#REF!</v>
      </c>
      <c r="G92" s="146">
        <f t="shared" si="4"/>
        <v>0</v>
      </c>
      <c r="H92" s="146"/>
      <c r="I92" s="6">
        <v>4479.9</v>
      </c>
      <c r="J92" s="130"/>
    </row>
    <row r="93" spans="1:10" s="7" customFormat="1" ht="15.75" hidden="1" thickBot="1">
      <c r="A93" s="5" t="s">
        <v>131</v>
      </c>
      <c r="B93" s="10"/>
      <c r="C93" s="1"/>
      <c r="D93" s="18">
        <f t="shared" si="5"/>
        <v>0</v>
      </c>
      <c r="E93" s="146">
        <f t="shared" si="3"/>
        <v>0</v>
      </c>
      <c r="F93" s="147" t="e">
        <f>#REF!+#REF!+#REF!+#REF!+#REF!+#REF!+#REF!+#REF!+#REF!+#REF!</f>
        <v>#REF!</v>
      </c>
      <c r="G93" s="146">
        <f t="shared" si="4"/>
        <v>0</v>
      </c>
      <c r="H93" s="146"/>
      <c r="I93" s="6">
        <v>4479.9</v>
      </c>
      <c r="J93" s="130"/>
    </row>
    <row r="94" spans="1:10" s="7" customFormat="1" ht="15.75" hidden="1" thickBot="1">
      <c r="A94" s="5" t="s">
        <v>105</v>
      </c>
      <c r="B94" s="10"/>
      <c r="C94" s="1"/>
      <c r="D94" s="18"/>
      <c r="E94" s="146"/>
      <c r="F94" s="147"/>
      <c r="G94" s="146"/>
      <c r="H94" s="146"/>
      <c r="I94" s="6">
        <v>4479.9</v>
      </c>
      <c r="J94" s="130"/>
    </row>
    <row r="95" spans="1:10" s="7" customFormat="1" ht="15.75" hidden="1" thickBot="1">
      <c r="A95" s="5" t="s">
        <v>132</v>
      </c>
      <c r="B95" s="10"/>
      <c r="C95" s="1"/>
      <c r="D95" s="18"/>
      <c r="E95" s="146"/>
      <c r="F95" s="147"/>
      <c r="G95" s="146"/>
      <c r="H95" s="146"/>
      <c r="I95" s="6">
        <v>4479.9</v>
      </c>
      <c r="J95" s="130"/>
    </row>
    <row r="96" spans="1:10" s="7" customFormat="1" ht="15.75" hidden="1" thickBot="1">
      <c r="A96" s="5" t="s">
        <v>133</v>
      </c>
      <c r="B96" s="10"/>
      <c r="C96" s="1"/>
      <c r="D96" s="18"/>
      <c r="E96" s="146"/>
      <c r="F96" s="147"/>
      <c r="G96" s="146"/>
      <c r="H96" s="146"/>
      <c r="I96" s="6">
        <v>4479.9</v>
      </c>
      <c r="J96" s="130"/>
    </row>
    <row r="97" spans="1:10" s="7" customFormat="1" ht="15.75" hidden="1" thickBot="1">
      <c r="A97" s="5" t="s">
        <v>134</v>
      </c>
      <c r="B97" s="10"/>
      <c r="C97" s="1"/>
      <c r="D97" s="18"/>
      <c r="E97" s="146"/>
      <c r="F97" s="147"/>
      <c r="G97" s="146"/>
      <c r="H97" s="146"/>
      <c r="I97" s="6">
        <v>4479.9</v>
      </c>
      <c r="J97" s="130"/>
    </row>
    <row r="98" spans="1:10" s="7" customFormat="1" ht="15.75" hidden="1" thickBot="1">
      <c r="A98" s="5" t="s">
        <v>135</v>
      </c>
      <c r="B98" s="10"/>
      <c r="C98" s="1"/>
      <c r="D98" s="18"/>
      <c r="E98" s="146"/>
      <c r="F98" s="147"/>
      <c r="G98" s="146"/>
      <c r="H98" s="146"/>
      <c r="I98" s="6">
        <v>4479.9</v>
      </c>
      <c r="J98" s="130"/>
    </row>
    <row r="99" spans="1:10" s="7" customFormat="1" ht="15.75" hidden="1" thickBot="1">
      <c r="A99" s="5" t="s">
        <v>136</v>
      </c>
      <c r="B99" s="10"/>
      <c r="C99" s="1"/>
      <c r="D99" s="18"/>
      <c r="E99" s="146"/>
      <c r="F99" s="147"/>
      <c r="G99" s="146"/>
      <c r="H99" s="146"/>
      <c r="I99" s="6">
        <v>4479.9</v>
      </c>
      <c r="J99" s="130"/>
    </row>
    <row r="100" spans="1:11" s="12" customFormat="1" ht="20.25" thickBot="1">
      <c r="A100" s="152" t="s">
        <v>106</v>
      </c>
      <c r="B100" s="8" t="s">
        <v>48</v>
      </c>
      <c r="C100" s="107"/>
      <c r="D100" s="153">
        <f>G100*I100</f>
        <v>86904.72</v>
      </c>
      <c r="E100" s="154"/>
      <c r="F100" s="155"/>
      <c r="G100" s="104">
        <f>H100*12</f>
        <v>20.64</v>
      </c>
      <c r="H100" s="155">
        <v>1.72</v>
      </c>
      <c r="I100" s="6">
        <f>4479.9-269.4</f>
        <v>4210.5</v>
      </c>
      <c r="K100" s="12">
        <v>-269.4</v>
      </c>
    </row>
    <row r="101" spans="1:10" s="6" customFormat="1" ht="19.5">
      <c r="A101" s="156" t="s">
        <v>4</v>
      </c>
      <c r="B101" s="157"/>
      <c r="C101" s="158">
        <f>F101*12</f>
        <v>0</v>
      </c>
      <c r="D101" s="159">
        <f>D14+D22+D31+D32+D33+D34+D35+D38+D39+D40+D41+D42+D58+D73+D82+D84+D85+D87+D100</f>
        <v>620350.92</v>
      </c>
      <c r="E101" s="159">
        <f>E14+E22+E31+E32+E33+E34+E35+E38+E39+E40+E41+E42+E58+E73+E82+E84+E85+E87+E100</f>
        <v>99.84</v>
      </c>
      <c r="F101" s="159">
        <f>F14+F22+F31+F32+F33+F34+F35+F38+F39+F40+F41+F42+F58+F73+F82+F84+F85+F87+F100</f>
        <v>0</v>
      </c>
      <c r="G101" s="159">
        <f>G14+G22+G31+G32+G33+G34+G35+G38+G39+G40+G41+G42+G58+G73+G82+G84+G85+G87+G100</f>
        <v>139.71</v>
      </c>
      <c r="H101" s="159">
        <f>H14+H22+H31+H32+H33+H34+H35+H38+H39+H40+H41+H42+H58+H73+H82+H84+H85+H87+H100</f>
        <v>11.64</v>
      </c>
      <c r="I101" s="6">
        <v>4479.9</v>
      </c>
      <c r="J101" s="124"/>
    </row>
    <row r="102" spans="1:10" s="11" customFormat="1" ht="20.25" hidden="1" thickBot="1">
      <c r="A102" s="160" t="s">
        <v>2</v>
      </c>
      <c r="B102" s="161" t="s">
        <v>48</v>
      </c>
      <c r="C102" s="161" t="s">
        <v>107</v>
      </c>
      <c r="D102" s="162"/>
      <c r="E102" s="163" t="s">
        <v>107</v>
      </c>
      <c r="F102" s="164"/>
      <c r="G102" s="163" t="s">
        <v>107</v>
      </c>
      <c r="H102" s="163"/>
      <c r="J102" s="165"/>
    </row>
    <row r="103" spans="1:10" s="2" customFormat="1" ht="12.75">
      <c r="A103" s="166"/>
      <c r="D103" s="167"/>
      <c r="E103" s="167"/>
      <c r="F103" s="167"/>
      <c r="G103" s="167"/>
      <c r="H103" s="167"/>
      <c r="J103" s="168"/>
    </row>
    <row r="104" spans="1:10" s="2" customFormat="1" ht="12.75">
      <c r="A104" s="166"/>
      <c r="D104" s="167"/>
      <c r="E104" s="167"/>
      <c r="F104" s="167"/>
      <c r="G104" s="167"/>
      <c r="H104" s="167"/>
      <c r="J104" s="168"/>
    </row>
    <row r="105" spans="1:10" s="2" customFormat="1" ht="12.75" hidden="1">
      <c r="A105" s="166"/>
      <c r="D105" s="167"/>
      <c r="E105" s="167"/>
      <c r="F105" s="167"/>
      <c r="G105" s="167"/>
      <c r="H105" s="167"/>
      <c r="J105" s="168"/>
    </row>
    <row r="106" spans="1:10" s="2" customFormat="1" ht="12.75">
      <c r="A106" s="166"/>
      <c r="D106" s="167"/>
      <c r="E106" s="167"/>
      <c r="F106" s="167"/>
      <c r="G106" s="167"/>
      <c r="H106" s="167"/>
      <c r="J106" s="168"/>
    </row>
    <row r="107" spans="1:10" s="2" customFormat="1" ht="12.75">
      <c r="A107" s="166"/>
      <c r="D107" s="167"/>
      <c r="E107" s="167"/>
      <c r="F107" s="167"/>
      <c r="G107" s="167"/>
      <c r="H107" s="167"/>
      <c r="J107" s="168"/>
    </row>
    <row r="108" spans="1:10" s="2" customFormat="1" ht="13.5" thickBot="1">
      <c r="A108" s="166"/>
      <c r="D108" s="167"/>
      <c r="E108" s="167"/>
      <c r="F108" s="167"/>
      <c r="G108" s="167"/>
      <c r="H108" s="167"/>
      <c r="J108" s="168"/>
    </row>
    <row r="109" spans="1:12" s="13" customFormat="1" ht="30.75" thickBot="1">
      <c r="A109" s="62" t="s">
        <v>137</v>
      </c>
      <c r="B109" s="169"/>
      <c r="C109" s="170">
        <f>F109*12</f>
        <v>0</v>
      </c>
      <c r="D109" s="171">
        <f>D115+D116+D117+D118+D119+D120+D121+D122+D123+D124+D125</f>
        <v>230410.47</v>
      </c>
      <c r="E109" s="171">
        <f>E115+E116+E117+E118+E119+E120+E121+E122+E123+E124+E125</f>
        <v>0</v>
      </c>
      <c r="F109" s="171">
        <f>F115+F116+F117+F118+F119+F120+F121+F122+F123+F124+F125</f>
        <v>0</v>
      </c>
      <c r="G109" s="171">
        <f>G115+G116+G117+G118+G119+G120+G121+G122+G123+G124+G125</f>
        <v>51.42</v>
      </c>
      <c r="H109" s="171">
        <f>H115+H116+H117+H118+H119+H120+H121+H122+H123+H124+H125</f>
        <v>4.29</v>
      </c>
      <c r="I109" s="172">
        <v>4479.9</v>
      </c>
      <c r="J109" s="173"/>
      <c r="K109" s="13" t="e">
        <f>H109*12*#REF!</f>
        <v>#REF!</v>
      </c>
      <c r="L109" s="13">
        <f>D109/12/I109</f>
        <v>4.28600470992656</v>
      </c>
    </row>
    <row r="110" spans="1:10" s="2" customFormat="1" ht="15" hidden="1">
      <c r="A110" s="174" t="s">
        <v>105</v>
      </c>
      <c r="B110" s="76"/>
      <c r="C110" s="106"/>
      <c r="D110" s="175">
        <f>G110*I110</f>
        <v>0</v>
      </c>
      <c r="E110" s="148">
        <f>H110*12</f>
        <v>0</v>
      </c>
      <c r="F110" s="176" t="e">
        <f>#REF!+#REF!+#REF!+#REF!+#REF!+#REF!+#REF!+#REF!+#REF!+#REF!</f>
        <v>#REF!</v>
      </c>
      <c r="G110" s="148">
        <f>H110*12</f>
        <v>0</v>
      </c>
      <c r="H110" s="176"/>
      <c r="I110" s="6">
        <v>4479.9</v>
      </c>
      <c r="J110" s="168"/>
    </row>
    <row r="111" spans="1:10" s="2" customFormat="1" ht="15" hidden="1">
      <c r="A111" s="5" t="s">
        <v>128</v>
      </c>
      <c r="B111" s="10"/>
      <c r="C111" s="1"/>
      <c r="D111" s="18">
        <f>G111*I111</f>
        <v>0</v>
      </c>
      <c r="E111" s="146">
        <f>H111*12</f>
        <v>0</v>
      </c>
      <c r="F111" s="147" t="e">
        <f>#REF!+#REF!+#REF!+#REF!+#REF!+#REF!+#REF!+#REF!+#REF!+#REF!</f>
        <v>#REF!</v>
      </c>
      <c r="G111" s="146">
        <f>H111*12</f>
        <v>0</v>
      </c>
      <c r="H111" s="147"/>
      <c r="I111" s="6">
        <v>4479.9</v>
      </c>
      <c r="J111" s="168"/>
    </row>
    <row r="112" spans="1:10" s="2" customFormat="1" ht="15" hidden="1">
      <c r="A112" s="5" t="s">
        <v>129</v>
      </c>
      <c r="B112" s="10"/>
      <c r="C112" s="1"/>
      <c r="D112" s="18">
        <f>G112*I112</f>
        <v>0</v>
      </c>
      <c r="E112" s="146">
        <f>H112*12</f>
        <v>0</v>
      </c>
      <c r="F112" s="147" t="e">
        <f>#REF!+#REF!+#REF!+#REF!+#REF!+#REF!+#REF!+#REF!+#REF!+#REF!</f>
        <v>#REF!</v>
      </c>
      <c r="G112" s="146">
        <f>H112*12</f>
        <v>0</v>
      </c>
      <c r="H112" s="147"/>
      <c r="I112" s="6">
        <v>4479.9</v>
      </c>
      <c r="J112" s="168"/>
    </row>
    <row r="113" spans="1:10" s="2" customFormat="1" ht="15" hidden="1">
      <c r="A113" s="5" t="s">
        <v>130</v>
      </c>
      <c r="B113" s="10"/>
      <c r="C113" s="1"/>
      <c r="D113" s="18">
        <f>G113*I113</f>
        <v>0</v>
      </c>
      <c r="E113" s="146">
        <f>H113*12</f>
        <v>0</v>
      </c>
      <c r="F113" s="147" t="e">
        <f>#REF!+#REF!+#REF!+#REF!+#REF!+#REF!+#REF!+#REF!+#REF!+#REF!</f>
        <v>#REF!</v>
      </c>
      <c r="G113" s="146">
        <f>H113*12</f>
        <v>0</v>
      </c>
      <c r="H113" s="147"/>
      <c r="I113" s="6">
        <v>4479.9</v>
      </c>
      <c r="J113" s="168"/>
    </row>
    <row r="114" spans="1:10" s="2" customFormat="1" ht="15" hidden="1">
      <c r="A114" s="5" t="s">
        <v>131</v>
      </c>
      <c r="B114" s="10"/>
      <c r="C114" s="1"/>
      <c r="D114" s="18">
        <f>G114*I114</f>
        <v>0</v>
      </c>
      <c r="E114" s="146">
        <f>H114*12</f>
        <v>0</v>
      </c>
      <c r="F114" s="147" t="e">
        <f>#REF!+#REF!+#REF!+#REF!+#REF!+#REF!+#REF!+#REF!+#REF!+#REF!</f>
        <v>#REF!</v>
      </c>
      <c r="G114" s="146">
        <f>H114*12</f>
        <v>0</v>
      </c>
      <c r="H114" s="147"/>
      <c r="I114" s="6">
        <v>4479.9</v>
      </c>
      <c r="J114" s="168"/>
    </row>
    <row r="115" spans="1:10" s="2" customFormat="1" ht="15">
      <c r="A115" s="212" t="s">
        <v>175</v>
      </c>
      <c r="B115" s="213"/>
      <c r="C115" s="214"/>
      <c r="D115" s="18">
        <v>55073.73</v>
      </c>
      <c r="E115" s="146"/>
      <c r="F115" s="147"/>
      <c r="G115" s="146">
        <f>D115/I115</f>
        <v>12.29</v>
      </c>
      <c r="H115" s="146">
        <f aca="true" t="shared" si="6" ref="H115:H125">G115/12</f>
        <v>1.02</v>
      </c>
      <c r="I115" s="6">
        <v>4480.9</v>
      </c>
      <c r="J115" s="168"/>
    </row>
    <row r="116" spans="1:10" s="2" customFormat="1" ht="15">
      <c r="A116" s="212" t="s">
        <v>176</v>
      </c>
      <c r="B116" s="213"/>
      <c r="C116" s="214"/>
      <c r="D116" s="18">
        <v>19351.48</v>
      </c>
      <c r="E116" s="146"/>
      <c r="F116" s="147"/>
      <c r="G116" s="146">
        <f aca="true" t="shared" si="7" ref="G116:G125">D116/I116</f>
        <v>4.32</v>
      </c>
      <c r="H116" s="146">
        <f t="shared" si="6"/>
        <v>0.36</v>
      </c>
      <c r="I116" s="6">
        <v>4479.9</v>
      </c>
      <c r="J116" s="168"/>
    </row>
    <row r="117" spans="1:10" s="2" customFormat="1" ht="15">
      <c r="A117" s="212" t="s">
        <v>177</v>
      </c>
      <c r="B117" s="213"/>
      <c r="C117" s="214"/>
      <c r="D117" s="18">
        <v>2467.88</v>
      </c>
      <c r="E117" s="146"/>
      <c r="F117" s="147"/>
      <c r="G117" s="146">
        <f t="shared" si="7"/>
        <v>0.55</v>
      </c>
      <c r="H117" s="146">
        <f t="shared" si="6"/>
        <v>0.05</v>
      </c>
      <c r="I117" s="6">
        <v>4479.9</v>
      </c>
      <c r="J117" s="168"/>
    </row>
    <row r="118" spans="1:10" s="2" customFormat="1" ht="15">
      <c r="A118" s="212" t="s">
        <v>178</v>
      </c>
      <c r="B118" s="213"/>
      <c r="C118" s="214"/>
      <c r="D118" s="18">
        <v>54796.96</v>
      </c>
      <c r="E118" s="146"/>
      <c r="F118" s="147"/>
      <c r="G118" s="146">
        <f t="shared" si="7"/>
        <v>12.23</v>
      </c>
      <c r="H118" s="146">
        <f t="shared" si="6"/>
        <v>1.02</v>
      </c>
      <c r="I118" s="6">
        <v>4479.9</v>
      </c>
      <c r="J118" s="168"/>
    </row>
    <row r="119" spans="1:10" s="2" customFormat="1" ht="15">
      <c r="A119" s="212" t="s">
        <v>179</v>
      </c>
      <c r="B119" s="213"/>
      <c r="C119" s="214"/>
      <c r="D119" s="18">
        <v>1307.66</v>
      </c>
      <c r="E119" s="146"/>
      <c r="F119" s="147"/>
      <c r="G119" s="146">
        <f t="shared" si="7"/>
        <v>0.29</v>
      </c>
      <c r="H119" s="146">
        <f t="shared" si="6"/>
        <v>0.02</v>
      </c>
      <c r="I119" s="6">
        <v>4479.9</v>
      </c>
      <c r="J119" s="168"/>
    </row>
    <row r="120" spans="1:10" s="2" customFormat="1" ht="15">
      <c r="A120" s="212" t="s">
        <v>180</v>
      </c>
      <c r="B120" s="213"/>
      <c r="C120" s="214"/>
      <c r="D120" s="18">
        <v>109.22</v>
      </c>
      <c r="E120" s="146"/>
      <c r="F120" s="147"/>
      <c r="G120" s="146">
        <f>D120/I120</f>
        <v>0.02</v>
      </c>
      <c r="H120" s="146">
        <v>0.01</v>
      </c>
      <c r="I120" s="6">
        <v>4479.9</v>
      </c>
      <c r="J120" s="168"/>
    </row>
    <row r="121" spans="1:10" s="2" customFormat="1" ht="15">
      <c r="A121" s="212" t="s">
        <v>181</v>
      </c>
      <c r="B121" s="213"/>
      <c r="C121" s="214"/>
      <c r="D121" s="18">
        <v>12548.12</v>
      </c>
      <c r="E121" s="146"/>
      <c r="F121" s="147"/>
      <c r="G121" s="146">
        <f>D121/I121</f>
        <v>2.8</v>
      </c>
      <c r="H121" s="146">
        <f t="shared" si="6"/>
        <v>0.23</v>
      </c>
      <c r="I121" s="6">
        <v>4479.9</v>
      </c>
      <c r="J121" s="168"/>
    </row>
    <row r="122" spans="1:10" s="2" customFormat="1" ht="15">
      <c r="A122" s="212" t="s">
        <v>182</v>
      </c>
      <c r="B122" s="213"/>
      <c r="C122" s="214"/>
      <c r="D122" s="18">
        <v>15966.04</v>
      </c>
      <c r="E122" s="146"/>
      <c r="F122" s="147"/>
      <c r="G122" s="146">
        <f>D122/I122</f>
        <v>3.56</v>
      </c>
      <c r="H122" s="146">
        <f t="shared" si="6"/>
        <v>0.3</v>
      </c>
      <c r="I122" s="6">
        <v>4479.9</v>
      </c>
      <c r="J122" s="168"/>
    </row>
    <row r="123" spans="1:10" s="2" customFormat="1" ht="15">
      <c r="A123" s="212" t="s">
        <v>183</v>
      </c>
      <c r="B123" s="213"/>
      <c r="C123" s="214"/>
      <c r="D123" s="18">
        <v>21025.66</v>
      </c>
      <c r="E123" s="146"/>
      <c r="F123" s="147"/>
      <c r="G123" s="146">
        <f t="shared" si="7"/>
        <v>4.69</v>
      </c>
      <c r="H123" s="146">
        <f t="shared" si="6"/>
        <v>0.39</v>
      </c>
      <c r="I123" s="6">
        <v>4479.9</v>
      </c>
      <c r="J123" s="168"/>
    </row>
    <row r="124" spans="1:10" s="2" customFormat="1" ht="15">
      <c r="A124" s="212" t="s">
        <v>184</v>
      </c>
      <c r="B124" s="215"/>
      <c r="C124" s="146"/>
      <c r="D124" s="146">
        <v>19830</v>
      </c>
      <c r="E124" s="146"/>
      <c r="F124" s="146"/>
      <c r="G124" s="146">
        <f t="shared" si="7"/>
        <v>4.43</v>
      </c>
      <c r="H124" s="146">
        <f t="shared" si="6"/>
        <v>0.37</v>
      </c>
      <c r="I124" s="6">
        <v>4479.9</v>
      </c>
      <c r="J124" s="168"/>
    </row>
    <row r="125" spans="1:10" s="2" customFormat="1" ht="25.5">
      <c r="A125" s="216" t="s">
        <v>185</v>
      </c>
      <c r="B125" s="215"/>
      <c r="C125" s="146"/>
      <c r="D125" s="146">
        <v>27933.72</v>
      </c>
      <c r="E125" s="146"/>
      <c r="F125" s="146"/>
      <c r="G125" s="146">
        <f t="shared" si="7"/>
        <v>6.24</v>
      </c>
      <c r="H125" s="146">
        <f t="shared" si="6"/>
        <v>0.52</v>
      </c>
      <c r="I125" s="6">
        <v>4479.9</v>
      </c>
      <c r="J125" s="168"/>
    </row>
    <row r="126" spans="1:10" s="2" customFormat="1" ht="12.75">
      <c r="A126" s="166"/>
      <c r="J126" s="168"/>
    </row>
    <row r="127" spans="1:10" s="2" customFormat="1" ht="13.5" thickBot="1">
      <c r="A127" s="166"/>
      <c r="J127" s="168"/>
    </row>
    <row r="128" spans="1:12" s="2" customFormat="1" ht="20.25" thickBot="1">
      <c r="A128" s="177" t="s">
        <v>6</v>
      </c>
      <c r="B128" s="178"/>
      <c r="C128" s="178"/>
      <c r="D128" s="179">
        <f>D101+D109</f>
        <v>850761.39</v>
      </c>
      <c r="E128" s="179">
        <f>E101+E109</f>
        <v>99.84</v>
      </c>
      <c r="F128" s="179">
        <f>F101+F109</f>
        <v>0</v>
      </c>
      <c r="G128" s="179">
        <f>G101+G109</f>
        <v>191.13</v>
      </c>
      <c r="H128" s="179">
        <f>H101+H109</f>
        <v>15.93</v>
      </c>
      <c r="J128" s="168"/>
      <c r="L128" s="2">
        <f>H128*I123*12</f>
        <v>856377.684</v>
      </c>
    </row>
    <row r="129" spans="1:10" s="2" customFormat="1" ht="18.75">
      <c r="A129" s="180"/>
      <c r="B129" s="181"/>
      <c r="C129" s="182"/>
      <c r="D129" s="182"/>
      <c r="E129" s="182"/>
      <c r="F129" s="182"/>
      <c r="G129" s="182"/>
      <c r="H129" s="182"/>
      <c r="J129" s="168"/>
    </row>
    <row r="130" spans="1:10" s="2" customFormat="1" ht="18.75">
      <c r="A130" s="180"/>
      <c r="B130" s="181"/>
      <c r="C130" s="182"/>
      <c r="D130" s="182"/>
      <c r="E130" s="182"/>
      <c r="F130" s="182"/>
      <c r="G130" s="182"/>
      <c r="H130" s="182"/>
      <c r="J130" s="168"/>
    </row>
    <row r="131" spans="1:10" s="183" customFormat="1" ht="18.75">
      <c r="A131" s="180"/>
      <c r="B131" s="181"/>
      <c r="C131" s="182"/>
      <c r="D131" s="182"/>
      <c r="E131" s="182"/>
      <c r="F131" s="182"/>
      <c r="G131" s="182"/>
      <c r="H131" s="182"/>
      <c r="J131" s="184"/>
    </row>
    <row r="132" spans="1:10" s="11" customFormat="1" ht="19.5">
      <c r="A132" s="185"/>
      <c r="B132" s="186"/>
      <c r="C132" s="108"/>
      <c r="D132" s="108"/>
      <c r="E132" s="108"/>
      <c r="F132" s="108"/>
      <c r="G132" s="108"/>
      <c r="H132" s="108"/>
      <c r="J132" s="165"/>
    </row>
    <row r="133" spans="1:10" s="2" customFormat="1" ht="14.25">
      <c r="A133" s="239" t="s">
        <v>108</v>
      </c>
      <c r="B133" s="239"/>
      <c r="C133" s="239"/>
      <c r="D133" s="239"/>
      <c r="E133" s="239"/>
      <c r="F133" s="239"/>
      <c r="J133" s="168"/>
    </row>
    <row r="134" s="2" customFormat="1" ht="12.75">
      <c r="J134" s="168"/>
    </row>
    <row r="135" spans="1:10" s="2" customFormat="1" ht="12.75">
      <c r="A135" s="166" t="s">
        <v>109</v>
      </c>
      <c r="J135" s="168"/>
    </row>
    <row r="136" s="2" customFormat="1" ht="12.75">
      <c r="J136" s="168"/>
    </row>
    <row r="137" s="2" customFormat="1" ht="12.75">
      <c r="J137" s="168"/>
    </row>
    <row r="138" s="2" customFormat="1" ht="12.75">
      <c r="J138" s="168"/>
    </row>
    <row r="139" s="2" customFormat="1" ht="12.75">
      <c r="J139" s="168"/>
    </row>
    <row r="140" s="2" customFormat="1" ht="12.75">
      <c r="J140" s="168"/>
    </row>
    <row r="141" s="2" customFormat="1" ht="12.75">
      <c r="J141" s="168"/>
    </row>
    <row r="142" s="2" customFormat="1" ht="12.75">
      <c r="J142" s="168"/>
    </row>
    <row r="143" s="2" customFormat="1" ht="12.75">
      <c r="J143" s="168"/>
    </row>
    <row r="144" s="2" customFormat="1" ht="12.75">
      <c r="J144" s="168"/>
    </row>
    <row r="145" s="2" customFormat="1" ht="12.75">
      <c r="J145" s="168"/>
    </row>
    <row r="146" s="2" customFormat="1" ht="12.75">
      <c r="J146" s="168"/>
    </row>
    <row r="147" s="2" customFormat="1" ht="12.75">
      <c r="J147" s="168"/>
    </row>
    <row r="148" s="2" customFormat="1" ht="12.75">
      <c r="J148" s="168"/>
    </row>
    <row r="149" s="2" customFormat="1" ht="12.75">
      <c r="J149" s="168"/>
    </row>
    <row r="150" s="2" customFormat="1" ht="12.75">
      <c r="J150" s="168"/>
    </row>
    <row r="151" s="2" customFormat="1" ht="12.75">
      <c r="J151" s="168"/>
    </row>
    <row r="152" s="2" customFormat="1" ht="12.75">
      <c r="J152" s="168"/>
    </row>
    <row r="153" s="2" customFormat="1" ht="12.75">
      <c r="J153" s="168"/>
    </row>
  </sheetData>
  <sheetProtection/>
  <mergeCells count="12">
    <mergeCell ref="A133:F133"/>
    <mergeCell ref="A7:H7"/>
    <mergeCell ref="A8:H8"/>
    <mergeCell ref="A9:H9"/>
    <mergeCell ref="A10:H10"/>
    <mergeCell ref="A13:H13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3"/>
  <sheetViews>
    <sheetView tabSelected="1" zoomScale="80" zoomScaleNormal="80" zoomScalePageLayoutView="0" workbookViewId="0" topLeftCell="A1">
      <pane xSplit="1" ySplit="2" topLeftCell="G9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O118"/>
    </sheetView>
  </sheetViews>
  <sheetFormatPr defaultColWidth="9.00390625" defaultRowHeight="12.75"/>
  <cols>
    <col min="1" max="1" width="72.753906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1.5" customHeight="1" thickBot="1">
      <c r="A1" s="251" t="s">
        <v>186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</row>
    <row r="2" spans="1:15" s="6" customFormat="1" ht="84.75" customHeight="1" thickBot="1">
      <c r="A2" s="191" t="s">
        <v>0</v>
      </c>
      <c r="B2" s="258" t="s">
        <v>142</v>
      </c>
      <c r="C2" s="259"/>
      <c r="D2" s="260"/>
      <c r="E2" s="259" t="s">
        <v>143</v>
      </c>
      <c r="F2" s="259"/>
      <c r="G2" s="259"/>
      <c r="H2" s="258" t="s">
        <v>144</v>
      </c>
      <c r="I2" s="259"/>
      <c r="J2" s="260"/>
      <c r="K2" s="258" t="s">
        <v>145</v>
      </c>
      <c r="L2" s="259"/>
      <c r="M2" s="260"/>
      <c r="N2" s="50" t="s">
        <v>10</v>
      </c>
      <c r="O2" s="22" t="s">
        <v>5</v>
      </c>
    </row>
    <row r="3" spans="1:15" s="7" customFormat="1" ht="12.75">
      <c r="A3" s="43"/>
      <c r="B3" s="31" t="s">
        <v>7</v>
      </c>
      <c r="C3" s="15" t="s">
        <v>8</v>
      </c>
      <c r="D3" s="38" t="s">
        <v>9</v>
      </c>
      <c r="E3" s="49" t="s">
        <v>7</v>
      </c>
      <c r="F3" s="15" t="s">
        <v>8</v>
      </c>
      <c r="G3" s="21" t="s">
        <v>9</v>
      </c>
      <c r="H3" s="31" t="s">
        <v>7</v>
      </c>
      <c r="I3" s="15" t="s">
        <v>8</v>
      </c>
      <c r="J3" s="38" t="s">
        <v>9</v>
      </c>
      <c r="K3" s="31" t="s">
        <v>7</v>
      </c>
      <c r="L3" s="15" t="s">
        <v>8</v>
      </c>
      <c r="M3" s="38" t="s">
        <v>9</v>
      </c>
      <c r="N3" s="53"/>
      <c r="O3" s="23"/>
    </row>
    <row r="4" spans="1:15" s="7" customFormat="1" ht="49.5" customHeight="1">
      <c r="A4" s="261" t="s">
        <v>1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3"/>
    </row>
    <row r="5" spans="1:15" s="6" customFormat="1" ht="14.25" customHeight="1">
      <c r="A5" s="64" t="s">
        <v>39</v>
      </c>
      <c r="B5" s="32"/>
      <c r="C5" s="8"/>
      <c r="D5" s="65">
        <f>O5/4</f>
        <v>35884</v>
      </c>
      <c r="E5" s="50"/>
      <c r="F5" s="8"/>
      <c r="G5" s="65">
        <f>O5/4</f>
        <v>35884</v>
      </c>
      <c r="H5" s="32"/>
      <c r="I5" s="8"/>
      <c r="J5" s="65">
        <f>O5/4</f>
        <v>35884</v>
      </c>
      <c r="K5" s="32"/>
      <c r="L5" s="8"/>
      <c r="M5" s="65">
        <f>O5/4</f>
        <v>35884</v>
      </c>
      <c r="N5" s="55">
        <f>M5+J5+G5+D5</f>
        <v>143536</v>
      </c>
      <c r="O5" s="17">
        <v>143536</v>
      </c>
    </row>
    <row r="6" spans="1:15" s="6" customFormat="1" ht="30">
      <c r="A6" s="64" t="s">
        <v>46</v>
      </c>
      <c r="B6" s="32"/>
      <c r="C6" s="8"/>
      <c r="D6" s="65">
        <f aca="true" t="shared" si="0" ref="D6:D15">O6/4</f>
        <v>26879.4</v>
      </c>
      <c r="E6" s="50"/>
      <c r="F6" s="8"/>
      <c r="G6" s="65">
        <f aca="true" t="shared" si="1" ref="G6:G15">O6/4</f>
        <v>26879.4</v>
      </c>
      <c r="H6" s="32"/>
      <c r="I6" s="8"/>
      <c r="J6" s="65">
        <f aca="true" t="shared" si="2" ref="J6:J14">O6/4</f>
        <v>26879.4</v>
      </c>
      <c r="K6" s="32"/>
      <c r="L6" s="8"/>
      <c r="M6" s="65">
        <f aca="true" t="shared" si="3" ref="M6:M15">O6/4</f>
        <v>26879.4</v>
      </c>
      <c r="N6" s="55">
        <f aca="true" t="shared" si="4" ref="N6:N45">M6+J6+G6+D6</f>
        <v>107517.6</v>
      </c>
      <c r="O6" s="17">
        <v>107517.6</v>
      </c>
    </row>
    <row r="7" spans="1:15" s="6" customFormat="1" ht="15">
      <c r="A7" s="63" t="s">
        <v>56</v>
      </c>
      <c r="B7" s="32"/>
      <c r="C7" s="8"/>
      <c r="D7" s="65">
        <f t="shared" si="0"/>
        <v>9139</v>
      </c>
      <c r="E7" s="50"/>
      <c r="F7" s="8"/>
      <c r="G7" s="65">
        <f t="shared" si="1"/>
        <v>9139</v>
      </c>
      <c r="H7" s="32"/>
      <c r="I7" s="8"/>
      <c r="J7" s="65">
        <f t="shared" si="2"/>
        <v>9139</v>
      </c>
      <c r="K7" s="32"/>
      <c r="L7" s="8"/>
      <c r="M7" s="65">
        <f t="shared" si="3"/>
        <v>9139</v>
      </c>
      <c r="N7" s="55">
        <f t="shared" si="4"/>
        <v>36556</v>
      </c>
      <c r="O7" s="17">
        <v>36555.98</v>
      </c>
    </row>
    <row r="8" spans="1:15" s="6" customFormat="1" ht="15">
      <c r="A8" s="63" t="s">
        <v>58</v>
      </c>
      <c r="B8" s="32"/>
      <c r="C8" s="8"/>
      <c r="D8" s="65">
        <f t="shared" si="0"/>
        <v>29836.14</v>
      </c>
      <c r="E8" s="50"/>
      <c r="F8" s="8"/>
      <c r="G8" s="65">
        <f t="shared" si="1"/>
        <v>29836.14</v>
      </c>
      <c r="H8" s="32"/>
      <c r="I8" s="8"/>
      <c r="J8" s="65">
        <f t="shared" si="2"/>
        <v>29836.14</v>
      </c>
      <c r="K8" s="32"/>
      <c r="L8" s="8"/>
      <c r="M8" s="65">
        <f t="shared" si="3"/>
        <v>29836.14</v>
      </c>
      <c r="N8" s="55">
        <f t="shared" si="4"/>
        <v>119344.56</v>
      </c>
      <c r="O8" s="17">
        <v>119344.54</v>
      </c>
    </row>
    <row r="9" spans="1:15" s="6" customFormat="1" ht="30">
      <c r="A9" s="63" t="s">
        <v>60</v>
      </c>
      <c r="B9" s="32"/>
      <c r="C9" s="8"/>
      <c r="D9" s="65">
        <f t="shared" si="0"/>
        <v>462.04</v>
      </c>
      <c r="E9" s="50"/>
      <c r="F9" s="8"/>
      <c r="G9" s="65">
        <f t="shared" si="1"/>
        <v>462.04</v>
      </c>
      <c r="H9" s="32"/>
      <c r="I9" s="8"/>
      <c r="J9" s="65">
        <f t="shared" si="2"/>
        <v>462.04</v>
      </c>
      <c r="K9" s="32"/>
      <c r="L9" s="8"/>
      <c r="M9" s="65">
        <f t="shared" si="3"/>
        <v>462.04</v>
      </c>
      <c r="N9" s="55">
        <f t="shared" si="4"/>
        <v>1848.16</v>
      </c>
      <c r="O9" s="17">
        <v>1848.15</v>
      </c>
    </row>
    <row r="10" spans="1:15" s="6" customFormat="1" ht="30">
      <c r="A10" s="63" t="s">
        <v>62</v>
      </c>
      <c r="B10" s="32"/>
      <c r="C10" s="8"/>
      <c r="D10" s="65">
        <f t="shared" si="0"/>
        <v>462.04</v>
      </c>
      <c r="E10" s="50"/>
      <c r="F10" s="8"/>
      <c r="G10" s="65">
        <f t="shared" si="1"/>
        <v>462.04</v>
      </c>
      <c r="H10" s="32"/>
      <c r="I10" s="8"/>
      <c r="J10" s="65">
        <f t="shared" si="2"/>
        <v>462.04</v>
      </c>
      <c r="K10" s="32"/>
      <c r="L10" s="8"/>
      <c r="M10" s="65">
        <f t="shared" si="3"/>
        <v>462.04</v>
      </c>
      <c r="N10" s="55">
        <f t="shared" si="4"/>
        <v>1848.16</v>
      </c>
      <c r="O10" s="17">
        <v>1848.15</v>
      </c>
    </row>
    <row r="11" spans="1:15" s="6" customFormat="1" ht="15">
      <c r="A11" s="63" t="s">
        <v>63</v>
      </c>
      <c r="B11" s="32"/>
      <c r="C11" s="8"/>
      <c r="D11" s="65">
        <f t="shared" si="0"/>
        <v>2917.67</v>
      </c>
      <c r="E11" s="50"/>
      <c r="F11" s="8"/>
      <c r="G11" s="65">
        <f t="shared" si="1"/>
        <v>2917.67</v>
      </c>
      <c r="H11" s="32"/>
      <c r="I11" s="8"/>
      <c r="J11" s="65">
        <f t="shared" si="2"/>
        <v>2917.67</v>
      </c>
      <c r="K11" s="32"/>
      <c r="L11" s="8"/>
      <c r="M11" s="65">
        <f t="shared" si="3"/>
        <v>2917.67</v>
      </c>
      <c r="N11" s="55">
        <f t="shared" si="4"/>
        <v>11670.68</v>
      </c>
      <c r="O11" s="17">
        <v>11670.68</v>
      </c>
    </row>
    <row r="12" spans="1:15" s="6" customFormat="1" ht="30">
      <c r="A12" s="61" t="s">
        <v>117</v>
      </c>
      <c r="B12" s="32"/>
      <c r="C12" s="8"/>
      <c r="D12" s="65">
        <f t="shared" si="0"/>
        <v>2553.54</v>
      </c>
      <c r="E12" s="50"/>
      <c r="F12" s="8"/>
      <c r="G12" s="65">
        <f t="shared" si="1"/>
        <v>2553.54</v>
      </c>
      <c r="H12" s="32"/>
      <c r="I12" s="8"/>
      <c r="J12" s="65">
        <f t="shared" si="2"/>
        <v>2553.54</v>
      </c>
      <c r="K12" s="32"/>
      <c r="L12" s="8"/>
      <c r="M12" s="65">
        <f t="shared" si="3"/>
        <v>2553.54</v>
      </c>
      <c r="N12" s="55">
        <f t="shared" si="4"/>
        <v>10214.16</v>
      </c>
      <c r="O12" s="17">
        <v>10214.17</v>
      </c>
    </row>
    <row r="13" spans="1:15" s="12" customFormat="1" ht="15">
      <c r="A13" s="63" t="s">
        <v>66</v>
      </c>
      <c r="B13" s="33"/>
      <c r="C13" s="29"/>
      <c r="D13" s="65">
        <f t="shared" si="0"/>
        <v>537.59</v>
      </c>
      <c r="E13" s="51"/>
      <c r="F13" s="29"/>
      <c r="G13" s="65">
        <f t="shared" si="1"/>
        <v>537.59</v>
      </c>
      <c r="H13" s="33"/>
      <c r="I13" s="29"/>
      <c r="J13" s="65">
        <f t="shared" si="2"/>
        <v>537.59</v>
      </c>
      <c r="K13" s="33"/>
      <c r="L13" s="29"/>
      <c r="M13" s="65">
        <f t="shared" si="3"/>
        <v>537.59</v>
      </c>
      <c r="N13" s="55">
        <f t="shared" si="4"/>
        <v>2150.36</v>
      </c>
      <c r="O13" s="17">
        <v>2150.35</v>
      </c>
    </row>
    <row r="14" spans="1:15" s="6" customFormat="1" ht="15">
      <c r="A14" s="63" t="s">
        <v>68</v>
      </c>
      <c r="B14" s="32"/>
      <c r="C14" s="8"/>
      <c r="D14" s="65">
        <f t="shared" si="0"/>
        <v>403.19</v>
      </c>
      <c r="E14" s="50"/>
      <c r="F14" s="8"/>
      <c r="G14" s="65">
        <f t="shared" si="1"/>
        <v>403.19</v>
      </c>
      <c r="H14" s="32"/>
      <c r="I14" s="8"/>
      <c r="J14" s="65">
        <f t="shared" si="2"/>
        <v>403.19</v>
      </c>
      <c r="K14" s="32"/>
      <c r="L14" s="8"/>
      <c r="M14" s="65">
        <f t="shared" si="3"/>
        <v>403.19</v>
      </c>
      <c r="N14" s="55">
        <f t="shared" si="4"/>
        <v>1612.76</v>
      </c>
      <c r="O14" s="17">
        <v>1612.76</v>
      </c>
    </row>
    <row r="15" spans="1:15" s="9" customFormat="1" ht="30">
      <c r="A15" s="61" t="s">
        <v>70</v>
      </c>
      <c r="B15" s="34"/>
      <c r="C15" s="30"/>
      <c r="D15" s="65">
        <f t="shared" si="0"/>
        <v>0</v>
      </c>
      <c r="E15" s="52"/>
      <c r="F15" s="30"/>
      <c r="G15" s="65">
        <f t="shared" si="1"/>
        <v>0</v>
      </c>
      <c r="H15" s="187" t="s">
        <v>223</v>
      </c>
      <c r="I15" s="188">
        <v>42025</v>
      </c>
      <c r="J15" s="65">
        <v>2352.4</v>
      </c>
      <c r="K15" s="187"/>
      <c r="L15" s="188"/>
      <c r="M15" s="65">
        <f t="shared" si="3"/>
        <v>0</v>
      </c>
      <c r="N15" s="55">
        <f t="shared" si="4"/>
        <v>2352.4</v>
      </c>
      <c r="O15" s="17"/>
    </row>
    <row r="16" spans="1:15" s="6" customFormat="1" ht="15">
      <c r="A16" s="63" t="s">
        <v>72</v>
      </c>
      <c r="B16" s="32"/>
      <c r="C16" s="8"/>
      <c r="D16" s="65"/>
      <c r="E16" s="50"/>
      <c r="F16" s="8"/>
      <c r="G16" s="19"/>
      <c r="H16" s="32"/>
      <c r="I16" s="8"/>
      <c r="J16" s="39"/>
      <c r="K16" s="32"/>
      <c r="L16" s="8"/>
      <c r="M16" s="39"/>
      <c r="N16" s="55">
        <f t="shared" si="4"/>
        <v>0</v>
      </c>
      <c r="O16" s="17"/>
    </row>
    <row r="17" spans="1:15" s="6" customFormat="1" ht="15">
      <c r="A17" s="14" t="s">
        <v>74</v>
      </c>
      <c r="B17" s="187"/>
      <c r="C17" s="188"/>
      <c r="D17" s="189"/>
      <c r="E17" s="187"/>
      <c r="F17" s="188"/>
      <c r="G17" s="189"/>
      <c r="H17" s="32"/>
      <c r="I17" s="8"/>
      <c r="J17" s="39"/>
      <c r="K17" s="32"/>
      <c r="L17" s="8"/>
      <c r="M17" s="39"/>
      <c r="N17" s="55">
        <f t="shared" si="4"/>
        <v>0</v>
      </c>
      <c r="O17" s="17"/>
    </row>
    <row r="18" spans="1:15" s="6" customFormat="1" ht="15">
      <c r="A18" s="217" t="s">
        <v>75</v>
      </c>
      <c r="B18" s="187" t="s">
        <v>190</v>
      </c>
      <c r="C18" s="188">
        <v>41775</v>
      </c>
      <c r="D18" s="189">
        <v>207.91</v>
      </c>
      <c r="E18" s="187" t="s">
        <v>210</v>
      </c>
      <c r="F18" s="188">
        <v>41689</v>
      </c>
      <c r="G18" s="189">
        <v>207.91</v>
      </c>
      <c r="H18" s="32"/>
      <c r="I18" s="8"/>
      <c r="J18" s="39"/>
      <c r="K18" s="32"/>
      <c r="L18" s="8"/>
      <c r="M18" s="39"/>
      <c r="N18" s="55">
        <f t="shared" si="4"/>
        <v>415.82</v>
      </c>
      <c r="O18" s="17"/>
    </row>
    <row r="19" spans="1:15" s="6" customFormat="1" ht="15">
      <c r="A19" s="217" t="s">
        <v>187</v>
      </c>
      <c r="B19" s="187" t="s">
        <v>190</v>
      </c>
      <c r="C19" s="188">
        <v>41775</v>
      </c>
      <c r="D19" s="189">
        <v>740.94</v>
      </c>
      <c r="E19" s="187"/>
      <c r="F19" s="188"/>
      <c r="G19" s="189"/>
      <c r="H19" s="32"/>
      <c r="I19" s="8"/>
      <c r="J19" s="39"/>
      <c r="K19" s="32"/>
      <c r="L19" s="8"/>
      <c r="M19" s="39"/>
      <c r="N19" s="55">
        <f t="shared" si="4"/>
        <v>740.94</v>
      </c>
      <c r="O19" s="17"/>
    </row>
    <row r="20" spans="1:15" s="6" customFormat="1" ht="15">
      <c r="A20" s="5" t="s">
        <v>188</v>
      </c>
      <c r="B20" s="187" t="s">
        <v>193</v>
      </c>
      <c r="C20" s="188">
        <v>41803</v>
      </c>
      <c r="D20" s="65">
        <v>3046.28</v>
      </c>
      <c r="E20" s="50"/>
      <c r="F20" s="8"/>
      <c r="G20" s="19"/>
      <c r="H20" s="32"/>
      <c r="I20" s="8"/>
      <c r="J20" s="39"/>
      <c r="K20" s="32"/>
      <c r="L20" s="8"/>
      <c r="M20" s="39"/>
      <c r="N20" s="55">
        <f t="shared" si="4"/>
        <v>3046.28</v>
      </c>
      <c r="O20" s="17"/>
    </row>
    <row r="21" spans="1:15" s="6" customFormat="1" ht="15">
      <c r="A21" s="14" t="s">
        <v>77</v>
      </c>
      <c r="B21" s="187" t="s">
        <v>193</v>
      </c>
      <c r="C21" s="188">
        <v>41803</v>
      </c>
      <c r="D21" s="189">
        <v>792.41</v>
      </c>
      <c r="E21" s="50"/>
      <c r="F21" s="8"/>
      <c r="G21" s="19"/>
      <c r="H21" s="32"/>
      <c r="I21" s="8"/>
      <c r="J21" s="39"/>
      <c r="K21" s="32"/>
      <c r="L21" s="8"/>
      <c r="M21" s="39"/>
      <c r="N21" s="55">
        <f t="shared" si="4"/>
        <v>792.41</v>
      </c>
      <c r="O21" s="17"/>
    </row>
    <row r="22" spans="1:15" s="6" customFormat="1" ht="15">
      <c r="A22" s="14" t="s">
        <v>78</v>
      </c>
      <c r="B22" s="187" t="s">
        <v>193</v>
      </c>
      <c r="C22" s="188">
        <v>41803</v>
      </c>
      <c r="D22" s="189">
        <v>3532.78</v>
      </c>
      <c r="E22" s="50"/>
      <c r="F22" s="8"/>
      <c r="G22" s="19"/>
      <c r="H22" s="32"/>
      <c r="I22" s="8"/>
      <c r="J22" s="39"/>
      <c r="K22" s="32"/>
      <c r="L22" s="8"/>
      <c r="M22" s="39"/>
      <c r="N22" s="55">
        <f t="shared" si="4"/>
        <v>3532.78</v>
      </c>
      <c r="O22" s="17"/>
    </row>
    <row r="23" spans="1:15" s="6" customFormat="1" ht="15">
      <c r="A23" s="14" t="s">
        <v>79</v>
      </c>
      <c r="B23" s="187" t="s">
        <v>193</v>
      </c>
      <c r="C23" s="188">
        <v>41803</v>
      </c>
      <c r="D23" s="189">
        <v>831.63</v>
      </c>
      <c r="E23" s="50"/>
      <c r="F23" s="8"/>
      <c r="G23" s="19"/>
      <c r="H23" s="32"/>
      <c r="I23" s="8"/>
      <c r="J23" s="39"/>
      <c r="K23" s="32"/>
      <c r="L23" s="8"/>
      <c r="M23" s="39"/>
      <c r="N23" s="55">
        <f t="shared" si="4"/>
        <v>831.63</v>
      </c>
      <c r="O23" s="17"/>
    </row>
    <row r="24" spans="1:15" s="6" customFormat="1" ht="15">
      <c r="A24" s="14" t="s">
        <v>80</v>
      </c>
      <c r="B24" s="187" t="s">
        <v>193</v>
      </c>
      <c r="C24" s="188">
        <v>41803</v>
      </c>
      <c r="D24" s="189">
        <v>396.19</v>
      </c>
      <c r="E24" s="50"/>
      <c r="F24" s="8"/>
      <c r="G24" s="19"/>
      <c r="H24" s="32"/>
      <c r="I24" s="8"/>
      <c r="J24" s="39"/>
      <c r="K24" s="32"/>
      <c r="L24" s="8"/>
      <c r="M24" s="39"/>
      <c r="N24" s="55">
        <f t="shared" si="4"/>
        <v>396.19</v>
      </c>
      <c r="O24" s="17"/>
    </row>
    <row r="25" spans="1:15" s="6" customFormat="1" ht="15">
      <c r="A25" s="14" t="s">
        <v>81</v>
      </c>
      <c r="B25" s="32"/>
      <c r="C25" s="8"/>
      <c r="D25" s="65"/>
      <c r="E25" s="50"/>
      <c r="F25" s="8"/>
      <c r="G25" s="19"/>
      <c r="H25" s="32"/>
      <c r="I25" s="8"/>
      <c r="J25" s="39"/>
      <c r="K25" s="32"/>
      <c r="L25" s="8"/>
      <c r="M25" s="39"/>
      <c r="N25" s="55">
        <f t="shared" si="4"/>
        <v>0</v>
      </c>
      <c r="O25" s="17"/>
    </row>
    <row r="26" spans="1:15" s="7" customFormat="1" ht="25.5">
      <c r="A26" s="14" t="s">
        <v>82</v>
      </c>
      <c r="B26" s="187" t="s">
        <v>193</v>
      </c>
      <c r="C26" s="188">
        <v>41803</v>
      </c>
      <c r="D26" s="189">
        <v>4276.04</v>
      </c>
      <c r="E26" s="53"/>
      <c r="F26" s="10"/>
      <c r="G26" s="20"/>
      <c r="H26" s="35"/>
      <c r="I26" s="10"/>
      <c r="J26" s="41"/>
      <c r="K26" s="35"/>
      <c r="L26" s="10"/>
      <c r="M26" s="41"/>
      <c r="N26" s="55">
        <f t="shared" si="4"/>
        <v>4276.04</v>
      </c>
      <c r="O26" s="17"/>
    </row>
    <row r="27" spans="1:15" s="7" customFormat="1" ht="15">
      <c r="A27" s="14" t="s">
        <v>83</v>
      </c>
      <c r="B27" s="35"/>
      <c r="C27" s="10"/>
      <c r="D27" s="65"/>
      <c r="E27" s="187" t="s">
        <v>213</v>
      </c>
      <c r="F27" s="188">
        <v>41908</v>
      </c>
      <c r="G27" s="189">
        <v>2790.05</v>
      </c>
      <c r="H27" s="35"/>
      <c r="I27" s="10"/>
      <c r="J27" s="41"/>
      <c r="K27" s="35"/>
      <c r="L27" s="10"/>
      <c r="M27" s="41"/>
      <c r="N27" s="55">
        <f t="shared" si="4"/>
        <v>2790.05</v>
      </c>
      <c r="O27" s="17"/>
    </row>
    <row r="28" spans="1:15" s="7" customFormat="1" ht="30">
      <c r="A28" s="63" t="s">
        <v>84</v>
      </c>
      <c r="B28" s="35"/>
      <c r="C28" s="10"/>
      <c r="D28" s="65"/>
      <c r="E28" s="53"/>
      <c r="F28" s="10"/>
      <c r="G28" s="65"/>
      <c r="H28" s="35"/>
      <c r="I28" s="10"/>
      <c r="J28" s="65"/>
      <c r="K28" s="35"/>
      <c r="L28" s="10"/>
      <c r="M28" s="65"/>
      <c r="N28" s="55">
        <f t="shared" si="4"/>
        <v>0</v>
      </c>
      <c r="O28" s="17"/>
    </row>
    <row r="29" spans="1:15" s="6" customFormat="1" ht="15">
      <c r="A29" s="266" t="s">
        <v>85</v>
      </c>
      <c r="B29" s="187"/>
      <c r="C29" s="188"/>
      <c r="D29" s="189"/>
      <c r="E29" s="53">
        <v>119</v>
      </c>
      <c r="F29" s="190">
        <v>41859</v>
      </c>
      <c r="G29" s="19">
        <v>792.41</v>
      </c>
      <c r="H29" s="187"/>
      <c r="I29" s="188"/>
      <c r="J29" s="189"/>
      <c r="K29" s="187" t="s">
        <v>227</v>
      </c>
      <c r="L29" s="188">
        <v>42076</v>
      </c>
      <c r="M29" s="189">
        <v>792.41</v>
      </c>
      <c r="N29" s="55">
        <f t="shared" si="4"/>
        <v>1584.82</v>
      </c>
      <c r="O29" s="17"/>
    </row>
    <row r="30" spans="1:15" s="6" customFormat="1" ht="15">
      <c r="A30" s="267"/>
      <c r="B30" s="187"/>
      <c r="C30" s="188"/>
      <c r="D30" s="189"/>
      <c r="E30" s="53">
        <v>155</v>
      </c>
      <c r="F30" s="190">
        <v>41943</v>
      </c>
      <c r="G30" s="19">
        <v>792.41</v>
      </c>
      <c r="H30" s="187"/>
      <c r="I30" s="188"/>
      <c r="J30" s="189"/>
      <c r="K30" s="187"/>
      <c r="L30" s="188"/>
      <c r="M30" s="189"/>
      <c r="N30" s="55">
        <f t="shared" si="4"/>
        <v>792.41</v>
      </c>
      <c r="O30" s="17"/>
    </row>
    <row r="31" spans="1:15" s="9" customFormat="1" ht="25.5">
      <c r="A31" s="14" t="s">
        <v>87</v>
      </c>
      <c r="B31" s="34"/>
      <c r="C31" s="30"/>
      <c r="D31" s="65"/>
      <c r="E31" s="226">
        <v>151</v>
      </c>
      <c r="F31" s="227">
        <v>41929</v>
      </c>
      <c r="G31" s="19">
        <v>1584.82</v>
      </c>
      <c r="H31" s="187"/>
      <c r="I31" s="188"/>
      <c r="J31" s="189"/>
      <c r="K31" s="34"/>
      <c r="L31" s="30"/>
      <c r="M31" s="40"/>
      <c r="N31" s="55">
        <f t="shared" si="4"/>
        <v>1584.82</v>
      </c>
      <c r="O31" s="17"/>
    </row>
    <row r="32" spans="1:15" s="7" customFormat="1" ht="15">
      <c r="A32" s="14" t="s">
        <v>89</v>
      </c>
      <c r="B32" s="187" t="s">
        <v>190</v>
      </c>
      <c r="C32" s="188">
        <v>41775</v>
      </c>
      <c r="D32" s="189">
        <v>1663.21</v>
      </c>
      <c r="E32" s="53"/>
      <c r="F32" s="10"/>
      <c r="G32" s="20"/>
      <c r="H32" s="67"/>
      <c r="I32" s="77"/>
      <c r="J32" s="56"/>
      <c r="K32" s="35"/>
      <c r="L32" s="10"/>
      <c r="M32" s="41"/>
      <c r="N32" s="55">
        <f t="shared" si="4"/>
        <v>1663.21</v>
      </c>
      <c r="O32" s="17"/>
    </row>
    <row r="33" spans="1:15" s="7" customFormat="1" ht="25.5">
      <c r="A33" s="5" t="s">
        <v>171</v>
      </c>
      <c r="B33" s="187"/>
      <c r="C33" s="188"/>
      <c r="D33" s="189"/>
      <c r="E33" s="53"/>
      <c r="F33" s="10"/>
      <c r="G33" s="20"/>
      <c r="H33" s="67"/>
      <c r="I33" s="77"/>
      <c r="J33" s="56"/>
      <c r="K33" s="35"/>
      <c r="L33" s="10"/>
      <c r="M33" s="41"/>
      <c r="N33" s="55">
        <f t="shared" si="4"/>
        <v>0</v>
      </c>
      <c r="O33" s="17"/>
    </row>
    <row r="34" spans="1:15" s="7" customFormat="1" ht="15">
      <c r="A34" s="5" t="s">
        <v>122</v>
      </c>
      <c r="B34" s="35"/>
      <c r="C34" s="10"/>
      <c r="D34" s="65"/>
      <c r="E34" s="53"/>
      <c r="F34" s="10"/>
      <c r="G34" s="20"/>
      <c r="H34" s="187"/>
      <c r="I34" s="188"/>
      <c r="J34" s="189"/>
      <c r="K34" s="35"/>
      <c r="L34" s="10"/>
      <c r="M34" s="41"/>
      <c r="N34" s="55">
        <f t="shared" si="4"/>
        <v>0</v>
      </c>
      <c r="O34" s="17"/>
    </row>
    <row r="35" spans="1:15" s="7" customFormat="1" ht="15">
      <c r="A35" s="5" t="s">
        <v>91</v>
      </c>
      <c r="B35" s="35"/>
      <c r="C35" s="10"/>
      <c r="D35" s="65">
        <f>O35/4</f>
        <v>1409.16</v>
      </c>
      <c r="E35" s="53"/>
      <c r="F35" s="10"/>
      <c r="G35" s="65">
        <f>O35/4</f>
        <v>1409.16</v>
      </c>
      <c r="H35" s="35"/>
      <c r="I35" s="10"/>
      <c r="J35" s="65">
        <f>O35/4</f>
        <v>1409.16</v>
      </c>
      <c r="K35" s="35"/>
      <c r="L35" s="10"/>
      <c r="M35" s="65">
        <f>O35/4</f>
        <v>1409.16</v>
      </c>
      <c r="N35" s="55">
        <f t="shared" si="4"/>
        <v>5636.64</v>
      </c>
      <c r="O35" s="17">
        <v>5636.64</v>
      </c>
    </row>
    <row r="36" spans="1:15" s="7" customFormat="1" ht="15">
      <c r="A36" s="63" t="s">
        <v>93</v>
      </c>
      <c r="B36" s="35"/>
      <c r="C36" s="10"/>
      <c r="D36" s="65"/>
      <c r="E36" s="53"/>
      <c r="F36" s="10"/>
      <c r="G36" s="65"/>
      <c r="H36" s="35"/>
      <c r="I36" s="10"/>
      <c r="J36" s="65"/>
      <c r="K36" s="35"/>
      <c r="L36" s="10"/>
      <c r="M36" s="65"/>
      <c r="N36" s="55">
        <f t="shared" si="4"/>
        <v>0</v>
      </c>
      <c r="O36" s="17"/>
    </row>
    <row r="37" spans="1:15" s="7" customFormat="1" ht="15">
      <c r="A37" s="14" t="s">
        <v>95</v>
      </c>
      <c r="B37" s="35"/>
      <c r="C37" s="10"/>
      <c r="D37" s="65"/>
      <c r="E37" s="53"/>
      <c r="F37" s="10"/>
      <c r="G37" s="65"/>
      <c r="H37" s="35"/>
      <c r="I37" s="10"/>
      <c r="J37" s="65"/>
      <c r="K37" s="187" t="s">
        <v>231</v>
      </c>
      <c r="L37" s="188">
        <v>42118</v>
      </c>
      <c r="M37" s="189">
        <v>11780.24</v>
      </c>
      <c r="N37" s="55">
        <f t="shared" si="4"/>
        <v>11780.24</v>
      </c>
      <c r="O37" s="17"/>
    </row>
    <row r="38" spans="1:15" s="7" customFormat="1" ht="15">
      <c r="A38" s="14" t="s">
        <v>96</v>
      </c>
      <c r="B38" s="35"/>
      <c r="C38" s="10"/>
      <c r="D38" s="65"/>
      <c r="E38" s="53"/>
      <c r="F38" s="10"/>
      <c r="G38" s="65"/>
      <c r="H38" s="35"/>
      <c r="I38" s="10"/>
      <c r="J38" s="65"/>
      <c r="K38" s="187"/>
      <c r="L38" s="188"/>
      <c r="M38" s="189"/>
      <c r="N38" s="55">
        <f t="shared" si="4"/>
        <v>0</v>
      </c>
      <c r="O38" s="17"/>
    </row>
    <row r="39" spans="1:15" s="7" customFormat="1" ht="15">
      <c r="A39" s="63" t="s">
        <v>101</v>
      </c>
      <c r="B39" s="35"/>
      <c r="C39" s="10"/>
      <c r="D39" s="65"/>
      <c r="E39" s="53"/>
      <c r="F39" s="10"/>
      <c r="G39" s="65"/>
      <c r="H39" s="35"/>
      <c r="I39" s="10"/>
      <c r="J39" s="65"/>
      <c r="K39" s="35"/>
      <c r="L39" s="10"/>
      <c r="M39" s="65"/>
      <c r="N39" s="55">
        <f t="shared" si="4"/>
        <v>0</v>
      </c>
      <c r="O39" s="17"/>
    </row>
    <row r="40" spans="1:15" s="7" customFormat="1" ht="15">
      <c r="A40" s="61" t="s">
        <v>126</v>
      </c>
      <c r="B40" s="35"/>
      <c r="C40" s="10"/>
      <c r="D40" s="65"/>
      <c r="E40" s="53"/>
      <c r="F40" s="10"/>
      <c r="G40" s="65"/>
      <c r="H40" s="35"/>
      <c r="I40" s="10"/>
      <c r="J40" s="65"/>
      <c r="K40" s="35"/>
      <c r="L40" s="10"/>
      <c r="M40" s="65"/>
      <c r="N40" s="55">
        <f t="shared" si="4"/>
        <v>0</v>
      </c>
      <c r="O40" s="17"/>
    </row>
    <row r="41" spans="1:15" s="7" customFormat="1" ht="15">
      <c r="A41" s="63" t="s">
        <v>103</v>
      </c>
      <c r="B41" s="35"/>
      <c r="C41" s="10"/>
      <c r="D41" s="65"/>
      <c r="E41" s="53"/>
      <c r="F41" s="10"/>
      <c r="G41" s="65"/>
      <c r="H41" s="35"/>
      <c r="I41" s="10"/>
      <c r="J41" s="65"/>
      <c r="K41" s="35"/>
      <c r="L41" s="10"/>
      <c r="M41" s="65"/>
      <c r="N41" s="55">
        <f t="shared" si="4"/>
        <v>0</v>
      </c>
      <c r="O41" s="17"/>
    </row>
    <row r="42" spans="1:15" s="7" customFormat="1" ht="15">
      <c r="A42" s="218" t="s">
        <v>127</v>
      </c>
      <c r="B42" s="67"/>
      <c r="C42" s="77"/>
      <c r="D42" s="65"/>
      <c r="E42" s="68">
        <v>152</v>
      </c>
      <c r="F42" s="220">
        <v>41936</v>
      </c>
      <c r="G42" s="65">
        <v>894.37</v>
      </c>
      <c r="H42" s="187" t="s">
        <v>216</v>
      </c>
      <c r="I42" s="188">
        <v>41999</v>
      </c>
      <c r="J42" s="189">
        <v>745.3</v>
      </c>
      <c r="K42" s="187" t="s">
        <v>224</v>
      </c>
      <c r="L42" s="188">
        <v>42041</v>
      </c>
      <c r="M42" s="189">
        <v>788.08</v>
      </c>
      <c r="N42" s="55">
        <f t="shared" si="4"/>
        <v>2427.75</v>
      </c>
      <c r="O42" s="17"/>
    </row>
    <row r="43" spans="1:15" s="7" customFormat="1" ht="15.75" thickBot="1">
      <c r="A43" s="228"/>
      <c r="B43" s="68"/>
      <c r="C43" s="77"/>
      <c r="D43" s="65"/>
      <c r="E43" s="68">
        <v>152</v>
      </c>
      <c r="F43" s="220">
        <v>41936</v>
      </c>
      <c r="G43" s="65">
        <v>745.3</v>
      </c>
      <c r="H43" s="194" t="s">
        <v>222</v>
      </c>
      <c r="I43" s="188">
        <v>42034</v>
      </c>
      <c r="J43" s="189">
        <v>388.86</v>
      </c>
      <c r="K43" s="194" t="s">
        <v>225</v>
      </c>
      <c r="L43" s="188">
        <v>42048</v>
      </c>
      <c r="M43" s="189">
        <v>518.47</v>
      </c>
      <c r="N43" s="55">
        <f t="shared" si="4"/>
        <v>1652.63</v>
      </c>
      <c r="O43" s="17"/>
    </row>
    <row r="44" spans="1:15" s="7" customFormat="1" ht="19.5" thickBot="1">
      <c r="A44" s="4" t="s">
        <v>106</v>
      </c>
      <c r="B44" s="10"/>
      <c r="C44" s="10"/>
      <c r="D44" s="65">
        <f>O44/4</f>
        <v>21726.18</v>
      </c>
      <c r="E44" s="10"/>
      <c r="F44" s="10"/>
      <c r="G44" s="65">
        <f>O44/4</f>
        <v>21726.18</v>
      </c>
      <c r="H44" s="10"/>
      <c r="I44" s="10"/>
      <c r="J44" s="65">
        <f>O44/4</f>
        <v>21726.18</v>
      </c>
      <c r="K44" s="10"/>
      <c r="L44" s="10"/>
      <c r="M44" s="65">
        <f>O44/4</f>
        <v>21726.18</v>
      </c>
      <c r="N44" s="55">
        <f t="shared" si="4"/>
        <v>86904.72</v>
      </c>
      <c r="O44" s="103">
        <v>86904.72</v>
      </c>
    </row>
    <row r="45" spans="1:15" s="6" customFormat="1" ht="20.25" thickBot="1">
      <c r="A45" s="46" t="s">
        <v>4</v>
      </c>
      <c r="B45" s="109"/>
      <c r="C45" s="110"/>
      <c r="D45" s="113">
        <f>SUM(D5:D44)</f>
        <v>147697.34</v>
      </c>
      <c r="E45" s="111"/>
      <c r="F45" s="110"/>
      <c r="G45" s="113">
        <f>SUM(G5:G44)</f>
        <v>140017.22</v>
      </c>
      <c r="H45" s="112"/>
      <c r="I45" s="110"/>
      <c r="J45" s="113">
        <f>SUM(J5:J44)</f>
        <v>135696.51</v>
      </c>
      <c r="K45" s="112"/>
      <c r="L45" s="110"/>
      <c r="M45" s="113">
        <f>SUM(M5:M44)</f>
        <v>146089.15</v>
      </c>
      <c r="N45" s="55">
        <f t="shared" si="4"/>
        <v>569500.22</v>
      </c>
      <c r="O45" s="25">
        <f>SUM(O5:O44)</f>
        <v>528839.74</v>
      </c>
    </row>
    <row r="46" spans="1:15" s="11" customFormat="1" ht="20.25" hidden="1" thickBot="1">
      <c r="A46" s="47" t="s">
        <v>2</v>
      </c>
      <c r="B46" s="78"/>
      <c r="C46" s="79"/>
      <c r="D46" s="80"/>
      <c r="E46" s="81"/>
      <c r="F46" s="79"/>
      <c r="G46" s="82"/>
      <c r="H46" s="78"/>
      <c r="I46" s="79"/>
      <c r="J46" s="80"/>
      <c r="K46" s="78"/>
      <c r="L46" s="79"/>
      <c r="M46" s="80"/>
      <c r="N46" s="54"/>
      <c r="O46" s="26"/>
    </row>
    <row r="47" spans="1:15" s="13" customFormat="1" ht="39.75" customHeight="1" thickBot="1">
      <c r="A47" s="255" t="s">
        <v>3</v>
      </c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7"/>
      <c r="O47" s="27"/>
    </row>
    <row r="48" spans="1:15" s="7" customFormat="1" ht="15">
      <c r="A48" s="212" t="s">
        <v>175</v>
      </c>
      <c r="B48" s="35"/>
      <c r="C48" s="10"/>
      <c r="D48" s="41"/>
      <c r="E48" s="53"/>
      <c r="F48" s="10"/>
      <c r="G48" s="20"/>
      <c r="H48" s="35">
        <v>170</v>
      </c>
      <c r="I48" s="229">
        <v>41971</v>
      </c>
      <c r="J48" s="39">
        <v>64160.59</v>
      </c>
      <c r="K48" s="35"/>
      <c r="L48" s="10"/>
      <c r="M48" s="41"/>
      <c r="N48" s="55">
        <f aca="true" t="shared" si="5" ref="N48:N59">M48+J48+G48+D48</f>
        <v>64160.59</v>
      </c>
      <c r="O48" s="66"/>
    </row>
    <row r="49" spans="1:15" s="7" customFormat="1" ht="25.5">
      <c r="A49" s="212" t="s">
        <v>196</v>
      </c>
      <c r="B49" s="68">
        <v>101</v>
      </c>
      <c r="C49" s="220">
        <v>41838</v>
      </c>
      <c r="D49" s="39">
        <v>17156.76</v>
      </c>
      <c r="E49" s="68"/>
      <c r="F49" s="77"/>
      <c r="G49" s="41"/>
      <c r="H49" s="10"/>
      <c r="I49" s="77"/>
      <c r="J49" s="41"/>
      <c r="K49" s="10"/>
      <c r="L49" s="77"/>
      <c r="M49" s="41"/>
      <c r="N49" s="55">
        <f t="shared" si="5"/>
        <v>17156.76</v>
      </c>
      <c r="O49" s="66"/>
    </row>
    <row r="50" spans="1:15" s="7" customFormat="1" ht="15">
      <c r="A50" s="212" t="s">
        <v>177</v>
      </c>
      <c r="B50" s="68"/>
      <c r="C50" s="77"/>
      <c r="D50" s="56"/>
      <c r="E50" s="68"/>
      <c r="F50" s="77"/>
      <c r="G50" s="41"/>
      <c r="H50" s="10"/>
      <c r="I50" s="77"/>
      <c r="J50" s="41"/>
      <c r="K50" s="10"/>
      <c r="L50" s="77"/>
      <c r="M50" s="41"/>
      <c r="N50" s="55">
        <f t="shared" si="5"/>
        <v>0</v>
      </c>
      <c r="O50" s="66"/>
    </row>
    <row r="51" spans="1:15" s="7" customFormat="1" ht="15">
      <c r="A51" s="212" t="s">
        <v>178</v>
      </c>
      <c r="B51" s="68"/>
      <c r="C51" s="77"/>
      <c r="D51" s="56"/>
      <c r="E51" s="68"/>
      <c r="F51" s="77"/>
      <c r="G51" s="41"/>
      <c r="H51" s="35">
        <v>170</v>
      </c>
      <c r="I51" s="229">
        <v>41971</v>
      </c>
      <c r="J51" s="39">
        <v>39801.25</v>
      </c>
      <c r="K51" s="10"/>
      <c r="L51" s="77"/>
      <c r="M51" s="41"/>
      <c r="N51" s="55">
        <f t="shared" si="5"/>
        <v>39801.25</v>
      </c>
      <c r="O51" s="66"/>
    </row>
    <row r="52" spans="1:15" s="7" customFormat="1" ht="15">
      <c r="A52" s="212" t="s">
        <v>179</v>
      </c>
      <c r="B52" s="68">
        <v>105</v>
      </c>
      <c r="C52" s="220">
        <v>41845</v>
      </c>
      <c r="D52" s="221">
        <v>1307.66</v>
      </c>
      <c r="E52" s="68"/>
      <c r="F52" s="77"/>
      <c r="G52" s="41"/>
      <c r="H52" s="10"/>
      <c r="I52" s="77"/>
      <c r="J52" s="41"/>
      <c r="K52" s="10"/>
      <c r="L52" s="77"/>
      <c r="M52" s="41"/>
      <c r="N52" s="55">
        <f t="shared" si="5"/>
        <v>1307.66</v>
      </c>
      <c r="O52" s="66"/>
    </row>
    <row r="53" spans="1:15" s="7" customFormat="1" ht="15">
      <c r="A53" s="212" t="s">
        <v>180</v>
      </c>
      <c r="B53" s="68">
        <v>105</v>
      </c>
      <c r="C53" s="220">
        <v>41845</v>
      </c>
      <c r="D53" s="221">
        <v>109.17</v>
      </c>
      <c r="E53" s="68"/>
      <c r="F53" s="77"/>
      <c r="G53" s="41"/>
      <c r="H53" s="10"/>
      <c r="I53" s="77"/>
      <c r="J53" s="41"/>
      <c r="K53" s="10"/>
      <c r="L53" s="77"/>
      <c r="M53" s="41"/>
      <c r="N53" s="55">
        <f t="shared" si="5"/>
        <v>109.17</v>
      </c>
      <c r="O53" s="66"/>
    </row>
    <row r="54" spans="1:15" s="7" customFormat="1" ht="15">
      <c r="A54" s="212" t="s">
        <v>181</v>
      </c>
      <c r="B54" s="68"/>
      <c r="C54" s="77"/>
      <c r="D54" s="56"/>
      <c r="E54" s="68">
        <v>151</v>
      </c>
      <c r="F54" s="220">
        <v>41929</v>
      </c>
      <c r="G54" s="39">
        <v>12548.12</v>
      </c>
      <c r="H54" s="10"/>
      <c r="I54" s="77"/>
      <c r="J54" s="41"/>
      <c r="K54" s="10"/>
      <c r="L54" s="77"/>
      <c r="M54" s="41"/>
      <c r="N54" s="55">
        <f t="shared" si="5"/>
        <v>12548.12</v>
      </c>
      <c r="O54" s="66"/>
    </row>
    <row r="55" spans="1:15" s="7" customFormat="1" ht="15">
      <c r="A55" s="212" t="s">
        <v>182</v>
      </c>
      <c r="B55" s="68"/>
      <c r="C55" s="77"/>
      <c r="D55" s="56"/>
      <c r="E55" s="68"/>
      <c r="F55" s="77"/>
      <c r="G55" s="41"/>
      <c r="H55" s="10">
        <v>172</v>
      </c>
      <c r="I55" s="220">
        <v>41971</v>
      </c>
      <c r="J55" s="39">
        <v>15966.04</v>
      </c>
      <c r="K55" s="10"/>
      <c r="L55" s="77"/>
      <c r="M55" s="41"/>
      <c r="N55" s="55">
        <f t="shared" si="5"/>
        <v>15966.04</v>
      </c>
      <c r="O55" s="66"/>
    </row>
    <row r="56" spans="1:15" s="7" customFormat="1" ht="15">
      <c r="A56" s="212" t="s">
        <v>183</v>
      </c>
      <c r="B56" s="68"/>
      <c r="C56" s="77"/>
      <c r="D56" s="56"/>
      <c r="E56" s="68"/>
      <c r="F56" s="77"/>
      <c r="G56" s="41"/>
      <c r="H56" s="10"/>
      <c r="I56" s="77"/>
      <c r="J56" s="41"/>
      <c r="K56" s="10"/>
      <c r="L56" s="77"/>
      <c r="M56" s="41"/>
      <c r="N56" s="55">
        <f t="shared" si="5"/>
        <v>0</v>
      </c>
      <c r="O56" s="66"/>
    </row>
    <row r="57" spans="1:15" s="7" customFormat="1" ht="15">
      <c r="A57" s="212" t="s">
        <v>217</v>
      </c>
      <c r="B57" s="68"/>
      <c r="C57" s="77"/>
      <c r="D57" s="56"/>
      <c r="E57" s="68"/>
      <c r="F57" s="77"/>
      <c r="G57" s="41"/>
      <c r="H57" s="15" t="s">
        <v>218</v>
      </c>
      <c r="I57" s="220">
        <v>41975</v>
      </c>
      <c r="J57" s="39">
        <v>9571.8</v>
      </c>
      <c r="K57" s="15" t="s">
        <v>230</v>
      </c>
      <c r="L57" s="220">
        <v>42037</v>
      </c>
      <c r="M57" s="39">
        <v>9968.4</v>
      </c>
      <c r="N57" s="55">
        <f t="shared" si="5"/>
        <v>19540.2</v>
      </c>
      <c r="O57" s="66"/>
    </row>
    <row r="58" spans="1:15" s="7" customFormat="1" ht="26.25" thickBot="1">
      <c r="A58" s="216" t="s">
        <v>185</v>
      </c>
      <c r="B58" s="187"/>
      <c r="C58" s="188"/>
      <c r="D58" s="189"/>
      <c r="E58" s="68"/>
      <c r="F58" s="77"/>
      <c r="G58" s="41"/>
      <c r="H58" s="10"/>
      <c r="I58" s="77"/>
      <c r="J58" s="41"/>
      <c r="K58" s="10"/>
      <c r="L58" s="77"/>
      <c r="M58" s="41"/>
      <c r="N58" s="55">
        <f t="shared" si="5"/>
        <v>0</v>
      </c>
      <c r="O58" s="66"/>
    </row>
    <row r="59" spans="1:15" s="88" customFormat="1" ht="20.25" thickBot="1">
      <c r="A59" s="83" t="s">
        <v>4</v>
      </c>
      <c r="B59" s="84"/>
      <c r="C59" s="95"/>
      <c r="D59" s="95">
        <f>SUM(D48:D58)</f>
        <v>18573.59</v>
      </c>
      <c r="E59" s="95"/>
      <c r="F59" s="95"/>
      <c r="G59" s="95">
        <f>SUM(G48:G58)</f>
        <v>12548.12</v>
      </c>
      <c r="H59" s="95"/>
      <c r="I59" s="95"/>
      <c r="J59" s="95">
        <f>SUM(J48:J58)</f>
        <v>129499.68</v>
      </c>
      <c r="K59" s="95"/>
      <c r="L59" s="95"/>
      <c r="M59" s="95">
        <f>SUM(M48:M58)</f>
        <v>9968.4</v>
      </c>
      <c r="N59" s="55">
        <f t="shared" si="5"/>
        <v>170589.79</v>
      </c>
      <c r="O59" s="87">
        <f>M59+J59+G59+D59</f>
        <v>170589.79</v>
      </c>
    </row>
    <row r="60" spans="1:15" s="7" customFormat="1" ht="42" customHeight="1">
      <c r="A60" s="255" t="s">
        <v>28</v>
      </c>
      <c r="B60" s="256"/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7"/>
      <c r="O60" s="18"/>
    </row>
    <row r="61" spans="1:15" s="7" customFormat="1" ht="15">
      <c r="A61" s="44" t="s">
        <v>191</v>
      </c>
      <c r="B61" s="187" t="s">
        <v>192</v>
      </c>
      <c r="C61" s="188">
        <v>41820</v>
      </c>
      <c r="D61" s="189">
        <v>957234</v>
      </c>
      <c r="E61" s="24"/>
      <c r="F61" s="1"/>
      <c r="G61" s="224"/>
      <c r="H61" s="36"/>
      <c r="I61" s="1"/>
      <c r="J61" s="65"/>
      <c r="K61" s="36"/>
      <c r="L61" s="1"/>
      <c r="M61" s="42"/>
      <c r="N61" s="55">
        <f aca="true" t="shared" si="6" ref="N61:N82">M61+J61+G61+D61</f>
        <v>957234</v>
      </c>
      <c r="O61" s="24"/>
    </row>
    <row r="62" spans="1:15" s="7" customFormat="1" ht="15">
      <c r="A62" s="44" t="s">
        <v>194</v>
      </c>
      <c r="B62" s="187" t="s">
        <v>195</v>
      </c>
      <c r="C62" s="188">
        <v>41796</v>
      </c>
      <c r="D62" s="189">
        <v>393.89</v>
      </c>
      <c r="E62" s="53"/>
      <c r="F62" s="10"/>
      <c r="G62" s="19"/>
      <c r="H62" s="35"/>
      <c r="I62" s="10"/>
      <c r="J62" s="39"/>
      <c r="K62" s="35"/>
      <c r="L62" s="10"/>
      <c r="M62" s="41"/>
      <c r="N62" s="55">
        <f t="shared" si="6"/>
        <v>393.89</v>
      </c>
      <c r="O62" s="24"/>
    </row>
    <row r="63" spans="1:15" s="7" customFormat="1" ht="15">
      <c r="A63" s="44" t="s">
        <v>200</v>
      </c>
      <c r="B63" s="187"/>
      <c r="C63" s="188"/>
      <c r="D63" s="189"/>
      <c r="E63" s="53">
        <v>122</v>
      </c>
      <c r="F63" s="190">
        <v>41873</v>
      </c>
      <c r="G63" s="19">
        <v>196.5</v>
      </c>
      <c r="H63" s="35"/>
      <c r="I63" s="10"/>
      <c r="J63" s="39"/>
      <c r="K63" s="35"/>
      <c r="L63" s="10"/>
      <c r="M63" s="41"/>
      <c r="N63" s="55">
        <f t="shared" si="6"/>
        <v>196.5</v>
      </c>
      <c r="O63" s="24"/>
    </row>
    <row r="64" spans="1:15" s="7" customFormat="1" ht="15">
      <c r="A64" s="44" t="s">
        <v>201</v>
      </c>
      <c r="B64" s="187"/>
      <c r="C64" s="188"/>
      <c r="D64" s="189"/>
      <c r="E64" s="53">
        <v>122</v>
      </c>
      <c r="F64" s="190">
        <v>41873</v>
      </c>
      <c r="G64" s="19">
        <v>196.5</v>
      </c>
      <c r="H64" s="35"/>
      <c r="I64" s="10"/>
      <c r="J64" s="39"/>
      <c r="K64" s="35"/>
      <c r="L64" s="10"/>
      <c r="M64" s="41"/>
      <c r="N64" s="55">
        <f t="shared" si="6"/>
        <v>196.5</v>
      </c>
      <c r="O64" s="24"/>
    </row>
    <row r="65" spans="1:15" s="7" customFormat="1" ht="15">
      <c r="A65" s="44" t="s">
        <v>209</v>
      </c>
      <c r="B65" s="187"/>
      <c r="C65" s="188"/>
      <c r="D65" s="189"/>
      <c r="E65" s="53">
        <v>133</v>
      </c>
      <c r="F65" s="190">
        <v>41894</v>
      </c>
      <c r="G65" s="19">
        <v>234.27</v>
      </c>
      <c r="H65" s="35"/>
      <c r="I65" s="10"/>
      <c r="J65" s="39"/>
      <c r="K65" s="35"/>
      <c r="L65" s="10"/>
      <c r="M65" s="41"/>
      <c r="N65" s="55">
        <f t="shared" si="6"/>
        <v>234.27</v>
      </c>
      <c r="O65" s="24"/>
    </row>
    <row r="66" spans="1:15" s="7" customFormat="1" ht="15">
      <c r="A66" s="44" t="s">
        <v>211</v>
      </c>
      <c r="B66" s="35"/>
      <c r="C66" s="10"/>
      <c r="D66" s="41"/>
      <c r="E66" s="187" t="s">
        <v>210</v>
      </c>
      <c r="F66" s="188">
        <v>41901</v>
      </c>
      <c r="G66" s="189">
        <v>252.94</v>
      </c>
      <c r="H66" s="35"/>
      <c r="I66" s="10"/>
      <c r="J66" s="39"/>
      <c r="K66" s="35"/>
      <c r="L66" s="10"/>
      <c r="M66" s="41"/>
      <c r="N66" s="55">
        <f t="shared" si="6"/>
        <v>252.94</v>
      </c>
      <c r="O66" s="24"/>
    </row>
    <row r="67" spans="1:15" s="7" customFormat="1" ht="15">
      <c r="A67" s="44" t="s">
        <v>212</v>
      </c>
      <c r="B67" s="35"/>
      <c r="C67" s="10"/>
      <c r="D67" s="41"/>
      <c r="E67" s="187" t="s">
        <v>213</v>
      </c>
      <c r="F67" s="188">
        <v>41908</v>
      </c>
      <c r="G67" s="189">
        <v>734.14</v>
      </c>
      <c r="H67" s="35"/>
      <c r="I67" s="10"/>
      <c r="J67" s="39"/>
      <c r="K67" s="35"/>
      <c r="L67" s="10"/>
      <c r="M67" s="41"/>
      <c r="N67" s="55">
        <f>M67+J67+G67+D67</f>
        <v>734.14</v>
      </c>
      <c r="O67" s="24"/>
    </row>
    <row r="68" spans="1:15" s="7" customFormat="1" ht="15">
      <c r="A68" s="44" t="s">
        <v>214</v>
      </c>
      <c r="B68" s="35"/>
      <c r="C68" s="10"/>
      <c r="D68" s="41"/>
      <c r="E68" s="187"/>
      <c r="F68" s="188"/>
      <c r="G68" s="189"/>
      <c r="H68" s="35">
        <v>168</v>
      </c>
      <c r="I68" s="190">
        <v>41964</v>
      </c>
      <c r="J68" s="39">
        <v>855.66</v>
      </c>
      <c r="K68" s="35"/>
      <c r="L68" s="10"/>
      <c r="M68" s="41"/>
      <c r="N68" s="55">
        <f t="shared" si="6"/>
        <v>855.66</v>
      </c>
      <c r="O68" s="24"/>
    </row>
    <row r="69" spans="1:15" s="7" customFormat="1" ht="15">
      <c r="A69" s="44" t="s">
        <v>215</v>
      </c>
      <c r="B69" s="35"/>
      <c r="C69" s="10"/>
      <c r="D69" s="41"/>
      <c r="E69" s="187"/>
      <c r="F69" s="188"/>
      <c r="G69" s="189"/>
      <c r="H69" s="35">
        <v>176</v>
      </c>
      <c r="I69" s="190">
        <v>41978</v>
      </c>
      <c r="J69" s="39">
        <v>668.62</v>
      </c>
      <c r="K69" s="35"/>
      <c r="L69" s="10"/>
      <c r="M69" s="41"/>
      <c r="N69" s="55">
        <f t="shared" si="6"/>
        <v>668.62</v>
      </c>
      <c r="O69" s="24"/>
    </row>
    <row r="70" spans="1:15" s="7" customFormat="1" ht="15">
      <c r="A70" s="44" t="s">
        <v>209</v>
      </c>
      <c r="B70" s="35"/>
      <c r="C70" s="10"/>
      <c r="D70" s="41"/>
      <c r="E70" s="187"/>
      <c r="F70" s="188"/>
      <c r="G70" s="189"/>
      <c r="H70" s="35">
        <v>188</v>
      </c>
      <c r="I70" s="190">
        <v>41999</v>
      </c>
      <c r="J70" s="39">
        <v>78.09</v>
      </c>
      <c r="K70" s="35"/>
      <c r="L70" s="10"/>
      <c r="M70" s="41"/>
      <c r="N70" s="55">
        <f t="shared" si="6"/>
        <v>78.09</v>
      </c>
      <c r="O70" s="24"/>
    </row>
    <row r="71" spans="1:15" s="7" customFormat="1" ht="15">
      <c r="A71" s="44" t="s">
        <v>219</v>
      </c>
      <c r="B71" s="67"/>
      <c r="C71" s="77"/>
      <c r="D71" s="56"/>
      <c r="E71" s="187"/>
      <c r="F71" s="188"/>
      <c r="G71" s="189"/>
      <c r="H71" s="67">
        <v>5</v>
      </c>
      <c r="I71" s="220">
        <v>42020</v>
      </c>
      <c r="J71" s="221">
        <v>5316.5</v>
      </c>
      <c r="K71" s="67"/>
      <c r="L71" s="77"/>
      <c r="M71" s="56"/>
      <c r="N71" s="55">
        <f t="shared" si="6"/>
        <v>5316.5</v>
      </c>
      <c r="O71" s="24"/>
    </row>
    <row r="72" spans="1:15" s="7" customFormat="1" ht="15">
      <c r="A72" s="44" t="s">
        <v>220</v>
      </c>
      <c r="B72" s="67"/>
      <c r="C72" s="77"/>
      <c r="D72" s="56"/>
      <c r="E72" s="194"/>
      <c r="F72" s="188"/>
      <c r="G72" s="195"/>
      <c r="H72" s="187" t="s">
        <v>221</v>
      </c>
      <c r="I72" s="188">
        <v>42034</v>
      </c>
      <c r="J72" s="189">
        <v>1150.69</v>
      </c>
      <c r="K72" s="67"/>
      <c r="L72" s="77"/>
      <c r="M72" s="56"/>
      <c r="N72" s="55">
        <f t="shared" si="6"/>
        <v>1150.69</v>
      </c>
      <c r="O72" s="24"/>
    </row>
    <row r="73" spans="1:15" s="7" customFormat="1" ht="15">
      <c r="A73" s="44" t="s">
        <v>226</v>
      </c>
      <c r="B73" s="35"/>
      <c r="C73" s="10"/>
      <c r="D73" s="41"/>
      <c r="E73" s="194"/>
      <c r="F73" s="188"/>
      <c r="G73" s="195"/>
      <c r="H73" s="187"/>
      <c r="I73" s="188"/>
      <c r="J73" s="189"/>
      <c r="K73" s="67">
        <v>46</v>
      </c>
      <c r="L73" s="220">
        <v>42062</v>
      </c>
      <c r="M73" s="221">
        <v>328251.56</v>
      </c>
      <c r="N73" s="55">
        <f t="shared" si="6"/>
        <v>328251.56</v>
      </c>
      <c r="O73" s="24"/>
    </row>
    <row r="74" spans="1:15" s="7" customFormat="1" ht="15">
      <c r="A74" s="44" t="s">
        <v>228</v>
      </c>
      <c r="B74" s="67"/>
      <c r="C74" s="77"/>
      <c r="D74" s="56"/>
      <c r="E74" s="194"/>
      <c r="F74" s="188"/>
      <c r="G74" s="195"/>
      <c r="H74" s="187"/>
      <c r="I74" s="188"/>
      <c r="J74" s="189"/>
      <c r="K74" s="67">
        <v>85</v>
      </c>
      <c r="L74" s="220">
        <v>42083</v>
      </c>
      <c r="M74" s="221">
        <v>35984.95</v>
      </c>
      <c r="N74" s="55">
        <f t="shared" si="6"/>
        <v>35984.95</v>
      </c>
      <c r="O74" s="24"/>
    </row>
    <row r="75" spans="1:15" s="7" customFormat="1" ht="15">
      <c r="A75" s="44" t="s">
        <v>229</v>
      </c>
      <c r="B75" s="67"/>
      <c r="C75" s="77"/>
      <c r="D75" s="56"/>
      <c r="E75" s="194"/>
      <c r="F75" s="188"/>
      <c r="G75" s="195"/>
      <c r="H75" s="187"/>
      <c r="I75" s="188"/>
      <c r="J75" s="189"/>
      <c r="K75" s="67">
        <v>89</v>
      </c>
      <c r="L75" s="220">
        <v>42083</v>
      </c>
      <c r="M75" s="221">
        <v>2427.46</v>
      </c>
      <c r="N75" s="55">
        <f t="shared" si="6"/>
        <v>2427.46</v>
      </c>
      <c r="O75" s="24"/>
    </row>
    <row r="76" spans="1:15" s="7" customFormat="1" ht="18.75" customHeight="1">
      <c r="A76" s="45" t="s">
        <v>232</v>
      </c>
      <c r="B76" s="67"/>
      <c r="C76" s="77"/>
      <c r="D76" s="56"/>
      <c r="E76" s="68"/>
      <c r="F76" s="77"/>
      <c r="G76" s="225"/>
      <c r="H76" s="187"/>
      <c r="I76" s="188"/>
      <c r="J76" s="189"/>
      <c r="K76" s="187" t="s">
        <v>233</v>
      </c>
      <c r="L76" s="188">
        <v>42088</v>
      </c>
      <c r="M76" s="189">
        <v>170</v>
      </c>
      <c r="N76" s="55">
        <f t="shared" si="6"/>
        <v>170</v>
      </c>
      <c r="O76" s="24"/>
    </row>
    <row r="77" spans="1:15" s="7" customFormat="1" ht="15">
      <c r="A77" s="45" t="s">
        <v>234</v>
      </c>
      <c r="B77" s="35"/>
      <c r="C77" s="10"/>
      <c r="D77" s="41"/>
      <c r="E77" s="53"/>
      <c r="F77" s="10"/>
      <c r="G77" s="20"/>
      <c r="H77" s="35"/>
      <c r="I77" s="10"/>
      <c r="J77" s="39"/>
      <c r="K77" s="31" t="s">
        <v>235</v>
      </c>
      <c r="L77" s="190">
        <v>42093</v>
      </c>
      <c r="M77" s="39">
        <v>150.78</v>
      </c>
      <c r="N77" s="55">
        <f t="shared" si="6"/>
        <v>150.78</v>
      </c>
      <c r="O77" s="24"/>
    </row>
    <row r="78" spans="1:15" s="7" customFormat="1" ht="15">
      <c r="A78" s="44"/>
      <c r="B78" s="67"/>
      <c r="C78" s="77"/>
      <c r="D78" s="56"/>
      <c r="E78" s="194"/>
      <c r="F78" s="188"/>
      <c r="G78" s="195"/>
      <c r="H78" s="187"/>
      <c r="I78" s="188"/>
      <c r="J78" s="189"/>
      <c r="K78" s="187"/>
      <c r="L78" s="188"/>
      <c r="M78" s="189"/>
      <c r="N78" s="55">
        <f t="shared" si="6"/>
        <v>0</v>
      </c>
      <c r="O78" s="24"/>
    </row>
    <row r="79" spans="1:15" s="7" customFormat="1" ht="15">
      <c r="A79" s="44"/>
      <c r="B79" s="35"/>
      <c r="C79" s="10"/>
      <c r="D79" s="41"/>
      <c r="E79" s="53"/>
      <c r="F79" s="10"/>
      <c r="G79" s="19"/>
      <c r="H79" s="35"/>
      <c r="I79" s="10"/>
      <c r="J79" s="39"/>
      <c r="K79" s="187"/>
      <c r="L79" s="188"/>
      <c r="M79" s="189"/>
      <c r="N79" s="55">
        <f t="shared" si="6"/>
        <v>0</v>
      </c>
      <c r="O79" s="24"/>
    </row>
    <row r="80" spans="1:15" s="7" customFormat="1" ht="15">
      <c r="A80" s="45"/>
      <c r="B80" s="67"/>
      <c r="C80" s="77"/>
      <c r="D80" s="56"/>
      <c r="E80" s="68"/>
      <c r="F80" s="77"/>
      <c r="G80" s="225"/>
      <c r="H80" s="67"/>
      <c r="I80" s="77"/>
      <c r="J80" s="221"/>
      <c r="K80" s="187"/>
      <c r="L80" s="188"/>
      <c r="M80" s="189"/>
      <c r="N80" s="55">
        <f t="shared" si="6"/>
        <v>0</v>
      </c>
      <c r="O80" s="24"/>
    </row>
    <row r="81" spans="1:15" s="7" customFormat="1" ht="15.75" thickBot="1">
      <c r="A81" s="45"/>
      <c r="B81" s="67"/>
      <c r="C81" s="77"/>
      <c r="D81" s="56"/>
      <c r="E81" s="68"/>
      <c r="F81" s="77"/>
      <c r="G81" s="225"/>
      <c r="H81" s="67"/>
      <c r="I81" s="77"/>
      <c r="J81" s="221"/>
      <c r="K81" s="67"/>
      <c r="L81" s="77"/>
      <c r="M81" s="56"/>
      <c r="N81" s="55">
        <f t="shared" si="6"/>
        <v>0</v>
      </c>
      <c r="O81" s="24"/>
    </row>
    <row r="82" spans="1:15" s="88" customFormat="1" ht="20.25" thickBot="1">
      <c r="A82" s="83" t="s">
        <v>4</v>
      </c>
      <c r="B82" s="84"/>
      <c r="C82" s="85"/>
      <c r="D82" s="89">
        <f>SUM(D61:D81)</f>
        <v>957627.89</v>
      </c>
      <c r="E82" s="90"/>
      <c r="F82" s="85"/>
      <c r="G82" s="89">
        <f>SUM(G61:G81)</f>
        <v>1614.35</v>
      </c>
      <c r="H82" s="91"/>
      <c r="I82" s="85"/>
      <c r="J82" s="89">
        <f>SUM(J61:J81)</f>
        <v>8069.56</v>
      </c>
      <c r="K82" s="91"/>
      <c r="L82" s="85"/>
      <c r="M82" s="89">
        <f>SUM(M61:M81)</f>
        <v>366984.75</v>
      </c>
      <c r="N82" s="55">
        <f t="shared" si="6"/>
        <v>1334296.55</v>
      </c>
      <c r="O82" s="92"/>
    </row>
    <row r="83" spans="1:15" s="7" customFormat="1" ht="40.5" customHeight="1" hidden="1" thickBot="1">
      <c r="A83" s="252" t="s">
        <v>29</v>
      </c>
      <c r="B83" s="253"/>
      <c r="C83" s="253"/>
      <c r="D83" s="253"/>
      <c r="E83" s="253"/>
      <c r="F83" s="253"/>
      <c r="G83" s="253"/>
      <c r="H83" s="253"/>
      <c r="I83" s="253"/>
      <c r="J83" s="253"/>
      <c r="K83" s="253"/>
      <c r="L83" s="253"/>
      <c r="M83" s="253"/>
      <c r="N83" s="254"/>
      <c r="O83" s="69"/>
    </row>
    <row r="84" spans="1:15" s="7" customFormat="1" ht="12.75" hidden="1">
      <c r="A84" s="44"/>
      <c r="B84" s="35"/>
      <c r="C84" s="10"/>
      <c r="D84" s="41"/>
      <c r="E84" s="53"/>
      <c r="F84" s="10"/>
      <c r="G84" s="20"/>
      <c r="H84" s="35"/>
      <c r="I84" s="10"/>
      <c r="J84" s="41"/>
      <c r="K84" s="35"/>
      <c r="L84" s="10"/>
      <c r="M84" s="41"/>
      <c r="N84" s="53"/>
      <c r="O84" s="24"/>
    </row>
    <row r="85" spans="1:15" s="7" customFormat="1" ht="12.75" hidden="1">
      <c r="A85" s="44"/>
      <c r="B85" s="35"/>
      <c r="C85" s="10"/>
      <c r="D85" s="41"/>
      <c r="E85" s="53"/>
      <c r="F85" s="10"/>
      <c r="G85" s="20"/>
      <c r="H85" s="35"/>
      <c r="I85" s="10"/>
      <c r="J85" s="41"/>
      <c r="K85" s="35"/>
      <c r="L85" s="10"/>
      <c r="M85" s="41"/>
      <c r="N85" s="53"/>
      <c r="O85" s="24"/>
    </row>
    <row r="86" spans="1:15" s="7" customFormat="1" ht="12.75" hidden="1">
      <c r="A86" s="44"/>
      <c r="B86" s="35"/>
      <c r="C86" s="10"/>
      <c r="D86" s="41"/>
      <c r="E86" s="53"/>
      <c r="F86" s="10"/>
      <c r="G86" s="20"/>
      <c r="H86" s="35"/>
      <c r="I86" s="10"/>
      <c r="J86" s="41"/>
      <c r="K86" s="35"/>
      <c r="L86" s="10"/>
      <c r="M86" s="41"/>
      <c r="N86" s="53"/>
      <c r="O86" s="24"/>
    </row>
    <row r="87" spans="1:15" s="7" customFormat="1" ht="12.75" hidden="1">
      <c r="A87" s="44"/>
      <c r="B87" s="35"/>
      <c r="C87" s="10"/>
      <c r="D87" s="41"/>
      <c r="E87" s="53"/>
      <c r="F87" s="10"/>
      <c r="G87" s="20"/>
      <c r="H87" s="35"/>
      <c r="I87" s="10"/>
      <c r="J87" s="41"/>
      <c r="K87" s="35"/>
      <c r="L87" s="10"/>
      <c r="M87" s="41"/>
      <c r="N87" s="53"/>
      <c r="O87" s="24"/>
    </row>
    <row r="88" spans="1:15" s="7" customFormat="1" ht="13.5" hidden="1" thickBot="1">
      <c r="A88" s="44"/>
      <c r="B88" s="35"/>
      <c r="C88" s="10"/>
      <c r="D88" s="41"/>
      <c r="E88" s="53"/>
      <c r="F88" s="10"/>
      <c r="G88" s="20"/>
      <c r="H88" s="35"/>
      <c r="I88" s="10"/>
      <c r="J88" s="41"/>
      <c r="K88" s="35"/>
      <c r="L88" s="10"/>
      <c r="M88" s="41"/>
      <c r="N88" s="53"/>
      <c r="O88" s="24"/>
    </row>
    <row r="89" spans="1:15" s="88" customFormat="1" ht="20.25" hidden="1" thickBot="1">
      <c r="A89" s="83" t="s">
        <v>4</v>
      </c>
      <c r="B89" s="91"/>
      <c r="C89" s="93"/>
      <c r="D89" s="95">
        <f>SUM(D84:D88)</f>
        <v>0</v>
      </c>
      <c r="E89" s="96"/>
      <c r="F89" s="95"/>
      <c r="G89" s="95">
        <f>SUM(G84:G88)</f>
        <v>0</v>
      </c>
      <c r="H89" s="95"/>
      <c r="I89" s="95"/>
      <c r="J89" s="95">
        <f>SUM(J84:J88)</f>
        <v>0</v>
      </c>
      <c r="K89" s="95"/>
      <c r="L89" s="95"/>
      <c r="M89" s="95">
        <f>SUM(M84:M88)</f>
        <v>0</v>
      </c>
      <c r="N89" s="86"/>
      <c r="O89" s="94"/>
    </row>
    <row r="90" spans="1:15" s="7" customFormat="1" ht="20.25" thickBot="1">
      <c r="A90" s="73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69"/>
    </row>
    <row r="91" spans="1:15" s="2" customFormat="1" ht="20.25" thickBot="1">
      <c r="A91" s="48" t="s">
        <v>6</v>
      </c>
      <c r="B91" s="74"/>
      <c r="C91" s="70"/>
      <c r="D91" s="75">
        <f>D89+D82+D59+D45</f>
        <v>1123898.82</v>
      </c>
      <c r="E91" s="71"/>
      <c r="F91" s="70"/>
      <c r="G91" s="75">
        <f>G89+G82+G59+G45</f>
        <v>154179.69</v>
      </c>
      <c r="H91" s="71"/>
      <c r="I91" s="70"/>
      <c r="J91" s="75">
        <f>J89+J82+J59+J45</f>
        <v>273265.75</v>
      </c>
      <c r="K91" s="71"/>
      <c r="L91" s="70"/>
      <c r="M91" s="75">
        <f>M89+M82+M59+M45</f>
        <v>523042.3</v>
      </c>
      <c r="N91" s="72"/>
      <c r="O91" s="28">
        <f>M91+J91+G91+D91</f>
        <v>2074386.56</v>
      </c>
    </row>
    <row r="92" spans="1:13" s="2" customFormat="1" ht="13.5" thickBot="1">
      <c r="A92" s="59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</row>
    <row r="93" spans="1:14" s="2" customFormat="1" ht="13.5" thickBot="1">
      <c r="A93" s="57"/>
      <c r="B93" s="60" t="s">
        <v>18</v>
      </c>
      <c r="C93" s="60" t="s">
        <v>19</v>
      </c>
      <c r="D93" s="60" t="s">
        <v>20</v>
      </c>
      <c r="E93" s="60" t="s">
        <v>21</v>
      </c>
      <c r="F93" s="60" t="s">
        <v>22</v>
      </c>
      <c r="G93" s="60" t="s">
        <v>23</v>
      </c>
      <c r="H93" s="60" t="s">
        <v>24</v>
      </c>
      <c r="I93" s="60" t="s">
        <v>25</v>
      </c>
      <c r="J93" s="60" t="s">
        <v>14</v>
      </c>
      <c r="K93" s="60" t="s">
        <v>15</v>
      </c>
      <c r="L93" s="60" t="s">
        <v>16</v>
      </c>
      <c r="M93" s="60" t="s">
        <v>17</v>
      </c>
      <c r="N93" s="60" t="s">
        <v>27</v>
      </c>
    </row>
    <row r="94" spans="1:14" s="2" customFormat="1" ht="13.5" thickBot="1">
      <c r="A94" s="59" t="s">
        <v>13</v>
      </c>
      <c r="B94" s="198">
        <v>1263715.82</v>
      </c>
      <c r="C94" s="57">
        <f>B116</f>
        <v>1389912.46</v>
      </c>
      <c r="D94" s="57">
        <f aca="true" t="shared" si="7" ref="D94:M94">C116</f>
        <v>1457386.81</v>
      </c>
      <c r="E94" s="58">
        <f>D116</f>
        <v>407301.27</v>
      </c>
      <c r="F94" s="57">
        <f t="shared" si="7"/>
        <v>472385.36</v>
      </c>
      <c r="G94" s="57">
        <f t="shared" si="7"/>
        <v>555085.31</v>
      </c>
      <c r="H94" s="58">
        <f t="shared" si="7"/>
        <v>464478.51</v>
      </c>
      <c r="I94" s="57">
        <f t="shared" si="7"/>
        <v>549365.61</v>
      </c>
      <c r="J94" s="57">
        <f t="shared" si="7"/>
        <v>620147.32</v>
      </c>
      <c r="K94" s="58">
        <f t="shared" si="7"/>
        <v>416938.37</v>
      </c>
      <c r="L94" s="57">
        <f t="shared" si="7"/>
        <v>486008.92</v>
      </c>
      <c r="M94" s="57">
        <f t="shared" si="7"/>
        <v>556000.54</v>
      </c>
      <c r="N94" s="57"/>
    </row>
    <row r="95" spans="1:14" s="2" customFormat="1" ht="13.5" thickBot="1">
      <c r="A95" s="59" t="s">
        <v>11</v>
      </c>
      <c r="B95" s="57">
        <f>SUM(B96:B103)</f>
        <v>70831.75</v>
      </c>
      <c r="C95" s="57">
        <f aca="true" t="shared" si="8" ref="C95:M95">SUM(C96:C103)</f>
        <v>70831.75</v>
      </c>
      <c r="D95" s="57">
        <f t="shared" si="8"/>
        <v>70831.75</v>
      </c>
      <c r="E95" s="57">
        <f t="shared" si="8"/>
        <v>70831.75</v>
      </c>
      <c r="F95" s="57">
        <f t="shared" si="8"/>
        <v>70831.75</v>
      </c>
      <c r="G95" s="57">
        <f t="shared" si="8"/>
        <v>70831.75</v>
      </c>
      <c r="H95" s="57">
        <f t="shared" si="8"/>
        <v>70831.75</v>
      </c>
      <c r="I95" s="57">
        <f t="shared" si="8"/>
        <v>70831.75</v>
      </c>
      <c r="J95" s="57">
        <f t="shared" si="8"/>
        <v>70831.75</v>
      </c>
      <c r="K95" s="57">
        <f t="shared" si="8"/>
        <v>70831.75</v>
      </c>
      <c r="L95" s="57">
        <f t="shared" si="8"/>
        <v>70831.75</v>
      </c>
      <c r="M95" s="57">
        <f t="shared" si="8"/>
        <v>70831.75</v>
      </c>
      <c r="N95" s="57">
        <f>SUM(B95:M95)</f>
        <v>849981</v>
      </c>
    </row>
    <row r="96" spans="1:14" s="193" customFormat="1" ht="13.5" thickBot="1">
      <c r="A96" s="114" t="s">
        <v>110</v>
      </c>
      <c r="B96" s="192">
        <v>66437.7</v>
      </c>
      <c r="C96" s="192">
        <v>66437.7</v>
      </c>
      <c r="D96" s="192">
        <v>66437.7</v>
      </c>
      <c r="E96" s="192">
        <v>66437.7</v>
      </c>
      <c r="F96" s="192">
        <v>66437.7</v>
      </c>
      <c r="G96" s="192">
        <v>66437.7</v>
      </c>
      <c r="H96" s="192">
        <v>66437.7</v>
      </c>
      <c r="I96" s="192">
        <v>66437.7</v>
      </c>
      <c r="J96" s="192">
        <v>66437.7</v>
      </c>
      <c r="K96" s="192">
        <v>66437.7</v>
      </c>
      <c r="L96" s="192">
        <v>66437.7</v>
      </c>
      <c r="M96" s="192">
        <v>66437.7</v>
      </c>
      <c r="N96" s="192">
        <f aca="true" t="shared" si="9" ref="N96:N103">SUM(B96:M96)</f>
        <v>797252.4</v>
      </c>
    </row>
    <row r="97" spans="1:14" s="193" customFormat="1" ht="13.5" thickBot="1">
      <c r="A97" s="114" t="s">
        <v>138</v>
      </c>
      <c r="B97" s="192">
        <v>613.92</v>
      </c>
      <c r="C97" s="192">
        <v>613.92</v>
      </c>
      <c r="D97" s="192">
        <v>613.92</v>
      </c>
      <c r="E97" s="192">
        <v>613.92</v>
      </c>
      <c r="F97" s="192">
        <v>613.92</v>
      </c>
      <c r="G97" s="192">
        <v>613.92</v>
      </c>
      <c r="H97" s="192">
        <v>613.92</v>
      </c>
      <c r="I97" s="192">
        <v>613.92</v>
      </c>
      <c r="J97" s="192">
        <v>613.92</v>
      </c>
      <c r="K97" s="192">
        <v>613.92</v>
      </c>
      <c r="L97" s="192">
        <v>613.92</v>
      </c>
      <c r="M97" s="192">
        <v>613.92</v>
      </c>
      <c r="N97" s="192">
        <f t="shared" si="9"/>
        <v>7367.04</v>
      </c>
    </row>
    <row r="98" spans="1:14" s="193" customFormat="1" ht="13.5" thickBot="1">
      <c r="A98" s="114" t="s">
        <v>160</v>
      </c>
      <c r="B98" s="192">
        <v>784.45</v>
      </c>
      <c r="C98" s="192">
        <v>784.45</v>
      </c>
      <c r="D98" s="192">
        <v>784.45</v>
      </c>
      <c r="E98" s="192">
        <v>784.45</v>
      </c>
      <c r="F98" s="192">
        <v>784.45</v>
      </c>
      <c r="G98" s="192">
        <v>784.45</v>
      </c>
      <c r="H98" s="192">
        <v>784.45</v>
      </c>
      <c r="I98" s="192">
        <v>784.45</v>
      </c>
      <c r="J98" s="192">
        <v>784.45</v>
      </c>
      <c r="K98" s="192">
        <v>784.45</v>
      </c>
      <c r="L98" s="192">
        <v>784.45</v>
      </c>
      <c r="M98" s="192">
        <v>784.45</v>
      </c>
      <c r="N98" s="192">
        <f t="shared" si="9"/>
        <v>9413.4</v>
      </c>
    </row>
    <row r="99" spans="1:14" s="193" customFormat="1" ht="13.5" thickBot="1">
      <c r="A99" s="114" t="s">
        <v>139</v>
      </c>
      <c r="B99" s="192">
        <v>1372.78</v>
      </c>
      <c r="C99" s="192">
        <v>1372.78</v>
      </c>
      <c r="D99" s="192">
        <v>1372.78</v>
      </c>
      <c r="E99" s="192">
        <v>1372.78</v>
      </c>
      <c r="F99" s="192">
        <v>1372.78</v>
      </c>
      <c r="G99" s="192">
        <v>1372.78</v>
      </c>
      <c r="H99" s="192">
        <v>1372.78</v>
      </c>
      <c r="I99" s="192">
        <v>1372.78</v>
      </c>
      <c r="J99" s="192">
        <v>1372.78</v>
      </c>
      <c r="K99" s="192">
        <v>1372.78</v>
      </c>
      <c r="L99" s="192">
        <v>1372.78</v>
      </c>
      <c r="M99" s="192">
        <v>1372.78</v>
      </c>
      <c r="N99" s="192">
        <f t="shared" si="9"/>
        <v>16473.36</v>
      </c>
    </row>
    <row r="100" spans="1:14" s="193" customFormat="1" ht="13.5" thickBot="1">
      <c r="A100" s="114" t="s">
        <v>236</v>
      </c>
      <c r="B100" s="192">
        <v>635.23</v>
      </c>
      <c r="C100" s="192">
        <v>635.23</v>
      </c>
      <c r="D100" s="192">
        <v>635.23</v>
      </c>
      <c r="E100" s="192">
        <v>635.23</v>
      </c>
      <c r="F100" s="192">
        <v>635.23</v>
      </c>
      <c r="G100" s="192">
        <v>635.23</v>
      </c>
      <c r="H100" s="192">
        <v>635.23</v>
      </c>
      <c r="I100" s="192">
        <v>635.23</v>
      </c>
      <c r="J100" s="192"/>
      <c r="K100" s="192"/>
      <c r="L100" s="192"/>
      <c r="M100" s="192"/>
      <c r="N100" s="192">
        <f t="shared" si="9"/>
        <v>5081.84</v>
      </c>
    </row>
    <row r="101" spans="1:14" s="193" customFormat="1" ht="13.5" thickBot="1">
      <c r="A101" s="114" t="s">
        <v>141</v>
      </c>
      <c r="B101" s="192">
        <v>422.07</v>
      </c>
      <c r="C101" s="192">
        <v>422.07</v>
      </c>
      <c r="D101" s="192">
        <v>422.07</v>
      </c>
      <c r="E101" s="192">
        <v>422.07</v>
      </c>
      <c r="F101" s="192">
        <v>422.07</v>
      </c>
      <c r="G101" s="192">
        <v>422.07</v>
      </c>
      <c r="H101" s="192">
        <v>422.07</v>
      </c>
      <c r="I101" s="192">
        <v>422.07</v>
      </c>
      <c r="J101" s="192">
        <v>422.07</v>
      </c>
      <c r="K101" s="192">
        <v>422.07</v>
      </c>
      <c r="L101" s="192">
        <v>422.07</v>
      </c>
      <c r="M101" s="192">
        <v>422.07</v>
      </c>
      <c r="N101" s="192">
        <f t="shared" si="9"/>
        <v>5064.84</v>
      </c>
    </row>
    <row r="102" spans="1:14" s="193" customFormat="1" ht="13.5" thickBot="1">
      <c r="A102" s="114" t="s">
        <v>161</v>
      </c>
      <c r="B102" s="192">
        <v>565.6</v>
      </c>
      <c r="C102" s="192">
        <v>565.6</v>
      </c>
      <c r="D102" s="192">
        <v>565.6</v>
      </c>
      <c r="E102" s="192">
        <v>565.6</v>
      </c>
      <c r="F102" s="192">
        <v>565.6</v>
      </c>
      <c r="G102" s="192">
        <v>565.6</v>
      </c>
      <c r="H102" s="192">
        <v>565.6</v>
      </c>
      <c r="I102" s="192">
        <v>565.6</v>
      </c>
      <c r="J102" s="192">
        <v>565.6</v>
      </c>
      <c r="K102" s="192">
        <v>565.6</v>
      </c>
      <c r="L102" s="192">
        <v>565.6</v>
      </c>
      <c r="M102" s="192">
        <v>565.6</v>
      </c>
      <c r="N102" s="192">
        <f t="shared" si="9"/>
        <v>6787.2</v>
      </c>
    </row>
    <row r="103" spans="1:14" s="193" customFormat="1" ht="13.5" thickBot="1">
      <c r="A103" s="114" t="s">
        <v>237</v>
      </c>
      <c r="B103" s="192"/>
      <c r="C103" s="192"/>
      <c r="D103" s="192"/>
      <c r="E103" s="192"/>
      <c r="F103" s="192"/>
      <c r="G103" s="192"/>
      <c r="H103" s="192"/>
      <c r="I103" s="192"/>
      <c r="J103" s="192">
        <v>635.23</v>
      </c>
      <c r="K103" s="192">
        <v>635.23</v>
      </c>
      <c r="L103" s="192">
        <v>635.23</v>
      </c>
      <c r="M103" s="192">
        <v>635.23</v>
      </c>
      <c r="N103" s="192">
        <f t="shared" si="9"/>
        <v>2540.92</v>
      </c>
    </row>
    <row r="104" spans="1:14" s="2" customFormat="1" ht="13.5" thickBot="1">
      <c r="A104" s="59" t="s">
        <v>12</v>
      </c>
      <c r="B104" s="57">
        <f>SUM(B105:B112)</f>
        <v>126196.64</v>
      </c>
      <c r="C104" s="57">
        <f aca="true" t="shared" si="10" ref="C104:M104">SUM(C105:C112)</f>
        <v>67474.35</v>
      </c>
      <c r="D104" s="57">
        <f t="shared" si="10"/>
        <v>73813.28</v>
      </c>
      <c r="E104" s="57">
        <f t="shared" si="10"/>
        <v>65084.09</v>
      </c>
      <c r="F104" s="57">
        <f t="shared" si="10"/>
        <v>82699.95</v>
      </c>
      <c r="G104" s="57">
        <f t="shared" si="10"/>
        <v>63572.89</v>
      </c>
      <c r="H104" s="57">
        <f t="shared" si="10"/>
        <v>84887.1</v>
      </c>
      <c r="I104" s="57">
        <f t="shared" si="10"/>
        <v>70781.71</v>
      </c>
      <c r="J104" s="57">
        <f t="shared" si="10"/>
        <v>70056.8</v>
      </c>
      <c r="K104" s="57">
        <f t="shared" si="10"/>
        <v>69070.55</v>
      </c>
      <c r="L104" s="57">
        <f t="shared" si="10"/>
        <v>69991.62</v>
      </c>
      <c r="M104" s="57">
        <f t="shared" si="10"/>
        <v>66843.29</v>
      </c>
      <c r="N104" s="57">
        <f>SUM(B104:M104)</f>
        <v>910472.27</v>
      </c>
    </row>
    <row r="105" spans="1:14" s="193" customFormat="1" ht="13.5" thickBot="1">
      <c r="A105" s="114" t="s">
        <v>110</v>
      </c>
      <c r="B105" s="192">
        <v>111387.73</v>
      </c>
      <c r="C105" s="192">
        <v>63080.3</v>
      </c>
      <c r="D105" s="192">
        <v>69419.23</v>
      </c>
      <c r="E105" s="192">
        <v>60690.04</v>
      </c>
      <c r="F105" s="192">
        <v>78305.9</v>
      </c>
      <c r="G105" s="192">
        <v>59178.84</v>
      </c>
      <c r="H105" s="192">
        <v>80493.05</v>
      </c>
      <c r="I105" s="192">
        <v>66387.66</v>
      </c>
      <c r="J105" s="192">
        <v>65662.75</v>
      </c>
      <c r="K105" s="192">
        <v>64676.5</v>
      </c>
      <c r="L105" s="192">
        <v>66382.02</v>
      </c>
      <c r="M105" s="192">
        <v>63799.29</v>
      </c>
      <c r="N105" s="192">
        <f aca="true" t="shared" si="11" ref="N105:N115">SUM(B105:M105)</f>
        <v>849463.31</v>
      </c>
    </row>
    <row r="106" spans="1:14" s="193" customFormat="1" ht="13.5" thickBot="1">
      <c r="A106" s="114" t="s">
        <v>138</v>
      </c>
      <c r="B106" s="192">
        <v>1850.31</v>
      </c>
      <c r="C106" s="192">
        <v>613.92</v>
      </c>
      <c r="D106" s="192">
        <v>613.92</v>
      </c>
      <c r="E106" s="192">
        <v>613.92</v>
      </c>
      <c r="F106" s="192">
        <v>613.92</v>
      </c>
      <c r="G106" s="192">
        <v>613.92</v>
      </c>
      <c r="H106" s="192">
        <v>613.92</v>
      </c>
      <c r="I106" s="192">
        <v>613.92</v>
      </c>
      <c r="J106" s="192">
        <v>613.92</v>
      </c>
      <c r="K106" s="192">
        <v>613.92</v>
      </c>
      <c r="L106" s="192">
        <v>613.92</v>
      </c>
      <c r="M106" s="192">
        <v>613.92</v>
      </c>
      <c r="N106" s="192">
        <f t="shared" si="11"/>
        <v>8603.43</v>
      </c>
    </row>
    <row r="107" spans="1:14" s="193" customFormat="1" ht="13.5" thickBot="1">
      <c r="A107" s="114" t="s">
        <v>160</v>
      </c>
      <c r="B107" s="192">
        <v>8683.6</v>
      </c>
      <c r="C107" s="192">
        <v>784.45</v>
      </c>
      <c r="D107" s="192">
        <v>784.45</v>
      </c>
      <c r="E107" s="192">
        <v>784.45</v>
      </c>
      <c r="F107" s="192">
        <v>784.45</v>
      </c>
      <c r="G107" s="192">
        <v>784.45</v>
      </c>
      <c r="H107" s="192">
        <v>784.45</v>
      </c>
      <c r="I107" s="192">
        <v>784.45</v>
      </c>
      <c r="J107" s="192">
        <v>784.45</v>
      </c>
      <c r="K107" s="192">
        <v>784.45</v>
      </c>
      <c r="L107" s="192"/>
      <c r="M107" s="192"/>
      <c r="N107" s="192">
        <f t="shared" si="11"/>
        <v>15743.65</v>
      </c>
    </row>
    <row r="108" spans="1:14" s="193" customFormat="1" ht="13.5" thickBot="1">
      <c r="A108" s="114" t="s">
        <v>139</v>
      </c>
      <c r="B108" s="192">
        <v>1372.78</v>
      </c>
      <c r="C108" s="192">
        <v>1372.78</v>
      </c>
      <c r="D108" s="192">
        <v>1372.78</v>
      </c>
      <c r="E108" s="192">
        <v>1372.78</v>
      </c>
      <c r="F108" s="192">
        <v>1372.78</v>
      </c>
      <c r="G108" s="192">
        <v>1372.78</v>
      </c>
      <c r="H108" s="192">
        <v>1372.78</v>
      </c>
      <c r="I108" s="192">
        <v>1372.78</v>
      </c>
      <c r="J108" s="192">
        <v>1372.78</v>
      </c>
      <c r="K108" s="192">
        <v>1372.78</v>
      </c>
      <c r="L108" s="192">
        <v>1372.78</v>
      </c>
      <c r="M108" s="192">
        <v>1372.78</v>
      </c>
      <c r="N108" s="192">
        <f t="shared" si="11"/>
        <v>16473.36</v>
      </c>
    </row>
    <row r="109" spans="1:14" s="193" customFormat="1" ht="13.5" thickBot="1">
      <c r="A109" s="114" t="s">
        <v>140</v>
      </c>
      <c r="B109" s="192">
        <v>1914.55</v>
      </c>
      <c r="C109" s="192">
        <v>635.23</v>
      </c>
      <c r="D109" s="192">
        <v>635.23</v>
      </c>
      <c r="E109" s="192">
        <v>635.23</v>
      </c>
      <c r="F109" s="192">
        <v>635.23</v>
      </c>
      <c r="G109" s="192">
        <v>635.23</v>
      </c>
      <c r="H109" s="192">
        <v>635.23</v>
      </c>
      <c r="I109" s="192">
        <v>635.23</v>
      </c>
      <c r="J109" s="192"/>
      <c r="K109" s="192"/>
      <c r="L109" s="192"/>
      <c r="M109" s="192"/>
      <c r="N109" s="192">
        <f t="shared" si="11"/>
        <v>6361.16</v>
      </c>
    </row>
    <row r="110" spans="1:14" s="193" customFormat="1" ht="13.5" thickBot="1">
      <c r="A110" s="114" t="s">
        <v>141</v>
      </c>
      <c r="B110" s="192">
        <v>422.07</v>
      </c>
      <c r="C110" s="192">
        <v>422.07</v>
      </c>
      <c r="D110" s="192">
        <v>422.07</v>
      </c>
      <c r="E110" s="192">
        <v>422.07</v>
      </c>
      <c r="F110" s="192">
        <v>422.07</v>
      </c>
      <c r="G110" s="192">
        <v>422.07</v>
      </c>
      <c r="H110" s="192">
        <v>422.07</v>
      </c>
      <c r="I110" s="192">
        <v>422.07</v>
      </c>
      <c r="J110" s="192">
        <v>422.07</v>
      </c>
      <c r="K110" s="192">
        <v>422.07</v>
      </c>
      <c r="L110" s="192">
        <v>422.07</v>
      </c>
      <c r="M110" s="192">
        <v>422.07</v>
      </c>
      <c r="N110" s="192">
        <f t="shared" si="11"/>
        <v>5064.84</v>
      </c>
    </row>
    <row r="111" spans="1:14" s="193" customFormat="1" ht="13.5" thickBot="1">
      <c r="A111" s="114" t="s">
        <v>161</v>
      </c>
      <c r="B111" s="192">
        <v>565.6</v>
      </c>
      <c r="C111" s="192">
        <v>565.6</v>
      </c>
      <c r="D111" s="192">
        <v>565.6</v>
      </c>
      <c r="E111" s="192">
        <v>565.6</v>
      </c>
      <c r="F111" s="192">
        <v>565.6</v>
      </c>
      <c r="G111" s="192">
        <v>565.6</v>
      </c>
      <c r="H111" s="192">
        <v>565.6</v>
      </c>
      <c r="I111" s="192">
        <v>565.6</v>
      </c>
      <c r="J111" s="192">
        <v>565.6</v>
      </c>
      <c r="K111" s="192">
        <v>565.6</v>
      </c>
      <c r="L111" s="192">
        <v>565.6</v>
      </c>
      <c r="M111" s="192"/>
      <c r="N111" s="192">
        <f t="shared" si="11"/>
        <v>6221.6</v>
      </c>
    </row>
    <row r="112" spans="1:14" s="193" customFormat="1" ht="13.5" thickBot="1">
      <c r="A112" s="114" t="s">
        <v>237</v>
      </c>
      <c r="B112" s="192"/>
      <c r="C112" s="192"/>
      <c r="D112" s="192"/>
      <c r="E112" s="192"/>
      <c r="F112" s="192"/>
      <c r="G112" s="192"/>
      <c r="H112" s="192"/>
      <c r="I112" s="192"/>
      <c r="J112" s="192">
        <v>635.23</v>
      </c>
      <c r="K112" s="192">
        <v>635.23</v>
      </c>
      <c r="L112" s="192">
        <v>635.23</v>
      </c>
      <c r="M112" s="192">
        <v>635.23</v>
      </c>
      <c r="N112" s="192">
        <f t="shared" si="11"/>
        <v>2540.92</v>
      </c>
    </row>
    <row r="113" spans="1:14" s="193" customFormat="1" ht="13.5" thickBot="1">
      <c r="A113" s="114" t="s">
        <v>146</v>
      </c>
      <c r="B113" s="196">
        <v>410</v>
      </c>
      <c r="C113" s="196">
        <v>410</v>
      </c>
      <c r="D113" s="196">
        <v>410</v>
      </c>
      <c r="E113" s="196">
        <v>410</v>
      </c>
      <c r="F113" s="196">
        <v>410</v>
      </c>
      <c r="G113" s="196">
        <v>492</v>
      </c>
      <c r="H113" s="196">
        <v>492</v>
      </c>
      <c r="I113" s="196">
        <v>492</v>
      </c>
      <c r="J113" s="196">
        <v>492</v>
      </c>
      <c r="K113" s="196">
        <v>408</v>
      </c>
      <c r="L113" s="196">
        <v>408</v>
      </c>
      <c r="M113" s="196">
        <v>407</v>
      </c>
      <c r="N113" s="192">
        <f t="shared" si="11"/>
        <v>5241</v>
      </c>
    </row>
    <row r="114" spans="1:14" s="193" customFormat="1" ht="13.5" thickBot="1">
      <c r="A114" s="114" t="s">
        <v>147</v>
      </c>
      <c r="B114" s="196">
        <v>-1066</v>
      </c>
      <c r="C114" s="196">
        <v>164</v>
      </c>
      <c r="D114" s="196">
        <v>164</v>
      </c>
      <c r="E114" s="196">
        <v>328</v>
      </c>
      <c r="F114" s="196">
        <v>328</v>
      </c>
      <c r="G114" s="196">
        <v>328</v>
      </c>
      <c r="H114" s="196">
        <v>342</v>
      </c>
      <c r="I114" s="196">
        <v>342</v>
      </c>
      <c r="J114" s="196">
        <v>342</v>
      </c>
      <c r="K114" s="196">
        <v>154</v>
      </c>
      <c r="L114" s="196">
        <v>154</v>
      </c>
      <c r="M114" s="196">
        <v>154</v>
      </c>
      <c r="N114" s="192">
        <f t="shared" si="11"/>
        <v>1734</v>
      </c>
    </row>
    <row r="115" spans="1:14" s="2" customFormat="1" ht="13.5" thickBot="1">
      <c r="A115" s="59" t="s">
        <v>111</v>
      </c>
      <c r="B115" s="57">
        <f aca="true" t="shared" si="12" ref="B115:M115">B104-B95</f>
        <v>55364.89</v>
      </c>
      <c r="C115" s="57">
        <f t="shared" si="12"/>
        <v>-3357.39999999999</v>
      </c>
      <c r="D115" s="57">
        <f t="shared" si="12"/>
        <v>2981.53</v>
      </c>
      <c r="E115" s="57">
        <f t="shared" si="12"/>
        <v>-5747.66</v>
      </c>
      <c r="F115" s="57">
        <f t="shared" si="12"/>
        <v>11868.2</v>
      </c>
      <c r="G115" s="57">
        <f t="shared" si="12"/>
        <v>-7258.86</v>
      </c>
      <c r="H115" s="57">
        <f t="shared" si="12"/>
        <v>14055.35</v>
      </c>
      <c r="I115" s="57">
        <f t="shared" si="12"/>
        <v>-50.0399999999936</v>
      </c>
      <c r="J115" s="57">
        <f t="shared" si="12"/>
        <v>-774.949999999997</v>
      </c>
      <c r="K115" s="57">
        <f t="shared" si="12"/>
        <v>-1761.2</v>
      </c>
      <c r="L115" s="57">
        <f t="shared" si="12"/>
        <v>-840.130000000005</v>
      </c>
      <c r="M115" s="57">
        <f t="shared" si="12"/>
        <v>-3988.46000000001</v>
      </c>
      <c r="N115" s="57">
        <f t="shared" si="11"/>
        <v>60491.27</v>
      </c>
    </row>
    <row r="116" spans="1:14" s="2" customFormat="1" ht="13.5" thickBot="1">
      <c r="A116" s="59" t="s">
        <v>26</v>
      </c>
      <c r="B116" s="57">
        <f>B94+B104</f>
        <v>1389912.46</v>
      </c>
      <c r="C116" s="57">
        <f>C94+C104</f>
        <v>1457386.81</v>
      </c>
      <c r="D116" s="197">
        <f>D94+D104-D91</f>
        <v>407301.27</v>
      </c>
      <c r="E116" s="57">
        <f>E94+E104</f>
        <v>472385.36</v>
      </c>
      <c r="F116" s="57">
        <f>F94+F104</f>
        <v>555085.31</v>
      </c>
      <c r="G116" s="197">
        <f>G94+G104-G91</f>
        <v>464478.51</v>
      </c>
      <c r="H116" s="57">
        <f>H94+H104</f>
        <v>549365.61</v>
      </c>
      <c r="I116" s="57">
        <f>I94+I104</f>
        <v>620147.32</v>
      </c>
      <c r="J116" s="197">
        <f>J94+J104-J91</f>
        <v>416938.37</v>
      </c>
      <c r="K116" s="57">
        <f>K94+K104</f>
        <v>486008.92</v>
      </c>
      <c r="L116" s="57">
        <f>L94+L104</f>
        <v>556000.54</v>
      </c>
      <c r="M116" s="197">
        <f>M94+M104-M91</f>
        <v>99801.53</v>
      </c>
      <c r="N116" s="222">
        <f>M116+N113+N114</f>
        <v>106776.53</v>
      </c>
    </row>
    <row r="117" spans="7:14" s="2" customFormat="1" ht="57" customHeight="1">
      <c r="G117" s="37"/>
      <c r="H117" s="280" t="s">
        <v>162</v>
      </c>
      <c r="I117" s="280"/>
      <c r="J117" s="280"/>
      <c r="K117" s="280"/>
      <c r="L117" s="264" t="s">
        <v>163</v>
      </c>
      <c r="M117" s="264"/>
      <c r="N117" s="264"/>
    </row>
    <row r="118" spans="8:14" s="2" customFormat="1" ht="72" customHeight="1">
      <c r="H118" s="265" t="s">
        <v>164</v>
      </c>
      <c r="I118" s="265"/>
      <c r="J118" s="265"/>
      <c r="K118" s="265"/>
      <c r="L118" s="250" t="s">
        <v>197</v>
      </c>
      <c r="M118" s="250"/>
      <c r="N118" s="250"/>
    </row>
    <row r="119" s="2" customFormat="1" ht="12.75">
      <c r="N119" s="230"/>
    </row>
    <row r="120" spans="8:14" s="2" customFormat="1" ht="15">
      <c r="H120" s="275" t="s">
        <v>148</v>
      </c>
      <c r="I120" s="275"/>
      <c r="J120" s="275"/>
      <c r="K120" s="199">
        <f>O91</f>
        <v>2074386.56</v>
      </c>
      <c r="L120" s="200">
        <v>2074386.56</v>
      </c>
      <c r="M120"/>
      <c r="N120" s="231">
        <f>L120+M120</f>
        <v>2074386.56</v>
      </c>
    </row>
    <row r="121" spans="8:14" s="2" customFormat="1" ht="15">
      <c r="H121" s="275" t="s">
        <v>149</v>
      </c>
      <c r="I121" s="275"/>
      <c r="J121" s="275"/>
      <c r="K121" s="199">
        <f>N95</f>
        <v>849981</v>
      </c>
      <c r="L121" s="200">
        <v>849981</v>
      </c>
      <c r="M121"/>
      <c r="N121" s="231">
        <f aca="true" t="shared" si="13" ref="N121:N126">L121+M121</f>
        <v>849981</v>
      </c>
    </row>
    <row r="122" spans="8:14" s="2" customFormat="1" ht="15">
      <c r="H122" s="275" t="s">
        <v>150</v>
      </c>
      <c r="I122" s="275"/>
      <c r="J122" s="275"/>
      <c r="K122" s="199">
        <f>N104</f>
        <v>910472.27</v>
      </c>
      <c r="L122" s="200">
        <v>910472.27</v>
      </c>
      <c r="M122">
        <v>6975</v>
      </c>
      <c r="N122" s="231">
        <f t="shared" si="13"/>
        <v>917447.27</v>
      </c>
    </row>
    <row r="123" spans="8:14" s="2" customFormat="1" ht="15">
      <c r="H123" s="275" t="s">
        <v>151</v>
      </c>
      <c r="I123" s="275"/>
      <c r="J123" s="275"/>
      <c r="K123" s="199">
        <f>K122-K121</f>
        <v>60491.27</v>
      </c>
      <c r="L123" s="199">
        <v>60491.27</v>
      </c>
      <c r="M123">
        <v>6975</v>
      </c>
      <c r="N123" s="231">
        <f t="shared" si="13"/>
        <v>67466.27</v>
      </c>
    </row>
    <row r="124" spans="8:14" s="2" customFormat="1" ht="15">
      <c r="H124" s="268" t="s">
        <v>152</v>
      </c>
      <c r="I124" s="268"/>
      <c r="J124" s="268"/>
      <c r="K124" s="199">
        <f>K121-K120</f>
        <v>-1224405.56</v>
      </c>
      <c r="L124" s="199">
        <v>-1224405.56</v>
      </c>
      <c r="M124"/>
      <c r="N124" s="231">
        <f t="shared" si="13"/>
        <v>-1224405.56</v>
      </c>
    </row>
    <row r="125" spans="8:14" s="2" customFormat="1" ht="15">
      <c r="H125" s="269" t="s">
        <v>198</v>
      </c>
      <c r="I125" s="270"/>
      <c r="J125" s="271"/>
      <c r="K125" s="199">
        <f>B94</f>
        <v>1263715.82</v>
      </c>
      <c r="L125" s="200">
        <v>1244452.82</v>
      </c>
      <c r="M125">
        <v>19263</v>
      </c>
      <c r="N125" s="231">
        <f t="shared" si="13"/>
        <v>1263715.82</v>
      </c>
    </row>
    <row r="126" spans="8:14" s="2" customFormat="1" ht="15.75" customHeight="1">
      <c r="H126" s="276" t="s">
        <v>199</v>
      </c>
      <c r="I126" s="276"/>
      <c r="J126" s="276"/>
      <c r="K126" s="201">
        <f>K125+K124+K123+K127</f>
        <v>106776.53</v>
      </c>
      <c r="L126" s="201">
        <f>L125+L124+L123+L127</f>
        <v>80538.53</v>
      </c>
      <c r="M126" s="201">
        <f>M125+M124+M123+M127</f>
        <v>26238</v>
      </c>
      <c r="N126" s="231">
        <f t="shared" si="13"/>
        <v>106776.53</v>
      </c>
    </row>
    <row r="127" spans="8:13" s="2" customFormat="1" ht="15">
      <c r="H127" s="277" t="s">
        <v>159</v>
      </c>
      <c r="I127" s="278"/>
      <c r="J127" s="279"/>
      <c r="K127" s="202">
        <f>N113+N114</f>
        <v>6975</v>
      </c>
      <c r="L127" s="200"/>
      <c r="M127"/>
    </row>
    <row r="128" spans="8:13" s="2" customFormat="1" ht="15">
      <c r="H128" s="268" t="s">
        <v>153</v>
      </c>
      <c r="I128" s="268"/>
      <c r="J128" s="268"/>
      <c r="K128" s="199">
        <f>D82+G82+J82+M82</f>
        <v>1334296.55</v>
      </c>
      <c r="L128" s="273" t="s">
        <v>189</v>
      </c>
      <c r="M128" s="274"/>
    </row>
    <row r="129" spans="8:13" s="2" customFormat="1" ht="15">
      <c r="H129" s="272" t="s">
        <v>154</v>
      </c>
      <c r="I129" s="272"/>
      <c r="J129" s="272"/>
      <c r="K129" s="203">
        <v>50850.76</v>
      </c>
      <c r="L129" s="204"/>
      <c r="M129" s="3"/>
    </row>
    <row r="130" spans="8:13" s="2" customFormat="1" ht="15">
      <c r="H130" s="272" t="s">
        <v>155</v>
      </c>
      <c r="I130" s="272"/>
      <c r="J130" s="272"/>
      <c r="K130" s="203">
        <v>59820.68</v>
      </c>
      <c r="L130" s="204"/>
      <c r="M130" s="3"/>
    </row>
    <row r="131" spans="8:12" ht="15">
      <c r="H131" s="272" t="s">
        <v>156</v>
      </c>
      <c r="I131" s="272"/>
      <c r="J131" s="272"/>
      <c r="K131" s="219">
        <f>K129+K130</f>
        <v>110671.44</v>
      </c>
      <c r="L131" s="204"/>
    </row>
    <row r="132" spans="8:12" ht="15">
      <c r="H132" s="272" t="s">
        <v>157</v>
      </c>
      <c r="I132" s="272"/>
      <c r="J132" s="272"/>
      <c r="K132" s="203">
        <f>K131-K128</f>
        <v>-1223625.11</v>
      </c>
      <c r="L132" s="204"/>
    </row>
    <row r="133" spans="8:12" ht="15.75">
      <c r="H133" s="272" t="s">
        <v>158</v>
      </c>
      <c r="I133" s="272"/>
      <c r="J133" s="272"/>
      <c r="K133" s="205">
        <f>K124-K132</f>
        <v>-780.45</v>
      </c>
      <c r="L133" s="206"/>
    </row>
  </sheetData>
  <sheetProtection/>
  <mergeCells count="29">
    <mergeCell ref="H132:J132"/>
    <mergeCell ref="H133:J133"/>
    <mergeCell ref="H126:J126"/>
    <mergeCell ref="H127:J127"/>
    <mergeCell ref="H128:J128"/>
    <mergeCell ref="H117:K117"/>
    <mergeCell ref="H121:J121"/>
    <mergeCell ref="H122:J122"/>
    <mergeCell ref="H123:J123"/>
    <mergeCell ref="L117:N117"/>
    <mergeCell ref="H118:K118"/>
    <mergeCell ref="A29:A30"/>
    <mergeCell ref="H124:J124"/>
    <mergeCell ref="H125:J125"/>
    <mergeCell ref="H131:J131"/>
    <mergeCell ref="L128:M128"/>
    <mergeCell ref="H129:J129"/>
    <mergeCell ref="H130:J130"/>
    <mergeCell ref="H120:J120"/>
    <mergeCell ref="L118:N118"/>
    <mergeCell ref="A1:N1"/>
    <mergeCell ref="A83:N83"/>
    <mergeCell ref="A60:N60"/>
    <mergeCell ref="B2:D2"/>
    <mergeCell ref="E2:G2"/>
    <mergeCell ref="H2:J2"/>
    <mergeCell ref="K2:M2"/>
    <mergeCell ref="A4:O4"/>
    <mergeCell ref="A47:N47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D6:J30"/>
  <sheetViews>
    <sheetView zoomScalePageLayoutView="0" workbookViewId="0" topLeftCell="A1">
      <selection activeCell="B6" sqref="B6:K40"/>
    </sheetView>
  </sheetViews>
  <sheetFormatPr defaultColWidth="9.00390625" defaultRowHeight="12.75"/>
  <cols>
    <col min="6" max="6" width="18.25390625" style="0" customWidth="1"/>
    <col min="8" max="8" width="19.00390625" style="0" customWidth="1"/>
  </cols>
  <sheetData>
    <row r="6" ht="12.75">
      <c r="D6" t="s">
        <v>239</v>
      </c>
    </row>
    <row r="8" ht="12.75">
      <c r="D8" t="s">
        <v>208</v>
      </c>
    </row>
    <row r="9" spans="6:8" ht="12.75">
      <c r="F9" s="281" t="s">
        <v>202</v>
      </c>
      <c r="H9" s="282" t="s">
        <v>203</v>
      </c>
    </row>
    <row r="10" spans="6:8" ht="12.75">
      <c r="F10" s="281"/>
      <c r="H10" s="282"/>
    </row>
    <row r="11" spans="6:8" ht="12.75">
      <c r="F11" s="281"/>
      <c r="H11" s="282"/>
    </row>
    <row r="12" ht="12.75">
      <c r="H12" s="223"/>
    </row>
    <row r="13" spans="4:8" ht="12.75">
      <c r="D13" t="s">
        <v>204</v>
      </c>
      <c r="F13">
        <v>3807</v>
      </c>
      <c r="H13">
        <v>3807</v>
      </c>
    </row>
    <row r="14" spans="4:8" ht="12.75">
      <c r="D14" t="s">
        <v>205</v>
      </c>
      <c r="F14">
        <v>4920</v>
      </c>
      <c r="H14">
        <v>4920</v>
      </c>
    </row>
    <row r="15" spans="4:8" ht="12.75">
      <c r="D15" t="s">
        <v>206</v>
      </c>
      <c r="F15">
        <v>4920</v>
      </c>
      <c r="H15">
        <v>4920</v>
      </c>
    </row>
    <row r="16" spans="4:8" ht="12.75">
      <c r="D16" t="s">
        <v>238</v>
      </c>
      <c r="F16">
        <v>5494</v>
      </c>
      <c r="H16">
        <v>5241</v>
      </c>
    </row>
    <row r="19" spans="4:8" ht="12.75">
      <c r="D19" t="s">
        <v>27</v>
      </c>
      <c r="F19">
        <v>19141</v>
      </c>
      <c r="H19">
        <v>18888</v>
      </c>
    </row>
    <row r="23" ht="12.75">
      <c r="D23" t="s">
        <v>207</v>
      </c>
    </row>
    <row r="25" spans="4:10" ht="12.75">
      <c r="D25" t="s">
        <v>205</v>
      </c>
      <c r="F25">
        <v>1722</v>
      </c>
      <c r="H25">
        <v>2952</v>
      </c>
      <c r="J25">
        <v>-1230</v>
      </c>
    </row>
    <row r="26" spans="4:8" ht="12.75">
      <c r="D26" t="s">
        <v>206</v>
      </c>
      <c r="F26">
        <v>2952</v>
      </c>
      <c r="H26">
        <v>2664</v>
      </c>
    </row>
    <row r="27" spans="4:8" ht="12.75">
      <c r="D27" t="s">
        <v>238</v>
      </c>
      <c r="F27">
        <v>2952</v>
      </c>
      <c r="H27">
        <v>1734</v>
      </c>
    </row>
    <row r="30" spans="6:8" ht="12.75">
      <c r="F30">
        <v>7626</v>
      </c>
      <c r="H30">
        <v>7350</v>
      </c>
    </row>
  </sheetData>
  <sheetProtection/>
  <mergeCells count="2">
    <mergeCell ref="F9:F11"/>
    <mergeCell ref="H9:H11"/>
  </mergeCells>
  <printOptions/>
  <pageMargins left="0.7" right="0.7" top="0.75" bottom="0.75" header="0.3" footer="0.3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2015-07-27T10:55:30Z</cp:lastPrinted>
  <dcterms:created xsi:type="dcterms:W3CDTF">2010-04-02T14:46:04Z</dcterms:created>
  <dcterms:modified xsi:type="dcterms:W3CDTF">2015-09-21T05:52:36Z</dcterms:modified>
  <cp:category/>
  <cp:version/>
  <cp:contentType/>
  <cp:contentStatus/>
</cp:coreProperties>
</file>