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голосованию'!$A$1:$H$131</definedName>
  </definedNames>
  <calcPr fullCalcOnLoad="1" fullPrecision="0"/>
</workbook>
</file>

<file path=xl/sharedStrings.xml><?xml version="1.0" encoding="utf-8"?>
<sst xmlns="http://schemas.openxmlformats.org/spreadsheetml/2006/main" count="359" uniqueCount="229">
  <si>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</si>
  <si>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</si>
  <si>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</si>
  <si>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</si>
  <si>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</si>
  <si>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</si>
  <si>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</si>
  <si>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</si>
  <si>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</si>
  <si>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</si>
  <si>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</si>
  <si>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</si>
  <si>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</si>
  <si>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</si>
  <si>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</si>
  <si>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</si>
  <si>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</si>
  <si>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</si>
  <si>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</si>
  <si>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</si>
  <si>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</si>
  <si>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</si>
  <si>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</si>
  <si>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</si>
  <si>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</si>
  <si>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</si>
  <si>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</si>
  <si>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</si>
  <si>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</si>
  <si>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</si>
  <si>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</si>
  <si>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</si>
  <si>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</si>
  <si>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</si>
  <si>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</si>
  <si>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</si>
  <si>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</si>
  <si>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</si>
  <si>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</si>
  <si>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</si>
  <si>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</si>
  <si>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</si>
  <si>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</si>
  <si>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</si>
  <si>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</si>
  <si>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</si>
  <si>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</si>
  <si>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</si>
  <si>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</si>
  <si>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</si>
  <si>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</si>
  <si>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</si>
  <si>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</si>
  <si>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</si>
  <si>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</si>
  <si>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</si>
  <si>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</si>
  <si>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</si>
  <si>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</si>
  <si>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</si>
  <si>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</si>
  <si>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</si>
  <si>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</si>
  <si>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</si>
  <si>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</si>
  <si>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</si>
  <si>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</si>
  <si>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</si>
  <si>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</si>
  <si>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</si>
  <si>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</si>
  <si>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</si>
  <si>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</si>
  <si>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</si>
  <si>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</si>
  <si>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</si>
  <si>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</si>
  <si>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</si>
  <si>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</si>
  <si>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</si>
  <si>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</si>
  <si>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</si>
  <si>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</si>
  <si>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</si>
  <si>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</si>
  <si>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</si>
  <si>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</si>
  <si>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</si>
  <si>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</si>
  <si>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</si>
  <si>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</si>
  <si>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</si>
  <si>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</si>
  <si>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</si>
  <si>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</si>
  <si>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</si>
  <si>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</si>
  <si>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</si>
  <si>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</si>
  <si>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</si>
  <si>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</si>
  <si>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</si>
  <si>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</si>
  <si>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</si>
  <si>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</si>
  <si>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</si>
  <si>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</si>
  <si>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</si>
  <si>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</si>
  <si>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</si>
  <si>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</si>
  <si>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</si>
  <si>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Работы заявочного характера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</si>
  <si>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</si>
  <si>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</si>
  <si>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</si>
  <si>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2-3 раза</t>
  </si>
  <si>
    <t>1 раз в месяц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</si>
  <si>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</si>
  <si>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</si>
  <si>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обслуживание насосов горячего водоснабжения</t>
  </si>
  <si>
    <t>замена трансформатора тока</t>
  </si>
  <si>
    <t>на 2013-2014гг.</t>
  </si>
  <si>
    <t>по адресу: ул.Ленинского Комсомола, д.36(S общ.=2506,70 м2, S зем.уч.= 2681,2м2)</t>
  </si>
  <si>
    <t>(многоквартирный дом с газовыми плитами )</t>
  </si>
  <si>
    <t>договорная и претензионно-исковая работа, взыскание задолженности по ЖКУ</t>
  </si>
  <si>
    <t>очистка урн отмусора</t>
  </si>
  <si>
    <t>Обслуживание вводных и внутренних газопроводов жилого фонда</t>
  </si>
  <si>
    <t>ревизия задвижек отопления ( диам.80мм-1 шт., диам.100мм-1 шт.)</t>
  </si>
  <si>
    <t>замена ( поверка ) КИП</t>
  </si>
  <si>
    <t>ревизия задвижек  ХВС (диам.50мм- 2 шт.)</t>
  </si>
  <si>
    <t>восстановление подъездного освещения</t>
  </si>
  <si>
    <t>очистка кровли от снега и скалывание сосулек</t>
  </si>
  <si>
    <t>очистка от снега и наледи козырьков подъездов</t>
  </si>
  <si>
    <t>ремонт кровли</t>
  </si>
  <si>
    <t>ремонт кровли (100 м2)</t>
  </si>
  <si>
    <t>ремонт козырьков подъездов</t>
  </si>
  <si>
    <t>ремонт балконных плит</t>
  </si>
  <si>
    <t>смена запорной арматуры на водоснабжении</t>
  </si>
  <si>
    <t>установка запорной арматуры на отоплении</t>
  </si>
  <si>
    <t>изоляционные работы</t>
  </si>
  <si>
    <t>замена секций бойлера диам.219 мм</t>
  </si>
  <si>
    <t>Дополнительные работы (по текущему ремонту), в т.ч.:</t>
  </si>
  <si>
    <t>ремонт вентшахт  (2 колпака)</t>
  </si>
  <si>
    <t>ремонт кровли входа в подвал ( 2 шт.)</t>
  </si>
  <si>
    <t>ремонт отмостки 50 м2</t>
  </si>
  <si>
    <t>ремонт крылец</t>
  </si>
  <si>
    <t>окраска трубопроводов отопления составом "Корунд"</t>
  </si>
  <si>
    <t>окраска газопровода</t>
  </si>
  <si>
    <t xml:space="preserve">ремонт секций бойлера </t>
  </si>
  <si>
    <t>Лицевой счет многоквартирного дома по адресу: ул. Ленинского Комсомола, д. 36 на период с 1 мая 2013 по 30 апреля 2014 года</t>
  </si>
  <si>
    <t>119</t>
  </si>
  <si>
    <t>127</t>
  </si>
  <si>
    <t>Устранение свища на стояке ХВС  (кв.2,6)</t>
  </si>
  <si>
    <t>130</t>
  </si>
  <si>
    <t>108</t>
  </si>
  <si>
    <t>113</t>
  </si>
  <si>
    <t>Ревизия эл.щитка, замена деталей (кв.20)</t>
  </si>
  <si>
    <t>152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</si>
  <si>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</si>
  <si>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</si>
  <si>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</si>
  <si>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</si>
  <si>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</si>
  <si>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166</t>
  </si>
  <si>
    <t>Подключение системы отопления после работ ТПК</t>
  </si>
  <si>
    <t>Устранение свища на п/сушителе  (кв.16)</t>
  </si>
  <si>
    <t>168</t>
  </si>
  <si>
    <t>170</t>
  </si>
  <si>
    <t>Определение в работе по течи канализ.стояка (кв.29)</t>
  </si>
  <si>
    <t>184</t>
  </si>
  <si>
    <t>Устранение течи канализ.стояка (кв.29)</t>
  </si>
  <si>
    <t>190</t>
  </si>
  <si>
    <t>ремонт крылец (3 шт.)</t>
  </si>
  <si>
    <t>209</t>
  </si>
  <si>
    <t>193</t>
  </si>
  <si>
    <t>Перевод ВВП на зимнюю схему</t>
  </si>
  <si>
    <t>Ремонт кровли 54 м2</t>
  </si>
  <si>
    <t>227</t>
  </si>
  <si>
    <t>228</t>
  </si>
  <si>
    <t>ремонт секций бойлера (2шт.)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</si>
  <si>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</si>
  <si>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</si>
  <si>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</si>
  <si>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</si>
  <si>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</si>
  <si>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</si>
  <si>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</si>
  <si>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</si>
  <si>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</si>
  <si>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Ростелеком+Вымпелком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</si>
  <si>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</si>
  <si>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</si>
  <si>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</si>
  <si>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</si>
  <si>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</si>
  <si>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</si>
  <si>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9625,73 (по тарифу)</t>
  </si>
  <si>
    <t>247</t>
  </si>
  <si>
    <t>256</t>
  </si>
  <si>
    <t>229</t>
  </si>
  <si>
    <t>30.09.2013 (акт от 7.11.13)</t>
  </si>
  <si>
    <t>30.09.2013 (акт от 7.10.13)</t>
  </si>
  <si>
    <t>30.09.2013 (акт от 3.12.13)</t>
  </si>
  <si>
    <t>Устранение течи п/сушителя в перекрытии (кв.1)</t>
  </si>
  <si>
    <t>30.09.2013 (акт от 30.10.13)</t>
  </si>
  <si>
    <t>Ремонт подвальной двери</t>
  </si>
  <si>
    <t>30.09.2013 (акт от 11.11.13)</t>
  </si>
  <si>
    <t>Ревизия эл.щитка, замена деталей (кв.38)</t>
  </si>
  <si>
    <t>30.09.2013 (акт от 2.12.13)</t>
  </si>
  <si>
    <t xml:space="preserve">Смена сопла на расчетное </t>
  </si>
  <si>
    <t>30.09.2013 (акт от 8.11.13)</t>
  </si>
  <si>
    <t>30.09.2013 (акт от 5.12.13)</t>
  </si>
  <si>
    <t>Ревизия эл.щитка, замена деталей (кв.25)</t>
  </si>
  <si>
    <t>17</t>
  </si>
  <si>
    <t>Генеральный директор</t>
  </si>
  <si>
    <t>А.В. Митрофанов</t>
  </si>
  <si>
    <t>Экономист 2-ой категории по учету лицевых счетов МКД</t>
  </si>
  <si>
    <t>5/02336</t>
  </si>
  <si>
    <t>Услуги типографии по печати доп.соглашений</t>
  </si>
  <si>
    <t>151</t>
  </si>
  <si>
    <t>Отключение и подключение воды с прогонкой п/сушителей для работ ТПК</t>
  </si>
  <si>
    <t>39</t>
  </si>
  <si>
    <t>Устранение течи п/сушителя (кв.16)</t>
  </si>
  <si>
    <t>Регулировка датчика движения в подъезде</t>
  </si>
  <si>
    <t>49</t>
  </si>
  <si>
    <t>Перевод ВВП на летнюю схему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</si>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</sst>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CC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2" fontId="18" fillId="24" borderId="22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7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left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49" xfId="0" applyFont="1" applyFill="1" applyBorder="1" applyAlignment="1">
      <alignment horizontal="left" vertical="center" wrapText="1"/>
    </xf>
    <xf numFmtId="0" fontId="0" fillId="24" borderId="50" xfId="0" applyFont="1" applyFill="1" applyBorder="1" applyAlignment="1">
      <alignment horizontal="left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2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2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5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7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2" fontId="0" fillId="27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2" fontId="22" fillId="0" borderId="39" xfId="0" applyNumberFormat="1" applyFont="1" applyFill="1" applyBorder="1" applyAlignment="1">
      <alignment horizontal="center" vertical="center" wrapText="1"/>
    </xf>
    <xf numFmtId="2" fontId="22" fillId="25" borderId="39" xfId="0" applyNumberFormat="1" applyFont="1" applyFill="1" applyBorder="1" applyAlignment="1">
      <alignment horizontal="center" vertical="center" wrapText="1"/>
    </xf>
    <xf numFmtId="2" fontId="22" fillId="25" borderId="4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left" vertical="center" wrapText="1"/>
    </xf>
    <xf numFmtId="0" fontId="28" fillId="27" borderId="13" xfId="0" applyFont="1" applyFill="1" applyBorder="1" applyAlignment="1">
      <alignment horizontal="center" vertical="center" wrapText="1"/>
    </xf>
    <xf numFmtId="2" fontId="28" fillId="27" borderId="13" xfId="0" applyNumberFormat="1" applyFont="1" applyFill="1" applyBorder="1" applyAlignment="1">
      <alignment horizontal="center" vertical="center" wrapText="1"/>
    </xf>
    <xf numFmtId="2" fontId="18" fillId="25" borderId="5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5" borderId="35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52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left" vertical="center" wrapText="1"/>
    </xf>
    <xf numFmtId="0" fontId="28" fillId="27" borderId="10" xfId="0" applyFont="1" applyFill="1" applyBorder="1" applyAlignment="1">
      <alignment horizontal="center" vertical="center" wrapText="1"/>
    </xf>
    <xf numFmtId="2" fontId="28" fillId="27" borderId="10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center" vertical="center" wrapText="1"/>
    </xf>
    <xf numFmtId="2" fontId="28" fillId="0" borderId="35" xfId="0" applyNumberFormat="1" applyFont="1" applyFill="1" applyBorder="1" applyAlignment="1">
      <alignment horizontal="center" vertical="center" wrapText="1"/>
    </xf>
    <xf numFmtId="2" fontId="28" fillId="25" borderId="53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2" fontId="28" fillId="0" borderId="39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2" fontId="22" fillId="25" borderId="4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0" fillId="27" borderId="4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/>
    </xf>
    <xf numFmtId="2" fontId="22" fillId="0" borderId="3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left" vertical="center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8" borderId="12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14" fontId="0" fillId="0" borderId="35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2" fontId="39" fillId="25" borderId="27" xfId="0" applyNumberFormat="1" applyFont="1" applyFill="1" applyBorder="1" applyAlignment="1">
      <alignment horizontal="center" vertical="center" wrapText="1"/>
    </xf>
    <xf numFmtId="2" fontId="0" fillId="26" borderId="27" xfId="0" applyNumberFormat="1" applyFill="1" applyBorder="1" applyAlignment="1">
      <alignment horizontal="center" vertical="center"/>
    </xf>
    <xf numFmtId="2" fontId="0" fillId="24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25" borderId="60" xfId="0" applyNumberFormat="1" applyFont="1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1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61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1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0" fillId="24" borderId="69" xfId="0" applyFont="1" applyFill="1" applyBorder="1" applyAlignment="1">
      <alignment horizontal="left" vertical="center" wrapText="1"/>
    </xf>
    <xf numFmtId="0" fontId="35" fillId="24" borderId="70" xfId="0" applyFont="1" applyFill="1" applyBorder="1" applyAlignment="1">
      <alignment horizontal="left"/>
    </xf>
    <xf numFmtId="0" fontId="35" fillId="24" borderId="70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0" fillId="0" borderId="68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4" borderId="3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7">
          <cell r="FZ77">
            <v>8887.036880952426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="75" zoomScaleNormal="75" zoomScalePageLayoutView="0" workbookViewId="0" topLeftCell="A44">
      <selection activeCell="D81" sqref="D81"/>
    </sheetView>
  </sheetViews>
  <sheetFormatPr defaultColWidth="9.00390625" defaultRowHeight="12.75"/>
  <cols>
    <col min="1" max="1" width="72.75390625" style="121" customWidth="1"/>
    <col min="2" max="2" width="19.125" style="121" customWidth="1"/>
    <col min="3" max="3" width="13.875" style="121" hidden="1" customWidth="1"/>
    <col min="4" max="4" width="17.00390625" style="121" customWidth="1"/>
    <col min="5" max="5" width="13.875" style="121" hidden="1" customWidth="1"/>
    <col min="6" max="6" width="20.875" style="3" hidden="1" customWidth="1"/>
    <col min="7" max="7" width="13.875" style="121" customWidth="1"/>
    <col min="8" max="8" width="20.875" style="3" customWidth="1"/>
    <col min="9" max="9" width="10.375" style="121" customWidth="1"/>
    <col min="10" max="10" width="15.375" style="121" hidden="1" customWidth="1"/>
    <col min="11" max="11" width="15.375" style="122" hidden="1" customWidth="1"/>
    <col min="12" max="14" width="15.375" style="121" customWidth="1"/>
    <col min="15" max="16384" width="9.125" style="121" customWidth="1"/>
  </cols>
  <sheetData>
    <row r="1" spans="1:8" ht="16.5" customHeight="1">
      <c r="A1" s="236" t="s">
        <v>31</v>
      </c>
      <c r="B1" s="237"/>
      <c r="C1" s="237"/>
      <c r="D1" s="237"/>
      <c r="E1" s="237"/>
      <c r="F1" s="237"/>
      <c r="G1" s="237"/>
      <c r="H1" s="237"/>
    </row>
    <row r="2" spans="2:8" ht="12.75" customHeight="1">
      <c r="B2" s="238" t="s">
        <v>32</v>
      </c>
      <c r="C2" s="238"/>
      <c r="D2" s="238"/>
      <c r="E2" s="238"/>
      <c r="F2" s="238"/>
      <c r="G2" s="237"/>
      <c r="H2" s="237"/>
    </row>
    <row r="3" spans="2:8" ht="14.25" customHeight="1">
      <c r="B3" s="238" t="s">
        <v>33</v>
      </c>
      <c r="C3" s="238"/>
      <c r="D3" s="238"/>
      <c r="E3" s="238"/>
      <c r="F3" s="238"/>
      <c r="G3" s="237"/>
      <c r="H3" s="237"/>
    </row>
    <row r="4" spans="1:8" ht="18" customHeight="1">
      <c r="A4" s="123" t="s">
        <v>122</v>
      </c>
      <c r="B4" s="238" t="s">
        <v>34</v>
      </c>
      <c r="C4" s="238"/>
      <c r="D4" s="238"/>
      <c r="E4" s="238"/>
      <c r="F4" s="238"/>
      <c r="G4" s="237"/>
      <c r="H4" s="237"/>
    </row>
    <row r="5" spans="1:11" ht="39.75" customHeight="1">
      <c r="A5" s="239"/>
      <c r="B5" s="240"/>
      <c r="C5" s="240"/>
      <c r="D5" s="240"/>
      <c r="E5" s="240"/>
      <c r="F5" s="240"/>
      <c r="G5" s="240"/>
      <c r="H5" s="240"/>
      <c r="K5" s="121"/>
    </row>
    <row r="6" spans="1:11" ht="33" customHeight="1">
      <c r="A6" s="241"/>
      <c r="B6" s="242"/>
      <c r="C6" s="242"/>
      <c r="D6" s="242"/>
      <c r="E6" s="242"/>
      <c r="F6" s="242"/>
      <c r="G6" s="242"/>
      <c r="H6" s="242"/>
      <c r="K6" s="121"/>
    </row>
    <row r="7" spans="1:11" s="124" customFormat="1" ht="22.5" customHeight="1">
      <c r="A7" s="243" t="s">
        <v>35</v>
      </c>
      <c r="B7" s="243"/>
      <c r="C7" s="243"/>
      <c r="D7" s="243"/>
      <c r="E7" s="244"/>
      <c r="F7" s="244"/>
      <c r="G7" s="244"/>
      <c r="H7" s="244"/>
      <c r="K7" s="125"/>
    </row>
    <row r="8" spans="1:8" s="126" customFormat="1" ht="18.75" customHeight="1">
      <c r="A8" s="243" t="s">
        <v>123</v>
      </c>
      <c r="B8" s="243"/>
      <c r="C8" s="243"/>
      <c r="D8" s="243"/>
      <c r="E8" s="244"/>
      <c r="F8" s="244"/>
      <c r="G8" s="244"/>
      <c r="H8" s="244"/>
    </row>
    <row r="9" spans="1:8" s="127" customFormat="1" ht="17.25" customHeight="1">
      <c r="A9" s="245" t="s">
        <v>124</v>
      </c>
      <c r="B9" s="245"/>
      <c r="C9" s="245"/>
      <c r="D9" s="245"/>
      <c r="E9" s="246"/>
      <c r="F9" s="246"/>
      <c r="G9" s="246"/>
      <c r="H9" s="246"/>
    </row>
    <row r="10" spans="1:8" s="126" customFormat="1" ht="30" customHeight="1" thickBot="1">
      <c r="A10" s="247" t="s">
        <v>36</v>
      </c>
      <c r="B10" s="247"/>
      <c r="C10" s="247"/>
      <c r="D10" s="247"/>
      <c r="E10" s="248"/>
      <c r="F10" s="248"/>
      <c r="G10" s="248"/>
      <c r="H10" s="248"/>
    </row>
    <row r="11" spans="1:11" s="12" customFormat="1" ht="139.5" customHeight="1" thickBot="1">
      <c r="A11" s="128" t="s">
        <v>0</v>
      </c>
      <c r="B11" s="129" t="s">
        <v>37</v>
      </c>
      <c r="C11" s="130" t="s">
        <v>38</v>
      </c>
      <c r="D11" s="130" t="s">
        <v>5</v>
      </c>
      <c r="E11" s="130" t="s">
        <v>38</v>
      </c>
      <c r="F11" s="95" t="s">
        <v>39</v>
      </c>
      <c r="G11" s="130" t="s">
        <v>38</v>
      </c>
      <c r="H11" s="95" t="s">
        <v>39</v>
      </c>
      <c r="K11" s="131"/>
    </row>
    <row r="12" spans="1:11" s="137" customFormat="1" ht="12.75">
      <c r="A12" s="132">
        <v>1</v>
      </c>
      <c r="B12" s="133">
        <v>2</v>
      </c>
      <c r="C12" s="133">
        <v>3</v>
      </c>
      <c r="D12" s="134"/>
      <c r="E12" s="133">
        <v>3</v>
      </c>
      <c r="F12" s="97">
        <v>4</v>
      </c>
      <c r="G12" s="135">
        <v>3</v>
      </c>
      <c r="H12" s="136">
        <v>4</v>
      </c>
      <c r="K12" s="138"/>
    </row>
    <row r="13" spans="1:11" s="137" customFormat="1" ht="49.5" customHeight="1">
      <c r="A13" s="249" t="s">
        <v>1</v>
      </c>
      <c r="B13" s="250"/>
      <c r="C13" s="250"/>
      <c r="D13" s="250"/>
      <c r="E13" s="250"/>
      <c r="F13" s="250"/>
      <c r="G13" s="251"/>
      <c r="H13" s="252"/>
      <c r="K13" s="138"/>
    </row>
    <row r="14" spans="1:11" s="12" customFormat="1" ht="15">
      <c r="A14" s="139" t="s">
        <v>40</v>
      </c>
      <c r="B14" s="29" t="s">
        <v>58</v>
      </c>
      <c r="C14" s="140">
        <f>F14*12</f>
        <v>0</v>
      </c>
      <c r="D14" s="16">
        <f>G14*I14</f>
        <v>72192.96</v>
      </c>
      <c r="E14" s="15">
        <f>H14*12</f>
        <v>28.8</v>
      </c>
      <c r="F14" s="99"/>
      <c r="G14" s="15">
        <f>H14*12</f>
        <v>28.8</v>
      </c>
      <c r="H14" s="15">
        <v>2.4</v>
      </c>
      <c r="I14" s="12">
        <v>2506.7</v>
      </c>
      <c r="J14" s="12">
        <v>1.07</v>
      </c>
      <c r="K14" s="131">
        <v>2.24</v>
      </c>
    </row>
    <row r="15" spans="1:11" s="12" customFormat="1" ht="29.25" customHeight="1">
      <c r="A15" s="141" t="s">
        <v>125</v>
      </c>
      <c r="B15" s="142" t="s">
        <v>41</v>
      </c>
      <c r="C15" s="143"/>
      <c r="D15" s="144"/>
      <c r="E15" s="145"/>
      <c r="F15" s="146"/>
      <c r="G15" s="145"/>
      <c r="H15" s="145"/>
      <c r="K15" s="131"/>
    </row>
    <row r="16" spans="1:11" s="12" customFormat="1" ht="15">
      <c r="A16" s="141" t="s">
        <v>42</v>
      </c>
      <c r="B16" s="142" t="s">
        <v>41</v>
      </c>
      <c r="C16" s="143"/>
      <c r="D16" s="144"/>
      <c r="E16" s="145"/>
      <c r="F16" s="146"/>
      <c r="G16" s="145"/>
      <c r="H16" s="145"/>
      <c r="K16" s="131"/>
    </row>
    <row r="17" spans="1:11" s="12" customFormat="1" ht="15">
      <c r="A17" s="141" t="s">
        <v>43</v>
      </c>
      <c r="B17" s="142" t="s">
        <v>44</v>
      </c>
      <c r="C17" s="143"/>
      <c r="D17" s="144"/>
      <c r="E17" s="145"/>
      <c r="F17" s="146"/>
      <c r="G17" s="145"/>
      <c r="H17" s="145"/>
      <c r="K17" s="131"/>
    </row>
    <row r="18" spans="1:11" s="12" customFormat="1" ht="15">
      <c r="A18" s="141" t="s">
        <v>45</v>
      </c>
      <c r="B18" s="142" t="s">
        <v>41</v>
      </c>
      <c r="C18" s="143"/>
      <c r="D18" s="144"/>
      <c r="E18" s="145"/>
      <c r="F18" s="146"/>
      <c r="G18" s="145"/>
      <c r="H18" s="145"/>
      <c r="K18" s="131"/>
    </row>
    <row r="19" spans="1:11" s="12" customFormat="1" ht="30">
      <c r="A19" s="139" t="s">
        <v>46</v>
      </c>
      <c r="B19" s="147" t="s">
        <v>48</v>
      </c>
      <c r="C19" s="140">
        <f>F19*12</f>
        <v>0</v>
      </c>
      <c r="D19" s="16">
        <f>G19*I19</f>
        <v>99566.12</v>
      </c>
      <c r="E19" s="15">
        <f>H19*12</f>
        <v>39.72</v>
      </c>
      <c r="F19" s="99"/>
      <c r="G19" s="15">
        <f>H19*12</f>
        <v>39.72</v>
      </c>
      <c r="H19" s="15">
        <v>3.31</v>
      </c>
      <c r="I19" s="12">
        <v>2506.7</v>
      </c>
      <c r="J19" s="12">
        <v>1.07</v>
      </c>
      <c r="K19" s="131">
        <v>3.51</v>
      </c>
    </row>
    <row r="20" spans="1:11" s="6" customFormat="1" ht="15">
      <c r="A20" s="100" t="s">
        <v>47</v>
      </c>
      <c r="B20" s="10" t="s">
        <v>48</v>
      </c>
      <c r="C20" s="15"/>
      <c r="D20" s="16"/>
      <c r="E20" s="15"/>
      <c r="F20" s="99"/>
      <c r="G20" s="15"/>
      <c r="H20" s="15"/>
      <c r="I20" s="12"/>
      <c r="K20" s="96"/>
    </row>
    <row r="21" spans="1:11" s="6" customFormat="1" ht="15">
      <c r="A21" s="100" t="s">
        <v>49</v>
      </c>
      <c r="B21" s="10" t="s">
        <v>48</v>
      </c>
      <c r="C21" s="15"/>
      <c r="D21" s="16"/>
      <c r="E21" s="15"/>
      <c r="F21" s="99"/>
      <c r="G21" s="15"/>
      <c r="H21" s="15"/>
      <c r="I21" s="12"/>
      <c r="K21" s="96"/>
    </row>
    <row r="22" spans="1:11" s="6" customFormat="1" ht="15">
      <c r="A22" s="101" t="s">
        <v>50</v>
      </c>
      <c r="B22" s="14" t="s">
        <v>116</v>
      </c>
      <c r="C22" s="15"/>
      <c r="D22" s="16"/>
      <c r="E22" s="15"/>
      <c r="F22" s="99"/>
      <c r="G22" s="15"/>
      <c r="H22" s="15"/>
      <c r="I22" s="12"/>
      <c r="K22" s="96"/>
    </row>
    <row r="23" spans="1:11" s="6" customFormat="1" ht="15">
      <c r="A23" s="100" t="s">
        <v>51</v>
      </c>
      <c r="B23" s="10" t="s">
        <v>48</v>
      </c>
      <c r="C23" s="15"/>
      <c r="D23" s="16"/>
      <c r="E23" s="15"/>
      <c r="F23" s="99"/>
      <c r="G23" s="15"/>
      <c r="H23" s="15"/>
      <c r="I23" s="12"/>
      <c r="K23" s="96"/>
    </row>
    <row r="24" spans="1:11" s="6" customFormat="1" ht="25.5">
      <c r="A24" s="100" t="s">
        <v>52</v>
      </c>
      <c r="B24" s="10" t="s">
        <v>53</v>
      </c>
      <c r="C24" s="15"/>
      <c r="D24" s="16"/>
      <c r="E24" s="15"/>
      <c r="F24" s="99"/>
      <c r="G24" s="15"/>
      <c r="H24" s="15"/>
      <c r="I24" s="12"/>
      <c r="K24" s="96"/>
    </row>
    <row r="25" spans="1:11" s="6" customFormat="1" ht="15">
      <c r="A25" s="100" t="s">
        <v>54</v>
      </c>
      <c r="B25" s="10" t="s">
        <v>48</v>
      </c>
      <c r="C25" s="15"/>
      <c r="D25" s="16"/>
      <c r="E25" s="15"/>
      <c r="F25" s="99"/>
      <c r="G25" s="15"/>
      <c r="H25" s="15"/>
      <c r="I25" s="12"/>
      <c r="K25" s="96"/>
    </row>
    <row r="26" spans="1:11" s="12" customFormat="1" ht="15">
      <c r="A26" s="102" t="s">
        <v>126</v>
      </c>
      <c r="B26" s="69" t="s">
        <v>48</v>
      </c>
      <c r="C26" s="140"/>
      <c r="D26" s="16"/>
      <c r="E26" s="15"/>
      <c r="F26" s="99"/>
      <c r="G26" s="15"/>
      <c r="H26" s="15"/>
      <c r="K26" s="131"/>
    </row>
    <row r="27" spans="1:11" s="6" customFormat="1" ht="26.25" thickBot="1">
      <c r="A27" s="103" t="s">
        <v>55</v>
      </c>
      <c r="B27" s="104" t="s">
        <v>56</v>
      </c>
      <c r="C27" s="15"/>
      <c r="D27" s="16"/>
      <c r="E27" s="15"/>
      <c r="F27" s="99"/>
      <c r="G27" s="15"/>
      <c r="H27" s="15"/>
      <c r="I27" s="12"/>
      <c r="K27" s="96"/>
    </row>
    <row r="28" spans="1:11" s="149" customFormat="1" ht="15">
      <c r="A28" s="148" t="s">
        <v>57</v>
      </c>
      <c r="B28" s="29" t="s">
        <v>117</v>
      </c>
      <c r="C28" s="140">
        <f>F28*12</f>
        <v>0</v>
      </c>
      <c r="D28" s="16">
        <f>G28*I28</f>
        <v>19251.46</v>
      </c>
      <c r="E28" s="15">
        <f>H28*12</f>
        <v>7.68</v>
      </c>
      <c r="F28" s="106"/>
      <c r="G28" s="15">
        <f>H28*12</f>
        <v>7.68</v>
      </c>
      <c r="H28" s="15">
        <v>0.64</v>
      </c>
      <c r="I28" s="12">
        <v>2506.7</v>
      </c>
      <c r="J28" s="12">
        <v>1.07</v>
      </c>
      <c r="K28" s="131">
        <v>0.6</v>
      </c>
    </row>
    <row r="29" spans="1:11" s="12" customFormat="1" ht="15">
      <c r="A29" s="148" t="s">
        <v>59</v>
      </c>
      <c r="B29" s="29" t="s">
        <v>60</v>
      </c>
      <c r="C29" s="140">
        <f>F29*12</f>
        <v>0</v>
      </c>
      <c r="D29" s="16">
        <f>G29*I29</f>
        <v>62567.23</v>
      </c>
      <c r="E29" s="15">
        <f>H29*12</f>
        <v>24.96</v>
      </c>
      <c r="F29" s="106"/>
      <c r="G29" s="15">
        <f>H29*12</f>
        <v>24.96</v>
      </c>
      <c r="H29" s="15">
        <v>2.08</v>
      </c>
      <c r="I29" s="12">
        <v>2506.7</v>
      </c>
      <c r="J29" s="12">
        <v>1.07</v>
      </c>
      <c r="K29" s="131">
        <v>1.94</v>
      </c>
    </row>
    <row r="30" spans="1:11" s="137" customFormat="1" ht="30">
      <c r="A30" s="148" t="s">
        <v>61</v>
      </c>
      <c r="B30" s="29" t="s">
        <v>58</v>
      </c>
      <c r="C30" s="150"/>
      <c r="D30" s="16">
        <v>1733.72</v>
      </c>
      <c r="E30" s="107">
        <f>H30*12</f>
        <v>0.72</v>
      </c>
      <c r="F30" s="106"/>
      <c r="G30" s="15">
        <f>D30/I30</f>
        <v>0.69</v>
      </c>
      <c r="H30" s="15">
        <f>G30/12</f>
        <v>0.06</v>
      </c>
      <c r="I30" s="12">
        <v>2506.7</v>
      </c>
      <c r="J30" s="12">
        <v>1.07</v>
      </c>
      <c r="K30" s="131">
        <v>0.05</v>
      </c>
    </row>
    <row r="31" spans="1:11" s="137" customFormat="1" ht="30">
      <c r="A31" s="148" t="s">
        <v>62</v>
      </c>
      <c r="B31" s="29" t="s">
        <v>58</v>
      </c>
      <c r="C31" s="150"/>
      <c r="D31" s="16">
        <v>1733.72</v>
      </c>
      <c r="E31" s="107"/>
      <c r="F31" s="106"/>
      <c r="G31" s="15">
        <f>D31/I31</f>
        <v>0.69</v>
      </c>
      <c r="H31" s="15">
        <f>G31/12</f>
        <v>0.06</v>
      </c>
      <c r="I31" s="12">
        <v>2506.7</v>
      </c>
      <c r="J31" s="12">
        <v>1.07</v>
      </c>
      <c r="K31" s="131">
        <v>0.05</v>
      </c>
    </row>
    <row r="32" spans="1:11" s="137" customFormat="1" ht="15">
      <c r="A32" s="148" t="s">
        <v>63</v>
      </c>
      <c r="B32" s="29" t="s">
        <v>58</v>
      </c>
      <c r="C32" s="150"/>
      <c r="D32" s="16">
        <v>10948.1</v>
      </c>
      <c r="E32" s="107"/>
      <c r="F32" s="106"/>
      <c r="G32" s="15">
        <f>D32/I32</f>
        <v>4.37</v>
      </c>
      <c r="H32" s="15">
        <f>G32/12</f>
        <v>0.36</v>
      </c>
      <c r="I32" s="12">
        <v>2506.7</v>
      </c>
      <c r="J32" s="12">
        <v>1.07</v>
      </c>
      <c r="K32" s="131">
        <v>0.34</v>
      </c>
    </row>
    <row r="33" spans="1:11" s="137" customFormat="1" ht="30" hidden="1">
      <c r="A33" s="148" t="s">
        <v>64</v>
      </c>
      <c r="B33" s="29" t="s">
        <v>53</v>
      </c>
      <c r="C33" s="150"/>
      <c r="D33" s="16">
        <f>G33*I33</f>
        <v>0</v>
      </c>
      <c r="E33" s="107"/>
      <c r="F33" s="106"/>
      <c r="G33" s="15">
        <f>H33*12</f>
        <v>0</v>
      </c>
      <c r="H33" s="15">
        <v>0</v>
      </c>
      <c r="I33" s="12">
        <v>2506.7</v>
      </c>
      <c r="J33" s="12">
        <v>1.07</v>
      </c>
      <c r="K33" s="131">
        <v>0</v>
      </c>
    </row>
    <row r="34" spans="1:11" s="137" customFormat="1" ht="30">
      <c r="A34" s="148" t="s">
        <v>127</v>
      </c>
      <c r="B34" s="29"/>
      <c r="C34" s="150">
        <f>F34*12</f>
        <v>0</v>
      </c>
      <c r="D34" s="16">
        <f>G34*I34</f>
        <v>5414.47</v>
      </c>
      <c r="E34" s="107">
        <f>H34*12</f>
        <v>2.16</v>
      </c>
      <c r="F34" s="106"/>
      <c r="G34" s="15">
        <f>H34*12</f>
        <v>2.16</v>
      </c>
      <c r="H34" s="15">
        <v>0.18</v>
      </c>
      <c r="I34" s="12">
        <v>2506.7</v>
      </c>
      <c r="J34" s="12">
        <v>1.07</v>
      </c>
      <c r="K34" s="131">
        <v>0.03</v>
      </c>
    </row>
    <row r="35" spans="1:11" s="12" customFormat="1" ht="15">
      <c r="A35" s="148" t="s">
        <v>65</v>
      </c>
      <c r="B35" s="29" t="s">
        <v>66</v>
      </c>
      <c r="C35" s="150">
        <f>F35*12</f>
        <v>0</v>
      </c>
      <c r="D35" s="16">
        <f>G35*I35</f>
        <v>1203.22</v>
      </c>
      <c r="E35" s="107">
        <f>H35*12</f>
        <v>0.48</v>
      </c>
      <c r="F35" s="106"/>
      <c r="G35" s="15">
        <f>H35*12</f>
        <v>0.48</v>
      </c>
      <c r="H35" s="15">
        <v>0.04</v>
      </c>
      <c r="I35" s="12">
        <v>2506.7</v>
      </c>
      <c r="J35" s="12">
        <v>1.07</v>
      </c>
      <c r="K35" s="131">
        <v>0.03</v>
      </c>
    </row>
    <row r="36" spans="1:11" s="12" customFormat="1" ht="15">
      <c r="A36" s="148" t="s">
        <v>67</v>
      </c>
      <c r="B36" s="151" t="s">
        <v>68</v>
      </c>
      <c r="C36" s="152">
        <f>F36*12</f>
        <v>0</v>
      </c>
      <c r="D36" s="16">
        <v>643.74</v>
      </c>
      <c r="E36" s="108">
        <f>H36*12</f>
        <v>0.24</v>
      </c>
      <c r="F36" s="109"/>
      <c r="G36" s="15">
        <f>D36/I36</f>
        <v>0.26</v>
      </c>
      <c r="H36" s="15">
        <f>G36/12</f>
        <v>0.02</v>
      </c>
      <c r="I36" s="12">
        <v>2506.7</v>
      </c>
      <c r="J36" s="12">
        <v>1.07</v>
      </c>
      <c r="K36" s="131">
        <v>0.02</v>
      </c>
    </row>
    <row r="37" spans="1:11" s="149" customFormat="1" ht="30">
      <c r="A37" s="148" t="s">
        <v>69</v>
      </c>
      <c r="B37" s="29" t="s">
        <v>70</v>
      </c>
      <c r="C37" s="150">
        <f>F37*12</f>
        <v>0</v>
      </c>
      <c r="D37" s="16">
        <v>965.62</v>
      </c>
      <c r="E37" s="107">
        <f>H37*12</f>
        <v>0.36</v>
      </c>
      <c r="F37" s="106"/>
      <c r="G37" s="15">
        <f>D37/I37</f>
        <v>0.39</v>
      </c>
      <c r="H37" s="15">
        <f>G37/12</f>
        <v>0.03</v>
      </c>
      <c r="I37" s="12">
        <v>2506.7</v>
      </c>
      <c r="J37" s="12">
        <v>1.07</v>
      </c>
      <c r="K37" s="131">
        <v>0.03</v>
      </c>
    </row>
    <row r="38" spans="1:11" s="149" customFormat="1" ht="15">
      <c r="A38" s="148" t="s">
        <v>71</v>
      </c>
      <c r="B38" s="29"/>
      <c r="C38" s="140"/>
      <c r="D38" s="15">
        <f>D40+D41+D42+D43+D44+D45+D46+D47+D48+D49</f>
        <v>13329.9</v>
      </c>
      <c r="E38" s="15"/>
      <c r="F38" s="106"/>
      <c r="G38" s="15">
        <f>D38/I38</f>
        <v>5.32</v>
      </c>
      <c r="H38" s="15">
        <v>0.44</v>
      </c>
      <c r="I38" s="12">
        <v>2506.7</v>
      </c>
      <c r="J38" s="12">
        <v>1.07</v>
      </c>
      <c r="K38" s="131">
        <v>0.63</v>
      </c>
    </row>
    <row r="39" spans="1:11" s="137" customFormat="1" ht="15" hidden="1">
      <c r="A39" s="153" t="s">
        <v>118</v>
      </c>
      <c r="B39" s="154" t="s">
        <v>73</v>
      </c>
      <c r="C39" s="1"/>
      <c r="D39" s="17">
        <f>G39*I39</f>
        <v>0</v>
      </c>
      <c r="E39" s="110"/>
      <c r="F39" s="111"/>
      <c r="G39" s="110">
        <f>H39*12</f>
        <v>0</v>
      </c>
      <c r="H39" s="110">
        <v>0</v>
      </c>
      <c r="I39" s="12">
        <v>2506.7</v>
      </c>
      <c r="J39" s="12">
        <v>1.07</v>
      </c>
      <c r="K39" s="131">
        <v>0</v>
      </c>
    </row>
    <row r="40" spans="1:11" s="137" customFormat="1" ht="15">
      <c r="A40" s="153" t="s">
        <v>72</v>
      </c>
      <c r="B40" s="154" t="s">
        <v>73</v>
      </c>
      <c r="C40" s="1"/>
      <c r="D40" s="17">
        <v>184.33</v>
      </c>
      <c r="E40" s="110"/>
      <c r="F40" s="111"/>
      <c r="G40" s="110"/>
      <c r="H40" s="110"/>
      <c r="I40" s="12">
        <v>2506.7</v>
      </c>
      <c r="J40" s="12">
        <v>1.07</v>
      </c>
      <c r="K40" s="131">
        <v>0.01</v>
      </c>
    </row>
    <row r="41" spans="1:11" s="137" customFormat="1" ht="15">
      <c r="A41" s="153" t="s">
        <v>74</v>
      </c>
      <c r="B41" s="154" t="s">
        <v>75</v>
      </c>
      <c r="C41" s="1">
        <f>F41*12</f>
        <v>0</v>
      </c>
      <c r="D41" s="17">
        <v>390.07</v>
      </c>
      <c r="E41" s="110">
        <f>H41*12</f>
        <v>0</v>
      </c>
      <c r="F41" s="111"/>
      <c r="G41" s="110"/>
      <c r="H41" s="110"/>
      <c r="I41" s="12">
        <v>2506.7</v>
      </c>
      <c r="J41" s="12">
        <v>1.07</v>
      </c>
      <c r="K41" s="131">
        <v>0.01</v>
      </c>
    </row>
    <row r="42" spans="1:11" s="137" customFormat="1" ht="15">
      <c r="A42" s="153" t="s">
        <v>128</v>
      </c>
      <c r="B42" s="154" t="s">
        <v>73</v>
      </c>
      <c r="C42" s="1">
        <f>F42*12</f>
        <v>0</v>
      </c>
      <c r="D42" s="17">
        <v>1428.28</v>
      </c>
      <c r="E42" s="110">
        <f>H42*12</f>
        <v>0</v>
      </c>
      <c r="F42" s="111"/>
      <c r="G42" s="110"/>
      <c r="H42" s="110"/>
      <c r="I42" s="12">
        <v>2506.7</v>
      </c>
      <c r="J42" s="12">
        <v>1.07</v>
      </c>
      <c r="K42" s="131">
        <v>0.2</v>
      </c>
    </row>
    <row r="43" spans="1:11" s="137" customFormat="1" ht="15">
      <c r="A43" s="153" t="s">
        <v>76</v>
      </c>
      <c r="B43" s="154" t="s">
        <v>73</v>
      </c>
      <c r="C43" s="1">
        <f>F43*12</f>
        <v>0</v>
      </c>
      <c r="D43" s="17">
        <v>743.35</v>
      </c>
      <c r="E43" s="110">
        <f>H43*12</f>
        <v>0</v>
      </c>
      <c r="F43" s="111"/>
      <c r="G43" s="110"/>
      <c r="H43" s="110"/>
      <c r="I43" s="12">
        <v>2506.7</v>
      </c>
      <c r="J43" s="12">
        <v>1.07</v>
      </c>
      <c r="K43" s="131">
        <v>0.02</v>
      </c>
    </row>
    <row r="44" spans="1:11" s="137" customFormat="1" ht="15">
      <c r="A44" s="153" t="s">
        <v>77</v>
      </c>
      <c r="B44" s="154" t="s">
        <v>73</v>
      </c>
      <c r="C44" s="1">
        <f>F44*12</f>
        <v>0</v>
      </c>
      <c r="D44" s="17">
        <v>3314.05</v>
      </c>
      <c r="E44" s="110">
        <f>H44*12</f>
        <v>0</v>
      </c>
      <c r="F44" s="111"/>
      <c r="G44" s="110"/>
      <c r="H44" s="110"/>
      <c r="I44" s="12">
        <v>2506.7</v>
      </c>
      <c r="J44" s="12">
        <v>1.07</v>
      </c>
      <c r="K44" s="131">
        <v>0.11</v>
      </c>
    </row>
    <row r="45" spans="1:11" s="137" customFormat="1" ht="15">
      <c r="A45" s="153" t="s">
        <v>78</v>
      </c>
      <c r="B45" s="154" t="s">
        <v>73</v>
      </c>
      <c r="C45" s="1">
        <f>F45*12</f>
        <v>0</v>
      </c>
      <c r="D45" s="17">
        <v>780.14</v>
      </c>
      <c r="E45" s="110">
        <f>H45*12</f>
        <v>0</v>
      </c>
      <c r="F45" s="111"/>
      <c r="G45" s="110"/>
      <c r="H45" s="110"/>
      <c r="I45" s="12">
        <v>2506.7</v>
      </c>
      <c r="J45" s="12">
        <v>1.07</v>
      </c>
      <c r="K45" s="131">
        <v>0.02</v>
      </c>
    </row>
    <row r="46" spans="1:11" s="137" customFormat="1" ht="15">
      <c r="A46" s="153" t="s">
        <v>79</v>
      </c>
      <c r="B46" s="154" t="s">
        <v>73</v>
      </c>
      <c r="C46" s="1"/>
      <c r="D46" s="17">
        <v>371.66</v>
      </c>
      <c r="E46" s="110"/>
      <c r="F46" s="111"/>
      <c r="G46" s="110"/>
      <c r="H46" s="110"/>
      <c r="I46" s="12">
        <v>2506.7</v>
      </c>
      <c r="J46" s="12">
        <v>1.07</v>
      </c>
      <c r="K46" s="131">
        <v>0.01</v>
      </c>
    </row>
    <row r="47" spans="1:11" s="137" customFormat="1" ht="15">
      <c r="A47" s="153" t="s">
        <v>80</v>
      </c>
      <c r="B47" s="154" t="s">
        <v>75</v>
      </c>
      <c r="C47" s="1"/>
      <c r="D47" s="17">
        <v>1486.7</v>
      </c>
      <c r="E47" s="110"/>
      <c r="F47" s="111"/>
      <c r="G47" s="110"/>
      <c r="H47" s="110"/>
      <c r="I47" s="12">
        <v>2506.7</v>
      </c>
      <c r="J47" s="12">
        <v>1.07</v>
      </c>
      <c r="K47" s="131">
        <v>0.04</v>
      </c>
    </row>
    <row r="48" spans="1:11" s="137" customFormat="1" ht="25.5">
      <c r="A48" s="153" t="s">
        <v>81</v>
      </c>
      <c r="B48" s="154" t="s">
        <v>73</v>
      </c>
      <c r="C48" s="1">
        <f>F48*12</f>
        <v>0</v>
      </c>
      <c r="D48" s="17">
        <v>2014.02</v>
      </c>
      <c r="E48" s="110">
        <f>H48*12</f>
        <v>0</v>
      </c>
      <c r="F48" s="111"/>
      <c r="G48" s="110"/>
      <c r="H48" s="110"/>
      <c r="I48" s="12">
        <v>2506.7</v>
      </c>
      <c r="J48" s="12">
        <v>1.07</v>
      </c>
      <c r="K48" s="131">
        <v>0.06</v>
      </c>
    </row>
    <row r="49" spans="1:11" s="137" customFormat="1" ht="15">
      <c r="A49" s="153" t="s">
        <v>82</v>
      </c>
      <c r="B49" s="154" t="s">
        <v>73</v>
      </c>
      <c r="C49" s="1"/>
      <c r="D49" s="17">
        <v>2617.3</v>
      </c>
      <c r="E49" s="110"/>
      <c r="F49" s="111"/>
      <c r="G49" s="110"/>
      <c r="H49" s="110"/>
      <c r="I49" s="12">
        <v>2506.7</v>
      </c>
      <c r="J49" s="12">
        <v>1.07</v>
      </c>
      <c r="K49" s="131">
        <v>0.01</v>
      </c>
    </row>
    <row r="50" spans="1:11" s="137" customFormat="1" ht="15" hidden="1">
      <c r="A50" s="153" t="s">
        <v>119</v>
      </c>
      <c r="B50" s="154" t="s">
        <v>73</v>
      </c>
      <c r="C50" s="112"/>
      <c r="D50" s="17">
        <f>G50*I50</f>
        <v>0</v>
      </c>
      <c r="E50" s="113"/>
      <c r="F50" s="111"/>
      <c r="G50" s="110"/>
      <c r="H50" s="110"/>
      <c r="I50" s="12">
        <v>2506.7</v>
      </c>
      <c r="J50" s="12">
        <v>1.07</v>
      </c>
      <c r="K50" s="131">
        <v>0</v>
      </c>
    </row>
    <row r="51" spans="1:11" s="137" customFormat="1" ht="15" hidden="1">
      <c r="A51" s="5"/>
      <c r="B51" s="154"/>
      <c r="C51" s="1"/>
      <c r="D51" s="17"/>
      <c r="E51" s="110"/>
      <c r="F51" s="111"/>
      <c r="G51" s="110"/>
      <c r="H51" s="110"/>
      <c r="I51" s="12">
        <v>2506.7</v>
      </c>
      <c r="J51" s="12"/>
      <c r="K51" s="131"/>
    </row>
    <row r="52" spans="1:11" s="149" customFormat="1" ht="30">
      <c r="A52" s="148" t="s">
        <v>83</v>
      </c>
      <c r="B52" s="29"/>
      <c r="C52" s="140"/>
      <c r="D52" s="15">
        <f>D53+D54+D55+D56+D61</f>
        <v>12051.34</v>
      </c>
      <c r="E52" s="15"/>
      <c r="F52" s="106"/>
      <c r="G52" s="15">
        <f>D52/I52</f>
        <v>4.81</v>
      </c>
      <c r="H52" s="15">
        <f>G52/12</f>
        <v>0.4</v>
      </c>
      <c r="I52" s="12">
        <v>2506.7</v>
      </c>
      <c r="J52" s="12">
        <v>1.07</v>
      </c>
      <c r="K52" s="131">
        <v>0.63</v>
      </c>
    </row>
    <row r="53" spans="1:11" s="137" customFormat="1" ht="15">
      <c r="A53" s="153" t="s">
        <v>84</v>
      </c>
      <c r="B53" s="154" t="s">
        <v>85</v>
      </c>
      <c r="C53" s="1"/>
      <c r="D53" s="17">
        <v>2230.05</v>
      </c>
      <c r="E53" s="110"/>
      <c r="F53" s="111"/>
      <c r="G53" s="110"/>
      <c r="H53" s="110"/>
      <c r="I53" s="12">
        <v>2506.7</v>
      </c>
      <c r="J53" s="12">
        <v>1.07</v>
      </c>
      <c r="K53" s="131">
        <v>0.06</v>
      </c>
    </row>
    <row r="54" spans="1:11" s="137" customFormat="1" ht="25.5">
      <c r="A54" s="153" t="s">
        <v>86</v>
      </c>
      <c r="B54" s="155" t="s">
        <v>73</v>
      </c>
      <c r="C54" s="1"/>
      <c r="D54" s="17">
        <v>1486.7</v>
      </c>
      <c r="E54" s="110"/>
      <c r="F54" s="111"/>
      <c r="G54" s="110"/>
      <c r="H54" s="110"/>
      <c r="I54" s="12">
        <v>2506.7</v>
      </c>
      <c r="J54" s="12">
        <v>1.07</v>
      </c>
      <c r="K54" s="131">
        <v>0.04</v>
      </c>
    </row>
    <row r="55" spans="1:11" s="137" customFormat="1" ht="15">
      <c r="A55" s="153" t="s">
        <v>87</v>
      </c>
      <c r="B55" s="154" t="s">
        <v>88</v>
      </c>
      <c r="C55" s="1"/>
      <c r="D55" s="17">
        <v>1560.23</v>
      </c>
      <c r="E55" s="110"/>
      <c r="F55" s="111"/>
      <c r="G55" s="110"/>
      <c r="H55" s="110"/>
      <c r="I55" s="12">
        <v>2506.7</v>
      </c>
      <c r="J55" s="12">
        <v>1.07</v>
      </c>
      <c r="K55" s="131">
        <v>0.05</v>
      </c>
    </row>
    <row r="56" spans="1:11" s="137" customFormat="1" ht="25.5">
      <c r="A56" s="153" t="s">
        <v>89</v>
      </c>
      <c r="B56" s="154" t="s">
        <v>90</v>
      </c>
      <c r="C56" s="1"/>
      <c r="D56" s="17">
        <v>1486.68</v>
      </c>
      <c r="E56" s="110"/>
      <c r="F56" s="111"/>
      <c r="G56" s="110"/>
      <c r="H56" s="110"/>
      <c r="I56" s="12">
        <v>2506.7</v>
      </c>
      <c r="J56" s="12">
        <v>1.07</v>
      </c>
      <c r="K56" s="131">
        <v>0.04</v>
      </c>
    </row>
    <row r="57" spans="1:11" s="137" customFormat="1" ht="15" hidden="1">
      <c r="A57" s="153" t="s">
        <v>91</v>
      </c>
      <c r="B57" s="154" t="s">
        <v>88</v>
      </c>
      <c r="C57" s="1"/>
      <c r="D57" s="17">
        <f aca="true" t="shared" si="0" ref="D57:D62">G57*I57</f>
        <v>0</v>
      </c>
      <c r="E57" s="110"/>
      <c r="F57" s="111"/>
      <c r="G57" s="110"/>
      <c r="H57" s="110"/>
      <c r="I57" s="12">
        <v>2506.7</v>
      </c>
      <c r="J57" s="12">
        <v>1.07</v>
      </c>
      <c r="K57" s="131">
        <v>0</v>
      </c>
    </row>
    <row r="58" spans="1:11" s="137" customFormat="1" ht="15" hidden="1">
      <c r="A58" s="153" t="s">
        <v>92</v>
      </c>
      <c r="B58" s="154" t="s">
        <v>73</v>
      </c>
      <c r="C58" s="1"/>
      <c r="D58" s="17">
        <f t="shared" si="0"/>
        <v>0</v>
      </c>
      <c r="E58" s="110"/>
      <c r="F58" s="111"/>
      <c r="G58" s="110"/>
      <c r="H58" s="110"/>
      <c r="I58" s="12">
        <v>2506.7</v>
      </c>
      <c r="J58" s="12">
        <v>1.07</v>
      </c>
      <c r="K58" s="131">
        <v>0</v>
      </c>
    </row>
    <row r="59" spans="1:11" s="137" customFormat="1" ht="25.5" hidden="1">
      <c r="A59" s="153" t="s">
        <v>93</v>
      </c>
      <c r="B59" s="154" t="s">
        <v>73</v>
      </c>
      <c r="C59" s="1"/>
      <c r="D59" s="17">
        <f t="shared" si="0"/>
        <v>0</v>
      </c>
      <c r="E59" s="110"/>
      <c r="F59" s="111"/>
      <c r="G59" s="110"/>
      <c r="H59" s="110"/>
      <c r="I59" s="12">
        <v>2506.7</v>
      </c>
      <c r="J59" s="12">
        <v>1.07</v>
      </c>
      <c r="K59" s="131">
        <v>0</v>
      </c>
    </row>
    <row r="60" spans="1:11" s="137" customFormat="1" ht="15" hidden="1">
      <c r="A60" s="153" t="s">
        <v>120</v>
      </c>
      <c r="B60" s="154" t="s">
        <v>58</v>
      </c>
      <c r="C60" s="1"/>
      <c r="D60" s="17">
        <f t="shared" si="0"/>
        <v>0</v>
      </c>
      <c r="E60" s="110"/>
      <c r="F60" s="111"/>
      <c r="G60" s="110"/>
      <c r="H60" s="110"/>
      <c r="I60" s="12">
        <v>2506.7</v>
      </c>
      <c r="J60" s="12">
        <v>1.07</v>
      </c>
      <c r="K60" s="131">
        <v>0</v>
      </c>
    </row>
    <row r="61" spans="1:11" s="137" customFormat="1" ht="15">
      <c r="A61" s="5" t="s">
        <v>94</v>
      </c>
      <c r="B61" s="154" t="s">
        <v>58</v>
      </c>
      <c r="C61" s="112"/>
      <c r="D61" s="17">
        <v>5287.68</v>
      </c>
      <c r="E61" s="113"/>
      <c r="F61" s="111"/>
      <c r="G61" s="110"/>
      <c r="H61" s="110"/>
      <c r="I61" s="12">
        <v>2506.7</v>
      </c>
      <c r="J61" s="12">
        <v>1.07</v>
      </c>
      <c r="K61" s="131">
        <v>0.16</v>
      </c>
    </row>
    <row r="62" spans="1:11" s="137" customFormat="1" ht="15" hidden="1">
      <c r="A62" s="5" t="s">
        <v>129</v>
      </c>
      <c r="B62" s="154" t="s">
        <v>73</v>
      </c>
      <c r="C62" s="1"/>
      <c r="D62" s="17">
        <f t="shared" si="0"/>
        <v>0</v>
      </c>
      <c r="E62" s="110"/>
      <c r="F62" s="111"/>
      <c r="G62" s="110">
        <f>H62*12</f>
        <v>0</v>
      </c>
      <c r="H62" s="110">
        <v>0</v>
      </c>
      <c r="I62" s="12">
        <v>2506.7</v>
      </c>
      <c r="J62" s="12">
        <v>1.07</v>
      </c>
      <c r="K62" s="131">
        <v>0</v>
      </c>
    </row>
    <row r="63" spans="1:11" s="137" customFormat="1" ht="30">
      <c r="A63" s="148" t="s">
        <v>95</v>
      </c>
      <c r="B63" s="154"/>
      <c r="C63" s="1"/>
      <c r="D63" s="15">
        <f>D64</f>
        <v>1057.5</v>
      </c>
      <c r="E63" s="110"/>
      <c r="F63" s="111"/>
      <c r="G63" s="15">
        <f>D63/I63</f>
        <v>0.42</v>
      </c>
      <c r="H63" s="15">
        <f>G63/12</f>
        <v>0.04</v>
      </c>
      <c r="I63" s="12">
        <v>2506.7</v>
      </c>
      <c r="J63" s="12">
        <v>1.07</v>
      </c>
      <c r="K63" s="131">
        <v>0.11</v>
      </c>
    </row>
    <row r="64" spans="1:11" s="137" customFormat="1" ht="15">
      <c r="A64" s="153" t="s">
        <v>130</v>
      </c>
      <c r="B64" s="154" t="s">
        <v>73</v>
      </c>
      <c r="C64" s="1"/>
      <c r="D64" s="17">
        <v>1057.5</v>
      </c>
      <c r="E64" s="110"/>
      <c r="F64" s="111"/>
      <c r="G64" s="17"/>
      <c r="H64" s="110"/>
      <c r="I64" s="12">
        <v>2506.7</v>
      </c>
      <c r="J64" s="12">
        <v>1.07</v>
      </c>
      <c r="K64" s="131">
        <v>0.05</v>
      </c>
    </row>
    <row r="65" spans="1:11" s="137" customFormat="1" ht="15" customHeight="1" hidden="1">
      <c r="A65" s="153" t="s">
        <v>96</v>
      </c>
      <c r="B65" s="154" t="s">
        <v>58</v>
      </c>
      <c r="C65" s="1"/>
      <c r="D65" s="17">
        <f>G65*I65</f>
        <v>0</v>
      </c>
      <c r="E65" s="110"/>
      <c r="F65" s="111"/>
      <c r="G65" s="17">
        <f>H65*12</f>
        <v>0</v>
      </c>
      <c r="H65" s="110">
        <v>0</v>
      </c>
      <c r="I65" s="12">
        <v>2506.7</v>
      </c>
      <c r="J65" s="12">
        <v>1.07</v>
      </c>
      <c r="K65" s="131">
        <v>0</v>
      </c>
    </row>
    <row r="66" spans="1:11" s="137" customFormat="1" ht="15">
      <c r="A66" s="148" t="s">
        <v>97</v>
      </c>
      <c r="B66" s="154"/>
      <c r="C66" s="1"/>
      <c r="D66" s="15">
        <f>D68+D69</f>
        <v>8927.13</v>
      </c>
      <c r="E66" s="110"/>
      <c r="F66" s="111"/>
      <c r="G66" s="16">
        <f>D66/I66</f>
        <v>3.56</v>
      </c>
      <c r="H66" s="107">
        <f>G66/12</f>
        <v>0.3</v>
      </c>
      <c r="I66" s="12">
        <v>2506.7</v>
      </c>
      <c r="J66" s="12">
        <v>1.07</v>
      </c>
      <c r="K66" s="131">
        <v>0.28</v>
      </c>
    </row>
    <row r="67" spans="1:11" s="137" customFormat="1" ht="15" hidden="1">
      <c r="A67" s="156" t="s">
        <v>98</v>
      </c>
      <c r="B67" s="157" t="s">
        <v>58</v>
      </c>
      <c r="C67" s="158"/>
      <c r="D67" s="17">
        <f aca="true" t="shared" si="1" ref="D67:D74">G67*I67</f>
        <v>0</v>
      </c>
      <c r="E67" s="110"/>
      <c r="F67" s="111"/>
      <c r="G67" s="17">
        <f aca="true" t="shared" si="2" ref="G67:G74">H67*12</f>
        <v>0</v>
      </c>
      <c r="H67" s="110">
        <v>0</v>
      </c>
      <c r="I67" s="12">
        <v>2506.7</v>
      </c>
      <c r="J67" s="12">
        <v>1.07</v>
      </c>
      <c r="K67" s="131">
        <v>0</v>
      </c>
    </row>
    <row r="68" spans="1:11" s="137" customFormat="1" ht="15">
      <c r="A68" s="153" t="s">
        <v>99</v>
      </c>
      <c r="B68" s="154" t="s">
        <v>73</v>
      </c>
      <c r="C68" s="1"/>
      <c r="D68" s="17">
        <v>8150.1</v>
      </c>
      <c r="E68" s="110"/>
      <c r="F68" s="111"/>
      <c r="G68" s="17"/>
      <c r="H68" s="110"/>
      <c r="I68" s="12">
        <v>2506.7</v>
      </c>
      <c r="J68" s="12">
        <v>1.07</v>
      </c>
      <c r="K68" s="131">
        <v>0.26</v>
      </c>
    </row>
    <row r="69" spans="1:11" s="137" customFormat="1" ht="15">
      <c r="A69" s="153" t="s">
        <v>100</v>
      </c>
      <c r="B69" s="154" t="s">
        <v>73</v>
      </c>
      <c r="C69" s="1"/>
      <c r="D69" s="17">
        <v>777.03</v>
      </c>
      <c r="E69" s="110"/>
      <c r="F69" s="111"/>
      <c r="G69" s="17"/>
      <c r="H69" s="110"/>
      <c r="I69" s="12">
        <v>2506.7</v>
      </c>
      <c r="J69" s="12">
        <v>1.07</v>
      </c>
      <c r="K69" s="131">
        <v>0.02</v>
      </c>
    </row>
    <row r="70" spans="1:11" s="137" customFormat="1" ht="27.75" customHeight="1" hidden="1">
      <c r="A70" s="5" t="s">
        <v>121</v>
      </c>
      <c r="B70" s="154" t="s">
        <v>53</v>
      </c>
      <c r="C70" s="1"/>
      <c r="D70" s="17">
        <f t="shared" si="1"/>
        <v>0</v>
      </c>
      <c r="E70" s="110"/>
      <c r="F70" s="111"/>
      <c r="G70" s="17">
        <f t="shared" si="2"/>
        <v>0</v>
      </c>
      <c r="H70" s="110">
        <v>0</v>
      </c>
      <c r="I70" s="12">
        <v>2506.7</v>
      </c>
      <c r="J70" s="12">
        <v>1.07</v>
      </c>
      <c r="K70" s="131">
        <v>0</v>
      </c>
    </row>
    <row r="71" spans="1:11" s="137" customFormat="1" ht="25.5" customHeight="1" hidden="1">
      <c r="A71" s="5" t="s">
        <v>131</v>
      </c>
      <c r="B71" s="154" t="s">
        <v>53</v>
      </c>
      <c r="C71" s="1"/>
      <c r="D71" s="17">
        <f t="shared" si="1"/>
        <v>0</v>
      </c>
      <c r="E71" s="110"/>
      <c r="F71" s="111"/>
      <c r="G71" s="17">
        <f t="shared" si="2"/>
        <v>0</v>
      </c>
      <c r="H71" s="110">
        <v>0</v>
      </c>
      <c r="I71" s="12">
        <v>2506.7</v>
      </c>
      <c r="J71" s="12">
        <v>1.07</v>
      </c>
      <c r="K71" s="131">
        <v>0</v>
      </c>
    </row>
    <row r="72" spans="1:11" s="137" customFormat="1" ht="25.5" customHeight="1" hidden="1">
      <c r="A72" s="5" t="s">
        <v>101</v>
      </c>
      <c r="B72" s="154" t="s">
        <v>53</v>
      </c>
      <c r="C72" s="1"/>
      <c r="D72" s="17">
        <f t="shared" si="1"/>
        <v>0</v>
      </c>
      <c r="E72" s="110"/>
      <c r="F72" s="111"/>
      <c r="G72" s="17">
        <f t="shared" si="2"/>
        <v>0</v>
      </c>
      <c r="H72" s="110">
        <v>0</v>
      </c>
      <c r="I72" s="12">
        <v>2506.7</v>
      </c>
      <c r="J72" s="12">
        <v>1.07</v>
      </c>
      <c r="K72" s="131">
        <v>0</v>
      </c>
    </row>
    <row r="73" spans="1:11" s="137" customFormat="1" ht="25.5" customHeight="1" hidden="1">
      <c r="A73" s="5" t="s">
        <v>102</v>
      </c>
      <c r="B73" s="154" t="s">
        <v>53</v>
      </c>
      <c r="C73" s="1"/>
      <c r="D73" s="17">
        <f t="shared" si="1"/>
        <v>0</v>
      </c>
      <c r="E73" s="110"/>
      <c r="F73" s="111"/>
      <c r="G73" s="17">
        <f t="shared" si="2"/>
        <v>0</v>
      </c>
      <c r="H73" s="110">
        <v>0</v>
      </c>
      <c r="I73" s="12">
        <v>2506.7</v>
      </c>
      <c r="J73" s="12">
        <v>1.07</v>
      </c>
      <c r="K73" s="131">
        <v>0</v>
      </c>
    </row>
    <row r="74" spans="1:11" s="137" customFormat="1" ht="25.5" customHeight="1" hidden="1">
      <c r="A74" s="5" t="s">
        <v>103</v>
      </c>
      <c r="B74" s="154" t="s">
        <v>53</v>
      </c>
      <c r="C74" s="1"/>
      <c r="D74" s="17">
        <f t="shared" si="1"/>
        <v>0</v>
      </c>
      <c r="E74" s="110"/>
      <c r="F74" s="111"/>
      <c r="G74" s="17">
        <f t="shared" si="2"/>
        <v>0</v>
      </c>
      <c r="H74" s="110">
        <v>0</v>
      </c>
      <c r="I74" s="12">
        <v>2506.7</v>
      </c>
      <c r="J74" s="12">
        <v>1.07</v>
      </c>
      <c r="K74" s="131">
        <v>0</v>
      </c>
    </row>
    <row r="75" spans="1:11" s="137" customFormat="1" ht="15">
      <c r="A75" s="148" t="s">
        <v>104</v>
      </c>
      <c r="B75" s="154"/>
      <c r="C75" s="1"/>
      <c r="D75" s="15">
        <f>D76+D77</f>
        <v>1681.99</v>
      </c>
      <c r="E75" s="110"/>
      <c r="F75" s="111"/>
      <c r="G75" s="16">
        <f>D75/I75</f>
        <v>0.67</v>
      </c>
      <c r="H75" s="107">
        <f>G75/12</f>
        <v>0.06</v>
      </c>
      <c r="I75" s="12">
        <v>2506.7</v>
      </c>
      <c r="J75" s="12">
        <v>1.07</v>
      </c>
      <c r="K75" s="131">
        <v>0.15</v>
      </c>
    </row>
    <row r="76" spans="1:11" s="137" customFormat="1" ht="15">
      <c r="A76" s="153" t="s">
        <v>105</v>
      </c>
      <c r="B76" s="154" t="s">
        <v>73</v>
      </c>
      <c r="C76" s="1"/>
      <c r="D76" s="17">
        <v>932.26</v>
      </c>
      <c r="E76" s="110"/>
      <c r="F76" s="111"/>
      <c r="G76" s="110"/>
      <c r="H76" s="110"/>
      <c r="I76" s="12">
        <v>2506.7</v>
      </c>
      <c r="J76" s="12">
        <v>1.07</v>
      </c>
      <c r="K76" s="131">
        <v>0.03</v>
      </c>
    </row>
    <row r="77" spans="1:11" s="137" customFormat="1" ht="15">
      <c r="A77" s="153" t="s">
        <v>106</v>
      </c>
      <c r="B77" s="154" t="s">
        <v>73</v>
      </c>
      <c r="C77" s="1"/>
      <c r="D77" s="17">
        <v>749.73</v>
      </c>
      <c r="E77" s="110"/>
      <c r="F77" s="111"/>
      <c r="G77" s="110"/>
      <c r="H77" s="110"/>
      <c r="I77" s="12">
        <v>2506.7</v>
      </c>
      <c r="J77" s="12">
        <v>1.07</v>
      </c>
      <c r="K77" s="131">
        <v>0.02</v>
      </c>
    </row>
    <row r="78" spans="1:11" s="12" customFormat="1" ht="15" hidden="1">
      <c r="A78" s="148" t="s">
        <v>107</v>
      </c>
      <c r="B78" s="29"/>
      <c r="C78" s="140"/>
      <c r="D78" s="15">
        <f>D79+D80</f>
        <v>0</v>
      </c>
      <c r="E78" s="15"/>
      <c r="F78" s="106"/>
      <c r="G78" s="15">
        <f>D78/I78</f>
        <v>0</v>
      </c>
      <c r="H78" s="15">
        <f>G78/12</f>
        <v>0</v>
      </c>
      <c r="I78" s="12">
        <v>2506.7</v>
      </c>
      <c r="J78" s="12">
        <v>1.07</v>
      </c>
      <c r="K78" s="131">
        <v>0.04</v>
      </c>
    </row>
    <row r="79" spans="1:11" s="137" customFormat="1" ht="25.5" hidden="1">
      <c r="A79" s="153" t="s">
        <v>108</v>
      </c>
      <c r="B79" s="155" t="s">
        <v>53</v>
      </c>
      <c r="C79" s="1"/>
      <c r="D79" s="17"/>
      <c r="E79" s="110"/>
      <c r="F79" s="111"/>
      <c r="G79" s="110"/>
      <c r="H79" s="110"/>
      <c r="I79" s="12">
        <v>2506.7</v>
      </c>
      <c r="J79" s="12">
        <v>1.07</v>
      </c>
      <c r="K79" s="131">
        <v>0.04</v>
      </c>
    </row>
    <row r="80" spans="1:11" s="137" customFormat="1" ht="25.5" hidden="1">
      <c r="A80" s="153" t="s">
        <v>109</v>
      </c>
      <c r="B80" s="154" t="s">
        <v>53</v>
      </c>
      <c r="C80" s="1">
        <f>F80*12</f>
        <v>0</v>
      </c>
      <c r="D80" s="17"/>
      <c r="E80" s="110">
        <f>H80*12</f>
        <v>0</v>
      </c>
      <c r="F80" s="111"/>
      <c r="G80" s="110"/>
      <c r="H80" s="110"/>
      <c r="I80" s="12">
        <v>2506.7</v>
      </c>
      <c r="J80" s="12">
        <v>1.07</v>
      </c>
      <c r="K80" s="131">
        <v>0</v>
      </c>
    </row>
    <row r="81" spans="1:11" s="12" customFormat="1" ht="15">
      <c r="A81" s="148" t="s">
        <v>110</v>
      </c>
      <c r="B81" s="29"/>
      <c r="C81" s="140"/>
      <c r="D81" s="15">
        <f>D82+D83</f>
        <v>1554.03</v>
      </c>
      <c r="E81" s="15"/>
      <c r="F81" s="106"/>
      <c r="G81" s="15">
        <f>D81/I81</f>
        <v>0.62</v>
      </c>
      <c r="H81" s="15">
        <f>G81/12</f>
        <v>0.05</v>
      </c>
      <c r="I81" s="12">
        <v>2506.7</v>
      </c>
      <c r="J81" s="12">
        <v>1.07</v>
      </c>
      <c r="K81" s="131">
        <v>0.51</v>
      </c>
    </row>
    <row r="82" spans="1:11" s="137" customFormat="1" ht="15">
      <c r="A82" s="153" t="s">
        <v>132</v>
      </c>
      <c r="B82" s="154" t="s">
        <v>85</v>
      </c>
      <c r="C82" s="1"/>
      <c r="D82" s="17">
        <v>1554.03</v>
      </c>
      <c r="E82" s="110"/>
      <c r="F82" s="111"/>
      <c r="G82" s="110"/>
      <c r="H82" s="110"/>
      <c r="I82" s="12">
        <v>2506.7</v>
      </c>
      <c r="J82" s="12">
        <v>1.07</v>
      </c>
      <c r="K82" s="131">
        <v>0.46</v>
      </c>
    </row>
    <row r="83" spans="1:11" s="137" customFormat="1" ht="15" hidden="1">
      <c r="A83" s="153" t="s">
        <v>133</v>
      </c>
      <c r="B83" s="154" t="s">
        <v>85</v>
      </c>
      <c r="C83" s="159"/>
      <c r="D83" s="17"/>
      <c r="E83" s="110"/>
      <c r="F83" s="111"/>
      <c r="G83" s="110"/>
      <c r="H83" s="110"/>
      <c r="I83" s="12">
        <v>2506.7</v>
      </c>
      <c r="J83" s="12">
        <v>1.07</v>
      </c>
      <c r="K83" s="131">
        <v>0.05</v>
      </c>
    </row>
    <row r="84" spans="1:11" s="160" customFormat="1" ht="25.5" customHeight="1" hidden="1">
      <c r="A84" s="156" t="s">
        <v>111</v>
      </c>
      <c r="B84" s="157" t="s">
        <v>73</v>
      </c>
      <c r="C84" s="158"/>
      <c r="D84" s="17">
        <f>G84*I84</f>
        <v>0</v>
      </c>
      <c r="E84" s="110"/>
      <c r="F84" s="111"/>
      <c r="G84" s="110">
        <f>H84*12</f>
        <v>0</v>
      </c>
      <c r="H84" s="110">
        <v>0</v>
      </c>
      <c r="I84" s="12">
        <v>2506.7</v>
      </c>
      <c r="J84" s="12">
        <v>1.07</v>
      </c>
      <c r="K84" s="131">
        <v>0</v>
      </c>
    </row>
    <row r="85" spans="1:11" s="12" customFormat="1" ht="30.75" thickBot="1">
      <c r="A85" s="161" t="s">
        <v>112</v>
      </c>
      <c r="B85" s="151" t="s">
        <v>53</v>
      </c>
      <c r="C85" s="152">
        <f>F85*12</f>
        <v>0</v>
      </c>
      <c r="D85" s="108">
        <f>G85*I85</f>
        <v>9625.73</v>
      </c>
      <c r="E85" s="108">
        <f>H85*12</f>
        <v>3.84</v>
      </c>
      <c r="F85" s="109"/>
      <c r="G85" s="108">
        <f>H85*12</f>
        <v>3.84</v>
      </c>
      <c r="H85" s="108">
        <v>0.32</v>
      </c>
      <c r="I85" s="12">
        <v>2506.7</v>
      </c>
      <c r="J85" s="12">
        <v>1.07</v>
      </c>
      <c r="K85" s="131">
        <v>0.3</v>
      </c>
    </row>
    <row r="86" spans="1:11" s="12" customFormat="1" ht="20.25" hidden="1" thickBot="1">
      <c r="A86" s="162" t="s">
        <v>3</v>
      </c>
      <c r="B86" s="163"/>
      <c r="C86" s="163" t="e">
        <f>F86*12</f>
        <v>#REF!</v>
      </c>
      <c r="D86" s="164">
        <f>D88+D89+D91+D92+D93+D94</f>
        <v>0</v>
      </c>
      <c r="E86" s="164">
        <f>H86*12</f>
        <v>0</v>
      </c>
      <c r="F86" s="165" t="e">
        <f>#REF!+#REF!+#REF!+#REF!+#REF!+#REF!+#REF!+#REF!+#REF!+#REF!</f>
        <v>#REF!</v>
      </c>
      <c r="G86" s="164">
        <f>H86*12</f>
        <v>0</v>
      </c>
      <c r="H86" s="165">
        <f>H87+H88+H89+H90+H91+H92+H93+H94</f>
        <v>0</v>
      </c>
      <c r="I86" s="12">
        <v>2506.7</v>
      </c>
      <c r="J86" s="166"/>
      <c r="K86" s="131"/>
    </row>
    <row r="87" spans="1:11" s="12" customFormat="1" ht="15.75" hidden="1" thickBot="1">
      <c r="A87" s="167" t="s">
        <v>134</v>
      </c>
      <c r="B87" s="168"/>
      <c r="C87" s="169"/>
      <c r="D87" s="170">
        <f>G87*I87</f>
        <v>0</v>
      </c>
      <c r="E87" s="145"/>
      <c r="F87" s="145"/>
      <c r="G87" s="170">
        <f>H87*12</f>
        <v>0</v>
      </c>
      <c r="H87" s="146">
        <v>0</v>
      </c>
      <c r="I87" s="12">
        <v>2506.7</v>
      </c>
      <c r="J87" s="166"/>
      <c r="K87" s="131"/>
    </row>
    <row r="88" spans="1:11" s="12" customFormat="1" ht="15.75" hidden="1" thickBot="1">
      <c r="A88" s="171" t="s">
        <v>135</v>
      </c>
      <c r="B88" s="172"/>
      <c r="C88" s="173"/>
      <c r="D88" s="174"/>
      <c r="E88" s="175"/>
      <c r="F88" s="175"/>
      <c r="G88" s="174"/>
      <c r="H88" s="176"/>
      <c r="I88" s="12">
        <v>2506.7</v>
      </c>
      <c r="J88" s="166"/>
      <c r="K88" s="131"/>
    </row>
    <row r="89" spans="1:11" s="12" customFormat="1" ht="15.75" hidden="1" thickBot="1">
      <c r="A89" s="171" t="s">
        <v>136</v>
      </c>
      <c r="B89" s="172"/>
      <c r="C89" s="173"/>
      <c r="D89" s="174"/>
      <c r="E89" s="175"/>
      <c r="F89" s="175"/>
      <c r="G89" s="174"/>
      <c r="H89" s="176"/>
      <c r="I89" s="12">
        <v>2506.7</v>
      </c>
      <c r="J89" s="166"/>
      <c r="K89" s="131"/>
    </row>
    <row r="90" spans="1:11" s="12" customFormat="1" ht="15.75" hidden="1" thickBot="1">
      <c r="A90" s="177" t="s">
        <v>137</v>
      </c>
      <c r="B90" s="178"/>
      <c r="C90" s="179"/>
      <c r="D90" s="174"/>
      <c r="E90" s="175"/>
      <c r="F90" s="175"/>
      <c r="G90" s="174"/>
      <c r="H90" s="176"/>
      <c r="I90" s="12">
        <v>2506.7</v>
      </c>
      <c r="J90" s="166"/>
      <c r="K90" s="131"/>
    </row>
    <row r="91" spans="1:11" s="12" customFormat="1" ht="15.75" hidden="1" thickBot="1">
      <c r="A91" s="171" t="s">
        <v>138</v>
      </c>
      <c r="B91" s="172"/>
      <c r="C91" s="173"/>
      <c r="D91" s="174"/>
      <c r="E91" s="175"/>
      <c r="F91" s="175"/>
      <c r="G91" s="174"/>
      <c r="H91" s="176"/>
      <c r="I91" s="12">
        <v>2506.7</v>
      </c>
      <c r="J91" s="166"/>
      <c r="K91" s="131"/>
    </row>
    <row r="92" spans="1:11" s="12" customFormat="1" ht="15.75" hidden="1" thickBot="1">
      <c r="A92" s="171" t="s">
        <v>139</v>
      </c>
      <c r="B92" s="172"/>
      <c r="C92" s="173"/>
      <c r="D92" s="174"/>
      <c r="E92" s="175"/>
      <c r="F92" s="175"/>
      <c r="G92" s="174"/>
      <c r="H92" s="176"/>
      <c r="I92" s="12">
        <v>2506.7</v>
      </c>
      <c r="J92" s="166"/>
      <c r="K92" s="131"/>
    </row>
    <row r="93" spans="1:11" s="12" customFormat="1" ht="15.75" hidden="1" thickBot="1">
      <c r="A93" s="171" t="s">
        <v>140</v>
      </c>
      <c r="B93" s="172"/>
      <c r="C93" s="173"/>
      <c r="D93" s="174"/>
      <c r="E93" s="175"/>
      <c r="F93" s="175"/>
      <c r="G93" s="174"/>
      <c r="H93" s="176"/>
      <c r="I93" s="12">
        <v>2506.7</v>
      </c>
      <c r="J93" s="166"/>
      <c r="K93" s="131"/>
    </row>
    <row r="94" spans="1:11" s="12" customFormat="1" ht="15.75" hidden="1" thickBot="1">
      <c r="A94" s="180" t="s">
        <v>141</v>
      </c>
      <c r="B94" s="181"/>
      <c r="C94" s="182"/>
      <c r="D94" s="174"/>
      <c r="E94" s="174"/>
      <c r="F94" s="174"/>
      <c r="G94" s="174"/>
      <c r="H94" s="183"/>
      <c r="I94" s="12">
        <v>2506.7</v>
      </c>
      <c r="J94" s="166"/>
      <c r="K94" s="131"/>
    </row>
    <row r="95" spans="1:11" s="12" customFormat="1" ht="19.5" thickBot="1">
      <c r="A95" s="4" t="s">
        <v>113</v>
      </c>
      <c r="B95" s="184" t="s">
        <v>48</v>
      </c>
      <c r="C95" s="185"/>
      <c r="D95" s="114">
        <f>G95*I95</f>
        <v>42413.36</v>
      </c>
      <c r="E95" s="114"/>
      <c r="F95" s="114"/>
      <c r="G95" s="114">
        <f>H95*12</f>
        <v>16.92</v>
      </c>
      <c r="H95" s="115">
        <v>1.41</v>
      </c>
      <c r="I95" s="12">
        <v>2506.7</v>
      </c>
      <c r="J95" s="166"/>
      <c r="K95" s="131"/>
    </row>
    <row r="96" spans="1:11" s="12" customFormat="1" ht="20.25" thickBot="1">
      <c r="A96" s="162" t="s">
        <v>4</v>
      </c>
      <c r="B96" s="186"/>
      <c r="C96" s="163">
        <f>F96*12</f>
        <v>0</v>
      </c>
      <c r="D96" s="187">
        <f>D85+D81+D78+D75+D66+D63+D52+D38+D37+D36+D35+D34+D32+D31+D30+D29+D28+D19+D14+D95</f>
        <v>366861.34</v>
      </c>
      <c r="E96" s="187">
        <f>E85+E81+E78+E75+E66+E63+E52+E38+E37+E36+E35+E34+E32+E31+E30+E29+E28+E19+E14+E95</f>
        <v>108.96</v>
      </c>
      <c r="F96" s="187">
        <f>F85+F81+F78+F75+F66+F63+F52+F38+F37+F36+F35+F34+F32+F31+F30+F29+F28+F19+F14+F95</f>
        <v>0</v>
      </c>
      <c r="G96" s="187">
        <v>146.36</v>
      </c>
      <c r="H96" s="187">
        <v>12.2</v>
      </c>
      <c r="I96" s="12">
        <v>2506.7</v>
      </c>
      <c r="J96" s="166"/>
      <c r="K96" s="131"/>
    </row>
    <row r="97" spans="1:11" s="189" customFormat="1" ht="15">
      <c r="A97" s="188"/>
      <c r="D97" s="120"/>
      <c r="E97" s="120"/>
      <c r="F97" s="120"/>
      <c r="G97" s="120"/>
      <c r="H97" s="120"/>
      <c r="I97" s="12"/>
      <c r="K97" s="190"/>
    </row>
    <row r="98" spans="1:11" s="189" customFormat="1" ht="15">
      <c r="A98" s="188"/>
      <c r="D98" s="120"/>
      <c r="E98" s="120"/>
      <c r="F98" s="120"/>
      <c r="G98" s="120"/>
      <c r="H98" s="120"/>
      <c r="I98" s="12"/>
      <c r="K98" s="190"/>
    </row>
    <row r="99" spans="1:11" s="189" customFormat="1" ht="15">
      <c r="A99" s="188"/>
      <c r="D99" s="120"/>
      <c r="E99" s="120"/>
      <c r="F99" s="120"/>
      <c r="G99" s="120"/>
      <c r="H99" s="120"/>
      <c r="I99" s="12"/>
      <c r="K99" s="190"/>
    </row>
    <row r="100" spans="1:11" s="189" customFormat="1" ht="15">
      <c r="A100" s="188"/>
      <c r="D100" s="120"/>
      <c r="E100" s="120"/>
      <c r="F100" s="120"/>
      <c r="G100" s="120"/>
      <c r="H100" s="120"/>
      <c r="I100" s="12"/>
      <c r="K100" s="190"/>
    </row>
    <row r="101" spans="1:11" s="189" customFormat="1" ht="15.75" thickBot="1">
      <c r="A101" s="188"/>
      <c r="D101" s="120"/>
      <c r="E101" s="120"/>
      <c r="F101" s="120"/>
      <c r="G101" s="120"/>
      <c r="H101" s="120"/>
      <c r="I101" s="12"/>
      <c r="K101" s="190"/>
    </row>
    <row r="102" spans="1:11" s="12" customFormat="1" ht="39.75" thickBot="1">
      <c r="A102" s="162" t="s">
        <v>142</v>
      </c>
      <c r="B102" s="163"/>
      <c r="C102" s="163">
        <f>F102*12</f>
        <v>0</v>
      </c>
      <c r="D102" s="164">
        <f>D104+D105+D106+D107+D108+D109+D110</f>
        <v>171582.26</v>
      </c>
      <c r="E102" s="164">
        <f>E104+E105+E106+E107+E108+E109+E110</f>
        <v>0</v>
      </c>
      <c r="F102" s="164">
        <f>F104+F105+F106+F107+F108+F109+F110</f>
        <v>0</v>
      </c>
      <c r="G102" s="164">
        <f>G104+G105+G106+G107+G108+G109+G110</f>
        <v>68.46</v>
      </c>
      <c r="H102" s="164">
        <v>5.71</v>
      </c>
      <c r="I102" s="12">
        <v>2506.7</v>
      </c>
      <c r="J102" s="166"/>
      <c r="K102" s="131"/>
    </row>
    <row r="103" spans="1:11" s="12" customFormat="1" ht="15" hidden="1">
      <c r="A103" s="191" t="s">
        <v>134</v>
      </c>
      <c r="B103" s="168"/>
      <c r="C103" s="169"/>
      <c r="D103" s="170">
        <f>G103*I103</f>
        <v>0</v>
      </c>
      <c r="E103" s="145"/>
      <c r="F103" s="145"/>
      <c r="G103" s="170">
        <f>H103*12</f>
        <v>0</v>
      </c>
      <c r="H103" s="146">
        <v>0</v>
      </c>
      <c r="I103" s="12">
        <v>2506.7</v>
      </c>
      <c r="J103" s="166"/>
      <c r="K103" s="131"/>
    </row>
    <row r="104" spans="1:11" s="137" customFormat="1" ht="15">
      <c r="A104" s="153" t="s">
        <v>143</v>
      </c>
      <c r="B104" s="154"/>
      <c r="C104" s="1"/>
      <c r="D104" s="17">
        <v>7235.32</v>
      </c>
      <c r="E104" s="110"/>
      <c r="F104" s="111"/>
      <c r="G104" s="110">
        <f aca="true" t="shared" si="3" ref="G104:G110">D104/I104</f>
        <v>2.89</v>
      </c>
      <c r="H104" s="110">
        <f aca="true" t="shared" si="4" ref="H104:H110">G104/12</f>
        <v>0.24</v>
      </c>
      <c r="I104" s="12">
        <v>2506.7</v>
      </c>
      <c r="J104" s="12"/>
      <c r="K104" s="131"/>
    </row>
    <row r="105" spans="1:11" s="137" customFormat="1" ht="15">
      <c r="A105" s="153" t="s">
        <v>144</v>
      </c>
      <c r="B105" s="154"/>
      <c r="C105" s="1"/>
      <c r="D105" s="17">
        <v>4857.64</v>
      </c>
      <c r="E105" s="110"/>
      <c r="F105" s="111"/>
      <c r="G105" s="110">
        <f t="shared" si="3"/>
        <v>1.94</v>
      </c>
      <c r="H105" s="110">
        <f t="shared" si="4"/>
        <v>0.16</v>
      </c>
      <c r="I105" s="12">
        <v>2506.7</v>
      </c>
      <c r="J105" s="12"/>
      <c r="K105" s="131"/>
    </row>
    <row r="106" spans="1:11" s="137" customFormat="1" ht="15">
      <c r="A106" s="153" t="s">
        <v>145</v>
      </c>
      <c r="B106" s="154"/>
      <c r="C106" s="1"/>
      <c r="D106" s="17">
        <v>66743.78</v>
      </c>
      <c r="E106" s="110"/>
      <c r="F106" s="111"/>
      <c r="G106" s="110">
        <f t="shared" si="3"/>
        <v>26.63</v>
      </c>
      <c r="H106" s="110">
        <f t="shared" si="4"/>
        <v>2.22</v>
      </c>
      <c r="I106" s="12">
        <v>2506.7</v>
      </c>
      <c r="J106" s="12"/>
      <c r="K106" s="131"/>
    </row>
    <row r="107" spans="1:11" s="137" customFormat="1" ht="15">
      <c r="A107" s="153" t="s">
        <v>146</v>
      </c>
      <c r="B107" s="154"/>
      <c r="C107" s="1"/>
      <c r="D107" s="17">
        <v>19724.42</v>
      </c>
      <c r="E107" s="110"/>
      <c r="F107" s="111"/>
      <c r="G107" s="110">
        <f>D107/I107</f>
        <v>7.87</v>
      </c>
      <c r="H107" s="110">
        <f>G107/12</f>
        <v>0.66</v>
      </c>
      <c r="I107" s="12">
        <v>2506.7</v>
      </c>
      <c r="J107" s="12"/>
      <c r="K107" s="131"/>
    </row>
    <row r="108" spans="1:11" s="137" customFormat="1" ht="15">
      <c r="A108" s="153" t="s">
        <v>147</v>
      </c>
      <c r="B108" s="154"/>
      <c r="C108" s="1"/>
      <c r="D108" s="17">
        <v>52386.85</v>
      </c>
      <c r="E108" s="110"/>
      <c r="F108" s="111"/>
      <c r="G108" s="110">
        <f t="shared" si="3"/>
        <v>20.9</v>
      </c>
      <c r="H108" s="110">
        <f t="shared" si="4"/>
        <v>1.74</v>
      </c>
      <c r="I108" s="12">
        <v>2506.7</v>
      </c>
      <c r="J108" s="12"/>
      <c r="K108" s="131"/>
    </row>
    <row r="109" spans="1:11" s="137" customFormat="1" ht="15">
      <c r="A109" s="153" t="s">
        <v>148</v>
      </c>
      <c r="B109" s="154"/>
      <c r="C109" s="1"/>
      <c r="D109" s="17">
        <v>3553.4</v>
      </c>
      <c r="E109" s="110"/>
      <c r="F109" s="111"/>
      <c r="G109" s="110">
        <f t="shared" si="3"/>
        <v>1.42</v>
      </c>
      <c r="H109" s="110">
        <f t="shared" si="4"/>
        <v>0.12</v>
      </c>
      <c r="I109" s="12">
        <v>2506.7</v>
      </c>
      <c r="J109" s="12"/>
      <c r="K109" s="131"/>
    </row>
    <row r="110" spans="1:11" s="137" customFormat="1" ht="18.75" customHeight="1">
      <c r="A110" s="153" t="s">
        <v>149</v>
      </c>
      <c r="B110" s="154"/>
      <c r="C110" s="1"/>
      <c r="D110" s="17">
        <v>17080.85</v>
      </c>
      <c r="E110" s="110"/>
      <c r="F110" s="111"/>
      <c r="G110" s="110">
        <f t="shared" si="3"/>
        <v>6.81</v>
      </c>
      <c r="H110" s="110">
        <f t="shared" si="4"/>
        <v>0.57</v>
      </c>
      <c r="I110" s="12">
        <v>2506.7</v>
      </c>
      <c r="J110" s="12"/>
      <c r="K110" s="131"/>
    </row>
    <row r="111" spans="1:11" s="195" customFormat="1" ht="18.75">
      <c r="A111" s="192"/>
      <c r="B111" s="193"/>
      <c r="C111" s="194"/>
      <c r="D111" s="194"/>
      <c r="E111" s="194"/>
      <c r="F111" s="117"/>
      <c r="G111" s="194"/>
      <c r="H111" s="117"/>
      <c r="I111" s="12"/>
      <c r="K111" s="196"/>
    </row>
    <row r="112" spans="1:11" s="195" customFormat="1" ht="19.5">
      <c r="A112" s="197"/>
      <c r="B112" s="198"/>
      <c r="C112" s="198"/>
      <c r="D112" s="198"/>
      <c r="E112" s="198"/>
      <c r="F112" s="118"/>
      <c r="G112" s="198"/>
      <c r="H112" s="118"/>
      <c r="I112" s="12"/>
      <c r="K112" s="196"/>
    </row>
    <row r="113" spans="1:11" s="195" customFormat="1" ht="19.5" thickBot="1">
      <c r="A113" s="192"/>
      <c r="B113" s="193"/>
      <c r="C113" s="194"/>
      <c r="D113" s="194"/>
      <c r="E113" s="194"/>
      <c r="F113" s="117"/>
      <c r="G113" s="194"/>
      <c r="H113" s="117"/>
      <c r="I113" s="12"/>
      <c r="K113" s="196"/>
    </row>
    <row r="114" spans="1:11" s="195" customFormat="1" ht="20.25" thickBot="1">
      <c r="A114" s="162" t="s">
        <v>6</v>
      </c>
      <c r="B114" s="199"/>
      <c r="C114" s="200"/>
      <c r="D114" s="200">
        <f>D96+D102</f>
        <v>538443.6</v>
      </c>
      <c r="E114" s="200">
        <f>E96+E102</f>
        <v>108.96</v>
      </c>
      <c r="F114" s="200">
        <f>F96+F102</f>
        <v>0</v>
      </c>
      <c r="G114" s="200">
        <f>G96+G102</f>
        <v>214.82</v>
      </c>
      <c r="H114" s="200">
        <f>H96+H102</f>
        <v>17.91</v>
      </c>
      <c r="I114" s="12"/>
      <c r="K114" s="196"/>
    </row>
    <row r="115" spans="1:11" s="195" customFormat="1" ht="19.5">
      <c r="A115" s="201"/>
      <c r="B115" s="202"/>
      <c r="C115" s="203"/>
      <c r="D115" s="203"/>
      <c r="E115" s="203"/>
      <c r="F115" s="204"/>
      <c r="G115" s="203"/>
      <c r="H115" s="204"/>
      <c r="K115" s="196"/>
    </row>
    <row r="116" spans="1:11" s="195" customFormat="1" ht="19.5">
      <c r="A116" s="201"/>
      <c r="B116" s="202"/>
      <c r="C116" s="203"/>
      <c r="D116" s="203"/>
      <c r="E116" s="203"/>
      <c r="F116" s="204"/>
      <c r="G116" s="203"/>
      <c r="H116" s="204"/>
      <c r="K116" s="196"/>
    </row>
    <row r="117" spans="1:11" s="195" customFormat="1" ht="19.5">
      <c r="A117" s="201"/>
      <c r="B117" s="202"/>
      <c r="C117" s="203"/>
      <c r="D117" s="203"/>
      <c r="E117" s="203"/>
      <c r="F117" s="204"/>
      <c r="G117" s="203"/>
      <c r="H117" s="204"/>
      <c r="K117" s="196"/>
    </row>
    <row r="118" spans="1:11" s="207" customFormat="1" ht="19.5">
      <c r="A118" s="205"/>
      <c r="B118" s="198"/>
      <c r="C118" s="206"/>
      <c r="D118" s="206"/>
      <c r="E118" s="206"/>
      <c r="F118" s="119"/>
      <c r="G118" s="206"/>
      <c r="H118" s="119"/>
      <c r="K118" s="208"/>
    </row>
    <row r="119" spans="1:11" s="189" customFormat="1" ht="14.25">
      <c r="A119" s="253" t="s">
        <v>114</v>
      </c>
      <c r="B119" s="253"/>
      <c r="C119" s="253"/>
      <c r="D119" s="253"/>
      <c r="E119" s="253"/>
      <c r="F119" s="253"/>
      <c r="K119" s="190"/>
    </row>
    <row r="120" spans="1:11" s="189" customFormat="1" ht="12.75">
      <c r="A120" s="188" t="s">
        <v>115</v>
      </c>
      <c r="F120" s="2"/>
      <c r="H120" s="2"/>
      <c r="K120" s="190"/>
    </row>
    <row r="121" spans="6:11" s="189" customFormat="1" ht="12.75">
      <c r="F121" s="2"/>
      <c r="H121" s="2"/>
      <c r="K121" s="190"/>
    </row>
    <row r="122" spans="6:11" s="189" customFormat="1" ht="12.75">
      <c r="F122" s="2"/>
      <c r="H122" s="2"/>
      <c r="K122" s="190"/>
    </row>
    <row r="123" spans="6:11" s="189" customFormat="1" ht="12.75">
      <c r="F123" s="2"/>
      <c r="H123" s="2"/>
      <c r="K123" s="190"/>
    </row>
    <row r="124" spans="6:11" s="189" customFormat="1" ht="12.75">
      <c r="F124" s="2"/>
      <c r="H124" s="2"/>
      <c r="K124" s="190"/>
    </row>
    <row r="125" spans="6:11" s="189" customFormat="1" ht="12.75">
      <c r="F125" s="2"/>
      <c r="H125" s="2"/>
      <c r="K125" s="190"/>
    </row>
    <row r="126" spans="6:11" s="189" customFormat="1" ht="12.75">
      <c r="F126" s="2"/>
      <c r="H126" s="2"/>
      <c r="K126" s="190"/>
    </row>
    <row r="127" spans="6:11" s="189" customFormat="1" ht="12.75">
      <c r="F127" s="2"/>
      <c r="H127" s="2"/>
      <c r="K127" s="190"/>
    </row>
    <row r="128" spans="6:11" s="189" customFormat="1" ht="12.75">
      <c r="F128" s="2"/>
      <c r="H128" s="2"/>
      <c r="K128" s="190"/>
    </row>
    <row r="129" spans="6:11" s="189" customFormat="1" ht="12.75">
      <c r="F129" s="2"/>
      <c r="H129" s="2"/>
      <c r="K129" s="190"/>
    </row>
    <row r="130" spans="6:11" s="189" customFormat="1" ht="12.75">
      <c r="F130" s="2"/>
      <c r="H130" s="2"/>
      <c r="K130" s="190"/>
    </row>
    <row r="131" spans="6:11" s="189" customFormat="1" ht="12.75">
      <c r="F131" s="2"/>
      <c r="H131" s="2"/>
      <c r="K131" s="190"/>
    </row>
  </sheetData>
  <sheetProtection/>
  <mergeCells count="12">
    <mergeCell ref="A7:H7"/>
    <mergeCell ref="A8:H8"/>
    <mergeCell ref="A9:H9"/>
    <mergeCell ref="A10:H10"/>
    <mergeCell ref="A13:H13"/>
    <mergeCell ref="A119:F11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80" zoomScaleNormal="80" zoomScalePageLayoutView="0" workbookViewId="0" topLeftCell="A1">
      <pane xSplit="1" ySplit="2" topLeftCell="G8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01" sqref="P101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6" t="s">
        <v>150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5" s="6" customFormat="1" ht="78.75" customHeight="1" thickBot="1">
      <c r="A2" s="212" t="s">
        <v>0</v>
      </c>
      <c r="B2" s="273" t="s">
        <v>160</v>
      </c>
      <c r="C2" s="274"/>
      <c r="D2" s="275"/>
      <c r="E2" s="274" t="s">
        <v>161</v>
      </c>
      <c r="F2" s="274"/>
      <c r="G2" s="274"/>
      <c r="H2" s="273" t="s">
        <v>162</v>
      </c>
      <c r="I2" s="274"/>
      <c r="J2" s="275"/>
      <c r="K2" s="273" t="s">
        <v>163</v>
      </c>
      <c r="L2" s="274"/>
      <c r="M2" s="275"/>
      <c r="N2" s="49" t="s">
        <v>10</v>
      </c>
      <c r="O2" s="22" t="s">
        <v>5</v>
      </c>
    </row>
    <row r="3" spans="1:15" s="7" customFormat="1" ht="12.75">
      <c r="A3" s="42"/>
      <c r="B3" s="31" t="s">
        <v>7</v>
      </c>
      <c r="C3" s="14" t="s">
        <v>8</v>
      </c>
      <c r="D3" s="38" t="s">
        <v>9</v>
      </c>
      <c r="E3" s="48" t="s">
        <v>7</v>
      </c>
      <c r="F3" s="14" t="s">
        <v>8</v>
      </c>
      <c r="G3" s="20" t="s">
        <v>9</v>
      </c>
      <c r="H3" s="31" t="s">
        <v>7</v>
      </c>
      <c r="I3" s="14" t="s">
        <v>8</v>
      </c>
      <c r="J3" s="38" t="s">
        <v>9</v>
      </c>
      <c r="K3" s="31" t="s">
        <v>7</v>
      </c>
      <c r="L3" s="14" t="s">
        <v>8</v>
      </c>
      <c r="M3" s="38" t="s">
        <v>9</v>
      </c>
      <c r="N3" s="52"/>
      <c r="O3" s="23"/>
    </row>
    <row r="4" spans="1:15" s="7" customFormat="1" ht="49.5" customHeight="1">
      <c r="A4" s="276" t="s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s="6" customFormat="1" ht="14.25" customHeight="1">
      <c r="A5" s="98" t="s">
        <v>40</v>
      </c>
      <c r="B5" s="32"/>
      <c r="C5" s="8"/>
      <c r="D5" s="59">
        <f>O5/4</f>
        <v>18048.24</v>
      </c>
      <c r="E5" s="49"/>
      <c r="F5" s="8"/>
      <c r="G5" s="59">
        <f>O5/4</f>
        <v>18048.24</v>
      </c>
      <c r="H5" s="32"/>
      <c r="I5" s="8"/>
      <c r="J5" s="59">
        <f>O5/4</f>
        <v>18048.24</v>
      </c>
      <c r="K5" s="32"/>
      <c r="L5" s="8"/>
      <c r="M5" s="59">
        <f>O5/4</f>
        <v>18048.24</v>
      </c>
      <c r="N5" s="53">
        <f>M5+J5+G5+D5</f>
        <v>72192.96</v>
      </c>
      <c r="O5" s="16">
        <v>72192.96</v>
      </c>
    </row>
    <row r="6" spans="1:15" s="6" customFormat="1" ht="30">
      <c r="A6" s="98" t="s">
        <v>46</v>
      </c>
      <c r="B6" s="32"/>
      <c r="C6" s="8"/>
      <c r="D6" s="59">
        <f aca="true" t="shared" si="0" ref="D6:D15">O6/4</f>
        <v>24891.53</v>
      </c>
      <c r="E6" s="49"/>
      <c r="F6" s="8"/>
      <c r="G6" s="59">
        <f aca="true" t="shared" si="1" ref="G6:G15">O6/4</f>
        <v>24891.53</v>
      </c>
      <c r="H6" s="32"/>
      <c r="I6" s="8"/>
      <c r="J6" s="59">
        <f aca="true" t="shared" si="2" ref="J6:J14">O6/4</f>
        <v>24891.53</v>
      </c>
      <c r="K6" s="32"/>
      <c r="L6" s="8"/>
      <c r="M6" s="59">
        <f aca="true" t="shared" si="3" ref="M6:M15">O6/4</f>
        <v>24891.53</v>
      </c>
      <c r="N6" s="53">
        <f aca="true" t="shared" si="4" ref="N6:N48">M6+J6+G6+D6</f>
        <v>99566.12</v>
      </c>
      <c r="O6" s="16">
        <v>99566.12</v>
      </c>
    </row>
    <row r="7" spans="1:15" s="6" customFormat="1" ht="15">
      <c r="A7" s="105" t="s">
        <v>57</v>
      </c>
      <c r="B7" s="32"/>
      <c r="C7" s="8"/>
      <c r="D7" s="59">
        <f t="shared" si="0"/>
        <v>4812.87</v>
      </c>
      <c r="E7" s="49"/>
      <c r="F7" s="8"/>
      <c r="G7" s="59">
        <f t="shared" si="1"/>
        <v>4812.87</v>
      </c>
      <c r="H7" s="32"/>
      <c r="I7" s="8"/>
      <c r="J7" s="59">
        <f t="shared" si="2"/>
        <v>4812.87</v>
      </c>
      <c r="K7" s="32"/>
      <c r="L7" s="8"/>
      <c r="M7" s="59">
        <f t="shared" si="3"/>
        <v>4812.87</v>
      </c>
      <c r="N7" s="53">
        <f t="shared" si="4"/>
        <v>19251.48</v>
      </c>
      <c r="O7" s="16">
        <v>19251.46</v>
      </c>
    </row>
    <row r="8" spans="1:15" s="6" customFormat="1" ht="15">
      <c r="A8" s="105" t="s">
        <v>59</v>
      </c>
      <c r="B8" s="32"/>
      <c r="C8" s="8"/>
      <c r="D8" s="59">
        <f t="shared" si="0"/>
        <v>15641.81</v>
      </c>
      <c r="E8" s="49"/>
      <c r="F8" s="8"/>
      <c r="G8" s="59">
        <f t="shared" si="1"/>
        <v>15641.81</v>
      </c>
      <c r="H8" s="32"/>
      <c r="I8" s="8"/>
      <c r="J8" s="59">
        <f t="shared" si="2"/>
        <v>15641.81</v>
      </c>
      <c r="K8" s="32"/>
      <c r="L8" s="8"/>
      <c r="M8" s="59">
        <f t="shared" si="3"/>
        <v>15641.81</v>
      </c>
      <c r="N8" s="53">
        <f t="shared" si="4"/>
        <v>62567.24</v>
      </c>
      <c r="O8" s="16">
        <v>62567.23</v>
      </c>
    </row>
    <row r="9" spans="1:15" s="6" customFormat="1" ht="30">
      <c r="A9" s="105" t="s">
        <v>61</v>
      </c>
      <c r="B9" s="32"/>
      <c r="C9" s="8"/>
      <c r="D9" s="59">
        <f t="shared" si="0"/>
        <v>433.43</v>
      </c>
      <c r="E9" s="49"/>
      <c r="F9" s="8"/>
      <c r="G9" s="59">
        <f t="shared" si="1"/>
        <v>433.43</v>
      </c>
      <c r="H9" s="32"/>
      <c r="I9" s="8"/>
      <c r="J9" s="59">
        <f t="shared" si="2"/>
        <v>433.43</v>
      </c>
      <c r="K9" s="32"/>
      <c r="L9" s="8"/>
      <c r="M9" s="59">
        <f t="shared" si="3"/>
        <v>433.43</v>
      </c>
      <c r="N9" s="53">
        <f t="shared" si="4"/>
        <v>1733.72</v>
      </c>
      <c r="O9" s="16">
        <v>1733.72</v>
      </c>
    </row>
    <row r="10" spans="1:15" s="6" customFormat="1" ht="30">
      <c r="A10" s="105" t="s">
        <v>62</v>
      </c>
      <c r="B10" s="32"/>
      <c r="C10" s="8"/>
      <c r="D10" s="59">
        <f t="shared" si="0"/>
        <v>433.43</v>
      </c>
      <c r="E10" s="49"/>
      <c r="F10" s="8"/>
      <c r="G10" s="59">
        <f t="shared" si="1"/>
        <v>433.43</v>
      </c>
      <c r="H10" s="32"/>
      <c r="I10" s="8"/>
      <c r="J10" s="59">
        <f t="shared" si="2"/>
        <v>433.43</v>
      </c>
      <c r="K10" s="32"/>
      <c r="L10" s="8"/>
      <c r="M10" s="59">
        <f t="shared" si="3"/>
        <v>433.43</v>
      </c>
      <c r="N10" s="53">
        <f t="shared" si="4"/>
        <v>1733.72</v>
      </c>
      <c r="O10" s="16">
        <v>1733.72</v>
      </c>
    </row>
    <row r="11" spans="1:15" s="6" customFormat="1" ht="15">
      <c r="A11" s="105" t="s">
        <v>63</v>
      </c>
      <c r="B11" s="32"/>
      <c r="C11" s="8"/>
      <c r="D11" s="59">
        <f t="shared" si="0"/>
        <v>2737.03</v>
      </c>
      <c r="E11" s="49"/>
      <c r="F11" s="8"/>
      <c r="G11" s="59">
        <f t="shared" si="1"/>
        <v>2737.03</v>
      </c>
      <c r="H11" s="32"/>
      <c r="I11" s="8"/>
      <c r="J11" s="59">
        <f t="shared" si="2"/>
        <v>2737.03</v>
      </c>
      <c r="K11" s="32"/>
      <c r="L11" s="8"/>
      <c r="M11" s="59">
        <f t="shared" si="3"/>
        <v>2737.03</v>
      </c>
      <c r="N11" s="53">
        <f t="shared" si="4"/>
        <v>10948.12</v>
      </c>
      <c r="O11" s="16">
        <v>10948.1</v>
      </c>
    </row>
    <row r="12" spans="1:15" s="12" customFormat="1" ht="30">
      <c r="A12" s="148" t="s">
        <v>127</v>
      </c>
      <c r="B12" s="33"/>
      <c r="C12" s="29"/>
      <c r="D12" s="59">
        <f t="shared" si="0"/>
        <v>1353.62</v>
      </c>
      <c r="E12" s="50"/>
      <c r="F12" s="29"/>
      <c r="G12" s="59">
        <f t="shared" si="1"/>
        <v>1353.62</v>
      </c>
      <c r="H12" s="33"/>
      <c r="I12" s="29"/>
      <c r="J12" s="59">
        <f t="shared" si="2"/>
        <v>1353.62</v>
      </c>
      <c r="K12" s="33"/>
      <c r="L12" s="29"/>
      <c r="M12" s="59">
        <f t="shared" si="3"/>
        <v>1353.62</v>
      </c>
      <c r="N12" s="53">
        <f t="shared" si="4"/>
        <v>5414.48</v>
      </c>
      <c r="O12" s="16">
        <v>5414.47</v>
      </c>
    </row>
    <row r="13" spans="1:15" s="9" customFormat="1" ht="15">
      <c r="A13" s="105" t="s">
        <v>65</v>
      </c>
      <c r="B13" s="34"/>
      <c r="C13" s="30"/>
      <c r="D13" s="59">
        <f t="shared" si="0"/>
        <v>300.81</v>
      </c>
      <c r="E13" s="51"/>
      <c r="F13" s="30"/>
      <c r="G13" s="59">
        <f t="shared" si="1"/>
        <v>300.81</v>
      </c>
      <c r="H13" s="34"/>
      <c r="I13" s="30"/>
      <c r="J13" s="59">
        <f t="shared" si="2"/>
        <v>300.81</v>
      </c>
      <c r="K13" s="34"/>
      <c r="L13" s="30"/>
      <c r="M13" s="59">
        <f t="shared" si="3"/>
        <v>300.81</v>
      </c>
      <c r="N13" s="53">
        <f t="shared" si="4"/>
        <v>1203.24</v>
      </c>
      <c r="O13" s="16">
        <v>1203.22</v>
      </c>
    </row>
    <row r="14" spans="1:15" s="6" customFormat="1" ht="15">
      <c r="A14" s="105" t="s">
        <v>67</v>
      </c>
      <c r="B14" s="32"/>
      <c r="C14" s="8"/>
      <c r="D14" s="59">
        <f t="shared" si="0"/>
        <v>160.94</v>
      </c>
      <c r="E14" s="49"/>
      <c r="F14" s="8"/>
      <c r="G14" s="59">
        <f t="shared" si="1"/>
        <v>160.94</v>
      </c>
      <c r="H14" s="32"/>
      <c r="I14" s="8"/>
      <c r="J14" s="59">
        <f t="shared" si="2"/>
        <v>160.94</v>
      </c>
      <c r="K14" s="32"/>
      <c r="L14" s="8"/>
      <c r="M14" s="59">
        <f t="shared" si="3"/>
        <v>160.94</v>
      </c>
      <c r="N14" s="53">
        <f t="shared" si="4"/>
        <v>643.76</v>
      </c>
      <c r="O14" s="16">
        <v>643.74</v>
      </c>
    </row>
    <row r="15" spans="1:15" s="6" customFormat="1" ht="30">
      <c r="A15" s="105" t="s">
        <v>69</v>
      </c>
      <c r="B15" s="32"/>
      <c r="C15" s="8"/>
      <c r="D15" s="59">
        <f t="shared" si="0"/>
        <v>0</v>
      </c>
      <c r="E15" s="49"/>
      <c r="F15" s="8"/>
      <c r="G15" s="59">
        <f t="shared" si="1"/>
        <v>0</v>
      </c>
      <c r="H15" s="209" t="s">
        <v>218</v>
      </c>
      <c r="I15" s="210">
        <v>41605</v>
      </c>
      <c r="J15" s="70">
        <v>2133.33</v>
      </c>
      <c r="K15" s="32"/>
      <c r="L15" s="8"/>
      <c r="M15" s="59">
        <f t="shared" si="3"/>
        <v>0</v>
      </c>
      <c r="N15" s="53">
        <f t="shared" si="4"/>
        <v>2133.33</v>
      </c>
      <c r="O15" s="16"/>
    </row>
    <row r="16" spans="1:15" s="6" customFormat="1" ht="15">
      <c r="A16" s="105" t="s">
        <v>71</v>
      </c>
      <c r="B16" s="32"/>
      <c r="C16" s="8"/>
      <c r="D16" s="59"/>
      <c r="E16" s="49"/>
      <c r="F16" s="8"/>
      <c r="G16" s="18"/>
      <c r="H16" s="32"/>
      <c r="I16" s="8"/>
      <c r="J16" s="39"/>
      <c r="K16" s="32"/>
      <c r="L16" s="8"/>
      <c r="M16" s="39"/>
      <c r="N16" s="53">
        <f t="shared" si="4"/>
        <v>0</v>
      </c>
      <c r="O16" s="16"/>
    </row>
    <row r="17" spans="1:15" s="6" customFormat="1" ht="15">
      <c r="A17" s="5" t="s">
        <v>72</v>
      </c>
      <c r="B17" s="209" t="s">
        <v>155</v>
      </c>
      <c r="C17" s="210">
        <v>41402</v>
      </c>
      <c r="D17" s="70">
        <v>184.33</v>
      </c>
      <c r="E17" s="209" t="s">
        <v>164</v>
      </c>
      <c r="F17" s="210">
        <v>41509</v>
      </c>
      <c r="G17" s="70">
        <v>184.33</v>
      </c>
      <c r="H17" s="32"/>
      <c r="I17" s="8"/>
      <c r="J17" s="39"/>
      <c r="K17" s="234">
        <v>50</v>
      </c>
      <c r="L17" s="235">
        <v>41759</v>
      </c>
      <c r="M17" s="39">
        <v>184.33</v>
      </c>
      <c r="N17" s="53">
        <f t="shared" si="4"/>
        <v>552.99</v>
      </c>
      <c r="O17" s="16"/>
    </row>
    <row r="18" spans="1:15" s="6" customFormat="1" ht="15">
      <c r="A18" s="279" t="s">
        <v>74</v>
      </c>
      <c r="B18" s="209" t="s">
        <v>156</v>
      </c>
      <c r="C18" s="210">
        <v>41411</v>
      </c>
      <c r="D18" s="70">
        <v>195.03</v>
      </c>
      <c r="E18" s="209" t="s">
        <v>172</v>
      </c>
      <c r="F18" s="210">
        <v>41537</v>
      </c>
      <c r="G18" s="70">
        <v>195.04</v>
      </c>
      <c r="H18" s="32"/>
      <c r="I18" s="8"/>
      <c r="J18" s="39"/>
      <c r="K18" s="32"/>
      <c r="L18" s="8"/>
      <c r="M18" s="39"/>
      <c r="N18" s="53">
        <f t="shared" si="4"/>
        <v>390.07</v>
      </c>
      <c r="O18" s="16"/>
    </row>
    <row r="19" spans="1:15" s="6" customFormat="1" ht="15">
      <c r="A19" s="280"/>
      <c r="B19" s="209" t="s">
        <v>159</v>
      </c>
      <c r="C19" s="210">
        <v>41481</v>
      </c>
      <c r="D19" s="70">
        <v>390.06</v>
      </c>
      <c r="E19" s="49"/>
      <c r="F19" s="8"/>
      <c r="G19" s="18"/>
      <c r="H19" s="32"/>
      <c r="I19" s="8"/>
      <c r="J19" s="39"/>
      <c r="K19" s="32"/>
      <c r="L19" s="8"/>
      <c r="M19" s="39"/>
      <c r="N19" s="53">
        <f t="shared" si="4"/>
        <v>390.06</v>
      </c>
      <c r="O19" s="16"/>
    </row>
    <row r="20" spans="1:15" s="6" customFormat="1" ht="15">
      <c r="A20" s="153" t="s">
        <v>128</v>
      </c>
      <c r="B20" s="35">
        <v>151</v>
      </c>
      <c r="C20" s="211">
        <v>41486</v>
      </c>
      <c r="D20" s="70">
        <v>1428.28</v>
      </c>
      <c r="E20" s="49"/>
      <c r="F20" s="8"/>
      <c r="G20" s="18"/>
      <c r="H20" s="32"/>
      <c r="I20" s="8"/>
      <c r="J20" s="39"/>
      <c r="K20" s="32"/>
      <c r="L20" s="8"/>
      <c r="M20" s="39"/>
      <c r="N20" s="53">
        <f t="shared" si="4"/>
        <v>1428.28</v>
      </c>
      <c r="O20" s="16"/>
    </row>
    <row r="21" spans="1:15" s="6" customFormat="1" ht="15">
      <c r="A21" s="5" t="s">
        <v>76</v>
      </c>
      <c r="B21" s="35">
        <v>151</v>
      </c>
      <c r="C21" s="211">
        <v>41486</v>
      </c>
      <c r="D21" s="70">
        <v>743.35</v>
      </c>
      <c r="E21" s="49"/>
      <c r="F21" s="8"/>
      <c r="G21" s="18"/>
      <c r="H21" s="32"/>
      <c r="I21" s="8"/>
      <c r="J21" s="39"/>
      <c r="K21" s="32"/>
      <c r="L21" s="8"/>
      <c r="M21" s="39"/>
      <c r="N21" s="53">
        <f t="shared" si="4"/>
        <v>743.35</v>
      </c>
      <c r="O21" s="16"/>
    </row>
    <row r="22" spans="1:15" s="6" customFormat="1" ht="15">
      <c r="A22" s="5" t="s">
        <v>77</v>
      </c>
      <c r="B22" s="209" t="s">
        <v>152</v>
      </c>
      <c r="C22" s="210">
        <v>41439</v>
      </c>
      <c r="D22" s="70">
        <v>3314.05</v>
      </c>
      <c r="E22" s="49"/>
      <c r="F22" s="8"/>
      <c r="G22" s="18"/>
      <c r="H22" s="32"/>
      <c r="I22" s="8"/>
      <c r="J22" s="39"/>
      <c r="K22" s="32"/>
      <c r="L22" s="8"/>
      <c r="M22" s="39"/>
      <c r="N22" s="53">
        <f t="shared" si="4"/>
        <v>3314.05</v>
      </c>
      <c r="O22" s="16"/>
    </row>
    <row r="23" spans="1:15" s="6" customFormat="1" ht="15">
      <c r="A23" s="5" t="s">
        <v>78</v>
      </c>
      <c r="B23" s="209" t="s">
        <v>152</v>
      </c>
      <c r="C23" s="210">
        <v>41439</v>
      </c>
      <c r="D23" s="70">
        <v>780.14</v>
      </c>
      <c r="E23" s="49"/>
      <c r="F23" s="8"/>
      <c r="G23" s="18"/>
      <c r="H23" s="32"/>
      <c r="I23" s="8"/>
      <c r="J23" s="39"/>
      <c r="K23" s="32"/>
      <c r="L23" s="8"/>
      <c r="M23" s="39"/>
      <c r="N23" s="53">
        <f t="shared" si="4"/>
        <v>780.14</v>
      </c>
      <c r="O23" s="16"/>
    </row>
    <row r="24" spans="1:15" s="7" customFormat="1" ht="15">
      <c r="A24" s="5" t="s">
        <v>79</v>
      </c>
      <c r="B24" s="35">
        <v>151</v>
      </c>
      <c r="C24" s="211">
        <v>41486</v>
      </c>
      <c r="D24" s="70">
        <v>371.66</v>
      </c>
      <c r="E24" s="52"/>
      <c r="F24" s="10"/>
      <c r="G24" s="19"/>
      <c r="H24" s="35"/>
      <c r="I24" s="10"/>
      <c r="J24" s="40"/>
      <c r="K24" s="35"/>
      <c r="L24" s="10"/>
      <c r="M24" s="40"/>
      <c r="N24" s="53">
        <f t="shared" si="4"/>
        <v>371.66</v>
      </c>
      <c r="O24" s="16"/>
    </row>
    <row r="25" spans="1:15" s="7" customFormat="1" ht="15">
      <c r="A25" s="5" t="s">
        <v>80</v>
      </c>
      <c r="B25" s="32"/>
      <c r="C25" s="8"/>
      <c r="D25" s="59"/>
      <c r="E25" s="52"/>
      <c r="F25" s="10"/>
      <c r="G25" s="19"/>
      <c r="H25" s="35"/>
      <c r="I25" s="10"/>
      <c r="J25" s="40"/>
      <c r="K25" s="35"/>
      <c r="L25" s="10"/>
      <c r="M25" s="40"/>
      <c r="N25" s="53">
        <f t="shared" si="4"/>
        <v>0</v>
      </c>
      <c r="O25" s="16"/>
    </row>
    <row r="26" spans="1:15" s="7" customFormat="1" ht="25.5">
      <c r="A26" s="5" t="s">
        <v>81</v>
      </c>
      <c r="B26" s="209" t="s">
        <v>152</v>
      </c>
      <c r="C26" s="210">
        <v>41439</v>
      </c>
      <c r="D26" s="70">
        <v>2014.02</v>
      </c>
      <c r="E26" s="52"/>
      <c r="F26" s="10"/>
      <c r="G26" s="59"/>
      <c r="H26" s="35"/>
      <c r="I26" s="10"/>
      <c r="J26" s="59"/>
      <c r="K26" s="35"/>
      <c r="L26" s="10"/>
      <c r="M26" s="59"/>
      <c r="N26" s="53">
        <f t="shared" si="4"/>
        <v>2014.02</v>
      </c>
      <c r="O26" s="16"/>
    </row>
    <row r="27" spans="1:15" s="6" customFormat="1" ht="15">
      <c r="A27" s="5" t="s">
        <v>82</v>
      </c>
      <c r="B27" s="32"/>
      <c r="C27" s="8"/>
      <c r="D27" s="59"/>
      <c r="E27" s="209" t="s">
        <v>175</v>
      </c>
      <c r="F27" s="210">
        <v>41544</v>
      </c>
      <c r="G27" s="70">
        <v>2617.3</v>
      </c>
      <c r="H27" s="32"/>
      <c r="I27" s="8"/>
      <c r="J27" s="39"/>
      <c r="K27" s="32"/>
      <c r="L27" s="8"/>
      <c r="M27" s="39"/>
      <c r="N27" s="53">
        <f t="shared" si="4"/>
        <v>2617.3</v>
      </c>
      <c r="O27" s="16"/>
    </row>
    <row r="28" spans="1:15" s="7" customFormat="1" ht="30">
      <c r="A28" s="105" t="s">
        <v>83</v>
      </c>
      <c r="B28" s="35"/>
      <c r="C28" s="10"/>
      <c r="D28" s="59"/>
      <c r="E28" s="52"/>
      <c r="F28" s="10"/>
      <c r="G28" s="19"/>
      <c r="H28" s="35"/>
      <c r="I28" s="10"/>
      <c r="J28" s="40"/>
      <c r="K28" s="35"/>
      <c r="L28" s="10"/>
      <c r="M28" s="40"/>
      <c r="N28" s="53">
        <f t="shared" si="4"/>
        <v>0</v>
      </c>
      <c r="O28" s="16"/>
    </row>
    <row r="29" spans="1:15" s="7" customFormat="1" ht="25.5">
      <c r="A29" s="5" t="s">
        <v>84</v>
      </c>
      <c r="B29" s="209" t="s">
        <v>151</v>
      </c>
      <c r="C29" s="210">
        <v>41425</v>
      </c>
      <c r="D29" s="70">
        <v>743.35</v>
      </c>
      <c r="E29" s="52"/>
      <c r="F29" s="10"/>
      <c r="G29" s="19"/>
      <c r="H29" s="209" t="s">
        <v>200</v>
      </c>
      <c r="I29" s="210" t="s">
        <v>201</v>
      </c>
      <c r="J29" s="70">
        <v>743.35</v>
      </c>
      <c r="K29" s="35"/>
      <c r="L29" s="10"/>
      <c r="M29" s="40"/>
      <c r="N29" s="53">
        <f t="shared" si="4"/>
        <v>1486.7</v>
      </c>
      <c r="O29" s="16"/>
    </row>
    <row r="30" spans="1:15" s="7" customFormat="1" ht="25.5">
      <c r="A30" s="5" t="s">
        <v>86</v>
      </c>
      <c r="B30" s="35"/>
      <c r="C30" s="10"/>
      <c r="D30" s="59"/>
      <c r="E30" s="52"/>
      <c r="F30" s="10"/>
      <c r="G30" s="19"/>
      <c r="H30" s="60"/>
      <c r="I30" s="233"/>
      <c r="J30" s="54"/>
      <c r="K30" s="35"/>
      <c r="L30" s="10"/>
      <c r="M30" s="40"/>
      <c r="N30" s="53">
        <f t="shared" si="4"/>
        <v>0</v>
      </c>
      <c r="O30" s="16"/>
    </row>
    <row r="31" spans="1:15" s="7" customFormat="1" ht="15">
      <c r="A31" s="5" t="s">
        <v>87</v>
      </c>
      <c r="B31" s="209" t="s">
        <v>159</v>
      </c>
      <c r="C31" s="210">
        <v>41481</v>
      </c>
      <c r="D31" s="70">
        <v>1560.23</v>
      </c>
      <c r="E31" s="52"/>
      <c r="F31" s="10"/>
      <c r="G31" s="19"/>
      <c r="H31" s="60"/>
      <c r="I31" s="233"/>
      <c r="J31" s="54"/>
      <c r="K31" s="35"/>
      <c r="L31" s="10"/>
      <c r="M31" s="40"/>
      <c r="N31" s="53">
        <f t="shared" si="4"/>
        <v>1560.23</v>
      </c>
      <c r="O31" s="16"/>
    </row>
    <row r="32" spans="1:15" s="7" customFormat="1" ht="25.5">
      <c r="A32" s="5" t="s">
        <v>89</v>
      </c>
      <c r="B32" s="35"/>
      <c r="C32" s="10"/>
      <c r="D32" s="59"/>
      <c r="E32" s="209" t="s">
        <v>168</v>
      </c>
      <c r="F32" s="210">
        <v>41516</v>
      </c>
      <c r="G32" s="70">
        <v>371.67</v>
      </c>
      <c r="H32" s="209" t="s">
        <v>200</v>
      </c>
      <c r="I32" s="210" t="s">
        <v>201</v>
      </c>
      <c r="J32" s="70">
        <v>371.67</v>
      </c>
      <c r="K32" s="35"/>
      <c r="L32" s="10"/>
      <c r="M32" s="40"/>
      <c r="N32" s="53">
        <f t="shared" si="4"/>
        <v>743.34</v>
      </c>
      <c r="O32" s="16"/>
    </row>
    <row r="33" spans="1:15" s="7" customFormat="1" ht="15">
      <c r="A33" s="5" t="s">
        <v>94</v>
      </c>
      <c r="B33" s="35"/>
      <c r="C33" s="10"/>
      <c r="D33" s="59">
        <f>O33/4</f>
        <v>1321.92</v>
      </c>
      <c r="E33" s="52"/>
      <c r="F33" s="10"/>
      <c r="G33" s="59">
        <f>O33/4</f>
        <v>1321.92</v>
      </c>
      <c r="H33" s="35"/>
      <c r="I33" s="10"/>
      <c r="J33" s="59">
        <f>O33/4</f>
        <v>1321.92</v>
      </c>
      <c r="K33" s="35"/>
      <c r="L33" s="10"/>
      <c r="M33" s="59">
        <f>O33/4</f>
        <v>1321.92</v>
      </c>
      <c r="N33" s="53">
        <f t="shared" si="4"/>
        <v>5287.68</v>
      </c>
      <c r="O33" s="16">
        <v>5287.68</v>
      </c>
    </row>
    <row r="34" spans="1:15" s="7" customFormat="1" ht="30">
      <c r="A34" s="105" t="s">
        <v>95</v>
      </c>
      <c r="B34" s="60"/>
      <c r="C34" s="69"/>
      <c r="D34" s="70"/>
      <c r="E34" s="61"/>
      <c r="F34" s="69"/>
      <c r="G34" s="70"/>
      <c r="H34" s="60"/>
      <c r="I34" s="69"/>
      <c r="J34" s="70"/>
      <c r="K34" s="60"/>
      <c r="L34" s="69"/>
      <c r="M34" s="70"/>
      <c r="N34" s="53">
        <f t="shared" si="4"/>
        <v>0</v>
      </c>
      <c r="O34" s="16"/>
    </row>
    <row r="35" spans="1:15" s="7" customFormat="1" ht="15">
      <c r="A35" s="153" t="s">
        <v>130</v>
      </c>
      <c r="B35" s="35">
        <v>151</v>
      </c>
      <c r="C35" s="211">
        <v>41486</v>
      </c>
      <c r="D35" s="70">
        <v>2115</v>
      </c>
      <c r="E35" s="61"/>
      <c r="F35" s="69"/>
      <c r="G35" s="70"/>
      <c r="H35" s="60"/>
      <c r="I35" s="69"/>
      <c r="J35" s="70"/>
      <c r="K35" s="60"/>
      <c r="L35" s="69"/>
      <c r="M35" s="70"/>
      <c r="N35" s="53">
        <f t="shared" si="4"/>
        <v>2115</v>
      </c>
      <c r="O35" s="16"/>
    </row>
    <row r="36" spans="1:15" s="7" customFormat="1" ht="15">
      <c r="A36" s="105" t="s">
        <v>97</v>
      </c>
      <c r="B36" s="60"/>
      <c r="C36" s="69"/>
      <c r="D36" s="70"/>
      <c r="E36" s="61"/>
      <c r="F36" s="69"/>
      <c r="G36" s="70"/>
      <c r="H36" s="60"/>
      <c r="I36" s="69"/>
      <c r="J36" s="70"/>
      <c r="K36" s="60"/>
      <c r="L36" s="69"/>
      <c r="M36" s="70"/>
      <c r="N36" s="53">
        <f t="shared" si="4"/>
        <v>0</v>
      </c>
      <c r="O36" s="16"/>
    </row>
    <row r="37" spans="1:15" s="7" customFormat="1" ht="15">
      <c r="A37" s="5" t="s">
        <v>99</v>
      </c>
      <c r="B37" s="60"/>
      <c r="C37" s="69"/>
      <c r="D37" s="70"/>
      <c r="E37" s="61"/>
      <c r="F37" s="69"/>
      <c r="G37" s="70"/>
      <c r="H37" s="60"/>
      <c r="I37" s="69"/>
      <c r="J37" s="70"/>
      <c r="K37" s="60">
        <v>49</v>
      </c>
      <c r="L37" s="232">
        <v>41754</v>
      </c>
      <c r="M37" s="70">
        <v>8150.1</v>
      </c>
      <c r="N37" s="53">
        <f t="shared" si="4"/>
        <v>8150.1</v>
      </c>
      <c r="O37" s="16"/>
    </row>
    <row r="38" spans="1:15" s="7" customFormat="1" ht="15">
      <c r="A38" s="5" t="s">
        <v>100</v>
      </c>
      <c r="B38" s="60"/>
      <c r="C38" s="69"/>
      <c r="D38" s="70"/>
      <c r="E38" s="61"/>
      <c r="F38" s="69"/>
      <c r="G38" s="70"/>
      <c r="H38" s="60"/>
      <c r="I38" s="69"/>
      <c r="J38" s="70"/>
      <c r="K38" s="209" t="s">
        <v>214</v>
      </c>
      <c r="L38" s="210">
        <v>41684</v>
      </c>
      <c r="M38" s="70">
        <v>777.03</v>
      </c>
      <c r="N38" s="53">
        <f t="shared" si="4"/>
        <v>777.03</v>
      </c>
      <c r="O38" s="16"/>
    </row>
    <row r="39" spans="1:15" s="7" customFormat="1" ht="15">
      <c r="A39" s="105" t="s">
        <v>104</v>
      </c>
      <c r="B39" s="60"/>
      <c r="C39" s="69"/>
      <c r="D39" s="70"/>
      <c r="E39" s="61"/>
      <c r="F39" s="69"/>
      <c r="G39" s="70"/>
      <c r="H39" s="60"/>
      <c r="I39" s="69"/>
      <c r="J39" s="70"/>
      <c r="K39" s="60"/>
      <c r="L39" s="69"/>
      <c r="M39" s="70"/>
      <c r="N39" s="53">
        <f t="shared" si="4"/>
        <v>0</v>
      </c>
      <c r="O39" s="16"/>
    </row>
    <row r="40" spans="1:15" s="7" customFormat="1" ht="25.5">
      <c r="A40" s="5" t="s">
        <v>105</v>
      </c>
      <c r="B40" s="60"/>
      <c r="C40" s="69"/>
      <c r="D40" s="70"/>
      <c r="E40" s="61"/>
      <c r="F40" s="69"/>
      <c r="G40" s="70"/>
      <c r="H40" s="209" t="s">
        <v>200</v>
      </c>
      <c r="I40" s="210" t="s">
        <v>203</v>
      </c>
      <c r="J40" s="70">
        <v>932.26</v>
      </c>
      <c r="K40" s="60"/>
      <c r="L40" s="69"/>
      <c r="M40" s="70"/>
      <c r="N40" s="53">
        <f t="shared" si="4"/>
        <v>932.26</v>
      </c>
      <c r="O40" s="16"/>
    </row>
    <row r="41" spans="1:15" s="7" customFormat="1" ht="15">
      <c r="A41" s="153" t="s">
        <v>106</v>
      </c>
      <c r="B41" s="60"/>
      <c r="C41" s="69"/>
      <c r="D41" s="70"/>
      <c r="E41" s="61"/>
      <c r="F41" s="69"/>
      <c r="G41" s="70"/>
      <c r="H41" s="60"/>
      <c r="I41" s="69"/>
      <c r="J41" s="70"/>
      <c r="K41" s="60"/>
      <c r="L41" s="69"/>
      <c r="M41" s="70"/>
      <c r="N41" s="53">
        <f t="shared" si="4"/>
        <v>0</v>
      </c>
      <c r="O41" s="16"/>
    </row>
    <row r="42" spans="1:15" s="7" customFormat="1" ht="15">
      <c r="A42" s="105" t="s">
        <v>110</v>
      </c>
      <c r="B42" s="60"/>
      <c r="C42" s="69"/>
      <c r="D42" s="70"/>
      <c r="E42" s="61"/>
      <c r="F42" s="69"/>
      <c r="G42" s="70"/>
      <c r="H42" s="60"/>
      <c r="I42" s="69"/>
      <c r="J42" s="70"/>
      <c r="K42" s="60"/>
      <c r="L42" s="69"/>
      <c r="M42" s="70"/>
      <c r="N42" s="53">
        <f t="shared" si="4"/>
        <v>0</v>
      </c>
      <c r="O42" s="16"/>
    </row>
    <row r="43" spans="1:15" s="7" customFormat="1" ht="15">
      <c r="A43" s="285" t="s">
        <v>132</v>
      </c>
      <c r="B43" s="60"/>
      <c r="C43" s="69"/>
      <c r="D43" s="70"/>
      <c r="E43" s="61"/>
      <c r="F43" s="69"/>
      <c r="G43" s="70"/>
      <c r="H43" s="209" t="s">
        <v>198</v>
      </c>
      <c r="I43" s="210">
        <v>41608</v>
      </c>
      <c r="J43" s="70">
        <v>1736.38</v>
      </c>
      <c r="K43" s="60"/>
      <c r="L43" s="69"/>
      <c r="M43" s="70"/>
      <c r="N43" s="53">
        <f t="shared" si="4"/>
        <v>1736.38</v>
      </c>
      <c r="O43" s="16"/>
    </row>
    <row r="44" spans="1:15" s="7" customFormat="1" ht="15">
      <c r="A44" s="286"/>
      <c r="B44" s="60"/>
      <c r="C44" s="69"/>
      <c r="D44" s="70"/>
      <c r="E44" s="61"/>
      <c r="F44" s="69"/>
      <c r="G44" s="70"/>
      <c r="H44" s="60">
        <v>248</v>
      </c>
      <c r="I44" s="232">
        <v>41615</v>
      </c>
      <c r="J44" s="70">
        <v>1736.38</v>
      </c>
      <c r="K44" s="60"/>
      <c r="L44" s="69"/>
      <c r="M44" s="70"/>
      <c r="N44" s="53">
        <f t="shared" si="4"/>
        <v>1736.38</v>
      </c>
      <c r="O44" s="16"/>
    </row>
    <row r="45" spans="1:15" s="7" customFormat="1" ht="15.75" thickBot="1">
      <c r="A45" s="287"/>
      <c r="B45" s="60"/>
      <c r="C45" s="69"/>
      <c r="D45" s="70"/>
      <c r="E45" s="61"/>
      <c r="F45" s="69"/>
      <c r="G45" s="70"/>
      <c r="H45" s="209" t="s">
        <v>199</v>
      </c>
      <c r="I45" s="210">
        <v>41622</v>
      </c>
      <c r="J45" s="70">
        <v>868.19</v>
      </c>
      <c r="K45" s="60"/>
      <c r="L45" s="69"/>
      <c r="M45" s="70"/>
      <c r="N45" s="53">
        <f t="shared" si="4"/>
        <v>868.19</v>
      </c>
      <c r="O45" s="16"/>
    </row>
    <row r="46" spans="1:15" s="7" customFormat="1" ht="19.5" thickBot="1">
      <c r="A46" s="116" t="s">
        <v>113</v>
      </c>
      <c r="B46" s="60"/>
      <c r="C46" s="69"/>
      <c r="D46" s="59">
        <f>O46/4</f>
        <v>10603.34</v>
      </c>
      <c r="E46" s="61"/>
      <c r="F46" s="69"/>
      <c r="G46" s="59">
        <f>O46/4</f>
        <v>10603.34</v>
      </c>
      <c r="H46" s="60"/>
      <c r="I46" s="69"/>
      <c r="J46" s="59">
        <f>O46/4</f>
        <v>10603.34</v>
      </c>
      <c r="K46" s="60"/>
      <c r="L46" s="69"/>
      <c r="M46" s="59">
        <f>O46/4</f>
        <v>10603.34</v>
      </c>
      <c r="N46" s="53">
        <f t="shared" si="4"/>
        <v>42413.36</v>
      </c>
      <c r="O46" s="16">
        <v>42413.36</v>
      </c>
    </row>
    <row r="47" spans="1:15" s="6" customFormat="1" ht="20.25" thickBot="1">
      <c r="A47" s="45" t="s">
        <v>4</v>
      </c>
      <c r="B47" s="76"/>
      <c r="C47" s="77"/>
      <c r="D47" s="78">
        <f>SUM(D5:D46)</f>
        <v>94578.47</v>
      </c>
      <c r="E47" s="22"/>
      <c r="F47" s="77"/>
      <c r="G47" s="78">
        <f>SUM(G5:G46)</f>
        <v>84107.31</v>
      </c>
      <c r="H47" s="79"/>
      <c r="I47" s="77"/>
      <c r="J47" s="78">
        <f>SUM(J5:J46)</f>
        <v>89260.53</v>
      </c>
      <c r="K47" s="79"/>
      <c r="L47" s="77"/>
      <c r="M47" s="80">
        <f>SUM(M5:M46)</f>
        <v>89850.43</v>
      </c>
      <c r="N47" s="53">
        <f t="shared" si="4"/>
        <v>357796.74</v>
      </c>
      <c r="O47" s="25">
        <f>SUM(O5:O46)</f>
        <v>322955.78</v>
      </c>
    </row>
    <row r="48" spans="1:15" s="11" customFormat="1" ht="20.25" hidden="1" thickBot="1">
      <c r="A48" s="46" t="s">
        <v>2</v>
      </c>
      <c r="B48" s="71"/>
      <c r="C48" s="72"/>
      <c r="D48" s="73"/>
      <c r="E48" s="74"/>
      <c r="F48" s="72"/>
      <c r="G48" s="75"/>
      <c r="H48" s="71"/>
      <c r="I48" s="72"/>
      <c r="J48" s="73"/>
      <c r="K48" s="71"/>
      <c r="L48" s="72"/>
      <c r="M48" s="73"/>
      <c r="N48" s="53">
        <f t="shared" si="4"/>
        <v>0</v>
      </c>
      <c r="O48" s="26"/>
    </row>
    <row r="49" spans="1:15" s="13" customFormat="1" ht="39.75" customHeight="1" thickBot="1">
      <c r="A49" s="270" t="s">
        <v>3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2"/>
      <c r="O49" s="27"/>
    </row>
    <row r="50" spans="1:15" s="7" customFormat="1" ht="15">
      <c r="A50" s="153" t="s">
        <v>143</v>
      </c>
      <c r="B50" s="60"/>
      <c r="C50" s="69"/>
      <c r="D50" s="70"/>
      <c r="E50" s="61"/>
      <c r="F50" s="69"/>
      <c r="G50" s="70"/>
      <c r="H50" s="60"/>
      <c r="I50" s="69"/>
      <c r="J50" s="70"/>
      <c r="K50" s="60"/>
      <c r="L50" s="69"/>
      <c r="M50" s="70"/>
      <c r="N50" s="53"/>
      <c r="O50" s="16"/>
    </row>
    <row r="51" spans="1:15" s="7" customFormat="1" ht="15">
      <c r="A51" s="153" t="s">
        <v>144</v>
      </c>
      <c r="B51" s="60"/>
      <c r="C51" s="69"/>
      <c r="D51" s="70"/>
      <c r="E51" s="61"/>
      <c r="F51" s="69"/>
      <c r="G51" s="70"/>
      <c r="H51" s="60"/>
      <c r="I51" s="69"/>
      <c r="J51" s="70"/>
      <c r="K51" s="60"/>
      <c r="L51" s="69"/>
      <c r="M51" s="70"/>
      <c r="N51" s="53"/>
      <c r="O51" s="16"/>
    </row>
    <row r="52" spans="1:15" s="7" customFormat="1" ht="18.75" customHeight="1">
      <c r="A52" s="216" t="s">
        <v>145</v>
      </c>
      <c r="B52" s="60"/>
      <c r="C52" s="69"/>
      <c r="D52" s="70"/>
      <c r="E52" s="288" t="s">
        <v>200</v>
      </c>
      <c r="F52" s="290" t="s">
        <v>202</v>
      </c>
      <c r="G52" s="292">
        <v>70297.17</v>
      </c>
      <c r="H52" s="209"/>
      <c r="I52" s="210"/>
      <c r="J52" s="70"/>
      <c r="K52" s="60"/>
      <c r="L52" s="69"/>
      <c r="M52" s="70"/>
      <c r="N52" s="53"/>
      <c r="O52" s="16"/>
    </row>
    <row r="53" spans="1:15" s="7" customFormat="1" ht="15">
      <c r="A53" s="216" t="s">
        <v>148</v>
      </c>
      <c r="B53" s="60"/>
      <c r="C53" s="69"/>
      <c r="D53" s="70"/>
      <c r="E53" s="289"/>
      <c r="F53" s="291"/>
      <c r="G53" s="293"/>
      <c r="H53" s="209"/>
      <c r="I53" s="210"/>
      <c r="J53" s="70"/>
      <c r="K53" s="60"/>
      <c r="L53" s="69"/>
      <c r="M53" s="70"/>
      <c r="N53" s="53"/>
      <c r="O53" s="16"/>
    </row>
    <row r="54" spans="1:15" s="7" customFormat="1" ht="15">
      <c r="A54" s="216" t="s">
        <v>173</v>
      </c>
      <c r="B54" s="60"/>
      <c r="C54" s="69"/>
      <c r="D54" s="70"/>
      <c r="E54" s="209" t="s">
        <v>174</v>
      </c>
      <c r="F54" s="210">
        <v>41523</v>
      </c>
      <c r="G54" s="70">
        <v>25310.35</v>
      </c>
      <c r="H54" s="60"/>
      <c r="I54" s="69"/>
      <c r="J54" s="70"/>
      <c r="K54" s="60"/>
      <c r="L54" s="69"/>
      <c r="M54" s="70"/>
      <c r="N54" s="53"/>
      <c r="O54" s="16"/>
    </row>
    <row r="55" spans="1:15" s="7" customFormat="1" ht="15">
      <c r="A55" s="216" t="s">
        <v>147</v>
      </c>
      <c r="B55" s="60"/>
      <c r="C55" s="69"/>
      <c r="D55" s="70"/>
      <c r="E55" s="209" t="s">
        <v>167</v>
      </c>
      <c r="F55" s="210">
        <v>41509</v>
      </c>
      <c r="G55" s="70">
        <v>51612.32</v>
      </c>
      <c r="H55" s="60"/>
      <c r="I55" s="69"/>
      <c r="J55" s="70"/>
      <c r="K55" s="60"/>
      <c r="L55" s="69"/>
      <c r="M55" s="70"/>
      <c r="N55" s="53"/>
      <c r="O55" s="16"/>
    </row>
    <row r="56" spans="1:15" s="7" customFormat="1" ht="15.75" thickBot="1">
      <c r="A56" s="216" t="s">
        <v>180</v>
      </c>
      <c r="B56" s="60"/>
      <c r="C56" s="69"/>
      <c r="D56" s="70"/>
      <c r="E56" s="209" t="s">
        <v>179</v>
      </c>
      <c r="F56" s="210">
        <v>41547</v>
      </c>
      <c r="G56" s="70">
        <v>17080.85</v>
      </c>
      <c r="H56" s="60"/>
      <c r="I56" s="69"/>
      <c r="J56" s="70"/>
      <c r="K56" s="60"/>
      <c r="L56" s="69"/>
      <c r="M56" s="70"/>
      <c r="N56" s="53"/>
      <c r="O56" s="16"/>
    </row>
    <row r="57" spans="1:15" s="86" customFormat="1" ht="20.25" thickBot="1">
      <c r="A57" s="81" t="s">
        <v>4</v>
      </c>
      <c r="B57" s="82"/>
      <c r="C57" s="93"/>
      <c r="D57" s="93">
        <f>SUM(D50:D56)</f>
        <v>0</v>
      </c>
      <c r="E57" s="93"/>
      <c r="F57" s="93"/>
      <c r="G57" s="93">
        <f>SUM(G50:G56)</f>
        <v>164300.69</v>
      </c>
      <c r="H57" s="93"/>
      <c r="I57" s="93"/>
      <c r="J57" s="93">
        <f>SUM(J50:J56)</f>
        <v>0</v>
      </c>
      <c r="K57" s="93"/>
      <c r="L57" s="93"/>
      <c r="M57" s="93">
        <f>SUM(M50:M56)</f>
        <v>0</v>
      </c>
      <c r="N57" s="53">
        <f>M57+J57+G57+D57</f>
        <v>164300.69</v>
      </c>
      <c r="O57" s="85"/>
    </row>
    <row r="58" spans="1:15" s="7" customFormat="1" ht="42" customHeight="1">
      <c r="A58" s="270" t="s">
        <v>29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2"/>
      <c r="O58" s="17"/>
    </row>
    <row r="59" spans="1:15" s="7" customFormat="1" ht="15">
      <c r="A59" s="43" t="s">
        <v>153</v>
      </c>
      <c r="B59" s="209" t="s">
        <v>154</v>
      </c>
      <c r="C59" s="210">
        <v>41446</v>
      </c>
      <c r="D59" s="70">
        <v>2969.88</v>
      </c>
      <c r="E59" s="24"/>
      <c r="F59" s="1"/>
      <c r="G59" s="17"/>
      <c r="H59" s="36"/>
      <c r="I59" s="1"/>
      <c r="J59" s="41"/>
      <c r="K59" s="36"/>
      <c r="L59" s="1"/>
      <c r="M59" s="41"/>
      <c r="N59" s="52"/>
      <c r="O59" s="24"/>
    </row>
    <row r="60" spans="1:15" s="7" customFormat="1" ht="15">
      <c r="A60" s="43" t="s">
        <v>157</v>
      </c>
      <c r="B60" s="209" t="s">
        <v>158</v>
      </c>
      <c r="C60" s="210">
        <v>41486</v>
      </c>
      <c r="D60" s="70">
        <v>513.24</v>
      </c>
      <c r="E60" s="52"/>
      <c r="F60" s="10"/>
      <c r="G60" s="19"/>
      <c r="H60" s="35"/>
      <c r="I60" s="10"/>
      <c r="J60" s="40"/>
      <c r="K60" s="35"/>
      <c r="L60" s="10"/>
      <c r="M60" s="40"/>
      <c r="N60" s="52"/>
      <c r="O60" s="24"/>
    </row>
    <row r="61" spans="1:15" s="7" customFormat="1" ht="15">
      <c r="A61" s="43" t="s">
        <v>165</v>
      </c>
      <c r="B61" s="35"/>
      <c r="C61" s="10"/>
      <c r="D61" s="40"/>
      <c r="E61" s="209" t="s">
        <v>164</v>
      </c>
      <c r="F61" s="210">
        <v>41509</v>
      </c>
      <c r="G61" s="70">
        <v>184.33</v>
      </c>
      <c r="H61" s="35"/>
      <c r="I61" s="10"/>
      <c r="J61" s="40"/>
      <c r="K61" s="35"/>
      <c r="L61" s="10"/>
      <c r="M61" s="40"/>
      <c r="N61" s="52"/>
      <c r="O61" s="24"/>
    </row>
    <row r="62" spans="1:15" s="7" customFormat="1" ht="15">
      <c r="A62" s="43" t="s">
        <v>166</v>
      </c>
      <c r="B62" s="35"/>
      <c r="C62" s="10"/>
      <c r="D62" s="40"/>
      <c r="E62" s="209" t="s">
        <v>164</v>
      </c>
      <c r="F62" s="210">
        <v>41509</v>
      </c>
      <c r="G62" s="70">
        <v>721.52</v>
      </c>
      <c r="H62" s="35"/>
      <c r="I62" s="10"/>
      <c r="J62" s="40"/>
      <c r="K62" s="35"/>
      <c r="L62" s="10"/>
      <c r="M62" s="40"/>
      <c r="N62" s="52"/>
      <c r="O62" s="24"/>
    </row>
    <row r="63" spans="1:15" s="7" customFormat="1" ht="15">
      <c r="A63" s="43" t="s">
        <v>169</v>
      </c>
      <c r="B63" s="35"/>
      <c r="C63" s="10"/>
      <c r="D63" s="40"/>
      <c r="E63" s="209" t="s">
        <v>170</v>
      </c>
      <c r="F63" s="210">
        <v>41530</v>
      </c>
      <c r="G63" s="70">
        <v>397.53</v>
      </c>
      <c r="H63" s="35"/>
      <c r="I63" s="10"/>
      <c r="J63" s="40"/>
      <c r="K63" s="35"/>
      <c r="L63" s="10"/>
      <c r="M63" s="40"/>
      <c r="N63" s="52"/>
      <c r="O63" s="24"/>
    </row>
    <row r="64" spans="1:15" s="7" customFormat="1" ht="15">
      <c r="A64" s="43" t="s">
        <v>171</v>
      </c>
      <c r="B64" s="35"/>
      <c r="C64" s="10"/>
      <c r="D64" s="40"/>
      <c r="E64" s="209" t="s">
        <v>172</v>
      </c>
      <c r="F64" s="210">
        <v>41537</v>
      </c>
      <c r="G64" s="70">
        <v>751.13</v>
      </c>
      <c r="H64" s="35"/>
      <c r="I64" s="10"/>
      <c r="J64" s="40"/>
      <c r="K64" s="35"/>
      <c r="L64" s="10"/>
      <c r="M64" s="40"/>
      <c r="N64" s="52"/>
      <c r="O64" s="24"/>
    </row>
    <row r="65" spans="1:15" s="7" customFormat="1" ht="15">
      <c r="A65" s="43" t="s">
        <v>176</v>
      </c>
      <c r="B65" s="35"/>
      <c r="C65" s="10"/>
      <c r="D65" s="40"/>
      <c r="E65" s="209" t="s">
        <v>175</v>
      </c>
      <c r="F65" s="210">
        <v>41544</v>
      </c>
      <c r="G65" s="70">
        <v>688.69</v>
      </c>
      <c r="H65" s="35"/>
      <c r="I65" s="10"/>
      <c r="J65" s="40"/>
      <c r="K65" s="35"/>
      <c r="L65" s="10"/>
      <c r="M65" s="40"/>
      <c r="N65" s="52"/>
      <c r="O65" s="24"/>
    </row>
    <row r="66" spans="1:15" s="7" customFormat="1" ht="15">
      <c r="A66" s="216" t="s">
        <v>177</v>
      </c>
      <c r="B66" s="35"/>
      <c r="C66" s="10"/>
      <c r="D66" s="40"/>
      <c r="E66" s="217" t="s">
        <v>178</v>
      </c>
      <c r="F66" s="218">
        <v>41547</v>
      </c>
      <c r="G66" s="219">
        <v>20752.82</v>
      </c>
      <c r="H66" s="35"/>
      <c r="I66" s="10"/>
      <c r="J66" s="40"/>
      <c r="K66" s="35"/>
      <c r="L66" s="10"/>
      <c r="M66" s="40"/>
      <c r="N66" s="52"/>
      <c r="O66" s="24"/>
    </row>
    <row r="67" spans="1:15" s="7" customFormat="1" ht="25.5">
      <c r="A67" s="43" t="s">
        <v>204</v>
      </c>
      <c r="B67" s="35"/>
      <c r="C67" s="10"/>
      <c r="D67" s="40"/>
      <c r="E67" s="209" t="s">
        <v>200</v>
      </c>
      <c r="F67" s="210" t="s">
        <v>205</v>
      </c>
      <c r="G67" s="70">
        <v>3572.48</v>
      </c>
      <c r="H67" s="209"/>
      <c r="I67" s="210"/>
      <c r="J67" s="70"/>
      <c r="K67" s="35"/>
      <c r="L67" s="10"/>
      <c r="M67" s="40"/>
      <c r="N67" s="52"/>
      <c r="O67" s="24"/>
    </row>
    <row r="68" spans="1:15" s="7" customFormat="1" ht="25.5">
      <c r="A68" s="43" t="s">
        <v>206</v>
      </c>
      <c r="B68" s="35"/>
      <c r="C68" s="10"/>
      <c r="D68" s="40"/>
      <c r="E68" s="52"/>
      <c r="F68" s="10"/>
      <c r="G68" s="19"/>
      <c r="H68" s="209" t="s">
        <v>200</v>
      </c>
      <c r="I68" s="210" t="s">
        <v>207</v>
      </c>
      <c r="J68" s="70">
        <v>1620.89</v>
      </c>
      <c r="K68" s="35"/>
      <c r="L68" s="10"/>
      <c r="M68" s="40"/>
      <c r="N68" s="52"/>
      <c r="O68" s="24"/>
    </row>
    <row r="69" spans="1:15" s="7" customFormat="1" ht="25.5">
      <c r="A69" s="43" t="s">
        <v>208</v>
      </c>
      <c r="B69" s="35"/>
      <c r="C69" s="10"/>
      <c r="D69" s="40"/>
      <c r="E69" s="52"/>
      <c r="F69" s="10"/>
      <c r="G69" s="19"/>
      <c r="H69" s="209" t="s">
        <v>200</v>
      </c>
      <c r="I69" s="210" t="s">
        <v>209</v>
      </c>
      <c r="J69" s="70">
        <v>451.71</v>
      </c>
      <c r="K69" s="35"/>
      <c r="L69" s="10"/>
      <c r="M69" s="40"/>
      <c r="N69" s="52"/>
      <c r="O69" s="24"/>
    </row>
    <row r="70" spans="1:15" s="7" customFormat="1" ht="25.5">
      <c r="A70" s="43" t="s">
        <v>210</v>
      </c>
      <c r="B70" s="35"/>
      <c r="C70" s="10"/>
      <c r="D70" s="40"/>
      <c r="E70" s="52"/>
      <c r="F70" s="10"/>
      <c r="G70" s="19"/>
      <c r="H70" s="209" t="s">
        <v>200</v>
      </c>
      <c r="I70" s="210" t="s">
        <v>211</v>
      </c>
      <c r="J70" s="70">
        <v>1283.68</v>
      </c>
      <c r="K70" s="35"/>
      <c r="L70" s="10"/>
      <c r="M70" s="40"/>
      <c r="N70" s="52"/>
      <c r="O70" s="24"/>
    </row>
    <row r="71" spans="1:15" s="7" customFormat="1" ht="25.5">
      <c r="A71" s="43" t="s">
        <v>213</v>
      </c>
      <c r="B71" s="35"/>
      <c r="C71" s="10"/>
      <c r="D71" s="40"/>
      <c r="E71" s="52"/>
      <c r="F71" s="10"/>
      <c r="G71" s="19"/>
      <c r="H71" s="209" t="s">
        <v>200</v>
      </c>
      <c r="I71" s="210" t="s">
        <v>212</v>
      </c>
      <c r="J71" s="70">
        <v>806.04</v>
      </c>
      <c r="K71" s="35"/>
      <c r="L71" s="10"/>
      <c r="M71" s="40"/>
      <c r="N71" s="52"/>
      <c r="O71" s="24"/>
    </row>
    <row r="72" spans="1:15" s="7" customFormat="1" ht="15">
      <c r="A72" s="43" t="s">
        <v>219</v>
      </c>
      <c r="B72" s="35"/>
      <c r="C72" s="10"/>
      <c r="D72" s="40"/>
      <c r="E72" s="52"/>
      <c r="F72" s="10"/>
      <c r="G72" s="19"/>
      <c r="H72" s="35"/>
      <c r="I72" s="10"/>
      <c r="J72" s="40"/>
      <c r="K72" s="209" t="s">
        <v>220</v>
      </c>
      <c r="L72" s="210">
        <v>41696</v>
      </c>
      <c r="M72" s="70">
        <v>970.2</v>
      </c>
      <c r="N72" s="52"/>
      <c r="O72" s="24"/>
    </row>
    <row r="73" spans="1:15" s="7" customFormat="1" ht="15">
      <c r="A73" s="44" t="s">
        <v>221</v>
      </c>
      <c r="B73" s="60"/>
      <c r="C73" s="69"/>
      <c r="D73" s="54"/>
      <c r="E73" s="61"/>
      <c r="F73" s="69"/>
      <c r="G73" s="21"/>
      <c r="H73" s="60"/>
      <c r="I73" s="69"/>
      <c r="J73" s="54"/>
      <c r="K73" s="209" t="s">
        <v>222</v>
      </c>
      <c r="L73" s="210">
        <v>41733</v>
      </c>
      <c r="M73" s="70">
        <v>1459.71</v>
      </c>
      <c r="N73" s="52"/>
      <c r="O73" s="24"/>
    </row>
    <row r="74" spans="1:15" s="7" customFormat="1" ht="15">
      <c r="A74" s="44" t="s">
        <v>223</v>
      </c>
      <c r="B74" s="60"/>
      <c r="C74" s="69"/>
      <c r="D74" s="54"/>
      <c r="E74" s="61"/>
      <c r="F74" s="69"/>
      <c r="G74" s="21"/>
      <c r="H74" s="60"/>
      <c r="I74" s="69"/>
      <c r="J74" s="54"/>
      <c r="K74" s="209" t="s">
        <v>222</v>
      </c>
      <c r="L74" s="210">
        <v>41733</v>
      </c>
      <c r="M74" s="70">
        <v>522.3</v>
      </c>
      <c r="N74" s="52"/>
      <c r="O74" s="24"/>
    </row>
    <row r="75" spans="1:15" s="7" customFormat="1" ht="15">
      <c r="A75" s="44" t="s">
        <v>224</v>
      </c>
      <c r="B75" s="60"/>
      <c r="C75" s="69"/>
      <c r="D75" s="54"/>
      <c r="E75" s="61"/>
      <c r="F75" s="69"/>
      <c r="G75" s="21"/>
      <c r="H75" s="60"/>
      <c r="I75" s="69"/>
      <c r="J75" s="54"/>
      <c r="K75" s="209" t="s">
        <v>225</v>
      </c>
      <c r="L75" s="210">
        <v>41754</v>
      </c>
      <c r="M75" s="70">
        <v>160.95</v>
      </c>
      <c r="N75" s="52"/>
      <c r="O75" s="24"/>
    </row>
    <row r="76" spans="1:15" s="7" customFormat="1" ht="15">
      <c r="A76" s="43" t="s">
        <v>226</v>
      </c>
      <c r="B76" s="60"/>
      <c r="C76" s="69"/>
      <c r="D76" s="54"/>
      <c r="E76" s="61"/>
      <c r="F76" s="69"/>
      <c r="G76" s="21"/>
      <c r="H76" s="60"/>
      <c r="I76" s="69"/>
      <c r="J76" s="54"/>
      <c r="K76" s="209" t="s">
        <v>227</v>
      </c>
      <c r="L76" s="210">
        <v>41759</v>
      </c>
      <c r="M76" s="70">
        <v>688.69</v>
      </c>
      <c r="N76" s="52"/>
      <c r="O76" s="24"/>
    </row>
    <row r="77" spans="1:15" s="7" customFormat="1" ht="13.5" thickBot="1">
      <c r="A77" s="44"/>
      <c r="B77" s="60"/>
      <c r="C77" s="69"/>
      <c r="D77" s="54"/>
      <c r="E77" s="61"/>
      <c r="F77" s="69"/>
      <c r="G77" s="21"/>
      <c r="H77" s="60"/>
      <c r="I77" s="69"/>
      <c r="J77" s="54"/>
      <c r="K77" s="60"/>
      <c r="L77" s="69"/>
      <c r="M77" s="54"/>
      <c r="N77" s="52"/>
      <c r="O77" s="24"/>
    </row>
    <row r="78" spans="1:15" s="86" customFormat="1" ht="20.25" thickBot="1">
      <c r="A78" s="81" t="s">
        <v>4</v>
      </c>
      <c r="B78" s="82"/>
      <c r="C78" s="83"/>
      <c r="D78" s="87">
        <f>SUM(D59:D77)</f>
        <v>3483.12</v>
      </c>
      <c r="E78" s="88"/>
      <c r="F78" s="83"/>
      <c r="G78" s="87">
        <f>SUM(G59:G77)</f>
        <v>27068.5</v>
      </c>
      <c r="H78" s="89"/>
      <c r="I78" s="83"/>
      <c r="J78" s="87">
        <f>SUM(J59:J77)</f>
        <v>4162.32</v>
      </c>
      <c r="K78" s="89"/>
      <c r="L78" s="83"/>
      <c r="M78" s="87">
        <f>SUM(M59:M77)</f>
        <v>3801.85</v>
      </c>
      <c r="N78" s="53">
        <f>M78+J78+G78+D78</f>
        <v>38515.79</v>
      </c>
      <c r="O78" s="90"/>
    </row>
    <row r="79" spans="1:15" s="7" customFormat="1" ht="40.5" customHeight="1" hidden="1" thickBot="1">
      <c r="A79" s="267" t="s">
        <v>30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9"/>
      <c r="O79" s="62"/>
    </row>
    <row r="80" spans="1:15" s="7" customFormat="1" ht="12.75" hidden="1">
      <c r="A80" s="43"/>
      <c r="B80" s="35"/>
      <c r="C80" s="10"/>
      <c r="D80" s="40"/>
      <c r="E80" s="52"/>
      <c r="F80" s="10"/>
      <c r="G80" s="19"/>
      <c r="H80" s="35"/>
      <c r="I80" s="10"/>
      <c r="J80" s="40"/>
      <c r="K80" s="35"/>
      <c r="L80" s="10"/>
      <c r="M80" s="40"/>
      <c r="N80" s="52"/>
      <c r="O80" s="24"/>
    </row>
    <row r="81" spans="1:15" s="7" customFormat="1" ht="12.75" hidden="1">
      <c r="A81" s="43"/>
      <c r="B81" s="35"/>
      <c r="C81" s="10"/>
      <c r="D81" s="40"/>
      <c r="E81" s="52"/>
      <c r="F81" s="10"/>
      <c r="G81" s="19"/>
      <c r="H81" s="35"/>
      <c r="I81" s="10"/>
      <c r="J81" s="40"/>
      <c r="K81" s="35"/>
      <c r="L81" s="10"/>
      <c r="M81" s="40"/>
      <c r="N81" s="52"/>
      <c r="O81" s="24"/>
    </row>
    <row r="82" spans="1:15" s="7" customFormat="1" ht="12.75" hidden="1">
      <c r="A82" s="43"/>
      <c r="B82" s="35"/>
      <c r="C82" s="10"/>
      <c r="D82" s="40"/>
      <c r="E82" s="52"/>
      <c r="F82" s="10"/>
      <c r="G82" s="19"/>
      <c r="H82" s="35"/>
      <c r="I82" s="10"/>
      <c r="J82" s="40"/>
      <c r="K82" s="35"/>
      <c r="L82" s="10"/>
      <c r="M82" s="40"/>
      <c r="N82" s="52"/>
      <c r="O82" s="24"/>
    </row>
    <row r="83" spans="1:15" s="7" customFormat="1" ht="12.75" hidden="1">
      <c r="A83" s="43"/>
      <c r="B83" s="35"/>
      <c r="C83" s="10"/>
      <c r="D83" s="40"/>
      <c r="E83" s="52"/>
      <c r="F83" s="10"/>
      <c r="G83" s="19"/>
      <c r="H83" s="35"/>
      <c r="I83" s="10"/>
      <c r="J83" s="40"/>
      <c r="K83" s="35"/>
      <c r="L83" s="10"/>
      <c r="M83" s="40"/>
      <c r="N83" s="52"/>
      <c r="O83" s="24"/>
    </row>
    <row r="84" spans="1:15" s="7" customFormat="1" ht="13.5" hidden="1" thickBot="1">
      <c r="A84" s="43"/>
      <c r="B84" s="35"/>
      <c r="C84" s="10"/>
      <c r="D84" s="40"/>
      <c r="E84" s="52"/>
      <c r="F84" s="10"/>
      <c r="G84" s="19"/>
      <c r="H84" s="35"/>
      <c r="I84" s="10"/>
      <c r="J84" s="40"/>
      <c r="K84" s="35"/>
      <c r="L84" s="10"/>
      <c r="M84" s="40"/>
      <c r="N84" s="52"/>
      <c r="O84" s="24"/>
    </row>
    <row r="85" spans="1:15" s="86" customFormat="1" ht="20.25" hidden="1" thickBot="1">
      <c r="A85" s="81" t="s">
        <v>4</v>
      </c>
      <c r="B85" s="89"/>
      <c r="C85" s="91"/>
      <c r="D85" s="93">
        <f>SUM(D80:D84)</f>
        <v>0</v>
      </c>
      <c r="E85" s="94"/>
      <c r="F85" s="93"/>
      <c r="G85" s="93">
        <f>SUM(G80:G84)</f>
        <v>0</v>
      </c>
      <c r="H85" s="93"/>
      <c r="I85" s="93"/>
      <c r="J85" s="93">
        <f>SUM(J80:J84)</f>
        <v>0</v>
      </c>
      <c r="K85" s="93"/>
      <c r="L85" s="93"/>
      <c r="M85" s="93">
        <f>SUM(M80:M84)</f>
        <v>0</v>
      </c>
      <c r="N85" s="84"/>
      <c r="O85" s="92"/>
    </row>
    <row r="86" spans="1:15" s="7" customFormat="1" ht="20.25" thickBot="1">
      <c r="A86" s="65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2"/>
    </row>
    <row r="87" spans="1:15" s="2" customFormat="1" ht="20.25" thickBot="1">
      <c r="A87" s="47" t="s">
        <v>6</v>
      </c>
      <c r="B87" s="66"/>
      <c r="C87" s="63"/>
      <c r="D87" s="67">
        <f>D85+D78+D57+D47</f>
        <v>98061.59</v>
      </c>
      <c r="E87" s="64"/>
      <c r="F87" s="63"/>
      <c r="G87" s="67">
        <f>G85+G78+G57+G47</f>
        <v>275476.5</v>
      </c>
      <c r="H87" s="64"/>
      <c r="I87" s="63"/>
      <c r="J87" s="67">
        <f>J85+J78+J57+J47</f>
        <v>93422.85</v>
      </c>
      <c r="K87" s="64"/>
      <c r="L87" s="63"/>
      <c r="M87" s="67">
        <f>M85+M78+M57+M47</f>
        <v>93652.28</v>
      </c>
      <c r="N87" s="53">
        <f>M87+J87+G87+D87</f>
        <v>560613.22</v>
      </c>
      <c r="O87" s="28">
        <f>M87+J87+G87+D87</f>
        <v>560613.22</v>
      </c>
    </row>
    <row r="88" spans="1:13" s="2" customFormat="1" ht="13.5" thickBot="1">
      <c r="A88" s="57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4" s="2" customFormat="1" ht="13.5" thickBot="1">
      <c r="A89" s="55"/>
      <c r="B89" s="58" t="s">
        <v>18</v>
      </c>
      <c r="C89" s="58" t="s">
        <v>19</v>
      </c>
      <c r="D89" s="58" t="s">
        <v>20</v>
      </c>
      <c r="E89" s="58" t="s">
        <v>21</v>
      </c>
      <c r="F89" s="58" t="s">
        <v>22</v>
      </c>
      <c r="G89" s="58" t="s">
        <v>23</v>
      </c>
      <c r="H89" s="58" t="s">
        <v>24</v>
      </c>
      <c r="I89" s="58" t="s">
        <v>25</v>
      </c>
      <c r="J89" s="58" t="s">
        <v>14</v>
      </c>
      <c r="K89" s="58" t="s">
        <v>15</v>
      </c>
      <c r="L89" s="58" t="s">
        <v>16</v>
      </c>
      <c r="M89" s="58" t="s">
        <v>17</v>
      </c>
      <c r="N89" s="58" t="s">
        <v>27</v>
      </c>
    </row>
    <row r="90" spans="1:14" s="2" customFormat="1" ht="13.5" thickBot="1">
      <c r="A90" s="57" t="s">
        <v>13</v>
      </c>
      <c r="B90" s="220">
        <f>'[1]Лист1'!$FZ$77</f>
        <v>8887.04</v>
      </c>
      <c r="C90" s="55">
        <f>B96</f>
        <v>53502.48</v>
      </c>
      <c r="D90" s="55">
        <f aca="true" t="shared" si="5" ref="D90:M90">C96</f>
        <v>97731.84</v>
      </c>
      <c r="E90" s="56">
        <f>D96</f>
        <v>49219.67</v>
      </c>
      <c r="F90" s="55">
        <f t="shared" si="5"/>
        <v>101792.41</v>
      </c>
      <c r="G90" s="55">
        <f t="shared" si="5"/>
        <v>146727.83</v>
      </c>
      <c r="H90" s="56">
        <f t="shared" si="5"/>
        <v>-84202.3</v>
      </c>
      <c r="I90" s="55">
        <f t="shared" si="5"/>
        <v>-36175.55</v>
      </c>
      <c r="J90" s="55">
        <f t="shared" si="5"/>
        <v>12279.91</v>
      </c>
      <c r="K90" s="56">
        <f t="shared" si="5"/>
        <v>-33746.46</v>
      </c>
      <c r="L90" s="55">
        <f t="shared" si="5"/>
        <v>9945.26</v>
      </c>
      <c r="M90" s="55">
        <f t="shared" si="5"/>
        <v>54696.5</v>
      </c>
      <c r="N90" s="55"/>
    </row>
    <row r="91" spans="1:14" s="215" customFormat="1" ht="13.5" thickBot="1">
      <c r="A91" s="213" t="s">
        <v>11</v>
      </c>
      <c r="B91" s="214">
        <v>43365.97</v>
      </c>
      <c r="C91" s="214">
        <v>46424.11</v>
      </c>
      <c r="D91" s="214">
        <v>44895.04</v>
      </c>
      <c r="E91" s="214">
        <v>44895.04</v>
      </c>
      <c r="F91" s="214">
        <v>44895.04</v>
      </c>
      <c r="G91" s="214">
        <v>44895.04</v>
      </c>
      <c r="H91" s="214">
        <v>44895.04</v>
      </c>
      <c r="I91" s="214">
        <v>44895.04</v>
      </c>
      <c r="J91" s="214">
        <v>44895.04</v>
      </c>
      <c r="K91" s="214">
        <v>44895.04</v>
      </c>
      <c r="L91" s="214">
        <v>44895.04</v>
      </c>
      <c r="M91" s="214">
        <v>44895.04</v>
      </c>
      <c r="N91" s="214">
        <f>SUM(B91:M91)</f>
        <v>538740.48</v>
      </c>
    </row>
    <row r="92" spans="1:14" s="215" customFormat="1" ht="13.5" thickBot="1">
      <c r="A92" s="213" t="s">
        <v>12</v>
      </c>
      <c r="B92" s="214">
        <v>44147.44</v>
      </c>
      <c r="C92" s="214">
        <v>43761.36</v>
      </c>
      <c r="D92" s="214">
        <v>49081.42</v>
      </c>
      <c r="E92" s="214">
        <v>52104.74</v>
      </c>
      <c r="F92" s="214">
        <v>44467.42</v>
      </c>
      <c r="G92" s="214">
        <v>44078.37</v>
      </c>
      <c r="H92" s="214">
        <v>47558.75</v>
      </c>
      <c r="I92" s="214">
        <v>47987.46</v>
      </c>
      <c r="J92" s="214">
        <v>46928.48</v>
      </c>
      <c r="K92" s="214">
        <v>43223.72</v>
      </c>
      <c r="L92" s="214">
        <v>44283.24</v>
      </c>
      <c r="M92" s="214">
        <v>42452.9</v>
      </c>
      <c r="N92" s="214">
        <f>SUM(B92:M92)</f>
        <v>550075.3</v>
      </c>
    </row>
    <row r="93" spans="1:14" s="215" customFormat="1" ht="13.5" thickBot="1">
      <c r="A93" s="213" t="s">
        <v>181</v>
      </c>
      <c r="B93" s="221">
        <v>246</v>
      </c>
      <c r="C93" s="221">
        <v>246</v>
      </c>
      <c r="D93" s="221">
        <v>246</v>
      </c>
      <c r="E93" s="221">
        <v>246</v>
      </c>
      <c r="F93" s="221">
        <v>246</v>
      </c>
      <c r="G93" s="221">
        <v>246</v>
      </c>
      <c r="H93" s="221">
        <v>246</v>
      </c>
      <c r="I93" s="221">
        <v>246</v>
      </c>
      <c r="J93" s="221">
        <v>246</v>
      </c>
      <c r="K93" s="221">
        <v>246</v>
      </c>
      <c r="L93" s="221">
        <v>246</v>
      </c>
      <c r="M93" s="221">
        <v>246</v>
      </c>
      <c r="N93" s="221">
        <f>SUM(B93:M93)</f>
        <v>2952</v>
      </c>
    </row>
    <row r="94" spans="1:14" s="215" customFormat="1" ht="13.5" thickBot="1">
      <c r="A94" s="213" t="s">
        <v>182</v>
      </c>
      <c r="B94" s="221">
        <v>222</v>
      </c>
      <c r="C94" s="221">
        <v>222</v>
      </c>
      <c r="D94" s="221">
        <v>222</v>
      </c>
      <c r="E94" s="221">
        <v>222</v>
      </c>
      <c r="F94" s="221">
        <v>222</v>
      </c>
      <c r="G94" s="221">
        <v>222</v>
      </c>
      <c r="H94" s="221">
        <v>222</v>
      </c>
      <c r="I94" s="221">
        <v>222</v>
      </c>
      <c r="J94" s="221">
        <v>222</v>
      </c>
      <c r="K94" s="221">
        <v>222</v>
      </c>
      <c r="L94" s="221">
        <v>222</v>
      </c>
      <c r="M94" s="221">
        <v>222</v>
      </c>
      <c r="N94" s="221">
        <f>SUM(B94:M94)</f>
        <v>2664</v>
      </c>
    </row>
    <row r="95" spans="1:14" s="2" customFormat="1" ht="13.5" thickBot="1">
      <c r="A95" s="57" t="s">
        <v>28</v>
      </c>
      <c r="B95" s="55">
        <f aca="true" t="shared" si="6" ref="B95:M95">B92-B91</f>
        <v>781.470000000001</v>
      </c>
      <c r="C95" s="55">
        <f t="shared" si="6"/>
        <v>-2662.75</v>
      </c>
      <c r="D95" s="55">
        <f t="shared" si="6"/>
        <v>4186.38</v>
      </c>
      <c r="E95" s="55">
        <f t="shared" si="6"/>
        <v>7209.7</v>
      </c>
      <c r="F95" s="55">
        <f t="shared" si="6"/>
        <v>-427.620000000003</v>
      </c>
      <c r="G95" s="55">
        <f t="shared" si="6"/>
        <v>-816.669999999998</v>
      </c>
      <c r="H95" s="55">
        <f t="shared" si="6"/>
        <v>2663.71</v>
      </c>
      <c r="I95" s="55">
        <f t="shared" si="6"/>
        <v>3092.42</v>
      </c>
      <c r="J95" s="55">
        <f t="shared" si="6"/>
        <v>2033.44</v>
      </c>
      <c r="K95" s="55">
        <f t="shared" si="6"/>
        <v>-1671.32</v>
      </c>
      <c r="L95" s="55">
        <f t="shared" si="6"/>
        <v>-611.800000000003</v>
      </c>
      <c r="M95" s="55">
        <f t="shared" si="6"/>
        <v>-2442.14</v>
      </c>
      <c r="N95" s="55">
        <f>M95+L95+K95+J95+I95+H95+G95+F95+E95+D95+C95+B95</f>
        <v>11334.82</v>
      </c>
    </row>
    <row r="96" spans="1:14" s="2" customFormat="1" ht="13.5" thickBot="1">
      <c r="A96" s="57" t="s">
        <v>26</v>
      </c>
      <c r="B96" s="222">
        <f>B90+B92+B93+B94</f>
        <v>53502.48</v>
      </c>
      <c r="C96" s="222">
        <f>C90+C92+C93+C94</f>
        <v>97731.84</v>
      </c>
      <c r="D96" s="223">
        <f>D90+D92+D93+D94-D87</f>
        <v>49219.67</v>
      </c>
      <c r="E96" s="222">
        <f>E90+E92+E93+E94</f>
        <v>101792.41</v>
      </c>
      <c r="F96" s="222">
        <f>F90+F92+F93+F94</f>
        <v>146727.83</v>
      </c>
      <c r="G96" s="223">
        <f>G90+G92+G93+G94-G87</f>
        <v>-84202.3</v>
      </c>
      <c r="H96" s="222">
        <f>H90+H92+H93+H94</f>
        <v>-36175.55</v>
      </c>
      <c r="I96" s="222">
        <f>I90+I92+I93+I94</f>
        <v>12279.91</v>
      </c>
      <c r="J96" s="223">
        <f>J90+J92+J93+J94-J87</f>
        <v>-33746.46</v>
      </c>
      <c r="K96" s="222">
        <f>K90+K92+K93+K94</f>
        <v>9945.26</v>
      </c>
      <c r="L96" s="222">
        <f>L90+L92+L93+L94</f>
        <v>54696.5</v>
      </c>
      <c r="M96" s="223">
        <f>M90+M92+M93+M94-M87</f>
        <v>3965.12</v>
      </c>
      <c r="N96" s="222"/>
    </row>
    <row r="97" spans="7:14" s="2" customFormat="1" ht="57" customHeight="1">
      <c r="G97" s="37"/>
      <c r="H97" s="281" t="s">
        <v>215</v>
      </c>
      <c r="I97" s="281"/>
      <c r="J97" s="281"/>
      <c r="K97" s="281"/>
      <c r="L97" s="282" t="s">
        <v>216</v>
      </c>
      <c r="M97" s="282"/>
      <c r="N97" s="282"/>
    </row>
    <row r="98" spans="8:14" s="2" customFormat="1" ht="72" customHeight="1">
      <c r="H98" s="283" t="s">
        <v>217</v>
      </c>
      <c r="I98" s="283"/>
      <c r="J98" s="283"/>
      <c r="K98" s="283"/>
      <c r="L98" s="284" t="s">
        <v>228</v>
      </c>
      <c r="M98" s="284"/>
      <c r="N98" s="284"/>
    </row>
    <row r="99" s="2" customFormat="1" ht="12.75"/>
    <row r="100" spans="8:13" s="2" customFormat="1" ht="15">
      <c r="H100" s="254" t="s">
        <v>183</v>
      </c>
      <c r="I100" s="254"/>
      <c r="J100" s="254"/>
      <c r="K100" s="224">
        <f>O87</f>
        <v>560613.22</v>
      </c>
      <c r="L100" s="225"/>
      <c r="M100"/>
    </row>
    <row r="101" spans="8:13" s="2" customFormat="1" ht="15">
      <c r="H101" s="254" t="s">
        <v>184</v>
      </c>
      <c r="I101" s="254"/>
      <c r="J101" s="254"/>
      <c r="K101" s="224">
        <f>N91</f>
        <v>538740.48</v>
      </c>
      <c r="L101" s="225"/>
      <c r="M101"/>
    </row>
    <row r="102" spans="8:13" s="2" customFormat="1" ht="15">
      <c r="H102" s="254" t="s">
        <v>185</v>
      </c>
      <c r="I102" s="254"/>
      <c r="J102" s="254"/>
      <c r="K102" s="224">
        <f>N92</f>
        <v>550075.3</v>
      </c>
      <c r="L102" s="225"/>
      <c r="M102"/>
    </row>
    <row r="103" spans="8:13" s="2" customFormat="1" ht="15">
      <c r="H103" s="254" t="s">
        <v>186</v>
      </c>
      <c r="I103" s="254"/>
      <c r="J103" s="254"/>
      <c r="K103" s="224">
        <f>K102-K101</f>
        <v>11334.82</v>
      </c>
      <c r="L103" s="225"/>
      <c r="M103"/>
    </row>
    <row r="104" spans="8:13" s="2" customFormat="1" ht="15">
      <c r="H104" s="260" t="s">
        <v>187</v>
      </c>
      <c r="I104" s="260"/>
      <c r="J104" s="260"/>
      <c r="K104" s="224">
        <f>K101-K100</f>
        <v>-21872.74</v>
      </c>
      <c r="L104" s="225"/>
      <c r="M104"/>
    </row>
    <row r="105" spans="8:13" s="2" customFormat="1" ht="15">
      <c r="H105" s="263" t="s">
        <v>188</v>
      </c>
      <c r="I105" s="264"/>
      <c r="J105" s="265"/>
      <c r="K105" s="224">
        <f>B90</f>
        <v>8887.04</v>
      </c>
      <c r="L105" s="225"/>
      <c r="M105"/>
    </row>
    <row r="106" spans="8:13" s="2" customFormat="1" ht="15.75">
      <c r="H106" s="256" t="s">
        <v>189</v>
      </c>
      <c r="I106" s="256"/>
      <c r="J106" s="256"/>
      <c r="K106" s="226">
        <f>K105+K104+K103+K107</f>
        <v>3965.12</v>
      </c>
      <c r="L106" s="225"/>
      <c r="M106"/>
    </row>
    <row r="107" spans="8:13" s="2" customFormat="1" ht="15">
      <c r="H107" s="257" t="s">
        <v>190</v>
      </c>
      <c r="I107" s="258"/>
      <c r="J107" s="259"/>
      <c r="K107" s="227">
        <f>N93+N94</f>
        <v>5616</v>
      </c>
      <c r="L107" s="225"/>
      <c r="M107"/>
    </row>
    <row r="108" spans="8:13" s="2" customFormat="1" ht="15">
      <c r="H108" s="260" t="s">
        <v>191</v>
      </c>
      <c r="I108" s="260"/>
      <c r="J108" s="260"/>
      <c r="K108" s="224">
        <f>D78+G78+J78+M78</f>
        <v>38515.79</v>
      </c>
      <c r="L108" s="261" t="s">
        <v>197</v>
      </c>
      <c r="M108" s="262"/>
    </row>
    <row r="109" spans="8:13" s="2" customFormat="1" ht="15">
      <c r="H109" s="255" t="s">
        <v>192</v>
      </c>
      <c r="I109" s="255"/>
      <c r="J109" s="255"/>
      <c r="K109" s="228">
        <v>8664.7</v>
      </c>
      <c r="L109" s="229"/>
      <c r="M109" s="3"/>
    </row>
    <row r="110" spans="8:13" s="2" customFormat="1" ht="15">
      <c r="H110" s="255" t="s">
        <v>193</v>
      </c>
      <c r="I110" s="255"/>
      <c r="J110" s="255"/>
      <c r="K110" s="228">
        <v>7281.57</v>
      </c>
      <c r="L110" s="229"/>
      <c r="M110" s="3"/>
    </row>
    <row r="111" spans="8:12" ht="15">
      <c r="H111" s="255" t="s">
        <v>194</v>
      </c>
      <c r="I111" s="255"/>
      <c r="J111" s="255"/>
      <c r="K111" s="228">
        <f>K109+K110</f>
        <v>15946.27</v>
      </c>
      <c r="L111" s="229"/>
    </row>
    <row r="112" spans="8:12" ht="15">
      <c r="H112" s="255" t="s">
        <v>195</v>
      </c>
      <c r="I112" s="255"/>
      <c r="J112" s="255"/>
      <c r="K112" s="228">
        <f>K111-K108</f>
        <v>-22569.52</v>
      </c>
      <c r="L112" s="229"/>
    </row>
    <row r="113" spans="8:12" ht="15.75">
      <c r="H113" s="255" t="s">
        <v>196</v>
      </c>
      <c r="I113" s="255"/>
      <c r="J113" s="255"/>
      <c r="K113" s="230">
        <f>K104-K112</f>
        <v>696.78</v>
      </c>
      <c r="L113" s="231"/>
    </row>
  </sheetData>
  <sheetProtection/>
  <mergeCells count="33">
    <mergeCell ref="H97:K97"/>
    <mergeCell ref="L97:N97"/>
    <mergeCell ref="H98:K98"/>
    <mergeCell ref="L98:N98"/>
    <mergeCell ref="A43:A45"/>
    <mergeCell ref="E52:E53"/>
    <mergeCell ref="F52:F53"/>
    <mergeCell ref="G52:G53"/>
    <mergeCell ref="A1:N1"/>
    <mergeCell ref="A79:N79"/>
    <mergeCell ref="A58:N58"/>
    <mergeCell ref="B2:D2"/>
    <mergeCell ref="E2:G2"/>
    <mergeCell ref="H2:J2"/>
    <mergeCell ref="K2:M2"/>
    <mergeCell ref="A4:O4"/>
    <mergeCell ref="A49:N49"/>
    <mergeCell ref="A18:A19"/>
    <mergeCell ref="L108:M108"/>
    <mergeCell ref="H109:J109"/>
    <mergeCell ref="H110:J110"/>
    <mergeCell ref="H111:J111"/>
    <mergeCell ref="H112:J112"/>
    <mergeCell ref="H104:J104"/>
    <mergeCell ref="H105:J105"/>
    <mergeCell ref="H100:J100"/>
    <mergeCell ref="H101:J101"/>
    <mergeCell ref="H102:J102"/>
    <mergeCell ref="H103:J103"/>
    <mergeCell ref="H113:J113"/>
    <mergeCell ref="H106:J106"/>
    <mergeCell ref="H107:J107"/>
    <mergeCell ref="H108:J108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2014-06-26T10:59:01Z</cp:lastPrinted>
  <dcterms:created xsi:type="dcterms:W3CDTF">2010-04-02T14:46:04Z</dcterms:created>
  <dcterms:modified xsi:type="dcterms:W3CDTF">2014-06-26T11:00:04Z</dcterms:modified>
  <cp:category/>
  <cp:version/>
  <cp:contentType/>
  <cp:contentStatus/>
</cp:coreProperties>
</file>