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2"/>
  </bookViews>
  <sheets>
    <sheet name="проект 1 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голосованию'!$A$1:$H$133</definedName>
    <definedName name="_xlnm.Print_Area" localSheetId="1">'по заявлению'!$A$1:$H$133</definedName>
    <definedName name="_xlnm.Print_Area" localSheetId="0">'проект 1 '!$A$1:$H$150</definedName>
  </definedNames>
  <calcPr calcId="145621" fullPrecision="0"/>
</workbook>
</file>

<file path=xl/calcChain.xml><?xml version="1.0" encoding="utf-8"?>
<calcChain xmlns="http://schemas.openxmlformats.org/spreadsheetml/2006/main">
  <c r="G105" i="4" l="1"/>
  <c r="H105" i="4" s="1"/>
  <c r="G104" i="4"/>
  <c r="H104" i="4" s="1"/>
  <c r="G103" i="4"/>
  <c r="H103" i="4" s="1"/>
  <c r="H101" i="4" s="1"/>
  <c r="G102" i="4"/>
  <c r="D102" i="4"/>
  <c r="G101" i="4"/>
  <c r="F101" i="4"/>
  <c r="E101" i="4"/>
  <c r="D101" i="4"/>
  <c r="C101" i="4"/>
  <c r="F95" i="4"/>
  <c r="F108" i="4" s="1"/>
  <c r="C95" i="4"/>
  <c r="G94" i="4"/>
  <c r="D94" i="4"/>
  <c r="G93" i="4"/>
  <c r="H93" i="4" s="1"/>
  <c r="G92" i="4"/>
  <c r="E92" i="4"/>
  <c r="D92" i="4"/>
  <c r="C92" i="4"/>
  <c r="G91" i="4"/>
  <c r="D91" i="4"/>
  <c r="G89" i="4"/>
  <c r="H89" i="4" s="1"/>
  <c r="D89" i="4"/>
  <c r="D87" i="4"/>
  <c r="G87" i="4" s="1"/>
  <c r="H87" i="4" s="1"/>
  <c r="G84" i="4"/>
  <c r="H84" i="4" s="1"/>
  <c r="D84" i="4"/>
  <c r="G80" i="4"/>
  <c r="D80" i="4" s="1"/>
  <c r="G79" i="4"/>
  <c r="D79" i="4" s="1"/>
  <c r="G78" i="4"/>
  <c r="D78" i="4" s="1"/>
  <c r="G77" i="4"/>
  <c r="D77" i="4" s="1"/>
  <c r="G76" i="4"/>
  <c r="D76" i="4" s="1"/>
  <c r="G73" i="4"/>
  <c r="D73" i="4" s="1"/>
  <c r="D72" i="4"/>
  <c r="G72" i="4" s="1"/>
  <c r="H72" i="4" s="1"/>
  <c r="G71" i="4"/>
  <c r="D71" i="4"/>
  <c r="G68" i="4"/>
  <c r="H68" i="4" s="1"/>
  <c r="D68" i="4"/>
  <c r="G67" i="4"/>
  <c r="D67" i="4" s="1"/>
  <c r="D65" i="4"/>
  <c r="D64" i="4"/>
  <c r="D63" i="4"/>
  <c r="D62" i="4"/>
  <c r="D56" i="4"/>
  <c r="G56" i="4" s="1"/>
  <c r="H56" i="4" s="1"/>
  <c r="D54" i="4"/>
  <c r="E52" i="4"/>
  <c r="C52" i="4"/>
  <c r="E49" i="4"/>
  <c r="C49" i="4"/>
  <c r="E48" i="4"/>
  <c r="C48" i="4"/>
  <c r="E47" i="4"/>
  <c r="C47" i="4"/>
  <c r="E46" i="4"/>
  <c r="C46" i="4"/>
  <c r="E44" i="4"/>
  <c r="C44" i="4"/>
  <c r="G42" i="4"/>
  <c r="D42" i="4" s="1"/>
  <c r="D41" i="4"/>
  <c r="G41" i="4" s="1"/>
  <c r="H41" i="4" s="1"/>
  <c r="G40" i="4"/>
  <c r="E40" i="4"/>
  <c r="D40" i="4"/>
  <c r="C40" i="4"/>
  <c r="G39" i="4"/>
  <c r="E39" i="4"/>
  <c r="D39" i="4"/>
  <c r="C39" i="4"/>
  <c r="G38" i="4"/>
  <c r="E38" i="4"/>
  <c r="D38" i="4"/>
  <c r="C38" i="4"/>
  <c r="G37" i="4"/>
  <c r="E37" i="4"/>
  <c r="D37" i="4"/>
  <c r="C37" i="4"/>
  <c r="G36" i="4"/>
  <c r="H36" i="4" s="1"/>
  <c r="G35" i="4"/>
  <c r="H35" i="4" s="1"/>
  <c r="G34" i="4"/>
  <c r="H34" i="4" s="1"/>
  <c r="E34" i="4" s="1"/>
  <c r="G33" i="4"/>
  <c r="D33" i="4" s="1"/>
  <c r="E33" i="4"/>
  <c r="C33" i="4"/>
  <c r="G32" i="4"/>
  <c r="D32" i="4" s="1"/>
  <c r="E32" i="4"/>
  <c r="C32" i="4"/>
  <c r="G23" i="4"/>
  <c r="D23" i="4" s="1"/>
  <c r="E23" i="4"/>
  <c r="C23" i="4"/>
  <c r="H22" i="4"/>
  <c r="H15" i="4" s="1"/>
  <c r="C15" i="4"/>
  <c r="G15" i="4" l="1"/>
  <c r="D15" i="4" s="1"/>
  <c r="E15" i="4"/>
  <c r="E95" i="4"/>
  <c r="E108" i="4" s="1"/>
  <c r="H95" i="4"/>
  <c r="H108" i="4" s="1"/>
  <c r="D95" i="4"/>
  <c r="D108" i="4" s="1"/>
  <c r="G95" i="4"/>
  <c r="G108" i="4" s="1"/>
  <c r="E101" i="3"/>
  <c r="F101" i="3"/>
  <c r="G101" i="3"/>
  <c r="H101" i="3"/>
  <c r="D101" i="3"/>
  <c r="H105" i="3"/>
  <c r="G105" i="3"/>
  <c r="D89" i="3" l="1"/>
  <c r="D87" i="3"/>
  <c r="D68" i="3"/>
  <c r="D56" i="3" l="1"/>
  <c r="F95" i="3" l="1"/>
  <c r="G93" i="3"/>
  <c r="H93" i="3" s="1"/>
  <c r="D41" i="3"/>
  <c r="H22" i="3"/>
  <c r="H15" i="3" s="1"/>
  <c r="G15" i="3" s="1"/>
  <c r="D15" i="3" s="1"/>
  <c r="G104" i="3"/>
  <c r="H104" i="3" s="1"/>
  <c r="G103" i="3"/>
  <c r="H103" i="3" s="1"/>
  <c r="G102" i="3"/>
  <c r="D102" i="3" s="1"/>
  <c r="C101" i="3"/>
  <c r="G94" i="3"/>
  <c r="D94" i="3" s="1"/>
  <c r="G92" i="3"/>
  <c r="D92" i="3" s="1"/>
  <c r="E92" i="3"/>
  <c r="C92" i="3"/>
  <c r="G91" i="3"/>
  <c r="D91" i="3" s="1"/>
  <c r="G89" i="3"/>
  <c r="H89" i="3" s="1"/>
  <c r="G87" i="3"/>
  <c r="H87" i="3" s="1"/>
  <c r="D84" i="3"/>
  <c r="G84" i="3" s="1"/>
  <c r="H84" i="3" s="1"/>
  <c r="G80" i="3"/>
  <c r="D80" i="3" s="1"/>
  <c r="G79" i="3"/>
  <c r="D79" i="3" s="1"/>
  <c r="G78" i="3"/>
  <c r="D78" i="3" s="1"/>
  <c r="G77" i="3"/>
  <c r="D77" i="3" s="1"/>
  <c r="G76" i="3"/>
  <c r="D76" i="3" s="1"/>
  <c r="G73" i="3"/>
  <c r="D73" i="3" s="1"/>
  <c r="D72" i="3"/>
  <c r="G72" i="3" s="1"/>
  <c r="H72" i="3" s="1"/>
  <c r="G71" i="3"/>
  <c r="D71" i="3" s="1"/>
  <c r="G68" i="3" s="1"/>
  <c r="H68" i="3" s="1"/>
  <c r="G67" i="3"/>
  <c r="D67" i="3" s="1"/>
  <c r="D65" i="3"/>
  <c r="D64" i="3"/>
  <c r="D63" i="3"/>
  <c r="D62" i="3"/>
  <c r="G56" i="3"/>
  <c r="H56" i="3" s="1"/>
  <c r="D54" i="3"/>
  <c r="E52" i="3"/>
  <c r="C52" i="3"/>
  <c r="E49" i="3"/>
  <c r="C49" i="3"/>
  <c r="E48" i="3"/>
  <c r="C48" i="3"/>
  <c r="E47" i="3"/>
  <c r="C47" i="3"/>
  <c r="E46" i="3"/>
  <c r="C46" i="3"/>
  <c r="E44" i="3"/>
  <c r="C44" i="3"/>
  <c r="G42" i="3"/>
  <c r="D42" i="3" s="1"/>
  <c r="G41" i="3"/>
  <c r="H41" i="3" s="1"/>
  <c r="G40" i="3"/>
  <c r="E40" i="3"/>
  <c r="D40" i="3"/>
  <c r="C40" i="3"/>
  <c r="G39" i="3"/>
  <c r="D39" i="3" s="1"/>
  <c r="E39" i="3"/>
  <c r="C39" i="3"/>
  <c r="G38" i="3"/>
  <c r="D38" i="3" s="1"/>
  <c r="E38" i="3"/>
  <c r="C38" i="3"/>
  <c r="G37" i="3"/>
  <c r="D37" i="3" s="1"/>
  <c r="E37" i="3"/>
  <c r="C37" i="3"/>
  <c r="G36" i="3"/>
  <c r="H36" i="3" s="1"/>
  <c r="G35" i="3"/>
  <c r="H35" i="3" s="1"/>
  <c r="G34" i="3"/>
  <c r="H34" i="3" s="1"/>
  <c r="E34" i="3" s="1"/>
  <c r="G33" i="3"/>
  <c r="E33" i="3"/>
  <c r="D33" i="3"/>
  <c r="C33" i="3"/>
  <c r="G32" i="3"/>
  <c r="E32" i="3"/>
  <c r="D32" i="3"/>
  <c r="C32" i="3"/>
  <c r="G23" i="3"/>
  <c r="D23" i="3" s="1"/>
  <c r="E23" i="3"/>
  <c r="C23" i="3"/>
  <c r="C15" i="3"/>
  <c r="H95" i="3" l="1"/>
  <c r="D95" i="3"/>
  <c r="D108" i="3" s="1"/>
  <c r="G95" i="3"/>
  <c r="F108" i="3"/>
  <c r="E15" i="3"/>
  <c r="C95" i="3"/>
  <c r="E108" i="2"/>
  <c r="F108" i="2"/>
  <c r="D108" i="2"/>
  <c r="F102" i="2"/>
  <c r="D78" i="2"/>
  <c r="D60" i="2"/>
  <c r="D43" i="2"/>
  <c r="E95" i="3" l="1"/>
  <c r="E108" i="3" s="1"/>
  <c r="H108" i="3"/>
  <c r="G108" i="3"/>
  <c r="H24" i="2"/>
  <c r="H15" i="2" s="1"/>
  <c r="G119" i="2"/>
  <c r="H119" i="2" s="1"/>
  <c r="G117" i="2"/>
  <c r="H117" i="2" s="1"/>
  <c r="G114" i="2"/>
  <c r="H114" i="2" s="1"/>
  <c r="G111" i="2" l="1"/>
  <c r="H111" i="2" s="1"/>
  <c r="G112" i="2"/>
  <c r="H112" i="2" s="1"/>
  <c r="G113" i="2"/>
  <c r="G115" i="2"/>
  <c r="H115" i="2" s="1"/>
  <c r="G116" i="2"/>
  <c r="H116" i="2" s="1"/>
  <c r="G118" i="2"/>
  <c r="H118" i="2" s="1"/>
  <c r="G120" i="2"/>
  <c r="G121" i="2"/>
  <c r="H121" i="2" s="1"/>
  <c r="H120" i="2"/>
  <c r="G110" i="2"/>
  <c r="G109" i="2"/>
  <c r="D109" i="2" s="1"/>
  <c r="C108" i="2"/>
  <c r="G101" i="2"/>
  <c r="G100" i="2"/>
  <c r="D100" i="2" s="1"/>
  <c r="E100" i="2"/>
  <c r="C100" i="2"/>
  <c r="G99" i="2"/>
  <c r="D99" i="2" s="1"/>
  <c r="D96" i="2"/>
  <c r="G96" i="2" s="1"/>
  <c r="H96" i="2" s="1"/>
  <c r="E95" i="2"/>
  <c r="C95" i="2"/>
  <c r="D93" i="2"/>
  <c r="G93" i="2" s="1"/>
  <c r="H93" i="2" s="1"/>
  <c r="D90" i="2"/>
  <c r="G90" i="2" s="1"/>
  <c r="H90" i="2" s="1"/>
  <c r="G86" i="2"/>
  <c r="D86" i="2" s="1"/>
  <c r="G85" i="2"/>
  <c r="D85" i="2" s="1"/>
  <c r="G84" i="2"/>
  <c r="D84" i="2" s="1"/>
  <c r="G83" i="2"/>
  <c r="D83" i="2" s="1"/>
  <c r="G82" i="2"/>
  <c r="D82" i="2" s="1"/>
  <c r="G79" i="2"/>
  <c r="D79" i="2" s="1"/>
  <c r="G78" i="2"/>
  <c r="H78" i="2" s="1"/>
  <c r="G76" i="2"/>
  <c r="D76" i="2" s="1"/>
  <c r="G71" i="2"/>
  <c r="D71" i="2" s="1"/>
  <c r="D69" i="2"/>
  <c r="D68" i="2"/>
  <c r="D67" i="2"/>
  <c r="D66" i="2"/>
  <c r="G60" i="2"/>
  <c r="H60" i="2" s="1"/>
  <c r="D56" i="2"/>
  <c r="E54" i="2"/>
  <c r="C54" i="2"/>
  <c r="E51" i="2"/>
  <c r="C51" i="2"/>
  <c r="E50" i="2"/>
  <c r="C50" i="2"/>
  <c r="E49" i="2"/>
  <c r="C49" i="2"/>
  <c r="E48" i="2"/>
  <c r="C48" i="2"/>
  <c r="E46" i="2"/>
  <c r="C46" i="2"/>
  <c r="G44" i="2"/>
  <c r="D44" i="2" s="1"/>
  <c r="G43" i="2"/>
  <c r="H43" i="2" s="1"/>
  <c r="G42" i="2"/>
  <c r="D42" i="2" s="1"/>
  <c r="E42" i="2"/>
  <c r="C42" i="2"/>
  <c r="G41" i="2"/>
  <c r="D41" i="2" s="1"/>
  <c r="E41" i="2"/>
  <c r="C41" i="2"/>
  <c r="G40" i="2"/>
  <c r="D40" i="2" s="1"/>
  <c r="E40" i="2"/>
  <c r="C40" i="2"/>
  <c r="G39" i="2"/>
  <c r="D39" i="2" s="1"/>
  <c r="E39" i="2"/>
  <c r="C39" i="2"/>
  <c r="G38" i="2"/>
  <c r="H38" i="2" s="1"/>
  <c r="G37" i="2"/>
  <c r="H37" i="2" s="1"/>
  <c r="G36" i="2"/>
  <c r="H36" i="2" s="1"/>
  <c r="E36" i="2" s="1"/>
  <c r="G35" i="2"/>
  <c r="D35" i="2" s="1"/>
  <c r="E35" i="2"/>
  <c r="C35" i="2"/>
  <c r="G34" i="2"/>
  <c r="E34" i="2"/>
  <c r="D34" i="2"/>
  <c r="C34" i="2"/>
  <c r="G25" i="2"/>
  <c r="E25" i="2"/>
  <c r="D25" i="2"/>
  <c r="C25" i="2"/>
  <c r="G15" i="2"/>
  <c r="D15" i="2" s="1"/>
  <c r="E15" i="2"/>
  <c r="C15" i="2"/>
  <c r="G108" i="2" l="1"/>
  <c r="E102" i="2"/>
  <c r="E125" i="2" s="1"/>
  <c r="D73" i="2"/>
  <c r="G73" i="2" s="1"/>
  <c r="H110" i="2"/>
  <c r="H108" i="2" s="1"/>
  <c r="C102" i="2"/>
  <c r="F125" i="2"/>
  <c r="D101" i="2"/>
  <c r="H73" i="2" l="1"/>
  <c r="H102" i="2" s="1"/>
  <c r="H125" i="2" s="1"/>
  <c r="G102" i="2"/>
  <c r="D102" i="2"/>
  <c r="D125" i="2" s="1"/>
  <c r="G125" i="2"/>
</calcChain>
</file>

<file path=xl/sharedStrings.xml><?xml version="1.0" encoding="utf-8"?>
<sst xmlns="http://schemas.openxmlformats.org/spreadsheetml/2006/main" count="549" uniqueCount="144">
  <si>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</si>
  <si>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</si>
  <si>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</si>
  <si>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</si>
  <si>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</si>
  <si>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</si>
  <si>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</si>
  <si>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</si>
  <si>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</si>
  <si>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</si>
  <si>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</si>
  <si>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</si>
  <si>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</si>
  <si>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</si>
  <si>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</si>
  <si>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</si>
  <si>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</si>
  <si>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</si>
  <si>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</si>
  <si>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</si>
  <si>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</si>
  <si>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</si>
  <si>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</si>
  <si>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</si>
  <si>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</si>
  <si>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</si>
  <si>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</si>
  <si>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</si>
  <si>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</si>
  <si>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</si>
  <si>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</si>
  <si>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</si>
  <si>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</si>
  <si>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</si>
  <si>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</si>
  <si>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</si>
  <si>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</si>
  <si>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</si>
  <si>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</si>
  <si>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</si>
  <si>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</si>
  <si>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</si>
  <si>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</si>
  <si>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</si>
  <si>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</si>
  <si>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</si>
  <si>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</si>
  <si>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</si>
  <si>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</si>
  <si>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</si>
  <si>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</si>
  <si>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</si>
  <si>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</si>
  <si>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</si>
  <si>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</si>
  <si>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</si>
  <si>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</si>
  <si>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</si>
  <si>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</si>
  <si>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</si>
  <si>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</si>
  <si>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</si>
  <si>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</si>
  <si>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</si>
  <si>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</si>
  <si>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</si>
  <si>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</si>
  <si>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</si>
  <si>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</si>
  <si>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</si>
  <si>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</si>
  <si>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</si>
  <si>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</si>
  <si>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</si>
  <si>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</si>
  <si>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замена  КИП манометры 1 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</si>
  <si>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</si>
  <si>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</si>
  <si>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</si>
  <si>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</si>
  <si>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</si>
  <si>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</si>
  <si>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</si>
  <si>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</si>
  <si>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</si>
  <si>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</si>
  <si>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</si>
  <si>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</si>
  <si>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</si>
  <si>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</si>
  <si>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</si>
  <si>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</si>
  <si>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</si>
  <si>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</si>
  <si>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</si>
  <si>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</si>
  <si>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</si>
  <si>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ремонт кровли</t>
  </si>
  <si>
    <t>Сбор, вывоз и утилизация ТБО, руб/м2</t>
  </si>
  <si>
    <t>ИТОГО:</t>
  </si>
  <si>
    <t>Дополнительные работы (по текущему ремонту), в т.ч.:</t>
  </si>
  <si>
    <t>ремонт освещения в подвале</t>
  </si>
  <si>
    <t>установка электронного регулятора температуры на ВВП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</si>
  <si>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</si>
  <si>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</si>
  <si>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</si>
  <si>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</si>
  <si>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Обслуживание общедомовых приборов учета теплоэнергии</t>
  </si>
  <si>
    <t>по адресу: ул.Ленинского Комсомола, д.36 (S общ.=2506,70 м2, S зем.уч.= 2681,2м2)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</si>
  <si>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</si>
  <si>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</si>
  <si>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ремонт кровли в 2 слоя (776 м2)</t>
  </si>
  <si>
    <t>ремонт кровли в 1 слой (776 м2)</t>
  </si>
  <si>
    <t>уборка мусора в тех.подвале</t>
  </si>
  <si>
    <t>Итого:</t>
  </si>
  <si>
    <t>Управление многоквартирным домом, всего в т.ч.</t>
  </si>
  <si>
    <t>на 2015 -2016 гг.</t>
  </si>
  <si>
    <t>(стоимость услуг  увеличена на  10,5 % в соответствии с уровнем инфляции 2014 г.)</t>
  </si>
  <si>
    <t>ремонт отмостки 60 м2</t>
  </si>
  <si>
    <t>герметизация температурного шва 12 м.</t>
  </si>
  <si>
    <t>ремонт входа в подвал у 1 подъезда</t>
  </si>
  <si>
    <t>ремонт ступеней входа в подвал 3- го подъезда</t>
  </si>
  <si>
    <t>смена задвижки в тепловом узле д.100 мм - 1 шт.</t>
  </si>
  <si>
    <t>смена задвижек на входе ХВС на ВВП - 1 шт. диам.50 мм - 1 шт.</t>
  </si>
  <si>
    <t>смена задвижек общий ввод ХВС - 2 шт.</t>
  </si>
  <si>
    <t>изоляция трубопровода отопления "К Флекс" ВВП</t>
  </si>
  <si>
    <t>смена шарового крана на элеваторе 1 шт.</t>
  </si>
  <si>
    <t>установка обратного клапана на ввод ХВС</t>
  </si>
  <si>
    <t>установка шарового крана на ГВС д. 15 мм - 1 шт.</t>
  </si>
  <si>
    <t>выполнение работ экологом</t>
  </si>
  <si>
    <t>ревизия задвижек отопления ( диам.80мм-1шт., диам.100 мм - 1 шт)</t>
  </si>
  <si>
    <t>ревизия задвижек ГВС ( диам.50 мм-1шт.)</t>
  </si>
  <si>
    <t>ревизия  задвижек на ХВС д.50мм-2шт.</t>
  </si>
  <si>
    <t>1 раз в 4 года</t>
  </si>
  <si>
    <t>замена трансформатора тока (ПТЭ ЭП п.2.11.16; паспорт ; ПП РФ № 442 п.138,139,141)</t>
  </si>
  <si>
    <t>Работы заявочного характера, в т.ч работы по предписанию надзорных органов</t>
  </si>
  <si>
    <t>электроизмерения (замеры сопротивления изоляции) (ПТЭ ЭП п.2.12.17; 3.4.12 ; ПП РФ № 290 от 03.04.2013 ч.2 ст.20)</t>
  </si>
  <si>
    <t xml:space="preserve">Проект </t>
  </si>
  <si>
    <t>учет  работ по капремонту</t>
  </si>
  <si>
    <t>по адресу: ул.Ленинского Комсомола, д.36 (S жилые + нежилые = 2504,1 м2, S зем.уч.= 2681,2м2)</t>
  </si>
  <si>
    <t>Погашение задолженности прошлых периодов</t>
  </si>
  <si>
    <t>по состоянию на 01.05.15</t>
  </si>
  <si>
    <t>устройство мягкой кровли в 1 слой - 43,7 м2, в 2 слоя - 55,1 м2</t>
  </si>
  <si>
    <t>устройство мягкой кровли в 1 слой - 50 м2 (резерв)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</si>
</sst>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8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2" fontId="11" fillId="5" borderId="16" xfId="0" applyNumberFormat="1" applyFont="1" applyFill="1" applyBorder="1" applyAlignment="1">
      <alignment horizontal="center" vertical="center" wrapText="1"/>
    </xf>
    <xf numFmtId="2" fontId="9" fillId="3" borderId="27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4" fillId="5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10" fillId="0" borderId="0" xfId="0" applyFont="1" applyFill="1"/>
    <xf numFmtId="2" fontId="10" fillId="0" borderId="0" xfId="0" applyNumberFormat="1" applyFont="1" applyFill="1"/>
    <xf numFmtId="0" fontId="13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0" borderId="3" xfId="0" applyFont="1" applyFill="1" applyBorder="1"/>
    <xf numFmtId="2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2" fontId="13" fillId="0" borderId="0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1" fillId="3" borderId="30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28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2" fontId="9" fillId="3" borderId="3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/>
    <xf numFmtId="2" fontId="10" fillId="0" borderId="15" xfId="0" applyNumberFormat="1" applyFont="1" applyFill="1" applyBorder="1" applyAlignment="1">
      <alignment horizontal="center"/>
    </xf>
    <xf numFmtId="2" fontId="10" fillId="4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/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opLeftCell="A70" zoomScale="75" zoomScaleNormal="75" workbookViewId="0">
      <selection activeCell="L117" sqref="L117:L11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" style="1" customWidth="1"/>
    <col min="5" max="5" width="13.85546875" style="1" hidden="1" customWidth="1"/>
    <col min="6" max="6" width="20.85546875" style="76" hidden="1" customWidth="1"/>
    <col min="7" max="7" width="13.85546875" style="1" customWidth="1"/>
    <col min="8" max="8" width="20.85546875" style="76" customWidth="1"/>
    <col min="9" max="9" width="10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</row>
    <row r="2" spans="1:11" ht="12.75" customHeight="1" x14ac:dyDescent="0.3">
      <c r="B2" s="122" t="s">
        <v>1</v>
      </c>
      <c r="C2" s="122"/>
      <c r="D2" s="122"/>
      <c r="E2" s="122"/>
      <c r="F2" s="122"/>
      <c r="G2" s="121"/>
      <c r="H2" s="121"/>
    </row>
    <row r="3" spans="1:11" ht="14.25" customHeight="1" x14ac:dyDescent="0.3">
      <c r="B3" s="122" t="s">
        <v>2</v>
      </c>
      <c r="C3" s="122"/>
      <c r="D3" s="122"/>
      <c r="E3" s="122"/>
      <c r="F3" s="122"/>
      <c r="G3" s="121"/>
      <c r="H3" s="121"/>
    </row>
    <row r="4" spans="1:11" ht="18" customHeight="1" x14ac:dyDescent="0.3">
      <c r="A4" s="3" t="s">
        <v>116</v>
      </c>
      <c r="B4" s="122" t="s">
        <v>3</v>
      </c>
      <c r="C4" s="122"/>
      <c r="D4" s="122"/>
      <c r="E4" s="122"/>
      <c r="F4" s="122"/>
      <c r="G4" s="121"/>
      <c r="H4" s="121"/>
    </row>
    <row r="5" spans="1:11" ht="39.75" customHeight="1" x14ac:dyDescent="0.25">
      <c r="A5" s="123" t="s">
        <v>137</v>
      </c>
      <c r="B5" s="124"/>
      <c r="C5" s="124"/>
      <c r="D5" s="124"/>
      <c r="E5" s="124"/>
      <c r="F5" s="124"/>
      <c r="G5" s="124"/>
      <c r="H5" s="124"/>
      <c r="K5" s="1"/>
    </row>
    <row r="6" spans="1:11" ht="22.5" customHeight="1" x14ac:dyDescent="0.2">
      <c r="A6" s="137" t="s">
        <v>117</v>
      </c>
      <c r="B6" s="137"/>
      <c r="C6" s="137"/>
      <c r="D6" s="137"/>
      <c r="E6" s="137"/>
      <c r="F6" s="137"/>
      <c r="G6" s="137"/>
      <c r="H6" s="137"/>
      <c r="K6" s="1"/>
    </row>
    <row r="7" spans="1:11" ht="12.75" customHeight="1" x14ac:dyDescent="0.4">
      <c r="A7" s="125"/>
      <c r="B7" s="126"/>
      <c r="C7" s="126"/>
      <c r="D7" s="126"/>
      <c r="E7" s="126"/>
      <c r="F7" s="126"/>
      <c r="G7" s="126"/>
      <c r="H7" s="126"/>
      <c r="K7" s="1"/>
    </row>
    <row r="8" spans="1:11" s="4" customFormat="1" ht="22.5" customHeight="1" x14ac:dyDescent="0.4">
      <c r="A8" s="127" t="s">
        <v>4</v>
      </c>
      <c r="B8" s="127"/>
      <c r="C8" s="127"/>
      <c r="D8" s="127"/>
      <c r="E8" s="128"/>
      <c r="F8" s="128"/>
      <c r="G8" s="128"/>
      <c r="H8" s="128"/>
      <c r="K8" s="5"/>
    </row>
    <row r="9" spans="1:11" s="6" customFormat="1" ht="18.75" customHeight="1" x14ac:dyDescent="0.4">
      <c r="A9" s="127" t="s">
        <v>108</v>
      </c>
      <c r="B9" s="127"/>
      <c r="C9" s="127"/>
      <c r="D9" s="127"/>
      <c r="E9" s="128"/>
      <c r="F9" s="128"/>
      <c r="G9" s="128"/>
      <c r="H9" s="128"/>
    </row>
    <row r="10" spans="1:11" s="7" customFormat="1" ht="17.25" customHeight="1" x14ac:dyDescent="0.2">
      <c r="A10" s="129" t="s">
        <v>5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6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7</v>
      </c>
      <c r="B12" s="9" t="s">
        <v>8</v>
      </c>
      <c r="C12" s="10" t="s">
        <v>9</v>
      </c>
      <c r="D12" s="10" t="s">
        <v>10</v>
      </c>
      <c r="E12" s="10" t="s">
        <v>9</v>
      </c>
      <c r="F12" s="11" t="s">
        <v>11</v>
      </c>
      <c r="G12" s="10" t="s">
        <v>9</v>
      </c>
      <c r="H12" s="11" t="s">
        <v>11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12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15" x14ac:dyDescent="0.2">
      <c r="A15" s="22" t="s">
        <v>115</v>
      </c>
      <c r="B15" s="23" t="s">
        <v>13</v>
      </c>
      <c r="C15" s="24">
        <f>F15*12</f>
        <v>0</v>
      </c>
      <c r="D15" s="25">
        <f>G15*I15</f>
        <v>95655.67</v>
      </c>
      <c r="E15" s="26">
        <f>H15*12</f>
        <v>38.159999999999997</v>
      </c>
      <c r="F15" s="27"/>
      <c r="G15" s="26">
        <f>H15*12</f>
        <v>38.159999999999997</v>
      </c>
      <c r="H15" s="27">
        <f>H20+H24</f>
        <v>3.18</v>
      </c>
      <c r="I15" s="12">
        <v>2506.6999999999998</v>
      </c>
      <c r="J15" s="12">
        <v>1.07</v>
      </c>
      <c r="K15" s="13">
        <v>2.2400000000000002</v>
      </c>
    </row>
    <row r="16" spans="1:11" s="12" customFormat="1" ht="29.25" customHeight="1" x14ac:dyDescent="0.2">
      <c r="A16" s="85" t="s">
        <v>14</v>
      </c>
      <c r="B16" s="84" t="s">
        <v>15</v>
      </c>
      <c r="C16" s="29"/>
      <c r="D16" s="28"/>
      <c r="E16" s="29"/>
      <c r="F16" s="30"/>
      <c r="G16" s="29"/>
      <c r="H16" s="30"/>
      <c r="K16" s="13"/>
    </row>
    <row r="17" spans="1:11" s="12" customFormat="1" ht="15" x14ac:dyDescent="0.2">
      <c r="A17" s="85" t="s">
        <v>16</v>
      </c>
      <c r="B17" s="84" t="s">
        <v>15</v>
      </c>
      <c r="C17" s="29"/>
      <c r="D17" s="28"/>
      <c r="E17" s="29"/>
      <c r="F17" s="30"/>
      <c r="G17" s="29"/>
      <c r="H17" s="30"/>
      <c r="K17" s="13"/>
    </row>
    <row r="18" spans="1:11" s="12" customFormat="1" ht="15" x14ac:dyDescent="0.2">
      <c r="A18" s="85" t="s">
        <v>17</v>
      </c>
      <c r="B18" s="84" t="s">
        <v>18</v>
      </c>
      <c r="C18" s="29"/>
      <c r="D18" s="28"/>
      <c r="E18" s="29"/>
      <c r="F18" s="30"/>
      <c r="G18" s="29"/>
      <c r="H18" s="30"/>
      <c r="K18" s="13"/>
    </row>
    <row r="19" spans="1:11" s="12" customFormat="1" ht="15" x14ac:dyDescent="0.2">
      <c r="A19" s="85" t="s">
        <v>19</v>
      </c>
      <c r="B19" s="84" t="s">
        <v>15</v>
      </c>
      <c r="C19" s="29"/>
      <c r="D19" s="28"/>
      <c r="E19" s="29"/>
      <c r="F19" s="30"/>
      <c r="G19" s="29"/>
      <c r="H19" s="30"/>
      <c r="K19" s="13"/>
    </row>
    <row r="20" spans="1:11" s="12" customFormat="1" ht="15" x14ac:dyDescent="0.2">
      <c r="A20" s="83" t="s">
        <v>114</v>
      </c>
      <c r="B20" s="84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85" t="s">
        <v>106</v>
      </c>
      <c r="B21" s="84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85" t="s">
        <v>138</v>
      </c>
      <c r="B22" s="84" t="s">
        <v>15</v>
      </c>
      <c r="C22" s="29"/>
      <c r="D22" s="28"/>
      <c r="E22" s="29"/>
      <c r="F22" s="30"/>
      <c r="G22" s="29"/>
      <c r="H22" s="30">
        <v>0.11</v>
      </c>
      <c r="K22" s="13"/>
    </row>
    <row r="23" spans="1:11" s="12" customFormat="1" ht="15" x14ac:dyDescent="0.2">
      <c r="A23" s="85" t="s">
        <v>129</v>
      </c>
      <c r="B23" s="84" t="s">
        <v>15</v>
      </c>
      <c r="C23" s="29"/>
      <c r="D23" s="28"/>
      <c r="E23" s="29"/>
      <c r="F23" s="30"/>
      <c r="G23" s="29"/>
      <c r="H23" s="30">
        <v>0.12</v>
      </c>
      <c r="K23" s="13"/>
    </row>
    <row r="24" spans="1:11" s="12" customFormat="1" ht="15" x14ac:dyDescent="0.2">
      <c r="A24" s="83" t="s">
        <v>114</v>
      </c>
      <c r="B24" s="84"/>
      <c r="C24" s="29"/>
      <c r="D24" s="28"/>
      <c r="E24" s="29"/>
      <c r="F24" s="30"/>
      <c r="G24" s="29"/>
      <c r="H24" s="27">
        <f>H21+H22+H23</f>
        <v>0.35</v>
      </c>
      <c r="K24" s="13"/>
    </row>
    <row r="25" spans="1:11" s="12" customFormat="1" ht="30" x14ac:dyDescent="0.2">
      <c r="A25" s="83" t="s">
        <v>20</v>
      </c>
      <c r="B25" s="87" t="s">
        <v>21</v>
      </c>
      <c r="C25" s="26">
        <f>F25*12</f>
        <v>0</v>
      </c>
      <c r="D25" s="25">
        <f>G25*I25</f>
        <v>117313.56</v>
      </c>
      <c r="E25" s="26">
        <f>H25*12</f>
        <v>46.8</v>
      </c>
      <c r="F25" s="27"/>
      <c r="G25" s="26">
        <f>H25*12</f>
        <v>46.8</v>
      </c>
      <c r="H25" s="27">
        <v>3.9</v>
      </c>
      <c r="I25" s="12">
        <v>2506.6999999999998</v>
      </c>
      <c r="J25" s="12">
        <v>1.07</v>
      </c>
      <c r="K25" s="13">
        <v>3.51</v>
      </c>
    </row>
    <row r="26" spans="1:11" s="31" customFormat="1" ht="15" x14ac:dyDescent="0.2">
      <c r="A26" s="88" t="s">
        <v>22</v>
      </c>
      <c r="B26" s="89" t="s">
        <v>21</v>
      </c>
      <c r="C26" s="26"/>
      <c r="D26" s="25"/>
      <c r="E26" s="26"/>
      <c r="F26" s="27"/>
      <c r="G26" s="26"/>
      <c r="H26" s="27"/>
      <c r="I26" s="12"/>
      <c r="K26" s="32"/>
    </row>
    <row r="27" spans="1:11" s="31" customFormat="1" ht="15" x14ac:dyDescent="0.2">
      <c r="A27" s="88" t="s">
        <v>23</v>
      </c>
      <c r="B27" s="89" t="s">
        <v>21</v>
      </c>
      <c r="C27" s="26"/>
      <c r="D27" s="25"/>
      <c r="E27" s="26"/>
      <c r="F27" s="27"/>
      <c r="G27" s="26"/>
      <c r="H27" s="27"/>
      <c r="I27" s="12"/>
      <c r="K27" s="32"/>
    </row>
    <row r="28" spans="1:11" s="31" customFormat="1" ht="15" x14ac:dyDescent="0.2">
      <c r="A28" s="90" t="s">
        <v>24</v>
      </c>
      <c r="B28" s="91" t="s">
        <v>25</v>
      </c>
      <c r="C28" s="26"/>
      <c r="D28" s="25"/>
      <c r="E28" s="26"/>
      <c r="F28" s="27"/>
      <c r="G28" s="26"/>
      <c r="H28" s="27"/>
      <c r="I28" s="12"/>
      <c r="K28" s="32"/>
    </row>
    <row r="29" spans="1:11" s="31" customFormat="1" ht="15" x14ac:dyDescent="0.2">
      <c r="A29" s="88" t="s">
        <v>26</v>
      </c>
      <c r="B29" s="89" t="s">
        <v>21</v>
      </c>
      <c r="C29" s="26"/>
      <c r="D29" s="25"/>
      <c r="E29" s="26"/>
      <c r="F29" s="27"/>
      <c r="G29" s="26"/>
      <c r="H29" s="27"/>
      <c r="I29" s="12"/>
      <c r="K29" s="32"/>
    </row>
    <row r="30" spans="1:11" s="31" customFormat="1" ht="25.5" x14ac:dyDescent="0.2">
      <c r="A30" s="88" t="s">
        <v>27</v>
      </c>
      <c r="B30" s="89" t="s">
        <v>28</v>
      </c>
      <c r="C30" s="26"/>
      <c r="D30" s="25"/>
      <c r="E30" s="26"/>
      <c r="F30" s="27"/>
      <c r="G30" s="26"/>
      <c r="H30" s="27"/>
      <c r="I30" s="12"/>
      <c r="K30" s="32"/>
    </row>
    <row r="31" spans="1:11" s="31" customFormat="1" ht="15" x14ac:dyDescent="0.2">
      <c r="A31" s="88" t="s">
        <v>29</v>
      </c>
      <c r="B31" s="89" t="s">
        <v>21</v>
      </c>
      <c r="C31" s="26"/>
      <c r="D31" s="25"/>
      <c r="E31" s="26"/>
      <c r="F31" s="27"/>
      <c r="G31" s="26"/>
      <c r="H31" s="27"/>
      <c r="I31" s="12"/>
      <c r="K31" s="32"/>
    </row>
    <row r="32" spans="1:11" s="12" customFormat="1" ht="15" x14ac:dyDescent="0.2">
      <c r="A32" s="92" t="s">
        <v>30</v>
      </c>
      <c r="B32" s="93" t="s">
        <v>21</v>
      </c>
      <c r="C32" s="26"/>
      <c r="D32" s="25"/>
      <c r="E32" s="26"/>
      <c r="F32" s="27"/>
      <c r="G32" s="26"/>
      <c r="H32" s="27"/>
      <c r="K32" s="13"/>
    </row>
    <row r="33" spans="1:11" s="31" customFormat="1" ht="26.25" thickBot="1" x14ac:dyDescent="0.25">
      <c r="A33" s="94" t="s">
        <v>31</v>
      </c>
      <c r="B33" s="95" t="s">
        <v>32</v>
      </c>
      <c r="C33" s="26"/>
      <c r="D33" s="25"/>
      <c r="E33" s="26"/>
      <c r="F33" s="27"/>
      <c r="G33" s="26"/>
      <c r="H33" s="27"/>
      <c r="I33" s="12"/>
      <c r="K33" s="32"/>
    </row>
    <row r="34" spans="1:11" s="34" customFormat="1" ht="15" x14ac:dyDescent="0.2">
      <c r="A34" s="96" t="s">
        <v>33</v>
      </c>
      <c r="B34" s="97" t="s">
        <v>34</v>
      </c>
      <c r="C34" s="26">
        <f>F34*12</f>
        <v>0</v>
      </c>
      <c r="D34" s="25">
        <f>G34*I34</f>
        <v>22560.3</v>
      </c>
      <c r="E34" s="26">
        <f>H34*12</f>
        <v>9</v>
      </c>
      <c r="F34" s="33"/>
      <c r="G34" s="26">
        <f>H34*12</f>
        <v>9</v>
      </c>
      <c r="H34" s="27">
        <v>0.75</v>
      </c>
      <c r="I34" s="12">
        <v>2506.6999999999998</v>
      </c>
      <c r="J34" s="12">
        <v>1.07</v>
      </c>
      <c r="K34" s="13">
        <v>0.6</v>
      </c>
    </row>
    <row r="35" spans="1:11" s="12" customFormat="1" ht="15" x14ac:dyDescent="0.2">
      <c r="A35" s="96" t="s">
        <v>35</v>
      </c>
      <c r="B35" s="97" t="s">
        <v>36</v>
      </c>
      <c r="C35" s="26">
        <f>F35*12</f>
        <v>0</v>
      </c>
      <c r="D35" s="25">
        <f>G35*I35</f>
        <v>73696.98</v>
      </c>
      <c r="E35" s="26">
        <f>H35*12</f>
        <v>29.4</v>
      </c>
      <c r="F35" s="33"/>
      <c r="G35" s="26">
        <f>H35*12</f>
        <v>29.4</v>
      </c>
      <c r="H35" s="27">
        <v>2.4500000000000002</v>
      </c>
      <c r="I35" s="12">
        <v>2506.6999999999998</v>
      </c>
      <c r="J35" s="12">
        <v>1.07</v>
      </c>
      <c r="K35" s="13">
        <v>1.94</v>
      </c>
    </row>
    <row r="36" spans="1:11" s="20" customFormat="1" ht="30" x14ac:dyDescent="0.2">
      <c r="A36" s="96" t="s">
        <v>37</v>
      </c>
      <c r="B36" s="97" t="s">
        <v>13</v>
      </c>
      <c r="C36" s="35"/>
      <c r="D36" s="25">
        <v>2042.21</v>
      </c>
      <c r="E36" s="35">
        <f>H36*12</f>
        <v>0.84</v>
      </c>
      <c r="F36" s="33"/>
      <c r="G36" s="26">
        <f>D36/I36</f>
        <v>0.81</v>
      </c>
      <c r="H36" s="27">
        <f>G36/12</f>
        <v>7.0000000000000007E-2</v>
      </c>
      <c r="I36" s="12">
        <v>2506.6999999999998</v>
      </c>
      <c r="J36" s="12">
        <v>1.07</v>
      </c>
      <c r="K36" s="13">
        <v>0.05</v>
      </c>
    </row>
    <row r="37" spans="1:11" s="20" customFormat="1" ht="30" x14ac:dyDescent="0.2">
      <c r="A37" s="96" t="s">
        <v>38</v>
      </c>
      <c r="B37" s="97" t="s">
        <v>13</v>
      </c>
      <c r="C37" s="35"/>
      <c r="D37" s="25">
        <v>2042.21</v>
      </c>
      <c r="E37" s="35"/>
      <c r="F37" s="33"/>
      <c r="G37" s="26">
        <f>D37/I37</f>
        <v>0.81</v>
      </c>
      <c r="H37" s="27">
        <f>G37/12</f>
        <v>7.0000000000000007E-2</v>
      </c>
      <c r="I37" s="12">
        <v>2506.6999999999998</v>
      </c>
      <c r="J37" s="12">
        <v>1.07</v>
      </c>
      <c r="K37" s="13">
        <v>0.05</v>
      </c>
    </row>
    <row r="38" spans="1:11" s="20" customFormat="1" ht="15" x14ac:dyDescent="0.2">
      <c r="A38" s="96" t="s">
        <v>107</v>
      </c>
      <c r="B38" s="97" t="s">
        <v>13</v>
      </c>
      <c r="C38" s="35"/>
      <c r="D38" s="25">
        <v>12896.1</v>
      </c>
      <c r="E38" s="35"/>
      <c r="F38" s="33"/>
      <c r="G38" s="26">
        <f>D38/I38</f>
        <v>5.14</v>
      </c>
      <c r="H38" s="27">
        <f>G38/12</f>
        <v>0.43</v>
      </c>
      <c r="I38" s="12">
        <v>2506.6999999999998</v>
      </c>
      <c r="J38" s="12">
        <v>1.07</v>
      </c>
      <c r="K38" s="13">
        <v>0.34</v>
      </c>
    </row>
    <row r="39" spans="1:11" s="20" customFormat="1" ht="30" x14ac:dyDescent="0.2">
      <c r="A39" s="96" t="s">
        <v>39</v>
      </c>
      <c r="B39" s="97"/>
      <c r="C39" s="35">
        <f>F39*12</f>
        <v>0</v>
      </c>
      <c r="D39" s="25">
        <f>G39*I39</f>
        <v>6316.88</v>
      </c>
      <c r="E39" s="35">
        <f>H39*12</f>
        <v>2.52</v>
      </c>
      <c r="F39" s="33"/>
      <c r="G39" s="26">
        <f>H39*12</f>
        <v>2.52</v>
      </c>
      <c r="H39" s="27">
        <v>0.21</v>
      </c>
      <c r="I39" s="12">
        <v>2506.6999999999998</v>
      </c>
      <c r="J39" s="12">
        <v>1.07</v>
      </c>
      <c r="K39" s="13">
        <v>0.03</v>
      </c>
    </row>
    <row r="40" spans="1:11" s="12" customFormat="1" ht="15" x14ac:dyDescent="0.2">
      <c r="A40" s="96" t="s">
        <v>40</v>
      </c>
      <c r="B40" s="97" t="s">
        <v>41</v>
      </c>
      <c r="C40" s="35">
        <f>F40*12</f>
        <v>0</v>
      </c>
      <c r="D40" s="25">
        <f>G40*I40</f>
        <v>1804.82</v>
      </c>
      <c r="E40" s="35">
        <f>H40*12</f>
        <v>0.72</v>
      </c>
      <c r="F40" s="33"/>
      <c r="G40" s="26">
        <f>H40*12</f>
        <v>0.72</v>
      </c>
      <c r="H40" s="27">
        <v>0.06</v>
      </c>
      <c r="I40" s="12">
        <v>2506.6999999999998</v>
      </c>
      <c r="J40" s="12">
        <v>1.07</v>
      </c>
      <c r="K40" s="13">
        <v>0.03</v>
      </c>
    </row>
    <row r="41" spans="1:11" s="12" customFormat="1" ht="15" x14ac:dyDescent="0.2">
      <c r="A41" s="96" t="s">
        <v>42</v>
      </c>
      <c r="B41" s="98" t="s">
        <v>43</v>
      </c>
      <c r="C41" s="99">
        <f>F41*12</f>
        <v>0</v>
      </c>
      <c r="D41" s="25">
        <f t="shared" ref="D41:D42" si="0">G41*I41</f>
        <v>1203.22</v>
      </c>
      <c r="E41" s="35">
        <f t="shared" ref="E41:E42" si="1">H41*12</f>
        <v>0.48</v>
      </c>
      <c r="F41" s="33"/>
      <c r="G41" s="26">
        <f t="shared" ref="G41:G42" si="2">H41*12</f>
        <v>0.48</v>
      </c>
      <c r="H41" s="27">
        <v>0.04</v>
      </c>
      <c r="I41" s="12">
        <v>2506.6999999999998</v>
      </c>
      <c r="J41" s="12">
        <v>1.07</v>
      </c>
      <c r="K41" s="13">
        <v>0.02</v>
      </c>
    </row>
    <row r="42" spans="1:11" s="34" customFormat="1" ht="30" x14ac:dyDescent="0.2">
      <c r="A42" s="96" t="s">
        <v>44</v>
      </c>
      <c r="B42" s="97" t="s">
        <v>45</v>
      </c>
      <c r="C42" s="35">
        <f>F42*12</f>
        <v>0</v>
      </c>
      <c r="D42" s="25">
        <f t="shared" si="0"/>
        <v>1504.02</v>
      </c>
      <c r="E42" s="35">
        <f t="shared" si="1"/>
        <v>0.6</v>
      </c>
      <c r="F42" s="33"/>
      <c r="G42" s="26">
        <f t="shared" si="2"/>
        <v>0.6</v>
      </c>
      <c r="H42" s="27">
        <v>0.05</v>
      </c>
      <c r="I42" s="12">
        <v>2506.6999999999998</v>
      </c>
      <c r="J42" s="12">
        <v>1.07</v>
      </c>
      <c r="K42" s="13">
        <v>0.03</v>
      </c>
    </row>
    <row r="43" spans="1:11" s="34" customFormat="1" ht="15" x14ac:dyDescent="0.2">
      <c r="A43" s="96" t="s">
        <v>46</v>
      </c>
      <c r="B43" s="97"/>
      <c r="C43" s="26"/>
      <c r="D43" s="26">
        <f>D45+D46+D47+D48+D49+D50+D51+D52+D53+D54+D55+D59+D58</f>
        <v>26954.43</v>
      </c>
      <c r="E43" s="26"/>
      <c r="F43" s="33"/>
      <c r="G43" s="26">
        <f>D43/I43</f>
        <v>10.75</v>
      </c>
      <c r="H43" s="27">
        <f>G43/12</f>
        <v>0.9</v>
      </c>
      <c r="I43" s="12">
        <v>2506.6999999999998</v>
      </c>
      <c r="J43" s="12">
        <v>1.07</v>
      </c>
      <c r="K43" s="13">
        <v>0.63</v>
      </c>
    </row>
    <row r="44" spans="1:11" s="20" customFormat="1" ht="15" hidden="1" x14ac:dyDescent="0.2">
      <c r="A44" s="100" t="s">
        <v>47</v>
      </c>
      <c r="B44" s="89" t="s">
        <v>48</v>
      </c>
      <c r="C44" s="37"/>
      <c r="D44" s="36">
        <f>G44*I44</f>
        <v>0</v>
      </c>
      <c r="E44" s="37"/>
      <c r="F44" s="38"/>
      <c r="G44" s="37">
        <f>H44*12</f>
        <v>0</v>
      </c>
      <c r="H44" s="38">
        <v>0</v>
      </c>
      <c r="I44" s="12">
        <v>2506.6999999999998</v>
      </c>
      <c r="J44" s="12">
        <v>1.07</v>
      </c>
      <c r="K44" s="13">
        <v>0</v>
      </c>
    </row>
    <row r="45" spans="1:11" s="20" customFormat="1" ht="15" x14ac:dyDescent="0.2">
      <c r="A45" s="100" t="s">
        <v>49</v>
      </c>
      <c r="B45" s="89" t="s">
        <v>48</v>
      </c>
      <c r="C45" s="37"/>
      <c r="D45" s="36">
        <v>217.13</v>
      </c>
      <c r="E45" s="37"/>
      <c r="F45" s="38"/>
      <c r="G45" s="37"/>
      <c r="H45" s="38"/>
      <c r="I45" s="12">
        <v>2506.6999999999998</v>
      </c>
      <c r="J45" s="12">
        <v>1.07</v>
      </c>
      <c r="K45" s="13">
        <v>0.01</v>
      </c>
    </row>
    <row r="46" spans="1:11" s="20" customFormat="1" ht="15" x14ac:dyDescent="0.2">
      <c r="A46" s="100" t="s">
        <v>50</v>
      </c>
      <c r="B46" s="89" t="s">
        <v>51</v>
      </c>
      <c r="C46" s="37">
        <f>F46*12</f>
        <v>0</v>
      </c>
      <c r="D46" s="36">
        <v>459.48</v>
      </c>
      <c r="E46" s="37">
        <f>H46*12</f>
        <v>0</v>
      </c>
      <c r="F46" s="38"/>
      <c r="G46" s="37"/>
      <c r="H46" s="38"/>
      <c r="I46" s="12">
        <v>2506.6999999999998</v>
      </c>
      <c r="J46" s="12">
        <v>1.07</v>
      </c>
      <c r="K46" s="13">
        <v>0.01</v>
      </c>
    </row>
    <row r="47" spans="1:11" s="20" customFormat="1" ht="15" x14ac:dyDescent="0.2">
      <c r="A47" s="100" t="s">
        <v>109</v>
      </c>
      <c r="B47" s="91" t="s">
        <v>48</v>
      </c>
      <c r="C47" s="37"/>
      <c r="D47" s="36">
        <v>818.74</v>
      </c>
      <c r="E47" s="37"/>
      <c r="F47" s="38"/>
      <c r="G47" s="37"/>
      <c r="H47" s="38"/>
      <c r="I47" s="12"/>
      <c r="J47" s="12"/>
      <c r="K47" s="13"/>
    </row>
    <row r="48" spans="1:11" s="20" customFormat="1" ht="15" x14ac:dyDescent="0.2">
      <c r="A48" s="100" t="s">
        <v>130</v>
      </c>
      <c r="B48" s="89" t="s">
        <v>48</v>
      </c>
      <c r="C48" s="37">
        <f>F48*12</f>
        <v>0</v>
      </c>
      <c r="D48" s="36">
        <v>1683.06</v>
      </c>
      <c r="E48" s="37">
        <f>H48*12</f>
        <v>0</v>
      </c>
      <c r="F48" s="38"/>
      <c r="G48" s="37"/>
      <c r="H48" s="38"/>
      <c r="I48" s="12">
        <v>2506.6999999999998</v>
      </c>
      <c r="J48" s="12">
        <v>1.07</v>
      </c>
      <c r="K48" s="13">
        <v>0.2</v>
      </c>
    </row>
    <row r="49" spans="1:11" s="20" customFormat="1" ht="15" x14ac:dyDescent="0.2">
      <c r="A49" s="100" t="s">
        <v>52</v>
      </c>
      <c r="B49" s="89" t="s">
        <v>48</v>
      </c>
      <c r="C49" s="37">
        <f>F49*12</f>
        <v>0</v>
      </c>
      <c r="D49" s="36">
        <v>875.61</v>
      </c>
      <c r="E49" s="37">
        <f>H49*12</f>
        <v>0</v>
      </c>
      <c r="F49" s="38"/>
      <c r="G49" s="37"/>
      <c r="H49" s="38"/>
      <c r="I49" s="12">
        <v>2506.6999999999998</v>
      </c>
      <c r="J49" s="12">
        <v>1.07</v>
      </c>
      <c r="K49" s="13">
        <v>0.02</v>
      </c>
    </row>
    <row r="50" spans="1:11" s="20" customFormat="1" ht="15" x14ac:dyDescent="0.2">
      <c r="A50" s="100" t="s">
        <v>53</v>
      </c>
      <c r="B50" s="89" t="s">
        <v>48</v>
      </c>
      <c r="C50" s="37">
        <f>F50*12</f>
        <v>0</v>
      </c>
      <c r="D50" s="36">
        <v>3903.72</v>
      </c>
      <c r="E50" s="37">
        <f>H50*12</f>
        <v>0</v>
      </c>
      <c r="F50" s="38"/>
      <c r="G50" s="37"/>
      <c r="H50" s="38"/>
      <c r="I50" s="12">
        <v>2506.6999999999998</v>
      </c>
      <c r="J50" s="12">
        <v>1.07</v>
      </c>
      <c r="K50" s="13">
        <v>0.11</v>
      </c>
    </row>
    <row r="51" spans="1:11" s="20" customFormat="1" ht="15" x14ac:dyDescent="0.2">
      <c r="A51" s="100" t="s">
        <v>54</v>
      </c>
      <c r="B51" s="89" t="s">
        <v>48</v>
      </c>
      <c r="C51" s="37">
        <f>F51*12</f>
        <v>0</v>
      </c>
      <c r="D51" s="36">
        <v>918.95</v>
      </c>
      <c r="E51" s="37">
        <f>H51*12</f>
        <v>0</v>
      </c>
      <c r="F51" s="38"/>
      <c r="G51" s="37"/>
      <c r="H51" s="38"/>
      <c r="I51" s="12">
        <v>2506.6999999999998</v>
      </c>
      <c r="J51" s="12">
        <v>1.07</v>
      </c>
      <c r="K51" s="13">
        <v>0.02</v>
      </c>
    </row>
    <row r="52" spans="1:11" s="20" customFormat="1" ht="15" x14ac:dyDescent="0.2">
      <c r="A52" s="100" t="s">
        <v>55</v>
      </c>
      <c r="B52" s="89" t="s">
        <v>48</v>
      </c>
      <c r="C52" s="37"/>
      <c r="D52" s="36">
        <v>437.79</v>
      </c>
      <c r="E52" s="37"/>
      <c r="F52" s="38"/>
      <c r="G52" s="37"/>
      <c r="H52" s="38"/>
      <c r="I52" s="12">
        <v>2506.6999999999998</v>
      </c>
      <c r="J52" s="12">
        <v>1.07</v>
      </c>
      <c r="K52" s="13">
        <v>0.01</v>
      </c>
    </row>
    <row r="53" spans="1:11" s="20" customFormat="1" ht="15" x14ac:dyDescent="0.2">
      <c r="A53" s="100" t="s">
        <v>56</v>
      </c>
      <c r="B53" s="89" t="s">
        <v>51</v>
      </c>
      <c r="C53" s="37"/>
      <c r="D53" s="36">
        <v>1751.23</v>
      </c>
      <c r="E53" s="37"/>
      <c r="F53" s="38"/>
      <c r="G53" s="37"/>
      <c r="H53" s="38"/>
      <c r="I53" s="12">
        <v>2506.6999999999998</v>
      </c>
      <c r="J53" s="12">
        <v>1.07</v>
      </c>
      <c r="K53" s="13">
        <v>0.04</v>
      </c>
    </row>
    <row r="54" spans="1:11" s="20" customFormat="1" ht="25.5" x14ac:dyDescent="0.2">
      <c r="A54" s="100" t="s">
        <v>57</v>
      </c>
      <c r="B54" s="89" t="s">
        <v>48</v>
      </c>
      <c r="C54" s="37">
        <f>F54*12</f>
        <v>0</v>
      </c>
      <c r="D54" s="36">
        <v>2372.4299999999998</v>
      </c>
      <c r="E54" s="37">
        <f>H54*12</f>
        <v>0</v>
      </c>
      <c r="F54" s="38"/>
      <c r="G54" s="37"/>
      <c r="H54" s="38"/>
      <c r="I54" s="12">
        <v>2506.6999999999998</v>
      </c>
      <c r="J54" s="12">
        <v>1.07</v>
      </c>
      <c r="K54" s="13">
        <v>0.06</v>
      </c>
    </row>
    <row r="55" spans="1:11" s="20" customFormat="1" ht="15" x14ac:dyDescent="0.2">
      <c r="A55" s="100" t="s">
        <v>58</v>
      </c>
      <c r="B55" s="89" t="s">
        <v>48</v>
      </c>
      <c r="C55" s="37"/>
      <c r="D55" s="36">
        <v>3083</v>
      </c>
      <c r="E55" s="37"/>
      <c r="F55" s="38"/>
      <c r="G55" s="37"/>
      <c r="H55" s="38"/>
      <c r="I55" s="12">
        <v>2506.6999999999998</v>
      </c>
      <c r="J55" s="12">
        <v>1.07</v>
      </c>
      <c r="K55" s="13">
        <v>0.01</v>
      </c>
    </row>
    <row r="56" spans="1:11" s="20" customFormat="1" ht="15" hidden="1" x14ac:dyDescent="0.2">
      <c r="A56" s="100" t="s">
        <v>59</v>
      </c>
      <c r="B56" s="89" t="s">
        <v>48</v>
      </c>
      <c r="C56" s="39"/>
      <c r="D56" s="36">
        <f>G56*I56</f>
        <v>0</v>
      </c>
      <c r="E56" s="39"/>
      <c r="F56" s="38"/>
      <c r="G56" s="37"/>
      <c r="H56" s="38"/>
      <c r="I56" s="12">
        <v>2506.6999999999998</v>
      </c>
      <c r="J56" s="12">
        <v>1.07</v>
      </c>
      <c r="K56" s="13">
        <v>0</v>
      </c>
    </row>
    <row r="57" spans="1:11" s="20" customFormat="1" ht="15" hidden="1" x14ac:dyDescent="0.2">
      <c r="A57" s="100"/>
      <c r="B57" s="89"/>
      <c r="C57" s="37"/>
      <c r="D57" s="36"/>
      <c r="E57" s="37"/>
      <c r="F57" s="38"/>
      <c r="G57" s="37"/>
      <c r="H57" s="38"/>
      <c r="I57" s="12">
        <v>2506.6999999999998</v>
      </c>
      <c r="J57" s="12"/>
      <c r="K57" s="13"/>
    </row>
    <row r="58" spans="1:11" s="20" customFormat="1" ht="25.5" x14ac:dyDescent="0.2">
      <c r="A58" s="100" t="s">
        <v>126</v>
      </c>
      <c r="B58" s="101" t="s">
        <v>28</v>
      </c>
      <c r="C58" s="37"/>
      <c r="D58" s="36">
        <v>1919.54</v>
      </c>
      <c r="E58" s="37"/>
      <c r="F58" s="38"/>
      <c r="G58" s="37"/>
      <c r="H58" s="38"/>
      <c r="I58" s="12"/>
      <c r="J58" s="12"/>
      <c r="K58" s="13"/>
    </row>
    <row r="59" spans="1:11" s="20" customFormat="1" ht="25.5" x14ac:dyDescent="0.2">
      <c r="A59" s="100" t="s">
        <v>122</v>
      </c>
      <c r="B59" s="101" t="s">
        <v>28</v>
      </c>
      <c r="C59" s="37"/>
      <c r="D59" s="36">
        <v>8513.75</v>
      </c>
      <c r="E59" s="37"/>
      <c r="F59" s="38"/>
      <c r="G59" s="37"/>
      <c r="H59" s="38"/>
      <c r="I59" s="12">
        <v>2506.6999999999998</v>
      </c>
      <c r="J59" s="12">
        <v>1.07</v>
      </c>
      <c r="K59" s="13">
        <v>0.04</v>
      </c>
    </row>
    <row r="60" spans="1:11" s="34" customFormat="1" ht="30" x14ac:dyDescent="0.2">
      <c r="A60" s="96" t="s">
        <v>60</v>
      </c>
      <c r="B60" s="97"/>
      <c r="C60" s="26"/>
      <c r="D60" s="26">
        <f>D61+D62+D63+D64+D65+D70+D72</f>
        <v>20042.34</v>
      </c>
      <c r="E60" s="26"/>
      <c r="F60" s="33"/>
      <c r="G60" s="26">
        <f>D60/I60</f>
        <v>8</v>
      </c>
      <c r="H60" s="27">
        <f>G60/12</f>
        <v>0.67</v>
      </c>
      <c r="I60" s="12">
        <v>2506.6999999999998</v>
      </c>
      <c r="J60" s="12">
        <v>1.07</v>
      </c>
      <c r="K60" s="13">
        <v>0.63</v>
      </c>
    </row>
    <row r="61" spans="1:11" s="20" customFormat="1" ht="15" x14ac:dyDescent="0.2">
      <c r="A61" s="100" t="s">
        <v>61</v>
      </c>
      <c r="B61" s="89" t="s">
        <v>62</v>
      </c>
      <c r="C61" s="37"/>
      <c r="D61" s="36">
        <v>2626.83</v>
      </c>
      <c r="E61" s="37"/>
      <c r="F61" s="38"/>
      <c r="G61" s="37"/>
      <c r="H61" s="38"/>
      <c r="I61" s="12">
        <v>2506.6999999999998</v>
      </c>
      <c r="J61" s="12">
        <v>1.07</v>
      </c>
      <c r="K61" s="13">
        <v>0.06</v>
      </c>
    </row>
    <row r="62" spans="1:11" s="20" customFormat="1" ht="25.5" x14ac:dyDescent="0.2">
      <c r="A62" s="100" t="s">
        <v>63</v>
      </c>
      <c r="B62" s="91" t="s">
        <v>48</v>
      </c>
      <c r="C62" s="37"/>
      <c r="D62" s="36">
        <v>1751.23</v>
      </c>
      <c r="E62" s="37"/>
      <c r="F62" s="38"/>
      <c r="G62" s="37"/>
      <c r="H62" s="38"/>
      <c r="I62" s="12">
        <v>2506.6999999999998</v>
      </c>
      <c r="J62" s="12">
        <v>1.07</v>
      </c>
      <c r="K62" s="13">
        <v>0.04</v>
      </c>
    </row>
    <row r="63" spans="1:11" s="20" customFormat="1" ht="15" x14ac:dyDescent="0.2">
      <c r="A63" s="100" t="s">
        <v>64</v>
      </c>
      <c r="B63" s="89" t="s">
        <v>65</v>
      </c>
      <c r="C63" s="37"/>
      <c r="D63" s="36">
        <v>1837.85</v>
      </c>
      <c r="E63" s="37"/>
      <c r="F63" s="38"/>
      <c r="G63" s="37"/>
      <c r="H63" s="38"/>
      <c r="I63" s="12">
        <v>2506.6999999999998</v>
      </c>
      <c r="J63" s="12">
        <v>1.07</v>
      </c>
      <c r="K63" s="13">
        <v>0.05</v>
      </c>
    </row>
    <row r="64" spans="1:11" s="20" customFormat="1" ht="25.5" x14ac:dyDescent="0.2">
      <c r="A64" s="100" t="s">
        <v>66</v>
      </c>
      <c r="B64" s="89" t="s">
        <v>67</v>
      </c>
      <c r="C64" s="37"/>
      <c r="D64" s="36">
        <v>1751.2</v>
      </c>
      <c r="E64" s="37"/>
      <c r="F64" s="38"/>
      <c r="G64" s="37"/>
      <c r="H64" s="38"/>
      <c r="I64" s="12">
        <v>2506.6999999999998</v>
      </c>
      <c r="J64" s="12">
        <v>1.07</v>
      </c>
      <c r="K64" s="13">
        <v>0.04</v>
      </c>
    </row>
    <row r="65" spans="1:11" s="20" customFormat="1" ht="15" x14ac:dyDescent="0.2">
      <c r="A65" s="100" t="s">
        <v>131</v>
      </c>
      <c r="B65" s="91" t="s">
        <v>48</v>
      </c>
      <c r="C65" s="37"/>
      <c r="D65" s="36">
        <v>622.83000000000004</v>
      </c>
      <c r="E65" s="37"/>
      <c r="F65" s="38"/>
      <c r="G65" s="37"/>
      <c r="H65" s="38"/>
      <c r="I65" s="12">
        <v>2506.6999999999998</v>
      </c>
      <c r="J65" s="12">
        <v>1.07</v>
      </c>
      <c r="K65" s="13">
        <v>0.23</v>
      </c>
    </row>
    <row r="66" spans="1:11" s="20" customFormat="1" ht="15" hidden="1" x14ac:dyDescent="0.2">
      <c r="A66" s="100" t="s">
        <v>68</v>
      </c>
      <c r="B66" s="89" t="s">
        <v>65</v>
      </c>
      <c r="C66" s="37"/>
      <c r="D66" s="36">
        <f t="shared" ref="D66:D71" si="3">G66*I66</f>
        <v>0</v>
      </c>
      <c r="E66" s="37"/>
      <c r="F66" s="38"/>
      <c r="G66" s="37"/>
      <c r="H66" s="38"/>
      <c r="I66" s="12">
        <v>2506.6999999999998</v>
      </c>
      <c r="J66" s="12">
        <v>1.07</v>
      </c>
      <c r="K66" s="13">
        <v>0</v>
      </c>
    </row>
    <row r="67" spans="1:11" s="20" customFormat="1" ht="15" hidden="1" x14ac:dyDescent="0.2">
      <c r="A67" s="100" t="s">
        <v>69</v>
      </c>
      <c r="B67" s="89" t="s">
        <v>48</v>
      </c>
      <c r="C67" s="37"/>
      <c r="D67" s="36">
        <f t="shared" si="3"/>
        <v>0</v>
      </c>
      <c r="E67" s="37"/>
      <c r="F67" s="38"/>
      <c r="G67" s="37"/>
      <c r="H67" s="38"/>
      <c r="I67" s="12">
        <v>2506.6999999999998</v>
      </c>
      <c r="J67" s="12">
        <v>1.07</v>
      </c>
      <c r="K67" s="13">
        <v>0</v>
      </c>
    </row>
    <row r="68" spans="1:11" s="20" customFormat="1" ht="25.5" hidden="1" x14ac:dyDescent="0.2">
      <c r="A68" s="100" t="s">
        <v>70</v>
      </c>
      <c r="B68" s="89" t="s">
        <v>48</v>
      </c>
      <c r="C68" s="37"/>
      <c r="D68" s="36">
        <f t="shared" si="3"/>
        <v>0</v>
      </c>
      <c r="E68" s="37"/>
      <c r="F68" s="38"/>
      <c r="G68" s="37"/>
      <c r="H68" s="38"/>
      <c r="I68" s="12">
        <v>2506.6999999999998</v>
      </c>
      <c r="J68" s="12">
        <v>1.07</v>
      </c>
      <c r="K68" s="13">
        <v>0</v>
      </c>
    </row>
    <row r="69" spans="1:11" s="20" customFormat="1" ht="15" hidden="1" x14ac:dyDescent="0.2">
      <c r="A69" s="100" t="s">
        <v>71</v>
      </c>
      <c r="B69" s="89" t="s">
        <v>13</v>
      </c>
      <c r="C69" s="37"/>
      <c r="D69" s="36">
        <f t="shared" si="3"/>
        <v>0</v>
      </c>
      <c r="E69" s="37"/>
      <c r="F69" s="38"/>
      <c r="G69" s="37"/>
      <c r="H69" s="38"/>
      <c r="I69" s="12">
        <v>2506.6999999999998</v>
      </c>
      <c r="J69" s="12">
        <v>1.07</v>
      </c>
      <c r="K69" s="13">
        <v>0</v>
      </c>
    </row>
    <row r="70" spans="1:11" s="20" customFormat="1" ht="15" x14ac:dyDescent="0.2">
      <c r="A70" s="100" t="s">
        <v>72</v>
      </c>
      <c r="B70" s="89" t="s">
        <v>13</v>
      </c>
      <c r="C70" s="39"/>
      <c r="D70" s="36">
        <v>6228.48</v>
      </c>
      <c r="E70" s="39"/>
      <c r="F70" s="38"/>
      <c r="G70" s="37"/>
      <c r="H70" s="38"/>
      <c r="I70" s="12">
        <v>2506.6999999999998</v>
      </c>
      <c r="J70" s="12">
        <v>1.07</v>
      </c>
      <c r="K70" s="13">
        <v>0.16</v>
      </c>
    </row>
    <row r="71" spans="1:11" s="20" customFormat="1" ht="15" hidden="1" x14ac:dyDescent="0.2">
      <c r="A71" s="100" t="s">
        <v>73</v>
      </c>
      <c r="B71" s="89" t="s">
        <v>48</v>
      </c>
      <c r="C71" s="37"/>
      <c r="D71" s="36">
        <f t="shared" si="3"/>
        <v>0</v>
      </c>
      <c r="E71" s="37"/>
      <c r="F71" s="38"/>
      <c r="G71" s="37">
        <f>H71*12</f>
        <v>0</v>
      </c>
      <c r="H71" s="38">
        <v>0</v>
      </c>
      <c r="I71" s="12">
        <v>2506.6999999999998</v>
      </c>
      <c r="J71" s="12">
        <v>1.07</v>
      </c>
      <c r="K71" s="13">
        <v>0</v>
      </c>
    </row>
    <row r="72" spans="1:11" s="20" customFormat="1" ht="25.5" x14ac:dyDescent="0.2">
      <c r="A72" s="100" t="s">
        <v>123</v>
      </c>
      <c r="B72" s="101" t="s">
        <v>28</v>
      </c>
      <c r="C72" s="37"/>
      <c r="D72" s="36">
        <v>5223.92</v>
      </c>
      <c r="E72" s="37"/>
      <c r="F72" s="38"/>
      <c r="G72" s="39"/>
      <c r="H72" s="86"/>
      <c r="I72" s="12"/>
      <c r="J72" s="12"/>
      <c r="K72" s="13"/>
    </row>
    <row r="73" spans="1:11" s="20" customFormat="1" ht="30" x14ac:dyDescent="0.2">
      <c r="A73" s="96" t="s">
        <v>74</v>
      </c>
      <c r="B73" s="89"/>
      <c r="C73" s="37"/>
      <c r="D73" s="26">
        <f>D74+D75+D76+D77</f>
        <v>11693.49</v>
      </c>
      <c r="E73" s="37"/>
      <c r="F73" s="38"/>
      <c r="G73" s="26">
        <f>D73/I73</f>
        <v>4.66</v>
      </c>
      <c r="H73" s="27">
        <f>G73/12</f>
        <v>0.39</v>
      </c>
      <c r="I73" s="12">
        <v>2506.6999999999998</v>
      </c>
      <c r="J73" s="12">
        <v>1.07</v>
      </c>
      <c r="K73" s="13">
        <v>0.11</v>
      </c>
    </row>
    <row r="74" spans="1:11" s="20" customFormat="1" ht="25.5" hidden="1" x14ac:dyDescent="0.2">
      <c r="A74" s="100" t="s">
        <v>75</v>
      </c>
      <c r="B74" s="91" t="s">
        <v>28</v>
      </c>
      <c r="C74" s="37"/>
      <c r="D74" s="36"/>
      <c r="E74" s="37"/>
      <c r="F74" s="38"/>
      <c r="G74" s="36"/>
      <c r="H74" s="38"/>
      <c r="I74" s="12">
        <v>2506.6999999999998</v>
      </c>
      <c r="J74" s="12">
        <v>1.07</v>
      </c>
      <c r="K74" s="13">
        <v>0.05</v>
      </c>
    </row>
    <row r="75" spans="1:11" s="20" customFormat="1" ht="15" x14ac:dyDescent="0.2">
      <c r="A75" s="100" t="s">
        <v>132</v>
      </c>
      <c r="B75" s="91" t="s">
        <v>48</v>
      </c>
      <c r="C75" s="37"/>
      <c r="D75" s="36">
        <v>1245.6600000000001</v>
      </c>
      <c r="E75" s="37"/>
      <c r="F75" s="38"/>
      <c r="G75" s="36"/>
      <c r="H75" s="38"/>
      <c r="I75" s="12">
        <v>2506.6999999999998</v>
      </c>
      <c r="J75" s="12">
        <v>1.07</v>
      </c>
      <c r="K75" s="13">
        <v>0.05</v>
      </c>
    </row>
    <row r="76" spans="1:11" s="20" customFormat="1" ht="15" hidden="1" customHeight="1" x14ac:dyDescent="0.2">
      <c r="A76" s="100" t="s">
        <v>76</v>
      </c>
      <c r="B76" s="89" t="s">
        <v>13</v>
      </c>
      <c r="C76" s="37"/>
      <c r="D76" s="36">
        <f>G76*I76</f>
        <v>0</v>
      </c>
      <c r="E76" s="37"/>
      <c r="F76" s="38"/>
      <c r="G76" s="36">
        <f>H76*12</f>
        <v>0</v>
      </c>
      <c r="H76" s="38">
        <v>0</v>
      </c>
      <c r="I76" s="12">
        <v>2506.6999999999998</v>
      </c>
      <c r="J76" s="12">
        <v>1.07</v>
      </c>
      <c r="K76" s="13">
        <v>0</v>
      </c>
    </row>
    <row r="77" spans="1:11" s="20" customFormat="1" ht="27" customHeight="1" x14ac:dyDescent="0.2">
      <c r="A77" s="100" t="s">
        <v>124</v>
      </c>
      <c r="B77" s="101" t="s">
        <v>28</v>
      </c>
      <c r="C77" s="37"/>
      <c r="D77" s="36">
        <v>10447.83</v>
      </c>
      <c r="E77" s="37"/>
      <c r="F77" s="38"/>
      <c r="G77" s="40"/>
      <c r="H77" s="38"/>
      <c r="I77" s="12"/>
      <c r="J77" s="12"/>
      <c r="K77" s="13"/>
    </row>
    <row r="78" spans="1:11" s="20" customFormat="1" ht="15" x14ac:dyDescent="0.2">
      <c r="A78" s="96" t="s">
        <v>77</v>
      </c>
      <c r="B78" s="89"/>
      <c r="C78" s="37"/>
      <c r="D78" s="26">
        <f>D80+D81+D87+D88+D89</f>
        <v>33522.910000000003</v>
      </c>
      <c r="E78" s="37"/>
      <c r="F78" s="38"/>
      <c r="G78" s="25">
        <f>D78/I78</f>
        <v>13.37</v>
      </c>
      <c r="H78" s="33">
        <f>G78/12</f>
        <v>1.1100000000000001</v>
      </c>
      <c r="I78" s="12">
        <v>2506.6999999999998</v>
      </c>
      <c r="J78" s="12">
        <v>1.07</v>
      </c>
      <c r="K78" s="13">
        <v>0.28000000000000003</v>
      </c>
    </row>
    <row r="79" spans="1:11" s="20" customFormat="1" ht="15" hidden="1" x14ac:dyDescent="0.2">
      <c r="A79" s="100" t="s">
        <v>78</v>
      </c>
      <c r="B79" s="89" t="s">
        <v>13</v>
      </c>
      <c r="C79" s="37"/>
      <c r="D79" s="36">
        <f t="shared" ref="D79:D86" si="4">G79*I79</f>
        <v>0</v>
      </c>
      <c r="E79" s="37"/>
      <c r="F79" s="38"/>
      <c r="G79" s="36">
        <f t="shared" ref="G79:G86" si="5">H79*12</f>
        <v>0</v>
      </c>
      <c r="H79" s="38">
        <v>0</v>
      </c>
      <c r="I79" s="12">
        <v>2506.6999999999998</v>
      </c>
      <c r="J79" s="12">
        <v>1.07</v>
      </c>
      <c r="K79" s="13">
        <v>0</v>
      </c>
    </row>
    <row r="80" spans="1:11" s="20" customFormat="1" ht="15" x14ac:dyDescent="0.2">
      <c r="A80" s="100" t="s">
        <v>79</v>
      </c>
      <c r="B80" s="89" t="s">
        <v>48</v>
      </c>
      <c r="C80" s="37"/>
      <c r="D80" s="36">
        <v>9600.56</v>
      </c>
      <c r="E80" s="37"/>
      <c r="F80" s="38"/>
      <c r="G80" s="36"/>
      <c r="H80" s="38"/>
      <c r="I80" s="12">
        <v>2506.6999999999998</v>
      </c>
      <c r="J80" s="12">
        <v>1.07</v>
      </c>
      <c r="K80" s="13">
        <v>0.26</v>
      </c>
    </row>
    <row r="81" spans="1:11" s="20" customFormat="1" ht="15" x14ac:dyDescent="0.2">
      <c r="A81" s="100" t="s">
        <v>80</v>
      </c>
      <c r="B81" s="89" t="s">
        <v>48</v>
      </c>
      <c r="C81" s="37"/>
      <c r="D81" s="36">
        <v>915.28</v>
      </c>
      <c r="E81" s="37"/>
      <c r="F81" s="38"/>
      <c r="G81" s="36"/>
      <c r="H81" s="38"/>
      <c r="I81" s="12">
        <v>2506.6999999999998</v>
      </c>
      <c r="J81" s="12">
        <v>1.07</v>
      </c>
      <c r="K81" s="13">
        <v>0.02</v>
      </c>
    </row>
    <row r="82" spans="1:11" s="20" customFormat="1" ht="27.75" hidden="1" customHeight="1" x14ac:dyDescent="0.2">
      <c r="A82" s="100" t="s">
        <v>81</v>
      </c>
      <c r="B82" s="89" t="s">
        <v>28</v>
      </c>
      <c r="C82" s="37"/>
      <c r="D82" s="36">
        <f t="shared" si="4"/>
        <v>0</v>
      </c>
      <c r="E82" s="37"/>
      <c r="F82" s="38"/>
      <c r="G82" s="36">
        <f t="shared" si="5"/>
        <v>0</v>
      </c>
      <c r="H82" s="38">
        <v>0</v>
      </c>
      <c r="I82" s="12">
        <v>2506.6999999999998</v>
      </c>
      <c r="J82" s="12">
        <v>1.07</v>
      </c>
      <c r="K82" s="13">
        <v>0</v>
      </c>
    </row>
    <row r="83" spans="1:11" s="20" customFormat="1" ht="25.5" hidden="1" customHeight="1" x14ac:dyDescent="0.2">
      <c r="A83" s="100" t="s">
        <v>82</v>
      </c>
      <c r="B83" s="89" t="s">
        <v>28</v>
      </c>
      <c r="C83" s="37"/>
      <c r="D83" s="36">
        <f t="shared" si="4"/>
        <v>0</v>
      </c>
      <c r="E83" s="37"/>
      <c r="F83" s="38"/>
      <c r="G83" s="36">
        <f t="shared" si="5"/>
        <v>0</v>
      </c>
      <c r="H83" s="38">
        <v>0</v>
      </c>
      <c r="I83" s="12">
        <v>2506.6999999999998</v>
      </c>
      <c r="J83" s="12">
        <v>1.07</v>
      </c>
      <c r="K83" s="13">
        <v>0</v>
      </c>
    </row>
    <row r="84" spans="1:11" s="20" customFormat="1" ht="25.5" hidden="1" customHeight="1" x14ac:dyDescent="0.2">
      <c r="A84" s="100" t="s">
        <v>83</v>
      </c>
      <c r="B84" s="89" t="s">
        <v>28</v>
      </c>
      <c r="C84" s="37"/>
      <c r="D84" s="36">
        <f t="shared" si="4"/>
        <v>0</v>
      </c>
      <c r="E84" s="37"/>
      <c r="F84" s="38"/>
      <c r="G84" s="36">
        <f t="shared" si="5"/>
        <v>0</v>
      </c>
      <c r="H84" s="38">
        <v>0</v>
      </c>
      <c r="I84" s="12">
        <v>2506.6999999999998</v>
      </c>
      <c r="J84" s="12">
        <v>1.07</v>
      </c>
      <c r="K84" s="13">
        <v>0</v>
      </c>
    </row>
    <row r="85" spans="1:11" s="20" customFormat="1" ht="25.5" hidden="1" customHeight="1" x14ac:dyDescent="0.2">
      <c r="A85" s="100" t="s">
        <v>84</v>
      </c>
      <c r="B85" s="89" t="s">
        <v>28</v>
      </c>
      <c r="C85" s="37"/>
      <c r="D85" s="36">
        <f t="shared" si="4"/>
        <v>0</v>
      </c>
      <c r="E85" s="37"/>
      <c r="F85" s="38"/>
      <c r="G85" s="36">
        <f t="shared" si="5"/>
        <v>0</v>
      </c>
      <c r="H85" s="38">
        <v>0</v>
      </c>
      <c r="I85" s="12">
        <v>2506.6999999999998</v>
      </c>
      <c r="J85" s="12">
        <v>1.07</v>
      </c>
      <c r="K85" s="13">
        <v>0</v>
      </c>
    </row>
    <row r="86" spans="1:11" s="20" customFormat="1" ht="25.5" hidden="1" customHeight="1" x14ac:dyDescent="0.2">
      <c r="A86" s="100" t="s">
        <v>85</v>
      </c>
      <c r="B86" s="89" t="s">
        <v>28</v>
      </c>
      <c r="C86" s="37"/>
      <c r="D86" s="36">
        <f t="shared" si="4"/>
        <v>0</v>
      </c>
      <c r="E86" s="37"/>
      <c r="F86" s="38"/>
      <c r="G86" s="36">
        <f t="shared" si="5"/>
        <v>0</v>
      </c>
      <c r="H86" s="38">
        <v>0</v>
      </c>
      <c r="I86" s="12">
        <v>2506.6999999999998</v>
      </c>
      <c r="J86" s="12">
        <v>1.07</v>
      </c>
      <c r="K86" s="13">
        <v>0</v>
      </c>
    </row>
    <row r="87" spans="1:11" s="20" customFormat="1" ht="16.5" hidden="1" customHeight="1" x14ac:dyDescent="0.2">
      <c r="A87" s="100" t="s">
        <v>86</v>
      </c>
      <c r="B87" s="91" t="s">
        <v>87</v>
      </c>
      <c r="C87" s="37"/>
      <c r="D87" s="40"/>
      <c r="E87" s="37"/>
      <c r="F87" s="38"/>
      <c r="G87" s="40"/>
      <c r="H87" s="38"/>
      <c r="I87" s="12">
        <v>2506.6999999999998</v>
      </c>
      <c r="J87" s="12"/>
      <c r="K87" s="13"/>
    </row>
    <row r="88" spans="1:11" s="20" customFormat="1" ht="31.5" customHeight="1" x14ac:dyDescent="0.2">
      <c r="A88" s="100" t="s">
        <v>136</v>
      </c>
      <c r="B88" s="91"/>
      <c r="C88" s="37"/>
      <c r="D88" s="40">
        <v>18961.23</v>
      </c>
      <c r="E88" s="37"/>
      <c r="F88" s="38"/>
      <c r="G88" s="40"/>
      <c r="H88" s="38"/>
      <c r="I88" s="12"/>
      <c r="J88" s="12"/>
      <c r="K88" s="13"/>
    </row>
    <row r="89" spans="1:11" s="20" customFormat="1" ht="27.75" customHeight="1" x14ac:dyDescent="0.2">
      <c r="A89" s="100" t="s">
        <v>134</v>
      </c>
      <c r="B89" s="91" t="s">
        <v>133</v>
      </c>
      <c r="C89" s="37"/>
      <c r="D89" s="40">
        <v>4045.84</v>
      </c>
      <c r="E89" s="37"/>
      <c r="F89" s="38"/>
      <c r="G89" s="40"/>
      <c r="H89" s="38"/>
      <c r="I89" s="12">
        <v>2506.6999999999998</v>
      </c>
      <c r="J89" s="12"/>
      <c r="K89" s="13"/>
    </row>
    <row r="90" spans="1:11" s="20" customFormat="1" ht="15" x14ac:dyDescent="0.2">
      <c r="A90" s="96" t="s">
        <v>88</v>
      </c>
      <c r="B90" s="89"/>
      <c r="C90" s="37"/>
      <c r="D90" s="26">
        <f>D91+D92</f>
        <v>1098.1600000000001</v>
      </c>
      <c r="E90" s="37"/>
      <c r="F90" s="38"/>
      <c r="G90" s="25">
        <f>D90/I90</f>
        <v>0.44</v>
      </c>
      <c r="H90" s="33">
        <f>G90/12</f>
        <v>0.04</v>
      </c>
      <c r="I90" s="12">
        <v>2506.6999999999998</v>
      </c>
      <c r="J90" s="12">
        <v>1.07</v>
      </c>
      <c r="K90" s="13">
        <v>0.15</v>
      </c>
    </row>
    <row r="91" spans="1:11" s="20" customFormat="1" ht="15" x14ac:dyDescent="0.2">
      <c r="A91" s="100" t="s">
        <v>89</v>
      </c>
      <c r="B91" s="89" t="s">
        <v>48</v>
      </c>
      <c r="C91" s="37"/>
      <c r="D91" s="36">
        <v>1098.1600000000001</v>
      </c>
      <c r="E91" s="37"/>
      <c r="F91" s="38"/>
      <c r="G91" s="37"/>
      <c r="H91" s="38"/>
      <c r="I91" s="12">
        <v>2506.6999999999998</v>
      </c>
      <c r="J91" s="12">
        <v>1.07</v>
      </c>
      <c r="K91" s="13">
        <v>0.03</v>
      </c>
    </row>
    <row r="92" spans="1:11" s="20" customFormat="1" ht="15" hidden="1" x14ac:dyDescent="0.2">
      <c r="A92" s="100" t="s">
        <v>90</v>
      </c>
      <c r="B92" s="89" t="s">
        <v>48</v>
      </c>
      <c r="C92" s="37"/>
      <c r="D92" s="36"/>
      <c r="E92" s="37"/>
      <c r="F92" s="38"/>
      <c r="G92" s="37"/>
      <c r="H92" s="38"/>
      <c r="I92" s="12">
        <v>2506.6999999999998</v>
      </c>
      <c r="J92" s="12">
        <v>1.07</v>
      </c>
      <c r="K92" s="13">
        <v>0.02</v>
      </c>
    </row>
    <row r="93" spans="1:11" s="12" customFormat="1" ht="15" x14ac:dyDescent="0.2">
      <c r="A93" s="96" t="s">
        <v>91</v>
      </c>
      <c r="B93" s="97"/>
      <c r="C93" s="26"/>
      <c r="D93" s="26">
        <f>D94+D95</f>
        <v>24153</v>
      </c>
      <c r="E93" s="26"/>
      <c r="F93" s="33"/>
      <c r="G93" s="26">
        <f>D93/I93</f>
        <v>9.64</v>
      </c>
      <c r="H93" s="27">
        <f>G93/12</f>
        <v>0.8</v>
      </c>
      <c r="I93" s="12">
        <v>2506.6999999999998</v>
      </c>
      <c r="J93" s="12">
        <v>1.07</v>
      </c>
      <c r="K93" s="13">
        <v>0.04</v>
      </c>
    </row>
    <row r="94" spans="1:11" s="20" customFormat="1" ht="15" x14ac:dyDescent="0.2">
      <c r="A94" s="100" t="s">
        <v>92</v>
      </c>
      <c r="B94" s="91" t="s">
        <v>51</v>
      </c>
      <c r="C94" s="37"/>
      <c r="D94" s="36">
        <v>13677.6</v>
      </c>
      <c r="E94" s="37"/>
      <c r="F94" s="38"/>
      <c r="G94" s="37"/>
      <c r="H94" s="38"/>
      <c r="I94" s="12">
        <v>2506.6999999999998</v>
      </c>
      <c r="J94" s="12">
        <v>1.07</v>
      </c>
      <c r="K94" s="13">
        <v>0.04</v>
      </c>
    </row>
    <row r="95" spans="1:11" s="20" customFormat="1" ht="15" x14ac:dyDescent="0.2">
      <c r="A95" s="100" t="s">
        <v>110</v>
      </c>
      <c r="B95" s="91" t="s">
        <v>87</v>
      </c>
      <c r="C95" s="37">
        <f>F95*12</f>
        <v>0</v>
      </c>
      <c r="D95" s="36">
        <v>10475.4</v>
      </c>
      <c r="E95" s="37">
        <f>H95*12</f>
        <v>0</v>
      </c>
      <c r="F95" s="38"/>
      <c r="G95" s="37"/>
      <c r="H95" s="38"/>
      <c r="I95" s="12">
        <v>2506.6999999999998</v>
      </c>
      <c r="J95" s="12">
        <v>1.07</v>
      </c>
      <c r="K95" s="13">
        <v>0</v>
      </c>
    </row>
    <row r="96" spans="1:11" s="12" customFormat="1" ht="15" x14ac:dyDescent="0.2">
      <c r="A96" s="96" t="s">
        <v>93</v>
      </c>
      <c r="B96" s="97"/>
      <c r="C96" s="26"/>
      <c r="D96" s="26">
        <f>D97+D98</f>
        <v>3734.36</v>
      </c>
      <c r="E96" s="26"/>
      <c r="F96" s="33"/>
      <c r="G96" s="26">
        <f>D96/I96</f>
        <v>1.49</v>
      </c>
      <c r="H96" s="27">
        <f>G96/12</f>
        <v>0.12</v>
      </c>
      <c r="I96" s="12">
        <v>2506.6999999999998</v>
      </c>
      <c r="J96" s="12">
        <v>1.07</v>
      </c>
      <c r="K96" s="13">
        <v>0.51</v>
      </c>
    </row>
    <row r="97" spans="1:13" s="20" customFormat="1" ht="15" x14ac:dyDescent="0.2">
      <c r="A97" s="100" t="s">
        <v>94</v>
      </c>
      <c r="B97" s="89" t="s">
        <v>62</v>
      </c>
      <c r="C97" s="37"/>
      <c r="D97" s="36">
        <v>1830.54</v>
      </c>
      <c r="E97" s="37"/>
      <c r="F97" s="38"/>
      <c r="G97" s="37"/>
      <c r="H97" s="38"/>
      <c r="I97" s="12">
        <v>2506.6999999999998</v>
      </c>
      <c r="J97" s="12">
        <v>1.07</v>
      </c>
      <c r="K97" s="13">
        <v>0.46</v>
      </c>
    </row>
    <row r="98" spans="1:13" s="20" customFormat="1" ht="15.75" thickBot="1" x14ac:dyDescent="0.25">
      <c r="A98" s="100" t="s">
        <v>95</v>
      </c>
      <c r="B98" s="89" t="s">
        <v>62</v>
      </c>
      <c r="C98" s="37"/>
      <c r="D98" s="36">
        <v>1903.82</v>
      </c>
      <c r="E98" s="37"/>
      <c r="F98" s="38"/>
      <c r="G98" s="37"/>
      <c r="H98" s="38"/>
      <c r="I98" s="12">
        <v>2506.6999999999998</v>
      </c>
      <c r="J98" s="12">
        <v>1.07</v>
      </c>
      <c r="K98" s="13">
        <v>0.05</v>
      </c>
    </row>
    <row r="99" spans="1:13" s="41" customFormat="1" ht="25.5" hidden="1" customHeight="1" x14ac:dyDescent="0.2">
      <c r="A99" s="102" t="s">
        <v>96</v>
      </c>
      <c r="B99" s="93" t="s">
        <v>48</v>
      </c>
      <c r="C99" s="80"/>
      <c r="D99" s="79">
        <f>G99*I99</f>
        <v>0</v>
      </c>
      <c r="E99" s="80"/>
      <c r="F99" s="81"/>
      <c r="G99" s="80">
        <f>H99*12</f>
        <v>0</v>
      </c>
      <c r="H99" s="81">
        <v>0</v>
      </c>
      <c r="I99" s="12">
        <v>2506.6999999999998</v>
      </c>
      <c r="J99" s="12">
        <v>1.07</v>
      </c>
      <c r="K99" s="13">
        <v>0</v>
      </c>
    </row>
    <row r="100" spans="1:13" s="12" customFormat="1" ht="38.25" thickBot="1" x14ac:dyDescent="0.25">
      <c r="A100" s="103" t="s">
        <v>135</v>
      </c>
      <c r="B100" s="104" t="s">
        <v>28</v>
      </c>
      <c r="C100" s="77">
        <f>F100*12</f>
        <v>0</v>
      </c>
      <c r="D100" s="77">
        <f>G100*I100</f>
        <v>11430.55</v>
      </c>
      <c r="E100" s="77">
        <f>H100*12</f>
        <v>4.5599999999999996</v>
      </c>
      <c r="F100" s="78"/>
      <c r="G100" s="77">
        <f>H100*12</f>
        <v>4.5599999999999996</v>
      </c>
      <c r="H100" s="78">
        <v>0.38</v>
      </c>
      <c r="I100" s="12">
        <v>2506.6999999999998</v>
      </c>
      <c r="J100" s="12">
        <v>1.07</v>
      </c>
      <c r="K100" s="13">
        <v>0.3</v>
      </c>
    </row>
    <row r="101" spans="1:13" s="12" customFormat="1" ht="19.5" thickBot="1" x14ac:dyDescent="0.25">
      <c r="A101" s="103" t="s">
        <v>98</v>
      </c>
      <c r="B101" s="105" t="s">
        <v>21</v>
      </c>
      <c r="C101" s="106"/>
      <c r="D101" s="77">
        <f>G101*I101</f>
        <v>52039.09</v>
      </c>
      <c r="E101" s="77"/>
      <c r="F101" s="77"/>
      <c r="G101" s="77">
        <f>H101*12</f>
        <v>20.76</v>
      </c>
      <c r="H101" s="78">
        <v>1.73</v>
      </c>
      <c r="I101" s="12">
        <v>2506.6999999999998</v>
      </c>
      <c r="J101" s="45"/>
      <c r="K101" s="13"/>
    </row>
    <row r="102" spans="1:13" s="12" customFormat="1" ht="20.25" thickBot="1" x14ac:dyDescent="0.45">
      <c r="A102" s="107" t="s">
        <v>99</v>
      </c>
      <c r="B102" s="108"/>
      <c r="C102" s="44">
        <f>F102*12</f>
        <v>0</v>
      </c>
      <c r="D102" s="49">
        <f>D100+D96+D93+D90+D78+D73+D60+D43+D42+D41+D40+D39+D38+D37+D36+D35+D34+D25+D15+D101</f>
        <v>521704.3</v>
      </c>
      <c r="E102" s="49">
        <f t="shared" ref="E102:H102" si="6">E100+E96+E93+E90+E78+E73+E60+E43+E42+E41+E40+E39+E38+E37+E36+E35+E34+E25+E15+E101</f>
        <v>133.08000000000001</v>
      </c>
      <c r="F102" s="49">
        <f t="shared" si="6"/>
        <v>0</v>
      </c>
      <c r="G102" s="49">
        <f t="shared" si="6"/>
        <v>208.11</v>
      </c>
      <c r="H102" s="49">
        <f t="shared" si="6"/>
        <v>17.350000000000001</v>
      </c>
      <c r="I102" s="12">
        <v>2506.6999999999998</v>
      </c>
      <c r="J102" s="45"/>
      <c r="K102" s="13"/>
    </row>
    <row r="103" spans="1:13" s="51" customFormat="1" ht="15" x14ac:dyDescent="0.2">
      <c r="A103" s="50"/>
      <c r="D103" s="52"/>
      <c r="E103" s="52"/>
      <c r="F103" s="52"/>
      <c r="G103" s="52"/>
      <c r="H103" s="52"/>
      <c r="I103" s="12"/>
      <c r="K103" s="53"/>
    </row>
    <row r="104" spans="1:13" s="51" customFormat="1" ht="15" x14ac:dyDescent="0.2">
      <c r="A104" s="50"/>
      <c r="D104" s="52"/>
      <c r="E104" s="52"/>
      <c r="F104" s="52"/>
      <c r="G104" s="52"/>
      <c r="H104" s="52"/>
      <c r="I104" s="12"/>
      <c r="K104" s="53"/>
    </row>
    <row r="105" spans="1:13" s="51" customFormat="1" ht="15" x14ac:dyDescent="0.2">
      <c r="A105" s="50"/>
      <c r="D105" s="52"/>
      <c r="E105" s="52"/>
      <c r="F105" s="52"/>
      <c r="G105" s="52"/>
      <c r="H105" s="52"/>
      <c r="I105" s="12"/>
      <c r="K105" s="53"/>
    </row>
    <row r="106" spans="1:13" s="51" customFormat="1" ht="15" x14ac:dyDescent="0.2">
      <c r="A106" s="50"/>
      <c r="D106" s="52"/>
      <c r="E106" s="52"/>
      <c r="F106" s="52"/>
      <c r="G106" s="52"/>
      <c r="H106" s="52"/>
      <c r="I106" s="12"/>
      <c r="K106" s="53"/>
    </row>
    <row r="107" spans="1:13" s="51" customFormat="1" ht="15.75" thickBot="1" x14ac:dyDescent="0.25">
      <c r="A107" s="50"/>
      <c r="D107" s="52"/>
      <c r="E107" s="52"/>
      <c r="F107" s="52"/>
      <c r="G107" s="52"/>
      <c r="H107" s="52"/>
      <c r="I107" s="12"/>
      <c r="K107" s="53"/>
    </row>
    <row r="108" spans="1:13" s="12" customFormat="1" ht="39.75" thickBot="1" x14ac:dyDescent="0.25">
      <c r="A108" s="42" t="s">
        <v>100</v>
      </c>
      <c r="B108" s="43"/>
      <c r="C108" s="43">
        <f>F108*12</f>
        <v>0</v>
      </c>
      <c r="D108" s="44">
        <f>D110+D111+D112+D113+D114+D115+D116+D117+D118+D119+D120+D121</f>
        <v>1782525.99</v>
      </c>
      <c r="E108" s="44">
        <f t="shared" ref="E108:H108" si="7">E110+E111+E112+E113+E114+E115+E116+E117+E118+E119+E120+E121</f>
        <v>0</v>
      </c>
      <c r="F108" s="44">
        <f t="shared" si="7"/>
        <v>0</v>
      </c>
      <c r="G108" s="44">
        <f t="shared" si="7"/>
        <v>711.8</v>
      </c>
      <c r="H108" s="44">
        <f t="shared" si="7"/>
        <v>59.32</v>
      </c>
      <c r="I108" s="12">
        <v>2506.6999999999998</v>
      </c>
      <c r="J108" s="45"/>
      <c r="K108" s="13"/>
    </row>
    <row r="109" spans="1:13" s="12" customFormat="1" ht="15" hidden="1" x14ac:dyDescent="0.2">
      <c r="A109" s="54" t="s">
        <v>97</v>
      </c>
      <c r="B109" s="46"/>
      <c r="C109" s="47"/>
      <c r="D109" s="48">
        <f>G109*I109</f>
        <v>0</v>
      </c>
      <c r="E109" s="29"/>
      <c r="F109" s="29"/>
      <c r="G109" s="48">
        <f>H109*12</f>
        <v>0</v>
      </c>
      <c r="H109" s="30">
        <v>0</v>
      </c>
      <c r="I109" s="12">
        <v>2506.6999999999998</v>
      </c>
      <c r="J109" s="45"/>
      <c r="K109" s="13"/>
    </row>
    <row r="110" spans="1:13" s="20" customFormat="1" ht="15" x14ac:dyDescent="0.2">
      <c r="A110" s="100" t="s">
        <v>111</v>
      </c>
      <c r="B110" s="89"/>
      <c r="C110" s="37"/>
      <c r="D110" s="36">
        <v>995125.58</v>
      </c>
      <c r="E110" s="37"/>
      <c r="F110" s="38"/>
      <c r="G110" s="37">
        <f>D110/I110</f>
        <v>397.4</v>
      </c>
      <c r="H110" s="38">
        <f>G110/12</f>
        <v>33.119999999999997</v>
      </c>
      <c r="I110" s="12">
        <v>2504.1</v>
      </c>
      <c r="J110" s="12"/>
      <c r="K110" s="13"/>
      <c r="M110" s="20">
        <v>33.08</v>
      </c>
    </row>
    <row r="111" spans="1:13" s="20" customFormat="1" ht="15" x14ac:dyDescent="0.2">
      <c r="A111" s="100" t="s">
        <v>112</v>
      </c>
      <c r="B111" s="89"/>
      <c r="C111" s="37"/>
      <c r="D111" s="36">
        <v>444022.72</v>
      </c>
      <c r="E111" s="37"/>
      <c r="F111" s="38"/>
      <c r="G111" s="37">
        <f t="shared" ref="G111:G121" si="8">D111/I111</f>
        <v>177.32</v>
      </c>
      <c r="H111" s="38">
        <f>G111/12</f>
        <v>14.78</v>
      </c>
      <c r="I111" s="12">
        <v>2504.1</v>
      </c>
      <c r="J111" s="12"/>
      <c r="K111" s="13"/>
      <c r="M111" s="20">
        <v>14.76</v>
      </c>
    </row>
    <row r="112" spans="1:13" s="20" customFormat="1" ht="15" x14ac:dyDescent="0.2">
      <c r="A112" s="100" t="s">
        <v>120</v>
      </c>
      <c r="B112" s="89"/>
      <c r="C112" s="37"/>
      <c r="D112" s="36">
        <v>7829.36</v>
      </c>
      <c r="E112" s="37"/>
      <c r="F112" s="38"/>
      <c r="G112" s="37">
        <f t="shared" si="8"/>
        <v>3.13</v>
      </c>
      <c r="H112" s="38">
        <f t="shared" ref="H112:H121" si="9">G112/12</f>
        <v>0.26</v>
      </c>
      <c r="I112" s="12">
        <v>2504.1</v>
      </c>
      <c r="J112" s="12"/>
      <c r="K112" s="13"/>
      <c r="M112" s="20">
        <v>0.26</v>
      </c>
    </row>
    <row r="113" spans="1:13" s="20" customFormat="1" ht="15" x14ac:dyDescent="0.2">
      <c r="A113" s="100" t="s">
        <v>118</v>
      </c>
      <c r="B113" s="89"/>
      <c r="C113" s="37"/>
      <c r="D113" s="36">
        <v>89143.58</v>
      </c>
      <c r="E113" s="37"/>
      <c r="F113" s="38"/>
      <c r="G113" s="37">
        <f t="shared" si="8"/>
        <v>35.6</v>
      </c>
      <c r="H113" s="38">
        <v>2.97</v>
      </c>
      <c r="I113" s="12">
        <v>2504.1</v>
      </c>
      <c r="J113" s="12"/>
      <c r="K113" s="13"/>
      <c r="M113" s="20">
        <v>2.97</v>
      </c>
    </row>
    <row r="114" spans="1:13" s="20" customFormat="1" ht="15" x14ac:dyDescent="0.2">
      <c r="A114" s="100" t="s">
        <v>119</v>
      </c>
      <c r="B114" s="89"/>
      <c r="C114" s="37"/>
      <c r="D114" s="36">
        <v>13270.25</v>
      </c>
      <c r="E114" s="37"/>
      <c r="F114" s="38"/>
      <c r="G114" s="37">
        <f t="shared" si="8"/>
        <v>5.3</v>
      </c>
      <c r="H114" s="38">
        <f>G114/12</f>
        <v>0.44</v>
      </c>
      <c r="I114" s="12">
        <v>2504.1</v>
      </c>
      <c r="J114" s="12"/>
      <c r="K114" s="13"/>
      <c r="M114" s="20">
        <v>0.44</v>
      </c>
    </row>
    <row r="115" spans="1:13" s="20" customFormat="1" ht="15" x14ac:dyDescent="0.2">
      <c r="A115" s="100" t="s">
        <v>121</v>
      </c>
      <c r="B115" s="89"/>
      <c r="C115" s="37"/>
      <c r="D115" s="36">
        <v>4915.87</v>
      </c>
      <c r="E115" s="37"/>
      <c r="F115" s="38"/>
      <c r="G115" s="37">
        <f t="shared" si="8"/>
        <v>1.96</v>
      </c>
      <c r="H115" s="38">
        <f t="shared" si="9"/>
        <v>0.16</v>
      </c>
      <c r="I115" s="12">
        <v>2504.1</v>
      </c>
      <c r="J115" s="12"/>
      <c r="K115" s="13"/>
      <c r="M115" s="20">
        <v>0.16</v>
      </c>
    </row>
    <row r="116" spans="1:13" s="20" customFormat="1" ht="18.75" customHeight="1" x14ac:dyDescent="0.2">
      <c r="A116" s="100" t="s">
        <v>125</v>
      </c>
      <c r="B116" s="89"/>
      <c r="C116" s="37"/>
      <c r="D116" s="36">
        <v>12545.34</v>
      </c>
      <c r="E116" s="37"/>
      <c r="F116" s="38"/>
      <c r="G116" s="37">
        <f t="shared" si="8"/>
        <v>5.01</v>
      </c>
      <c r="H116" s="38">
        <f t="shared" si="9"/>
        <v>0.42</v>
      </c>
      <c r="I116" s="12">
        <v>2504.1</v>
      </c>
      <c r="J116" s="12"/>
      <c r="K116" s="13"/>
      <c r="M116" s="20">
        <v>0.42</v>
      </c>
    </row>
    <row r="117" spans="1:13" s="20" customFormat="1" ht="15" x14ac:dyDescent="0.2">
      <c r="A117" s="100" t="s">
        <v>127</v>
      </c>
      <c r="B117" s="89"/>
      <c r="C117" s="37"/>
      <c r="D117" s="36">
        <v>2934.33</v>
      </c>
      <c r="E117" s="37"/>
      <c r="F117" s="38"/>
      <c r="G117" s="37">
        <f t="shared" si="8"/>
        <v>1.17</v>
      </c>
      <c r="H117" s="38">
        <f t="shared" si="9"/>
        <v>0.1</v>
      </c>
      <c r="I117" s="12">
        <v>2504.1</v>
      </c>
      <c r="J117" s="12"/>
      <c r="K117" s="13"/>
      <c r="M117" s="20">
        <v>0.1</v>
      </c>
    </row>
    <row r="118" spans="1:13" s="20" customFormat="1" ht="15" x14ac:dyDescent="0.2">
      <c r="A118" s="100" t="s">
        <v>128</v>
      </c>
      <c r="B118" s="89"/>
      <c r="C118" s="37"/>
      <c r="D118" s="36">
        <v>722.42</v>
      </c>
      <c r="E118" s="37"/>
      <c r="F118" s="38"/>
      <c r="G118" s="37">
        <f t="shared" si="8"/>
        <v>0.28999999999999998</v>
      </c>
      <c r="H118" s="38">
        <f t="shared" si="9"/>
        <v>0.02</v>
      </c>
      <c r="I118" s="12">
        <v>2504.1</v>
      </c>
      <c r="J118" s="12"/>
      <c r="K118" s="13"/>
      <c r="M118" s="20">
        <v>0.02</v>
      </c>
    </row>
    <row r="119" spans="1:13" s="20" customFormat="1" ht="15" x14ac:dyDescent="0.2">
      <c r="A119" s="100" t="s">
        <v>113</v>
      </c>
      <c r="B119" s="89"/>
      <c r="C119" s="37"/>
      <c r="D119" s="36">
        <v>17642.47</v>
      </c>
      <c r="E119" s="37"/>
      <c r="F119" s="38"/>
      <c r="G119" s="37">
        <f t="shared" si="8"/>
        <v>7.05</v>
      </c>
      <c r="H119" s="38">
        <f t="shared" si="9"/>
        <v>0.59</v>
      </c>
      <c r="I119" s="12">
        <v>2504.1</v>
      </c>
      <c r="J119" s="12"/>
      <c r="K119" s="13"/>
      <c r="M119" s="20">
        <v>0.59</v>
      </c>
    </row>
    <row r="120" spans="1:13" s="20" customFormat="1" ht="15" x14ac:dyDescent="0.2">
      <c r="A120" s="100" t="s">
        <v>101</v>
      </c>
      <c r="B120" s="89"/>
      <c r="C120" s="37"/>
      <c r="D120" s="36">
        <v>82966.070000000007</v>
      </c>
      <c r="E120" s="37"/>
      <c r="F120" s="38"/>
      <c r="G120" s="37">
        <f t="shared" si="8"/>
        <v>33.130000000000003</v>
      </c>
      <c r="H120" s="38">
        <f t="shared" si="9"/>
        <v>2.76</v>
      </c>
      <c r="I120" s="12">
        <v>2504.1</v>
      </c>
      <c r="J120" s="12"/>
      <c r="K120" s="13"/>
      <c r="M120" s="20">
        <v>2.76</v>
      </c>
    </row>
    <row r="121" spans="1:13" s="20" customFormat="1" ht="15.75" thickBot="1" x14ac:dyDescent="0.25">
      <c r="A121" s="109" t="s">
        <v>102</v>
      </c>
      <c r="B121" s="95"/>
      <c r="C121" s="110"/>
      <c r="D121" s="111">
        <v>111408</v>
      </c>
      <c r="E121" s="110"/>
      <c r="F121" s="112"/>
      <c r="G121" s="110">
        <f t="shared" si="8"/>
        <v>44.44</v>
      </c>
      <c r="H121" s="112">
        <f t="shared" si="9"/>
        <v>3.7</v>
      </c>
      <c r="I121" s="12">
        <v>2506.6999999999998</v>
      </c>
      <c r="J121" s="12"/>
      <c r="K121" s="13"/>
      <c r="M121" s="20">
        <v>3.7</v>
      </c>
    </row>
    <row r="122" spans="1:13" s="59" customFormat="1" ht="18.75" x14ac:dyDescent="0.4">
      <c r="A122" s="55"/>
      <c r="B122" s="56"/>
      <c r="C122" s="57"/>
      <c r="D122" s="57"/>
      <c r="E122" s="57"/>
      <c r="F122" s="58"/>
      <c r="G122" s="57"/>
      <c r="H122" s="58"/>
      <c r="I122" s="12"/>
      <c r="K122" s="60"/>
    </row>
    <row r="123" spans="1:13" s="59" customFormat="1" ht="19.5" x14ac:dyDescent="0.4">
      <c r="A123" s="61"/>
      <c r="B123" s="62"/>
      <c r="C123" s="62"/>
      <c r="D123" s="62"/>
      <c r="E123" s="62"/>
      <c r="F123" s="63"/>
      <c r="G123" s="62"/>
      <c r="H123" s="63"/>
      <c r="I123" s="12"/>
      <c r="K123" s="60"/>
    </row>
    <row r="124" spans="1:13" s="59" customFormat="1" ht="19.5" thickBot="1" x14ac:dyDescent="0.45">
      <c r="A124" s="55"/>
      <c r="B124" s="56"/>
      <c r="C124" s="57"/>
      <c r="D124" s="57"/>
      <c r="E124" s="57"/>
      <c r="F124" s="58"/>
      <c r="G124" s="57"/>
      <c r="H124" s="58"/>
      <c r="I124" s="12"/>
      <c r="K124" s="60"/>
    </row>
    <row r="125" spans="1:13" s="59" customFormat="1" ht="20.25" thickBot="1" x14ac:dyDescent="0.45">
      <c r="A125" s="42" t="s">
        <v>103</v>
      </c>
      <c r="B125" s="64"/>
      <c r="C125" s="65"/>
      <c r="D125" s="65">
        <f>D102+D108</f>
        <v>2304230.29</v>
      </c>
      <c r="E125" s="65">
        <f t="shared" ref="E125:H125" si="10">E102+E108</f>
        <v>133.08000000000001</v>
      </c>
      <c r="F125" s="65">
        <f t="shared" si="10"/>
        <v>0</v>
      </c>
      <c r="G125" s="65">
        <f t="shared" si="10"/>
        <v>919.91</v>
      </c>
      <c r="H125" s="82">
        <f t="shared" si="10"/>
        <v>76.67</v>
      </c>
      <c r="I125" s="12"/>
      <c r="K125" s="60"/>
    </row>
    <row r="126" spans="1:13" s="59" customFormat="1" ht="19.5" x14ac:dyDescent="0.4">
      <c r="A126" s="66"/>
      <c r="B126" s="67"/>
      <c r="C126" s="68"/>
      <c r="D126" s="68"/>
      <c r="E126" s="68"/>
      <c r="F126" s="69"/>
      <c r="G126" s="68"/>
      <c r="H126" s="69"/>
      <c r="K126" s="60"/>
    </row>
    <row r="127" spans="1:13" s="59" customFormat="1" ht="19.5" x14ac:dyDescent="0.4">
      <c r="A127" s="66"/>
      <c r="B127" s="67"/>
      <c r="C127" s="68"/>
      <c r="D127" s="68"/>
      <c r="E127" s="68"/>
      <c r="F127" s="69"/>
      <c r="G127" s="68"/>
      <c r="H127" s="69"/>
      <c r="K127" s="60"/>
    </row>
    <row r="128" spans="1:13" s="59" customFormat="1" ht="19.5" x14ac:dyDescent="0.4">
      <c r="A128" s="66"/>
      <c r="B128" s="67"/>
      <c r="C128" s="68"/>
      <c r="D128" s="68"/>
      <c r="E128" s="68"/>
      <c r="F128" s="69"/>
      <c r="G128" s="68"/>
      <c r="H128" s="69"/>
      <c r="K128" s="60"/>
    </row>
    <row r="129" spans="1:11" s="73" customFormat="1" ht="19.5" x14ac:dyDescent="0.2">
      <c r="A129" s="70"/>
      <c r="B129" s="62"/>
      <c r="C129" s="71"/>
      <c r="D129" s="71"/>
      <c r="E129" s="71"/>
      <c r="F129" s="72"/>
      <c r="G129" s="71"/>
      <c r="H129" s="72"/>
      <c r="K129" s="74"/>
    </row>
    <row r="130" spans="1:11" s="51" customFormat="1" ht="14.25" x14ac:dyDescent="0.2">
      <c r="A130" s="119" t="s">
        <v>104</v>
      </c>
      <c r="B130" s="119"/>
      <c r="C130" s="119"/>
      <c r="D130" s="119"/>
      <c r="E130" s="119"/>
      <c r="F130" s="119"/>
      <c r="K130" s="53"/>
    </row>
    <row r="131" spans="1:11" s="51" customFormat="1" x14ac:dyDescent="0.2">
      <c r="F131" s="75"/>
      <c r="H131" s="75"/>
      <c r="K131" s="53"/>
    </row>
    <row r="132" spans="1:11" s="51" customFormat="1" x14ac:dyDescent="0.2">
      <c r="A132" s="50" t="s">
        <v>105</v>
      </c>
      <c r="F132" s="75"/>
      <c r="H132" s="75"/>
      <c r="K132" s="53"/>
    </row>
    <row r="133" spans="1:11" s="51" customFormat="1" x14ac:dyDescent="0.2">
      <c r="F133" s="75"/>
      <c r="H133" s="75"/>
      <c r="K133" s="53"/>
    </row>
    <row r="134" spans="1:11" s="51" customFormat="1" x14ac:dyDescent="0.2">
      <c r="F134" s="75"/>
      <c r="H134" s="75"/>
      <c r="K134" s="53"/>
    </row>
    <row r="135" spans="1:11" s="51" customFormat="1" x14ac:dyDescent="0.2">
      <c r="F135" s="75"/>
      <c r="H135" s="75"/>
      <c r="K135" s="53"/>
    </row>
    <row r="136" spans="1:11" s="51" customFormat="1" x14ac:dyDescent="0.2">
      <c r="F136" s="75"/>
      <c r="H136" s="75"/>
      <c r="K136" s="53"/>
    </row>
    <row r="137" spans="1:11" s="51" customFormat="1" x14ac:dyDescent="0.2">
      <c r="F137" s="75"/>
      <c r="H137" s="75"/>
      <c r="K137" s="53"/>
    </row>
    <row r="138" spans="1:11" s="51" customFormat="1" x14ac:dyDescent="0.2">
      <c r="F138" s="75"/>
      <c r="H138" s="75"/>
      <c r="K138" s="53"/>
    </row>
    <row r="139" spans="1:11" s="51" customFormat="1" x14ac:dyDescent="0.2">
      <c r="F139" s="75"/>
      <c r="H139" s="75"/>
      <c r="K139" s="53"/>
    </row>
    <row r="140" spans="1:11" s="51" customFormat="1" x14ac:dyDescent="0.2">
      <c r="F140" s="75"/>
      <c r="H140" s="75"/>
      <c r="K140" s="53"/>
    </row>
    <row r="141" spans="1:11" s="51" customFormat="1" x14ac:dyDescent="0.2">
      <c r="F141" s="75"/>
      <c r="H141" s="75"/>
      <c r="K141" s="53"/>
    </row>
    <row r="142" spans="1:11" s="51" customFormat="1" x14ac:dyDescent="0.2">
      <c r="F142" s="75"/>
      <c r="H142" s="75"/>
      <c r="K142" s="53"/>
    </row>
    <row r="143" spans="1:11" s="51" customFormat="1" x14ac:dyDescent="0.2">
      <c r="F143" s="75"/>
      <c r="H143" s="75"/>
      <c r="K143" s="53"/>
    </row>
    <row r="144" spans="1:11" s="51" customFormat="1" x14ac:dyDescent="0.2">
      <c r="F144" s="75"/>
      <c r="H144" s="75"/>
      <c r="K144" s="53"/>
    </row>
    <row r="145" spans="6:11" s="51" customFormat="1" x14ac:dyDescent="0.2">
      <c r="F145" s="75"/>
      <c r="H145" s="75"/>
      <c r="K145" s="53"/>
    </row>
    <row r="146" spans="6:11" s="51" customFormat="1" x14ac:dyDescent="0.2">
      <c r="F146" s="75"/>
      <c r="H146" s="75"/>
      <c r="K146" s="53"/>
    </row>
    <row r="147" spans="6:11" s="51" customFormat="1" x14ac:dyDescent="0.2">
      <c r="F147" s="75"/>
      <c r="H147" s="75"/>
      <c r="K147" s="53"/>
    </row>
    <row r="148" spans="6:11" s="51" customFormat="1" x14ac:dyDescent="0.2">
      <c r="F148" s="75"/>
      <c r="H148" s="75"/>
      <c r="K148" s="53"/>
    </row>
    <row r="149" spans="6:11" s="51" customFormat="1" x14ac:dyDescent="0.2">
      <c r="F149" s="75"/>
      <c r="H149" s="75"/>
      <c r="K149" s="53"/>
    </row>
    <row r="150" spans="6:11" s="51" customFormat="1" x14ac:dyDescent="0.2">
      <c r="F150" s="75"/>
      <c r="H150" s="75"/>
      <c r="K150" s="53"/>
    </row>
  </sheetData>
  <mergeCells count="13">
    <mergeCell ref="A130:F130"/>
    <mergeCell ref="A1:H1"/>
    <mergeCell ref="B2:H2"/>
    <mergeCell ref="B3:H3"/>
    <mergeCell ref="B4:H4"/>
    <mergeCell ref="A5:H5"/>
    <mergeCell ref="A7:H7"/>
    <mergeCell ref="A8:H8"/>
    <mergeCell ref="A9:H9"/>
    <mergeCell ref="A10:H10"/>
    <mergeCell ref="A11:H11"/>
    <mergeCell ref="A14:H14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53" zoomScale="75" zoomScaleNormal="75" workbookViewId="0">
      <selection activeCell="M95" sqref="M9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" style="1" customWidth="1"/>
    <col min="5" max="5" width="13.85546875" style="1" hidden="1" customWidth="1"/>
    <col min="6" max="6" width="20.85546875" style="76" hidden="1" customWidth="1"/>
    <col min="7" max="7" width="13.85546875" style="1" customWidth="1"/>
    <col min="8" max="8" width="20.85546875" style="76" customWidth="1"/>
    <col min="9" max="9" width="10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</row>
    <row r="2" spans="1:11" ht="12.75" customHeight="1" x14ac:dyDescent="0.3">
      <c r="B2" s="122" t="s">
        <v>1</v>
      </c>
      <c r="C2" s="122"/>
      <c r="D2" s="122"/>
      <c r="E2" s="122"/>
      <c r="F2" s="122"/>
      <c r="G2" s="121"/>
      <c r="H2" s="121"/>
    </row>
    <row r="3" spans="1:11" ht="14.25" customHeight="1" x14ac:dyDescent="0.3">
      <c r="B3" s="122" t="s">
        <v>2</v>
      </c>
      <c r="C3" s="122"/>
      <c r="D3" s="122"/>
      <c r="E3" s="122"/>
      <c r="F3" s="122"/>
      <c r="G3" s="121"/>
      <c r="H3" s="121"/>
    </row>
    <row r="4" spans="1:11" ht="18" customHeight="1" x14ac:dyDescent="0.3">
      <c r="A4" s="3" t="s">
        <v>116</v>
      </c>
      <c r="B4" s="122" t="s">
        <v>3</v>
      </c>
      <c r="C4" s="122"/>
      <c r="D4" s="122"/>
      <c r="E4" s="122"/>
      <c r="F4" s="122"/>
      <c r="G4" s="121"/>
      <c r="H4" s="121"/>
    </row>
    <row r="5" spans="1:11" ht="39.75" customHeight="1" x14ac:dyDescent="0.25">
      <c r="A5" s="123"/>
      <c r="B5" s="124"/>
      <c r="C5" s="124"/>
      <c r="D5" s="124"/>
      <c r="E5" s="124"/>
      <c r="F5" s="124"/>
      <c r="G5" s="124"/>
      <c r="H5" s="124"/>
      <c r="K5" s="1"/>
    </row>
    <row r="6" spans="1:11" ht="22.5" customHeight="1" x14ac:dyDescent="0.2">
      <c r="A6" s="137" t="s">
        <v>117</v>
      </c>
      <c r="B6" s="137"/>
      <c r="C6" s="137"/>
      <c r="D6" s="137"/>
      <c r="E6" s="137"/>
      <c r="F6" s="137"/>
      <c r="G6" s="137"/>
      <c r="H6" s="137"/>
      <c r="K6" s="1"/>
    </row>
    <row r="7" spans="1:11" ht="12.75" customHeight="1" x14ac:dyDescent="0.4">
      <c r="A7" s="125"/>
      <c r="B7" s="126"/>
      <c r="C7" s="126"/>
      <c r="D7" s="126"/>
      <c r="E7" s="126"/>
      <c r="F7" s="126"/>
      <c r="G7" s="126"/>
      <c r="H7" s="126"/>
      <c r="K7" s="1"/>
    </row>
    <row r="8" spans="1:11" s="4" customFormat="1" ht="22.5" customHeight="1" x14ac:dyDescent="0.4">
      <c r="A8" s="127" t="s">
        <v>4</v>
      </c>
      <c r="B8" s="127"/>
      <c r="C8" s="127"/>
      <c r="D8" s="127"/>
      <c r="E8" s="128"/>
      <c r="F8" s="128"/>
      <c r="G8" s="128"/>
      <c r="H8" s="128"/>
      <c r="K8" s="5"/>
    </row>
    <row r="9" spans="1:11" s="6" customFormat="1" ht="18.75" customHeight="1" x14ac:dyDescent="0.4">
      <c r="A9" s="127" t="s">
        <v>139</v>
      </c>
      <c r="B9" s="127"/>
      <c r="C9" s="127"/>
      <c r="D9" s="127"/>
      <c r="E9" s="128"/>
      <c r="F9" s="128"/>
      <c r="G9" s="128"/>
      <c r="H9" s="128"/>
    </row>
    <row r="10" spans="1:11" s="7" customFormat="1" ht="17.25" customHeight="1" x14ac:dyDescent="0.2">
      <c r="A10" s="129" t="s">
        <v>5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6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7</v>
      </c>
      <c r="B12" s="9" t="s">
        <v>8</v>
      </c>
      <c r="C12" s="10" t="s">
        <v>9</v>
      </c>
      <c r="D12" s="10" t="s">
        <v>10</v>
      </c>
      <c r="E12" s="10" t="s">
        <v>9</v>
      </c>
      <c r="F12" s="11" t="s">
        <v>11</v>
      </c>
      <c r="G12" s="10" t="s">
        <v>9</v>
      </c>
      <c r="H12" s="11" t="s">
        <v>11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12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15" x14ac:dyDescent="0.2">
      <c r="A15" s="22" t="s">
        <v>115</v>
      </c>
      <c r="B15" s="23" t="s">
        <v>13</v>
      </c>
      <c r="C15" s="24">
        <f>F15*12</f>
        <v>0</v>
      </c>
      <c r="D15" s="25">
        <f>G15*I15</f>
        <v>88645.14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2504.1</v>
      </c>
      <c r="J15" s="12">
        <v>1.07</v>
      </c>
      <c r="K15" s="13">
        <v>2.2400000000000002</v>
      </c>
    </row>
    <row r="16" spans="1:11" s="12" customFormat="1" ht="29.25" customHeight="1" x14ac:dyDescent="0.2">
      <c r="A16" s="85" t="s">
        <v>14</v>
      </c>
      <c r="B16" s="84" t="s">
        <v>15</v>
      </c>
      <c r="C16" s="29"/>
      <c r="D16" s="28"/>
      <c r="E16" s="29"/>
      <c r="F16" s="30"/>
      <c r="G16" s="29"/>
      <c r="H16" s="30"/>
      <c r="K16" s="13"/>
    </row>
    <row r="17" spans="1:11" s="12" customFormat="1" ht="15" x14ac:dyDescent="0.2">
      <c r="A17" s="85" t="s">
        <v>16</v>
      </c>
      <c r="B17" s="84" t="s">
        <v>15</v>
      </c>
      <c r="C17" s="29"/>
      <c r="D17" s="28"/>
      <c r="E17" s="29"/>
      <c r="F17" s="30"/>
      <c r="G17" s="29"/>
      <c r="H17" s="30"/>
      <c r="K17" s="13"/>
    </row>
    <row r="18" spans="1:11" s="12" customFormat="1" ht="15" x14ac:dyDescent="0.2">
      <c r="A18" s="85" t="s">
        <v>17</v>
      </c>
      <c r="B18" s="84" t="s">
        <v>18</v>
      </c>
      <c r="C18" s="29"/>
      <c r="D18" s="28"/>
      <c r="E18" s="29"/>
      <c r="F18" s="30"/>
      <c r="G18" s="29"/>
      <c r="H18" s="30"/>
      <c r="K18" s="13"/>
    </row>
    <row r="19" spans="1:11" s="12" customFormat="1" ht="15" x14ac:dyDescent="0.2">
      <c r="A19" s="85" t="s">
        <v>19</v>
      </c>
      <c r="B19" s="84" t="s">
        <v>15</v>
      </c>
      <c r="C19" s="29"/>
      <c r="D19" s="28"/>
      <c r="E19" s="29"/>
      <c r="F19" s="30"/>
      <c r="G19" s="29"/>
      <c r="H19" s="30"/>
      <c r="K19" s="13"/>
    </row>
    <row r="20" spans="1:11" s="12" customFormat="1" ht="15" x14ac:dyDescent="0.2">
      <c r="A20" s="83" t="s">
        <v>114</v>
      </c>
      <c r="B20" s="84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85" t="s">
        <v>106</v>
      </c>
      <c r="B21" s="84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83" t="s">
        <v>114</v>
      </c>
      <c r="B22" s="84"/>
      <c r="C22" s="29"/>
      <c r="D22" s="28"/>
      <c r="E22" s="29"/>
      <c r="F22" s="30"/>
      <c r="G22" s="29"/>
      <c r="H22" s="27">
        <f>H21</f>
        <v>0.12</v>
      </c>
      <c r="K22" s="13"/>
    </row>
    <row r="23" spans="1:11" s="12" customFormat="1" ht="30" x14ac:dyDescent="0.2">
      <c r="A23" s="83" t="s">
        <v>20</v>
      </c>
      <c r="B23" s="87" t="s">
        <v>21</v>
      </c>
      <c r="C23" s="26">
        <f>F23*12</f>
        <v>0</v>
      </c>
      <c r="D23" s="25">
        <f>G23*I23</f>
        <v>117191.88</v>
      </c>
      <c r="E23" s="26">
        <f>H23*12</f>
        <v>46.8</v>
      </c>
      <c r="F23" s="27"/>
      <c r="G23" s="26">
        <f>H23*12</f>
        <v>46.8</v>
      </c>
      <c r="H23" s="27">
        <v>3.9</v>
      </c>
      <c r="I23" s="12">
        <v>2504.1</v>
      </c>
      <c r="J23" s="12">
        <v>1.07</v>
      </c>
      <c r="K23" s="13">
        <v>3.51</v>
      </c>
    </row>
    <row r="24" spans="1:11" s="31" customFormat="1" ht="15" x14ac:dyDescent="0.2">
      <c r="A24" s="88" t="s">
        <v>22</v>
      </c>
      <c r="B24" s="89" t="s">
        <v>21</v>
      </c>
      <c r="C24" s="26"/>
      <c r="D24" s="25"/>
      <c r="E24" s="26"/>
      <c r="F24" s="27"/>
      <c r="G24" s="26"/>
      <c r="H24" s="27"/>
      <c r="I24" s="12"/>
      <c r="K24" s="32"/>
    </row>
    <row r="25" spans="1:11" s="31" customFormat="1" ht="15" x14ac:dyDescent="0.2">
      <c r="A25" s="88" t="s">
        <v>23</v>
      </c>
      <c r="B25" s="89" t="s">
        <v>21</v>
      </c>
      <c r="C25" s="26"/>
      <c r="D25" s="25"/>
      <c r="E25" s="26"/>
      <c r="F25" s="27"/>
      <c r="G25" s="26"/>
      <c r="H25" s="27"/>
      <c r="I25" s="12"/>
      <c r="K25" s="32"/>
    </row>
    <row r="26" spans="1:11" s="31" customFormat="1" ht="15" x14ac:dyDescent="0.2">
      <c r="A26" s="90" t="s">
        <v>24</v>
      </c>
      <c r="B26" s="91" t="s">
        <v>25</v>
      </c>
      <c r="C26" s="26"/>
      <c r="D26" s="25"/>
      <c r="E26" s="26"/>
      <c r="F26" s="27"/>
      <c r="G26" s="26"/>
      <c r="H26" s="27"/>
      <c r="I26" s="12"/>
      <c r="K26" s="32"/>
    </row>
    <row r="27" spans="1:11" s="31" customFormat="1" ht="15" x14ac:dyDescent="0.2">
      <c r="A27" s="88" t="s">
        <v>26</v>
      </c>
      <c r="B27" s="89" t="s">
        <v>21</v>
      </c>
      <c r="C27" s="26"/>
      <c r="D27" s="25"/>
      <c r="E27" s="26"/>
      <c r="F27" s="27"/>
      <c r="G27" s="26"/>
      <c r="H27" s="27"/>
      <c r="I27" s="12"/>
      <c r="K27" s="32"/>
    </row>
    <row r="28" spans="1:11" s="31" customFormat="1" ht="25.5" x14ac:dyDescent="0.2">
      <c r="A28" s="88" t="s">
        <v>27</v>
      </c>
      <c r="B28" s="89" t="s">
        <v>28</v>
      </c>
      <c r="C28" s="26"/>
      <c r="D28" s="25"/>
      <c r="E28" s="26"/>
      <c r="F28" s="27"/>
      <c r="G28" s="26"/>
      <c r="H28" s="27"/>
      <c r="I28" s="12"/>
      <c r="K28" s="32"/>
    </row>
    <row r="29" spans="1:11" s="31" customFormat="1" ht="15" x14ac:dyDescent="0.2">
      <c r="A29" s="88" t="s">
        <v>29</v>
      </c>
      <c r="B29" s="89" t="s">
        <v>21</v>
      </c>
      <c r="C29" s="26"/>
      <c r="D29" s="25"/>
      <c r="E29" s="26"/>
      <c r="F29" s="27"/>
      <c r="G29" s="26"/>
      <c r="H29" s="27"/>
      <c r="I29" s="12"/>
      <c r="K29" s="32"/>
    </row>
    <row r="30" spans="1:11" s="12" customFormat="1" ht="15" x14ac:dyDescent="0.2">
      <c r="A30" s="92" t="s">
        <v>30</v>
      </c>
      <c r="B30" s="93" t="s">
        <v>21</v>
      </c>
      <c r="C30" s="26"/>
      <c r="D30" s="25"/>
      <c r="E30" s="26"/>
      <c r="F30" s="27"/>
      <c r="G30" s="26"/>
      <c r="H30" s="27"/>
      <c r="K30" s="13"/>
    </row>
    <row r="31" spans="1:11" s="31" customFormat="1" ht="26.25" thickBot="1" x14ac:dyDescent="0.25">
      <c r="A31" s="94" t="s">
        <v>31</v>
      </c>
      <c r="B31" s="95" t="s">
        <v>32</v>
      </c>
      <c r="C31" s="26"/>
      <c r="D31" s="25"/>
      <c r="E31" s="26"/>
      <c r="F31" s="27"/>
      <c r="G31" s="26"/>
      <c r="H31" s="27"/>
      <c r="I31" s="12"/>
      <c r="K31" s="32"/>
    </row>
    <row r="32" spans="1:11" s="34" customFormat="1" ht="15" x14ac:dyDescent="0.2">
      <c r="A32" s="96" t="s">
        <v>33</v>
      </c>
      <c r="B32" s="97" t="s">
        <v>34</v>
      </c>
      <c r="C32" s="26">
        <f>F32*12</f>
        <v>0</v>
      </c>
      <c r="D32" s="25">
        <f>G32*I32</f>
        <v>22536.9</v>
      </c>
      <c r="E32" s="26">
        <f>H32*12</f>
        <v>9</v>
      </c>
      <c r="F32" s="33"/>
      <c r="G32" s="26">
        <f>H32*12</f>
        <v>9</v>
      </c>
      <c r="H32" s="27">
        <v>0.75</v>
      </c>
      <c r="I32" s="12">
        <v>2504.1</v>
      </c>
      <c r="J32" s="12">
        <v>1.07</v>
      </c>
      <c r="K32" s="13">
        <v>0.6</v>
      </c>
    </row>
    <row r="33" spans="1:13" s="12" customFormat="1" ht="15" x14ac:dyDescent="0.2">
      <c r="A33" s="96" t="s">
        <v>35</v>
      </c>
      <c r="B33" s="97" t="s">
        <v>36</v>
      </c>
      <c r="C33" s="26">
        <f>F33*12</f>
        <v>0</v>
      </c>
      <c r="D33" s="25">
        <f>G33*I33</f>
        <v>73620.539999999994</v>
      </c>
      <c r="E33" s="26">
        <f>H33*12</f>
        <v>29.4</v>
      </c>
      <c r="F33" s="33"/>
      <c r="G33" s="26">
        <f>H33*12</f>
        <v>29.4</v>
      </c>
      <c r="H33" s="27">
        <v>2.4500000000000002</v>
      </c>
      <c r="I33" s="12">
        <v>2504.1</v>
      </c>
      <c r="J33" s="12">
        <v>1.07</v>
      </c>
      <c r="K33" s="13">
        <v>1.94</v>
      </c>
    </row>
    <row r="34" spans="1:13" s="20" customFormat="1" ht="30" x14ac:dyDescent="0.2">
      <c r="A34" s="96" t="s">
        <v>37</v>
      </c>
      <c r="B34" s="97" t="s">
        <v>13</v>
      </c>
      <c r="C34" s="35"/>
      <c r="D34" s="25">
        <v>2042.21</v>
      </c>
      <c r="E34" s="35">
        <f>H34*12</f>
        <v>0.84</v>
      </c>
      <c r="F34" s="33"/>
      <c r="G34" s="26">
        <f>D34/I34</f>
        <v>0.82</v>
      </c>
      <c r="H34" s="27">
        <f>G34/12</f>
        <v>7.0000000000000007E-2</v>
      </c>
      <c r="I34" s="12">
        <v>2504.1</v>
      </c>
      <c r="J34" s="12">
        <v>1.07</v>
      </c>
      <c r="K34" s="13">
        <v>0.05</v>
      </c>
    </row>
    <row r="35" spans="1:13" s="20" customFormat="1" ht="30" x14ac:dyDescent="0.2">
      <c r="A35" s="96" t="s">
        <v>38</v>
      </c>
      <c r="B35" s="97" t="s">
        <v>13</v>
      </c>
      <c r="C35" s="35"/>
      <c r="D35" s="25">
        <v>2042.21</v>
      </c>
      <c r="E35" s="35"/>
      <c r="F35" s="33"/>
      <c r="G35" s="26">
        <f>D35/I35</f>
        <v>0.82</v>
      </c>
      <c r="H35" s="27">
        <f>G35/12</f>
        <v>7.0000000000000007E-2</v>
      </c>
      <c r="I35" s="12">
        <v>2504.1</v>
      </c>
      <c r="J35" s="12">
        <v>1.07</v>
      </c>
      <c r="K35" s="13">
        <v>0.05</v>
      </c>
    </row>
    <row r="36" spans="1:13" s="20" customFormat="1" ht="15" x14ac:dyDescent="0.2">
      <c r="A36" s="96" t="s">
        <v>107</v>
      </c>
      <c r="B36" s="97" t="s">
        <v>13</v>
      </c>
      <c r="C36" s="35"/>
      <c r="D36" s="25">
        <v>12896.1</v>
      </c>
      <c r="E36" s="35"/>
      <c r="F36" s="33"/>
      <c r="G36" s="26">
        <f>D36/I36</f>
        <v>5.15</v>
      </c>
      <c r="H36" s="27">
        <f>G36/12</f>
        <v>0.43</v>
      </c>
      <c r="I36" s="12">
        <v>2504.1</v>
      </c>
      <c r="J36" s="12">
        <v>1.07</v>
      </c>
      <c r="K36" s="13">
        <v>0.34</v>
      </c>
    </row>
    <row r="37" spans="1:13" s="20" customFormat="1" ht="30" x14ac:dyDescent="0.2">
      <c r="A37" s="96" t="s">
        <v>39</v>
      </c>
      <c r="B37" s="97"/>
      <c r="C37" s="35">
        <f>F37*12</f>
        <v>0</v>
      </c>
      <c r="D37" s="25">
        <f>G37*I37</f>
        <v>6310.33</v>
      </c>
      <c r="E37" s="35">
        <f>H37*12</f>
        <v>2.52</v>
      </c>
      <c r="F37" s="33"/>
      <c r="G37" s="26">
        <f>H37*12</f>
        <v>2.52</v>
      </c>
      <c r="H37" s="27">
        <v>0.21</v>
      </c>
      <c r="I37" s="12">
        <v>2504.1</v>
      </c>
      <c r="J37" s="12">
        <v>1.07</v>
      </c>
      <c r="K37" s="13">
        <v>0.03</v>
      </c>
    </row>
    <row r="38" spans="1:13" s="12" customFormat="1" ht="15" x14ac:dyDescent="0.2">
      <c r="A38" s="96" t="s">
        <v>40</v>
      </c>
      <c r="B38" s="97" t="s">
        <v>41</v>
      </c>
      <c r="C38" s="35">
        <f>F38*12</f>
        <v>0</v>
      </c>
      <c r="D38" s="25">
        <f>G38*I38</f>
        <v>1802.95</v>
      </c>
      <c r="E38" s="35">
        <f>H38*12</f>
        <v>0.72</v>
      </c>
      <c r="F38" s="33"/>
      <c r="G38" s="26">
        <f>H38*12</f>
        <v>0.72</v>
      </c>
      <c r="H38" s="27">
        <v>0.06</v>
      </c>
      <c r="I38" s="12">
        <v>2504.1</v>
      </c>
      <c r="J38" s="12">
        <v>1.07</v>
      </c>
      <c r="K38" s="13">
        <v>0.03</v>
      </c>
    </row>
    <row r="39" spans="1:13" s="12" customFormat="1" ht="15" x14ac:dyDescent="0.2">
      <c r="A39" s="96" t="s">
        <v>42</v>
      </c>
      <c r="B39" s="98" t="s">
        <v>43</v>
      </c>
      <c r="C39" s="99">
        <f>F39*12</f>
        <v>0</v>
      </c>
      <c r="D39" s="25">
        <f t="shared" ref="D39:D40" si="0">G39*I39</f>
        <v>1201.97</v>
      </c>
      <c r="E39" s="35">
        <f t="shared" ref="E39:E40" si="1">H39*12</f>
        <v>0.48</v>
      </c>
      <c r="F39" s="33"/>
      <c r="G39" s="26">
        <f t="shared" ref="G39:G40" si="2">H39*12</f>
        <v>0.48</v>
      </c>
      <c r="H39" s="27">
        <v>0.04</v>
      </c>
      <c r="I39" s="12">
        <v>2504.1</v>
      </c>
      <c r="J39" s="12">
        <v>1.07</v>
      </c>
      <c r="K39" s="13">
        <v>0.02</v>
      </c>
    </row>
    <row r="40" spans="1:13" s="34" customFormat="1" ht="30" x14ac:dyDescent="0.2">
      <c r="A40" s="96" t="s">
        <v>44</v>
      </c>
      <c r="B40" s="97" t="s">
        <v>45</v>
      </c>
      <c r="C40" s="35">
        <f>F40*12</f>
        <v>0</v>
      </c>
      <c r="D40" s="25">
        <f t="shared" si="0"/>
        <v>1502.46</v>
      </c>
      <c r="E40" s="35">
        <f t="shared" si="1"/>
        <v>0.6</v>
      </c>
      <c r="F40" s="33"/>
      <c r="G40" s="26">
        <f t="shared" si="2"/>
        <v>0.6</v>
      </c>
      <c r="H40" s="27">
        <v>0.05</v>
      </c>
      <c r="I40" s="12">
        <v>2504.1</v>
      </c>
      <c r="J40" s="12">
        <v>1.07</v>
      </c>
      <c r="K40" s="13">
        <v>0.03</v>
      </c>
    </row>
    <row r="41" spans="1:13" s="34" customFormat="1" ht="15" x14ac:dyDescent="0.2">
      <c r="A41" s="96" t="s">
        <v>46</v>
      </c>
      <c r="B41" s="97"/>
      <c r="C41" s="26"/>
      <c r="D41" s="26">
        <f>D43+D44+D45+D46+D47+D48+D49+D50+D51+D52+D53</f>
        <v>16521.14</v>
      </c>
      <c r="E41" s="26"/>
      <c r="F41" s="33"/>
      <c r="G41" s="26">
        <f>D41/I41</f>
        <v>6.6</v>
      </c>
      <c r="H41" s="27">
        <f>G41/12</f>
        <v>0.55000000000000004</v>
      </c>
      <c r="I41" s="12">
        <v>2504.1</v>
      </c>
      <c r="J41" s="12">
        <v>1.07</v>
      </c>
      <c r="K41" s="13">
        <v>0.63</v>
      </c>
    </row>
    <row r="42" spans="1:13" s="20" customFormat="1" ht="15" hidden="1" x14ac:dyDescent="0.2">
      <c r="A42" s="100" t="s">
        <v>47</v>
      </c>
      <c r="B42" s="89" t="s">
        <v>48</v>
      </c>
      <c r="C42" s="37"/>
      <c r="D42" s="36">
        <f>G42*I42</f>
        <v>0</v>
      </c>
      <c r="E42" s="37"/>
      <c r="F42" s="38"/>
      <c r="G42" s="37">
        <f>H42*12</f>
        <v>0</v>
      </c>
      <c r="H42" s="38">
        <v>0</v>
      </c>
      <c r="I42" s="12">
        <v>2504.1</v>
      </c>
      <c r="J42" s="12">
        <v>1.07</v>
      </c>
      <c r="K42" s="13">
        <v>0</v>
      </c>
      <c r="M42" s="34"/>
    </row>
    <row r="43" spans="1:13" s="20" customFormat="1" ht="15" x14ac:dyDescent="0.2">
      <c r="A43" s="100" t="s">
        <v>49</v>
      </c>
      <c r="B43" s="89" t="s">
        <v>48</v>
      </c>
      <c r="C43" s="37"/>
      <c r="D43" s="36">
        <v>217.13</v>
      </c>
      <c r="E43" s="37"/>
      <c r="F43" s="38"/>
      <c r="G43" s="37"/>
      <c r="H43" s="38"/>
      <c r="I43" s="12">
        <v>2504.1</v>
      </c>
      <c r="J43" s="12">
        <v>1.07</v>
      </c>
      <c r="K43" s="13">
        <v>0.01</v>
      </c>
      <c r="M43" s="34"/>
    </row>
    <row r="44" spans="1:13" s="20" customFormat="1" ht="15" x14ac:dyDescent="0.2">
      <c r="A44" s="100" t="s">
        <v>50</v>
      </c>
      <c r="B44" s="89" t="s">
        <v>51</v>
      </c>
      <c r="C44" s="37">
        <f>F44*12</f>
        <v>0</v>
      </c>
      <c r="D44" s="36">
        <v>459.48</v>
      </c>
      <c r="E44" s="37">
        <f>H44*12</f>
        <v>0</v>
      </c>
      <c r="F44" s="38"/>
      <c r="G44" s="37"/>
      <c r="H44" s="38"/>
      <c r="I44" s="12">
        <v>2504.1</v>
      </c>
      <c r="J44" s="12">
        <v>1.07</v>
      </c>
      <c r="K44" s="13">
        <v>0.01</v>
      </c>
      <c r="M44" s="34"/>
    </row>
    <row r="45" spans="1:13" s="20" customFormat="1" ht="15" x14ac:dyDescent="0.2">
      <c r="A45" s="100" t="s">
        <v>109</v>
      </c>
      <c r="B45" s="91" t="s">
        <v>48</v>
      </c>
      <c r="C45" s="37"/>
      <c r="D45" s="36">
        <v>818.74</v>
      </c>
      <c r="E45" s="37"/>
      <c r="F45" s="38"/>
      <c r="G45" s="37"/>
      <c r="H45" s="38"/>
      <c r="I45" s="12">
        <v>2504.1</v>
      </c>
      <c r="J45" s="12"/>
      <c r="K45" s="13"/>
      <c r="M45" s="34"/>
    </row>
    <row r="46" spans="1:13" s="20" customFormat="1" ht="15" x14ac:dyDescent="0.2">
      <c r="A46" s="100" t="s">
        <v>130</v>
      </c>
      <c r="B46" s="89" t="s">
        <v>48</v>
      </c>
      <c r="C46" s="37">
        <f>F46*12</f>
        <v>0</v>
      </c>
      <c r="D46" s="36">
        <v>1683.06</v>
      </c>
      <c r="E46" s="37">
        <f>H46*12</f>
        <v>0</v>
      </c>
      <c r="F46" s="38"/>
      <c r="G46" s="37"/>
      <c r="H46" s="38"/>
      <c r="I46" s="12">
        <v>2504.1</v>
      </c>
      <c r="J46" s="12">
        <v>1.07</v>
      </c>
      <c r="K46" s="13">
        <v>0.2</v>
      </c>
      <c r="M46" s="34"/>
    </row>
    <row r="47" spans="1:13" s="20" customFormat="1" ht="15" x14ac:dyDescent="0.2">
      <c r="A47" s="100" t="s">
        <v>52</v>
      </c>
      <c r="B47" s="89" t="s">
        <v>48</v>
      </c>
      <c r="C47" s="37">
        <f>F47*12</f>
        <v>0</v>
      </c>
      <c r="D47" s="36">
        <v>875.61</v>
      </c>
      <c r="E47" s="37">
        <f>H47*12</f>
        <v>0</v>
      </c>
      <c r="F47" s="38"/>
      <c r="G47" s="37"/>
      <c r="H47" s="38"/>
      <c r="I47" s="12">
        <v>2504.1</v>
      </c>
      <c r="J47" s="12">
        <v>1.07</v>
      </c>
      <c r="K47" s="13">
        <v>0.02</v>
      </c>
      <c r="M47" s="34"/>
    </row>
    <row r="48" spans="1:13" s="20" customFormat="1" ht="15" x14ac:dyDescent="0.2">
      <c r="A48" s="100" t="s">
        <v>53</v>
      </c>
      <c r="B48" s="89" t="s">
        <v>48</v>
      </c>
      <c r="C48" s="37">
        <f>F48*12</f>
        <v>0</v>
      </c>
      <c r="D48" s="36">
        <v>3903.72</v>
      </c>
      <c r="E48" s="37">
        <f>H48*12</f>
        <v>0</v>
      </c>
      <c r="F48" s="38"/>
      <c r="G48" s="37"/>
      <c r="H48" s="38"/>
      <c r="I48" s="12">
        <v>2504.1</v>
      </c>
      <c r="J48" s="12">
        <v>1.07</v>
      </c>
      <c r="K48" s="13">
        <v>0.11</v>
      </c>
      <c r="M48" s="34"/>
    </row>
    <row r="49" spans="1:13" s="20" customFormat="1" ht="15" x14ac:dyDescent="0.2">
      <c r="A49" s="100" t="s">
        <v>54</v>
      </c>
      <c r="B49" s="89" t="s">
        <v>48</v>
      </c>
      <c r="C49" s="37">
        <f>F49*12</f>
        <v>0</v>
      </c>
      <c r="D49" s="36">
        <v>918.95</v>
      </c>
      <c r="E49" s="37">
        <f>H49*12</f>
        <v>0</v>
      </c>
      <c r="F49" s="38"/>
      <c r="G49" s="37"/>
      <c r="H49" s="38"/>
      <c r="I49" s="12">
        <v>2504.1</v>
      </c>
      <c r="J49" s="12">
        <v>1.07</v>
      </c>
      <c r="K49" s="13">
        <v>0.02</v>
      </c>
      <c r="M49" s="34"/>
    </row>
    <row r="50" spans="1:13" s="20" customFormat="1" ht="15" x14ac:dyDescent="0.2">
      <c r="A50" s="100" t="s">
        <v>55</v>
      </c>
      <c r="B50" s="89" t="s">
        <v>48</v>
      </c>
      <c r="C50" s="37"/>
      <c r="D50" s="36">
        <v>437.79</v>
      </c>
      <c r="E50" s="37"/>
      <c r="F50" s="38"/>
      <c r="G50" s="37"/>
      <c r="H50" s="38"/>
      <c r="I50" s="12">
        <v>2504.1</v>
      </c>
      <c r="J50" s="12">
        <v>1.07</v>
      </c>
      <c r="K50" s="13">
        <v>0.01</v>
      </c>
      <c r="M50" s="34"/>
    </row>
    <row r="51" spans="1:13" s="20" customFormat="1" ht="15" x14ac:dyDescent="0.2">
      <c r="A51" s="100" t="s">
        <v>56</v>
      </c>
      <c r="B51" s="89" t="s">
        <v>51</v>
      </c>
      <c r="C51" s="37"/>
      <c r="D51" s="36">
        <v>1751.23</v>
      </c>
      <c r="E51" s="37"/>
      <c r="F51" s="38"/>
      <c r="G51" s="37"/>
      <c r="H51" s="38"/>
      <c r="I51" s="12">
        <v>2504.1</v>
      </c>
      <c r="J51" s="12">
        <v>1.07</v>
      </c>
      <c r="K51" s="13">
        <v>0.04</v>
      </c>
      <c r="M51" s="34"/>
    </row>
    <row r="52" spans="1:13" s="20" customFormat="1" ht="25.5" x14ac:dyDescent="0.2">
      <c r="A52" s="100" t="s">
        <v>57</v>
      </c>
      <c r="B52" s="89" t="s">
        <v>48</v>
      </c>
      <c r="C52" s="37">
        <f>F52*12</f>
        <v>0</v>
      </c>
      <c r="D52" s="36">
        <v>2372.4299999999998</v>
      </c>
      <c r="E52" s="37">
        <f>H52*12</f>
        <v>0</v>
      </c>
      <c r="F52" s="38"/>
      <c r="G52" s="37"/>
      <c r="H52" s="38"/>
      <c r="I52" s="12">
        <v>2504.1</v>
      </c>
      <c r="J52" s="12">
        <v>1.07</v>
      </c>
      <c r="K52" s="13">
        <v>0.06</v>
      </c>
      <c r="M52" s="34"/>
    </row>
    <row r="53" spans="1:13" s="20" customFormat="1" ht="15" x14ac:dyDescent="0.2">
      <c r="A53" s="100" t="s">
        <v>58</v>
      </c>
      <c r="B53" s="89" t="s">
        <v>48</v>
      </c>
      <c r="C53" s="37"/>
      <c r="D53" s="36">
        <v>3083</v>
      </c>
      <c r="E53" s="37"/>
      <c r="F53" s="38"/>
      <c r="G53" s="37"/>
      <c r="H53" s="38"/>
      <c r="I53" s="12">
        <v>2504.1</v>
      </c>
      <c r="J53" s="12">
        <v>1.07</v>
      </c>
      <c r="K53" s="13">
        <v>0.01</v>
      </c>
      <c r="M53" s="34"/>
    </row>
    <row r="54" spans="1:13" s="20" customFormat="1" ht="15" hidden="1" x14ac:dyDescent="0.2">
      <c r="A54" s="100" t="s">
        <v>59</v>
      </c>
      <c r="B54" s="89" t="s">
        <v>48</v>
      </c>
      <c r="C54" s="39"/>
      <c r="D54" s="36">
        <f>G54*I54</f>
        <v>0</v>
      </c>
      <c r="E54" s="39"/>
      <c r="F54" s="38"/>
      <c r="G54" s="37"/>
      <c r="H54" s="38"/>
      <c r="I54" s="12">
        <v>2504.1</v>
      </c>
      <c r="J54" s="12">
        <v>1.07</v>
      </c>
      <c r="K54" s="13">
        <v>0</v>
      </c>
      <c r="M54" s="34"/>
    </row>
    <row r="55" spans="1:13" s="20" customFormat="1" ht="15" hidden="1" x14ac:dyDescent="0.2">
      <c r="A55" s="100"/>
      <c r="B55" s="89"/>
      <c r="C55" s="37"/>
      <c r="D55" s="36"/>
      <c r="E55" s="37"/>
      <c r="F55" s="38"/>
      <c r="G55" s="37"/>
      <c r="H55" s="38"/>
      <c r="I55" s="12">
        <v>2504.1</v>
      </c>
      <c r="J55" s="12"/>
      <c r="K55" s="13"/>
      <c r="M55" s="34"/>
    </row>
    <row r="56" spans="1:13" s="34" customFormat="1" ht="30" x14ac:dyDescent="0.2">
      <c r="A56" s="96" t="s">
        <v>60</v>
      </c>
      <c r="B56" s="97"/>
      <c r="C56" s="26"/>
      <c r="D56" s="26">
        <f>D57+D58+D59+D60+D61+D66</f>
        <v>14818.42</v>
      </c>
      <c r="E56" s="26"/>
      <c r="F56" s="33"/>
      <c r="G56" s="26">
        <f>D56/I56</f>
        <v>5.92</v>
      </c>
      <c r="H56" s="27">
        <f>G56/12</f>
        <v>0.49</v>
      </c>
      <c r="I56" s="12">
        <v>2504.1</v>
      </c>
      <c r="J56" s="12">
        <v>1.07</v>
      </c>
      <c r="K56" s="13">
        <v>0.63</v>
      </c>
    </row>
    <row r="57" spans="1:13" s="20" customFormat="1" ht="15" x14ac:dyDescent="0.2">
      <c r="A57" s="100" t="s">
        <v>61</v>
      </c>
      <c r="B57" s="89" t="s">
        <v>62</v>
      </c>
      <c r="C57" s="37"/>
      <c r="D57" s="36">
        <v>2626.83</v>
      </c>
      <c r="E57" s="37"/>
      <c r="F57" s="38"/>
      <c r="G57" s="37"/>
      <c r="H57" s="38"/>
      <c r="I57" s="12">
        <v>2504.1</v>
      </c>
      <c r="J57" s="12">
        <v>1.07</v>
      </c>
      <c r="K57" s="13">
        <v>0.06</v>
      </c>
      <c r="M57" s="34"/>
    </row>
    <row r="58" spans="1:13" s="20" customFormat="1" ht="25.5" x14ac:dyDescent="0.2">
      <c r="A58" s="100" t="s">
        <v>63</v>
      </c>
      <c r="B58" s="91" t="s">
        <v>48</v>
      </c>
      <c r="C58" s="37"/>
      <c r="D58" s="36">
        <v>1751.23</v>
      </c>
      <c r="E58" s="37"/>
      <c r="F58" s="38"/>
      <c r="G58" s="37"/>
      <c r="H58" s="38"/>
      <c r="I58" s="12">
        <v>2504.1</v>
      </c>
      <c r="J58" s="12">
        <v>1.07</v>
      </c>
      <c r="K58" s="13">
        <v>0.04</v>
      </c>
      <c r="M58" s="34"/>
    </row>
    <row r="59" spans="1:13" s="20" customFormat="1" ht="15" x14ac:dyDescent="0.2">
      <c r="A59" s="100" t="s">
        <v>64</v>
      </c>
      <c r="B59" s="89" t="s">
        <v>65</v>
      </c>
      <c r="C59" s="37"/>
      <c r="D59" s="36">
        <v>1837.85</v>
      </c>
      <c r="E59" s="37"/>
      <c r="F59" s="38"/>
      <c r="G59" s="37"/>
      <c r="H59" s="38"/>
      <c r="I59" s="12">
        <v>2504.1</v>
      </c>
      <c r="J59" s="12">
        <v>1.07</v>
      </c>
      <c r="K59" s="13">
        <v>0.05</v>
      </c>
      <c r="M59" s="34"/>
    </row>
    <row r="60" spans="1:13" s="20" customFormat="1" ht="25.5" x14ac:dyDescent="0.2">
      <c r="A60" s="100" t="s">
        <v>66</v>
      </c>
      <c r="B60" s="89" t="s">
        <v>67</v>
      </c>
      <c r="C60" s="37"/>
      <c r="D60" s="36">
        <v>1751.2</v>
      </c>
      <c r="E60" s="37"/>
      <c r="F60" s="38"/>
      <c r="G60" s="37"/>
      <c r="H60" s="38"/>
      <c r="I60" s="12">
        <v>2504.1</v>
      </c>
      <c r="J60" s="12">
        <v>1.07</v>
      </c>
      <c r="K60" s="13">
        <v>0.04</v>
      </c>
      <c r="M60" s="34"/>
    </row>
    <row r="61" spans="1:13" s="20" customFormat="1" ht="15" x14ac:dyDescent="0.2">
      <c r="A61" s="100" t="s">
        <v>131</v>
      </c>
      <c r="B61" s="91" t="s">
        <v>48</v>
      </c>
      <c r="C61" s="37"/>
      <c r="D61" s="36">
        <v>622.83000000000004</v>
      </c>
      <c r="E61" s="37"/>
      <c r="F61" s="38"/>
      <c r="G61" s="37"/>
      <c r="H61" s="38"/>
      <c r="I61" s="12">
        <v>2504.1</v>
      </c>
      <c r="J61" s="12">
        <v>1.07</v>
      </c>
      <c r="K61" s="13">
        <v>0.23</v>
      </c>
      <c r="M61" s="34"/>
    </row>
    <row r="62" spans="1:13" s="20" customFormat="1" ht="15" hidden="1" x14ac:dyDescent="0.2">
      <c r="A62" s="100" t="s">
        <v>68</v>
      </c>
      <c r="B62" s="89" t="s">
        <v>65</v>
      </c>
      <c r="C62" s="37"/>
      <c r="D62" s="36">
        <f t="shared" ref="D62:D67" si="3">G62*I62</f>
        <v>0</v>
      </c>
      <c r="E62" s="37"/>
      <c r="F62" s="38"/>
      <c r="G62" s="37"/>
      <c r="H62" s="38"/>
      <c r="I62" s="12">
        <v>2504.1</v>
      </c>
      <c r="J62" s="12">
        <v>1.07</v>
      </c>
      <c r="K62" s="13">
        <v>0</v>
      </c>
      <c r="M62" s="34"/>
    </row>
    <row r="63" spans="1:13" s="20" customFormat="1" ht="15" hidden="1" x14ac:dyDescent="0.2">
      <c r="A63" s="100" t="s">
        <v>69</v>
      </c>
      <c r="B63" s="89" t="s">
        <v>48</v>
      </c>
      <c r="C63" s="37"/>
      <c r="D63" s="36">
        <f t="shared" si="3"/>
        <v>0</v>
      </c>
      <c r="E63" s="37"/>
      <c r="F63" s="38"/>
      <c r="G63" s="37"/>
      <c r="H63" s="38"/>
      <c r="I63" s="12">
        <v>2504.1</v>
      </c>
      <c r="J63" s="12">
        <v>1.07</v>
      </c>
      <c r="K63" s="13">
        <v>0</v>
      </c>
      <c r="M63" s="34"/>
    </row>
    <row r="64" spans="1:13" s="20" customFormat="1" ht="25.5" hidden="1" x14ac:dyDescent="0.2">
      <c r="A64" s="100" t="s">
        <v>70</v>
      </c>
      <c r="B64" s="89" t="s">
        <v>48</v>
      </c>
      <c r="C64" s="37"/>
      <c r="D64" s="36">
        <f t="shared" si="3"/>
        <v>0</v>
      </c>
      <c r="E64" s="37"/>
      <c r="F64" s="38"/>
      <c r="G64" s="37"/>
      <c r="H64" s="38"/>
      <c r="I64" s="12">
        <v>2504.1</v>
      </c>
      <c r="J64" s="12">
        <v>1.07</v>
      </c>
      <c r="K64" s="13">
        <v>0</v>
      </c>
      <c r="M64" s="34"/>
    </row>
    <row r="65" spans="1:13" s="20" customFormat="1" ht="15" hidden="1" x14ac:dyDescent="0.2">
      <c r="A65" s="100" t="s">
        <v>71</v>
      </c>
      <c r="B65" s="89" t="s">
        <v>13</v>
      </c>
      <c r="C65" s="37"/>
      <c r="D65" s="36">
        <f t="shared" si="3"/>
        <v>0</v>
      </c>
      <c r="E65" s="37"/>
      <c r="F65" s="38"/>
      <c r="G65" s="37"/>
      <c r="H65" s="38"/>
      <c r="I65" s="12">
        <v>2504.1</v>
      </c>
      <c r="J65" s="12">
        <v>1.07</v>
      </c>
      <c r="K65" s="13">
        <v>0</v>
      </c>
      <c r="M65" s="34"/>
    </row>
    <row r="66" spans="1:13" s="20" customFormat="1" ht="15" x14ac:dyDescent="0.2">
      <c r="A66" s="100" t="s">
        <v>72</v>
      </c>
      <c r="B66" s="89" t="s">
        <v>13</v>
      </c>
      <c r="C66" s="39"/>
      <c r="D66" s="36">
        <v>6228.48</v>
      </c>
      <c r="E66" s="39"/>
      <c r="F66" s="38"/>
      <c r="G66" s="37"/>
      <c r="H66" s="38"/>
      <c r="I66" s="12">
        <v>2504.1</v>
      </c>
      <c r="J66" s="12">
        <v>1.07</v>
      </c>
      <c r="K66" s="13">
        <v>0.16</v>
      </c>
      <c r="M66" s="34"/>
    </row>
    <row r="67" spans="1:13" s="20" customFormat="1" ht="15" hidden="1" x14ac:dyDescent="0.2">
      <c r="A67" s="100" t="s">
        <v>73</v>
      </c>
      <c r="B67" s="89" t="s">
        <v>48</v>
      </c>
      <c r="C67" s="37"/>
      <c r="D67" s="36">
        <f t="shared" si="3"/>
        <v>0</v>
      </c>
      <c r="E67" s="37"/>
      <c r="F67" s="38"/>
      <c r="G67" s="37">
        <f>H67*12</f>
        <v>0</v>
      </c>
      <c r="H67" s="38">
        <v>0</v>
      </c>
      <c r="I67" s="12">
        <v>2504.1</v>
      </c>
      <c r="J67" s="12">
        <v>1.07</v>
      </c>
      <c r="K67" s="13">
        <v>0</v>
      </c>
      <c r="M67" s="34"/>
    </row>
    <row r="68" spans="1:13" s="20" customFormat="1" ht="30" x14ac:dyDescent="0.2">
      <c r="A68" s="96" t="s">
        <v>74</v>
      </c>
      <c r="B68" s="89"/>
      <c r="C68" s="37"/>
      <c r="D68" s="26">
        <f>D70</f>
        <v>1245.6600000000001</v>
      </c>
      <c r="E68" s="37"/>
      <c r="F68" s="38"/>
      <c r="G68" s="26">
        <f>D68/I68</f>
        <v>0.5</v>
      </c>
      <c r="H68" s="27">
        <f>G68/12</f>
        <v>0.04</v>
      </c>
      <c r="I68" s="12">
        <v>2504.1</v>
      </c>
      <c r="J68" s="12">
        <v>1.07</v>
      </c>
      <c r="K68" s="13">
        <v>0.11</v>
      </c>
      <c r="M68" s="34"/>
    </row>
    <row r="69" spans="1:13" s="20" customFormat="1" ht="25.5" hidden="1" x14ac:dyDescent="0.2">
      <c r="A69" s="100" t="s">
        <v>75</v>
      </c>
      <c r="B69" s="91" t="s">
        <v>28</v>
      </c>
      <c r="C69" s="37"/>
      <c r="D69" s="36"/>
      <c r="E69" s="37"/>
      <c r="F69" s="38"/>
      <c r="G69" s="36"/>
      <c r="H69" s="38"/>
      <c r="I69" s="12">
        <v>2504.1</v>
      </c>
      <c r="J69" s="12">
        <v>1.07</v>
      </c>
      <c r="K69" s="13">
        <v>0.05</v>
      </c>
      <c r="M69" s="34"/>
    </row>
    <row r="70" spans="1:13" s="20" customFormat="1" ht="21" customHeight="1" x14ac:dyDescent="0.2">
      <c r="A70" s="100" t="s">
        <v>132</v>
      </c>
      <c r="B70" s="91" t="s">
        <v>48</v>
      </c>
      <c r="C70" s="37"/>
      <c r="D70" s="36">
        <v>1245.6600000000001</v>
      </c>
      <c r="E70" s="37"/>
      <c r="F70" s="38"/>
      <c r="G70" s="36"/>
      <c r="H70" s="38"/>
      <c r="I70" s="12">
        <v>2504.1</v>
      </c>
      <c r="J70" s="12">
        <v>1.07</v>
      </c>
      <c r="K70" s="13">
        <v>0.05</v>
      </c>
      <c r="M70" s="34"/>
    </row>
    <row r="71" spans="1:13" s="20" customFormat="1" ht="15" hidden="1" customHeight="1" x14ac:dyDescent="0.2">
      <c r="A71" s="100" t="s">
        <v>76</v>
      </c>
      <c r="B71" s="89" t="s">
        <v>13</v>
      </c>
      <c r="C71" s="37"/>
      <c r="D71" s="36">
        <f>G71*I71</f>
        <v>0</v>
      </c>
      <c r="E71" s="37"/>
      <c r="F71" s="38"/>
      <c r="G71" s="36">
        <f>H71*12</f>
        <v>0</v>
      </c>
      <c r="H71" s="38">
        <v>0</v>
      </c>
      <c r="I71" s="12">
        <v>2504.1</v>
      </c>
      <c r="J71" s="12">
        <v>1.07</v>
      </c>
      <c r="K71" s="13">
        <v>0</v>
      </c>
      <c r="M71" s="34"/>
    </row>
    <row r="72" spans="1:13" s="20" customFormat="1" ht="15" x14ac:dyDescent="0.2">
      <c r="A72" s="96" t="s">
        <v>77</v>
      </c>
      <c r="B72" s="89"/>
      <c r="C72" s="37"/>
      <c r="D72" s="26">
        <f>D74+D75+D81+D82+D83</f>
        <v>33522.910000000003</v>
      </c>
      <c r="E72" s="37"/>
      <c r="F72" s="38"/>
      <c r="G72" s="25">
        <f>D72/I72</f>
        <v>13.39</v>
      </c>
      <c r="H72" s="33">
        <f>G72/12</f>
        <v>1.1200000000000001</v>
      </c>
      <c r="I72" s="12">
        <v>2504.1</v>
      </c>
      <c r="J72" s="12">
        <v>1.07</v>
      </c>
      <c r="K72" s="13">
        <v>0.28000000000000003</v>
      </c>
      <c r="M72" s="34"/>
    </row>
    <row r="73" spans="1:13" s="20" customFormat="1" ht="15" hidden="1" x14ac:dyDescent="0.2">
      <c r="A73" s="100" t="s">
        <v>78</v>
      </c>
      <c r="B73" s="89" t="s">
        <v>13</v>
      </c>
      <c r="C73" s="37"/>
      <c r="D73" s="36">
        <f t="shared" ref="D73:D80" si="4">G73*I73</f>
        <v>0</v>
      </c>
      <c r="E73" s="37"/>
      <c r="F73" s="38"/>
      <c r="G73" s="36">
        <f t="shared" ref="G73:G80" si="5">H73*12</f>
        <v>0</v>
      </c>
      <c r="H73" s="38">
        <v>0</v>
      </c>
      <c r="I73" s="12">
        <v>2504.1</v>
      </c>
      <c r="J73" s="12">
        <v>1.07</v>
      </c>
      <c r="K73" s="13">
        <v>0</v>
      </c>
      <c r="M73" s="34"/>
    </row>
    <row r="74" spans="1:13" s="20" customFormat="1" ht="15" x14ac:dyDescent="0.2">
      <c r="A74" s="100" t="s">
        <v>79</v>
      </c>
      <c r="B74" s="89" t="s">
        <v>48</v>
      </c>
      <c r="C74" s="37"/>
      <c r="D74" s="36">
        <v>9600.56</v>
      </c>
      <c r="E74" s="37"/>
      <c r="F74" s="38"/>
      <c r="G74" s="36"/>
      <c r="H74" s="38"/>
      <c r="I74" s="12">
        <v>2504.1</v>
      </c>
      <c r="J74" s="12">
        <v>1.07</v>
      </c>
      <c r="K74" s="13">
        <v>0.26</v>
      </c>
      <c r="M74" s="34"/>
    </row>
    <row r="75" spans="1:13" s="20" customFormat="1" ht="15" x14ac:dyDescent="0.2">
      <c r="A75" s="100" t="s">
        <v>80</v>
      </c>
      <c r="B75" s="89" t="s">
        <v>48</v>
      </c>
      <c r="C75" s="37"/>
      <c r="D75" s="36">
        <v>915.28</v>
      </c>
      <c r="E75" s="37"/>
      <c r="F75" s="38"/>
      <c r="G75" s="36"/>
      <c r="H75" s="38"/>
      <c r="I75" s="12">
        <v>2504.1</v>
      </c>
      <c r="J75" s="12">
        <v>1.07</v>
      </c>
      <c r="K75" s="13">
        <v>0.02</v>
      </c>
      <c r="M75" s="34"/>
    </row>
    <row r="76" spans="1:13" s="20" customFormat="1" ht="27.75" hidden="1" customHeight="1" x14ac:dyDescent="0.2">
      <c r="A76" s="100" t="s">
        <v>81</v>
      </c>
      <c r="B76" s="89" t="s">
        <v>28</v>
      </c>
      <c r="C76" s="37"/>
      <c r="D76" s="36">
        <f t="shared" si="4"/>
        <v>0</v>
      </c>
      <c r="E76" s="37"/>
      <c r="F76" s="38"/>
      <c r="G76" s="36">
        <f t="shared" si="5"/>
        <v>0</v>
      </c>
      <c r="H76" s="38">
        <v>0</v>
      </c>
      <c r="I76" s="12">
        <v>2504.1</v>
      </c>
      <c r="J76" s="12">
        <v>1.07</v>
      </c>
      <c r="K76" s="13">
        <v>0</v>
      </c>
      <c r="M76" s="34"/>
    </row>
    <row r="77" spans="1:13" s="20" customFormat="1" ht="25.5" hidden="1" customHeight="1" x14ac:dyDescent="0.2">
      <c r="A77" s="100" t="s">
        <v>82</v>
      </c>
      <c r="B77" s="89" t="s">
        <v>28</v>
      </c>
      <c r="C77" s="37"/>
      <c r="D77" s="36">
        <f t="shared" si="4"/>
        <v>0</v>
      </c>
      <c r="E77" s="37"/>
      <c r="F77" s="38"/>
      <c r="G77" s="36">
        <f t="shared" si="5"/>
        <v>0</v>
      </c>
      <c r="H77" s="38">
        <v>0</v>
      </c>
      <c r="I77" s="12">
        <v>2504.1</v>
      </c>
      <c r="J77" s="12">
        <v>1.07</v>
      </c>
      <c r="K77" s="13">
        <v>0</v>
      </c>
      <c r="M77" s="34"/>
    </row>
    <row r="78" spans="1:13" s="20" customFormat="1" ht="25.5" hidden="1" customHeight="1" x14ac:dyDescent="0.2">
      <c r="A78" s="100" t="s">
        <v>83</v>
      </c>
      <c r="B78" s="89" t="s">
        <v>28</v>
      </c>
      <c r="C78" s="37"/>
      <c r="D78" s="36">
        <f t="shared" si="4"/>
        <v>0</v>
      </c>
      <c r="E78" s="37"/>
      <c r="F78" s="38"/>
      <c r="G78" s="36">
        <f t="shared" si="5"/>
        <v>0</v>
      </c>
      <c r="H78" s="38">
        <v>0</v>
      </c>
      <c r="I78" s="12">
        <v>2504.1</v>
      </c>
      <c r="J78" s="12">
        <v>1.07</v>
      </c>
      <c r="K78" s="13">
        <v>0</v>
      </c>
      <c r="M78" s="34"/>
    </row>
    <row r="79" spans="1:13" s="20" customFormat="1" ht="25.5" hidden="1" customHeight="1" x14ac:dyDescent="0.2">
      <c r="A79" s="100" t="s">
        <v>84</v>
      </c>
      <c r="B79" s="89" t="s">
        <v>28</v>
      </c>
      <c r="C79" s="37"/>
      <c r="D79" s="36">
        <f t="shared" si="4"/>
        <v>0</v>
      </c>
      <c r="E79" s="37"/>
      <c r="F79" s="38"/>
      <c r="G79" s="36">
        <f t="shared" si="5"/>
        <v>0</v>
      </c>
      <c r="H79" s="38">
        <v>0</v>
      </c>
      <c r="I79" s="12">
        <v>2504.1</v>
      </c>
      <c r="J79" s="12">
        <v>1.07</v>
      </c>
      <c r="K79" s="13">
        <v>0</v>
      </c>
      <c r="M79" s="34"/>
    </row>
    <row r="80" spans="1:13" s="20" customFormat="1" ht="25.5" hidden="1" customHeight="1" x14ac:dyDescent="0.2">
      <c r="A80" s="100" t="s">
        <v>85</v>
      </c>
      <c r="B80" s="89" t="s">
        <v>28</v>
      </c>
      <c r="C80" s="37"/>
      <c r="D80" s="36">
        <f t="shared" si="4"/>
        <v>0</v>
      </c>
      <c r="E80" s="37"/>
      <c r="F80" s="38"/>
      <c r="G80" s="36">
        <f t="shared" si="5"/>
        <v>0</v>
      </c>
      <c r="H80" s="38">
        <v>0</v>
      </c>
      <c r="I80" s="12">
        <v>2504.1</v>
      </c>
      <c r="J80" s="12">
        <v>1.07</v>
      </c>
      <c r="K80" s="13">
        <v>0</v>
      </c>
      <c r="M80" s="34"/>
    </row>
    <row r="81" spans="1:13" s="20" customFormat="1" ht="16.5" hidden="1" customHeight="1" x14ac:dyDescent="0.2">
      <c r="A81" s="100" t="s">
        <v>86</v>
      </c>
      <c r="B81" s="91" t="s">
        <v>87</v>
      </c>
      <c r="C81" s="37"/>
      <c r="D81" s="40"/>
      <c r="E81" s="37"/>
      <c r="F81" s="38"/>
      <c r="G81" s="40"/>
      <c r="H81" s="38"/>
      <c r="I81" s="12">
        <v>2504.1</v>
      </c>
      <c r="J81" s="12"/>
      <c r="K81" s="13"/>
      <c r="M81" s="34"/>
    </row>
    <row r="82" spans="1:13" s="20" customFormat="1" ht="31.5" customHeight="1" x14ac:dyDescent="0.2">
      <c r="A82" s="100" t="s">
        <v>136</v>
      </c>
      <c r="B82" s="91"/>
      <c r="C82" s="37"/>
      <c r="D82" s="40">
        <v>18961.23</v>
      </c>
      <c r="E82" s="37"/>
      <c r="F82" s="38"/>
      <c r="G82" s="40"/>
      <c r="H82" s="38"/>
      <c r="I82" s="12">
        <v>2504.1</v>
      </c>
      <c r="J82" s="12"/>
      <c r="K82" s="13"/>
      <c r="M82" s="34"/>
    </row>
    <row r="83" spans="1:13" s="20" customFormat="1" ht="27.75" customHeight="1" x14ac:dyDescent="0.2">
      <c r="A83" s="100" t="s">
        <v>134</v>
      </c>
      <c r="B83" s="91" t="s">
        <v>133</v>
      </c>
      <c r="C83" s="37"/>
      <c r="D83" s="40">
        <v>4045.84</v>
      </c>
      <c r="E83" s="37"/>
      <c r="F83" s="38"/>
      <c r="G83" s="40"/>
      <c r="H83" s="38"/>
      <c r="I83" s="12">
        <v>2504.1</v>
      </c>
      <c r="J83" s="12"/>
      <c r="K83" s="13"/>
      <c r="M83" s="34"/>
    </row>
    <row r="84" spans="1:13" s="20" customFormat="1" ht="15" x14ac:dyDescent="0.2">
      <c r="A84" s="96" t="s">
        <v>88</v>
      </c>
      <c r="B84" s="89"/>
      <c r="C84" s="37"/>
      <c r="D84" s="26">
        <f>D85+D86</f>
        <v>1098.1600000000001</v>
      </c>
      <c r="E84" s="37"/>
      <c r="F84" s="38"/>
      <c r="G84" s="25">
        <f>D84/I84</f>
        <v>0.44</v>
      </c>
      <c r="H84" s="33">
        <f>G84/12</f>
        <v>0.04</v>
      </c>
      <c r="I84" s="12">
        <v>2504.1</v>
      </c>
      <c r="J84" s="12">
        <v>1.07</v>
      </c>
      <c r="K84" s="13">
        <v>0.15</v>
      </c>
      <c r="M84" s="34"/>
    </row>
    <row r="85" spans="1:13" s="20" customFormat="1" ht="15" x14ac:dyDescent="0.2">
      <c r="A85" s="100" t="s">
        <v>89</v>
      </c>
      <c r="B85" s="89" t="s">
        <v>48</v>
      </c>
      <c r="C85" s="37"/>
      <c r="D85" s="36">
        <v>1098.1600000000001</v>
      </c>
      <c r="E85" s="37"/>
      <c r="F85" s="38"/>
      <c r="G85" s="37"/>
      <c r="H85" s="38"/>
      <c r="I85" s="12">
        <v>2504.1</v>
      </c>
      <c r="J85" s="12">
        <v>1.07</v>
      </c>
      <c r="K85" s="13">
        <v>0.03</v>
      </c>
      <c r="M85" s="34"/>
    </row>
    <row r="86" spans="1:13" s="20" customFormat="1" ht="15" hidden="1" x14ac:dyDescent="0.2">
      <c r="A86" s="100" t="s">
        <v>90</v>
      </c>
      <c r="B86" s="89" t="s">
        <v>48</v>
      </c>
      <c r="C86" s="37"/>
      <c r="D86" s="36"/>
      <c r="E86" s="37"/>
      <c r="F86" s="38"/>
      <c r="G86" s="37"/>
      <c r="H86" s="38"/>
      <c r="I86" s="12">
        <v>2504.1</v>
      </c>
      <c r="J86" s="12">
        <v>1.07</v>
      </c>
      <c r="K86" s="13">
        <v>0.02</v>
      </c>
      <c r="M86" s="34"/>
    </row>
    <row r="87" spans="1:13" s="12" customFormat="1" ht="15" x14ac:dyDescent="0.2">
      <c r="A87" s="96" t="s">
        <v>91</v>
      </c>
      <c r="B87" s="97"/>
      <c r="C87" s="26"/>
      <c r="D87" s="26">
        <f>D88</f>
        <v>13677.6</v>
      </c>
      <c r="E87" s="26"/>
      <c r="F87" s="33"/>
      <c r="G87" s="26">
        <f>D87/I87</f>
        <v>5.46</v>
      </c>
      <c r="H87" s="27">
        <f>G87/12-0.01</f>
        <v>0.45</v>
      </c>
      <c r="I87" s="12">
        <v>2504.1</v>
      </c>
      <c r="J87" s="12">
        <v>1.07</v>
      </c>
      <c r="K87" s="13">
        <v>0.04</v>
      </c>
      <c r="M87" s="34"/>
    </row>
    <row r="88" spans="1:13" s="20" customFormat="1" ht="15" x14ac:dyDescent="0.2">
      <c r="A88" s="100" t="s">
        <v>92</v>
      </c>
      <c r="B88" s="91" t="s">
        <v>51</v>
      </c>
      <c r="C88" s="37"/>
      <c r="D88" s="36">
        <v>13677.6</v>
      </c>
      <c r="E88" s="37"/>
      <c r="F88" s="38"/>
      <c r="G88" s="37"/>
      <c r="H88" s="38"/>
      <c r="I88" s="12">
        <v>2504.1</v>
      </c>
      <c r="J88" s="12">
        <v>1.07</v>
      </c>
      <c r="K88" s="13">
        <v>0.04</v>
      </c>
      <c r="M88" s="34"/>
    </row>
    <row r="89" spans="1:13" s="12" customFormat="1" ht="15" x14ac:dyDescent="0.2">
      <c r="A89" s="96" t="s">
        <v>93</v>
      </c>
      <c r="B89" s="97"/>
      <c r="C89" s="26"/>
      <c r="D89" s="26">
        <f>D90</f>
        <v>1830.54</v>
      </c>
      <c r="E89" s="26"/>
      <c r="F89" s="33"/>
      <c r="G89" s="26">
        <f>D89/I89</f>
        <v>0.73</v>
      </c>
      <c r="H89" s="27">
        <f>G89/12</f>
        <v>0.06</v>
      </c>
      <c r="I89" s="12">
        <v>2504.1</v>
      </c>
      <c r="J89" s="12">
        <v>1.07</v>
      </c>
      <c r="K89" s="13">
        <v>0.51</v>
      </c>
      <c r="M89" s="34"/>
    </row>
    <row r="90" spans="1:13" s="20" customFormat="1" ht="15.75" thickBot="1" x14ac:dyDescent="0.25">
      <c r="A90" s="100" t="s">
        <v>94</v>
      </c>
      <c r="B90" s="89" t="s">
        <v>62</v>
      </c>
      <c r="C90" s="37"/>
      <c r="D90" s="36">
        <v>1830.54</v>
      </c>
      <c r="E90" s="37"/>
      <c r="F90" s="38"/>
      <c r="G90" s="37"/>
      <c r="H90" s="38"/>
      <c r="I90" s="12">
        <v>2504.1</v>
      </c>
      <c r="J90" s="12">
        <v>1.07</v>
      </c>
      <c r="K90" s="13">
        <v>0.46</v>
      </c>
    </row>
    <row r="91" spans="1:13" s="41" customFormat="1" ht="25.5" hidden="1" customHeight="1" x14ac:dyDescent="0.2">
      <c r="A91" s="102" t="s">
        <v>96</v>
      </c>
      <c r="B91" s="93" t="s">
        <v>48</v>
      </c>
      <c r="C91" s="80"/>
      <c r="D91" s="79">
        <f>G91*I91</f>
        <v>0</v>
      </c>
      <c r="E91" s="80"/>
      <c r="F91" s="81"/>
      <c r="G91" s="80">
        <f>H91*12</f>
        <v>0</v>
      </c>
      <c r="H91" s="81">
        <v>0</v>
      </c>
      <c r="I91" s="12">
        <v>2504.1</v>
      </c>
      <c r="J91" s="12">
        <v>1.07</v>
      </c>
      <c r="K91" s="13">
        <v>0</v>
      </c>
    </row>
    <row r="92" spans="1:13" s="12" customFormat="1" ht="38.25" thickBot="1" x14ac:dyDescent="0.25">
      <c r="A92" s="103" t="s">
        <v>135</v>
      </c>
      <c r="B92" s="104" t="s">
        <v>28</v>
      </c>
      <c r="C92" s="77">
        <f>F92*12</f>
        <v>0</v>
      </c>
      <c r="D92" s="77">
        <f>G92*I92</f>
        <v>15024.6</v>
      </c>
      <c r="E92" s="77">
        <f>H92*12</f>
        <v>6</v>
      </c>
      <c r="F92" s="78"/>
      <c r="G92" s="77">
        <f>H92*12</f>
        <v>6</v>
      </c>
      <c r="H92" s="78">
        <v>0.5</v>
      </c>
      <c r="I92" s="12">
        <v>2504.1</v>
      </c>
      <c r="J92" s="12">
        <v>1.07</v>
      </c>
      <c r="K92" s="13">
        <v>0.3</v>
      </c>
      <c r="L92" s="12">
        <v>0.44</v>
      </c>
    </row>
    <row r="93" spans="1:13" s="12" customFormat="1" ht="30.75" thickBot="1" x14ac:dyDescent="0.25">
      <c r="A93" s="103" t="s">
        <v>140</v>
      </c>
      <c r="B93" s="104" t="s">
        <v>141</v>
      </c>
      <c r="C93" s="77"/>
      <c r="D93" s="77">
        <v>42000</v>
      </c>
      <c r="E93" s="77"/>
      <c r="F93" s="113"/>
      <c r="G93" s="77">
        <f>D93/I93</f>
        <v>16.77</v>
      </c>
      <c r="H93" s="78">
        <f>G93/12</f>
        <v>1.4</v>
      </c>
      <c r="I93" s="12">
        <v>2504.1</v>
      </c>
      <c r="K93" s="13"/>
    </row>
    <row r="94" spans="1:13" s="12" customFormat="1" ht="19.5" thickBot="1" x14ac:dyDescent="0.25">
      <c r="A94" s="103" t="s">
        <v>98</v>
      </c>
      <c r="B94" s="105" t="s">
        <v>21</v>
      </c>
      <c r="C94" s="106"/>
      <c r="D94" s="77">
        <f>G94*I94</f>
        <v>51985.120000000003</v>
      </c>
      <c r="E94" s="77"/>
      <c r="F94" s="77"/>
      <c r="G94" s="77">
        <f>H94*12</f>
        <v>20.76</v>
      </c>
      <c r="H94" s="78">
        <v>1.73</v>
      </c>
      <c r="I94" s="12">
        <v>2504.1</v>
      </c>
      <c r="J94" s="45"/>
      <c r="K94" s="13"/>
    </row>
    <row r="95" spans="1:13" s="12" customFormat="1" ht="20.25" thickBot="1" x14ac:dyDescent="0.45">
      <c r="A95" s="107" t="s">
        <v>99</v>
      </c>
      <c r="B95" s="108"/>
      <c r="C95" s="44">
        <f>F95*12</f>
        <v>0</v>
      </c>
      <c r="D95" s="49">
        <f>D92+D89+D87+D84+D72+D68+D56+D41+D40+D39+D38+D37+D36+D35+D34+D33+D32+D23+D15+D94+D93</f>
        <v>521516.84</v>
      </c>
      <c r="E95" s="49">
        <f>E92+E89+E87+E84+E72+E68+E56+E41+E40+E39+E38+E37+E36+E35+E34+E33+E32+E23+E15+E94+E93</f>
        <v>131.76</v>
      </c>
      <c r="F95" s="49">
        <f>F92+F89+F87+F84+F72+F68+F56+F41+F40+F39+F38+F37+F36+F35+F34+F33+F32+F23+F15+F94+F93</f>
        <v>0</v>
      </c>
      <c r="G95" s="49">
        <f>G92+G89+G87+G84+G72+G68+G56+G41+G40+G39+G38+G37+G36+G35+G34+G33+G32+G23+G15+G94+G93</f>
        <v>208.28</v>
      </c>
      <c r="H95" s="49">
        <f>H92+H89+H87+H84+H72+H68+H56+H41+H40+H39+H38+H37+H36+H35+H34+H33+H32+H23+H15+H94+H93</f>
        <v>17.36</v>
      </c>
      <c r="I95" s="12">
        <v>2504.1</v>
      </c>
      <c r="J95" s="45"/>
      <c r="K95" s="13"/>
    </row>
    <row r="96" spans="1:13" s="51" customFormat="1" ht="15" x14ac:dyDescent="0.2">
      <c r="A96" s="50"/>
      <c r="D96" s="52"/>
      <c r="E96" s="52"/>
      <c r="F96" s="52"/>
      <c r="G96" s="52"/>
      <c r="H96" s="52"/>
      <c r="I96" s="12"/>
      <c r="K96" s="53"/>
    </row>
    <row r="97" spans="1:11" s="51" customFormat="1" ht="15" x14ac:dyDescent="0.2">
      <c r="A97" s="50"/>
      <c r="D97" s="52"/>
      <c r="E97" s="52"/>
      <c r="F97" s="52"/>
      <c r="G97" s="52"/>
      <c r="H97" s="52"/>
      <c r="I97" s="12"/>
      <c r="K97" s="53"/>
    </row>
    <row r="98" spans="1:11" s="51" customFormat="1" ht="15" x14ac:dyDescent="0.2">
      <c r="A98" s="50"/>
      <c r="D98" s="52"/>
      <c r="E98" s="52"/>
      <c r="F98" s="52"/>
      <c r="G98" s="52"/>
      <c r="H98" s="52"/>
      <c r="I98" s="12"/>
      <c r="K98" s="53"/>
    </row>
    <row r="99" spans="1:11" s="51" customFormat="1" ht="15" x14ac:dyDescent="0.2">
      <c r="A99" s="50"/>
      <c r="D99" s="52"/>
      <c r="E99" s="52"/>
      <c r="F99" s="52"/>
      <c r="G99" s="52"/>
      <c r="H99" s="52"/>
      <c r="I99" s="12"/>
      <c r="K99" s="53"/>
    </row>
    <row r="100" spans="1:11" s="51" customFormat="1" ht="15.75" thickBot="1" x14ac:dyDescent="0.25">
      <c r="A100" s="50"/>
      <c r="D100" s="52"/>
      <c r="E100" s="52"/>
      <c r="F100" s="52"/>
      <c r="G100" s="52"/>
      <c r="H100" s="52"/>
      <c r="I100" s="12"/>
      <c r="K100" s="53"/>
    </row>
    <row r="101" spans="1:11" s="12" customFormat="1" ht="39.75" thickBot="1" x14ac:dyDescent="0.25">
      <c r="A101" s="42" t="s">
        <v>100</v>
      </c>
      <c r="B101" s="43"/>
      <c r="C101" s="43">
        <f>F101*12</f>
        <v>0</v>
      </c>
      <c r="D101" s="44">
        <f>D103+D104+D105</f>
        <v>91875.08</v>
      </c>
      <c r="E101" s="44">
        <f t="shared" ref="E101:H101" si="6">E103+E104+E105</f>
        <v>0</v>
      </c>
      <c r="F101" s="44">
        <f t="shared" si="6"/>
        <v>0</v>
      </c>
      <c r="G101" s="44">
        <f t="shared" si="6"/>
        <v>36.69</v>
      </c>
      <c r="H101" s="44">
        <f t="shared" si="6"/>
        <v>3.05</v>
      </c>
      <c r="I101" s="12">
        <v>2504.1</v>
      </c>
      <c r="J101" s="45"/>
      <c r="K101" s="13"/>
    </row>
    <row r="102" spans="1:11" s="12" customFormat="1" ht="15" hidden="1" x14ac:dyDescent="0.2">
      <c r="A102" s="54" t="s">
        <v>97</v>
      </c>
      <c r="B102" s="46"/>
      <c r="C102" s="47"/>
      <c r="D102" s="48">
        <f>G102*I102</f>
        <v>0</v>
      </c>
      <c r="E102" s="29"/>
      <c r="F102" s="29"/>
      <c r="G102" s="48">
        <f>H102*12</f>
        <v>0</v>
      </c>
      <c r="H102" s="30">
        <v>0</v>
      </c>
      <c r="I102" s="12">
        <v>2504.1</v>
      </c>
      <c r="J102" s="45"/>
      <c r="K102" s="13"/>
    </row>
    <row r="103" spans="1:11" s="20" customFormat="1" ht="18" customHeight="1" x14ac:dyDescent="0.2">
      <c r="A103" s="100" t="s">
        <v>142</v>
      </c>
      <c r="B103" s="89"/>
      <c r="C103" s="37"/>
      <c r="D103" s="36">
        <v>64324.79</v>
      </c>
      <c r="E103" s="37"/>
      <c r="F103" s="38"/>
      <c r="G103" s="37">
        <f>D103/I103</f>
        <v>25.69</v>
      </c>
      <c r="H103" s="38">
        <f>G103/12</f>
        <v>2.14</v>
      </c>
      <c r="I103" s="12">
        <v>2504.1</v>
      </c>
      <c r="J103" s="12"/>
      <c r="K103" s="13"/>
    </row>
    <row r="104" spans="1:11" s="20" customFormat="1" ht="15" x14ac:dyDescent="0.2">
      <c r="A104" s="100" t="s">
        <v>121</v>
      </c>
      <c r="B104" s="89"/>
      <c r="C104" s="37"/>
      <c r="D104" s="36">
        <v>4915.87</v>
      </c>
      <c r="E104" s="37"/>
      <c r="F104" s="38"/>
      <c r="G104" s="37">
        <f t="shared" ref="G104:G105" si="7">D104/I104</f>
        <v>1.96</v>
      </c>
      <c r="H104" s="38">
        <f t="shared" ref="H104:H105" si="8">G104/12</f>
        <v>0.16</v>
      </c>
      <c r="I104" s="12">
        <v>2504.1</v>
      </c>
      <c r="J104" s="12"/>
      <c r="K104" s="13"/>
    </row>
    <row r="105" spans="1:11" s="59" customFormat="1" ht="18.75" x14ac:dyDescent="0.4">
      <c r="A105" s="114" t="s">
        <v>143</v>
      </c>
      <c r="B105" s="115"/>
      <c r="C105" s="116"/>
      <c r="D105" s="118">
        <v>22634.42</v>
      </c>
      <c r="E105" s="116"/>
      <c r="F105" s="117"/>
      <c r="G105" s="37">
        <f t="shared" si="7"/>
        <v>9.0399999999999991</v>
      </c>
      <c r="H105" s="38">
        <f t="shared" si="8"/>
        <v>0.75</v>
      </c>
      <c r="I105" s="12">
        <v>2504.1</v>
      </c>
      <c r="K105" s="60"/>
    </row>
    <row r="106" spans="1:11" s="59" customFormat="1" ht="19.5" x14ac:dyDescent="0.4">
      <c r="A106" s="61"/>
      <c r="B106" s="62"/>
      <c r="C106" s="62"/>
      <c r="D106" s="62"/>
      <c r="E106" s="62"/>
      <c r="F106" s="63"/>
      <c r="G106" s="62"/>
      <c r="H106" s="63"/>
      <c r="I106" s="12"/>
      <c r="K106" s="60"/>
    </row>
    <row r="107" spans="1:11" s="59" customFormat="1" ht="19.5" thickBot="1" x14ac:dyDescent="0.45">
      <c r="A107" s="55"/>
      <c r="B107" s="56"/>
      <c r="C107" s="57"/>
      <c r="D107" s="57"/>
      <c r="E107" s="57"/>
      <c r="F107" s="58"/>
      <c r="G107" s="57"/>
      <c r="H107" s="58"/>
      <c r="I107" s="12"/>
      <c r="K107" s="60"/>
    </row>
    <row r="108" spans="1:11" s="59" customFormat="1" ht="20.25" thickBot="1" x14ac:dyDescent="0.45">
      <c r="A108" s="42" t="s">
        <v>103</v>
      </c>
      <c r="B108" s="64"/>
      <c r="C108" s="65"/>
      <c r="D108" s="65">
        <f>D95+D101</f>
        <v>613391.92000000004</v>
      </c>
      <c r="E108" s="65">
        <f t="shared" ref="E108:H108" si="9">E95+E101</f>
        <v>131.76</v>
      </c>
      <c r="F108" s="65">
        <f t="shared" si="9"/>
        <v>0</v>
      </c>
      <c r="G108" s="65">
        <f t="shared" si="9"/>
        <v>244.97</v>
      </c>
      <c r="H108" s="82">
        <f t="shared" si="9"/>
        <v>20.41</v>
      </c>
      <c r="I108" s="12"/>
      <c r="K108" s="60"/>
    </row>
    <row r="109" spans="1:11" s="59" customFormat="1" ht="19.5" x14ac:dyDescent="0.4">
      <c r="A109" s="66"/>
      <c r="B109" s="67"/>
      <c r="C109" s="68"/>
      <c r="D109" s="68"/>
      <c r="E109" s="68"/>
      <c r="F109" s="69"/>
      <c r="G109" s="68"/>
      <c r="H109" s="69"/>
      <c r="K109" s="60"/>
    </row>
    <row r="110" spans="1:11" s="59" customFormat="1" ht="19.5" x14ac:dyDescent="0.4">
      <c r="A110" s="66"/>
      <c r="B110" s="67"/>
      <c r="C110" s="68"/>
      <c r="D110" s="68"/>
      <c r="E110" s="68"/>
      <c r="F110" s="69"/>
      <c r="G110" s="68"/>
      <c r="H110" s="69"/>
      <c r="K110" s="60"/>
    </row>
    <row r="111" spans="1:11" s="59" customFormat="1" ht="19.5" x14ac:dyDescent="0.4">
      <c r="A111" s="66"/>
      <c r="B111" s="67"/>
      <c r="C111" s="68"/>
      <c r="D111" s="68"/>
      <c r="E111" s="68"/>
      <c r="F111" s="69"/>
      <c r="G111" s="68"/>
      <c r="H111" s="69"/>
      <c r="K111" s="60"/>
    </row>
    <row r="112" spans="1:11" s="73" customFormat="1" ht="19.5" x14ac:dyDescent="0.2">
      <c r="A112" s="70"/>
      <c r="B112" s="62"/>
      <c r="C112" s="71"/>
      <c r="D112" s="71"/>
      <c r="E112" s="71"/>
      <c r="F112" s="72"/>
      <c r="G112" s="71"/>
      <c r="H112" s="72"/>
      <c r="K112" s="74"/>
    </row>
    <row r="113" spans="1:11" s="51" customFormat="1" ht="14.25" x14ac:dyDescent="0.2">
      <c r="A113" s="119" t="s">
        <v>104</v>
      </c>
      <c r="B113" s="119"/>
      <c r="C113" s="119"/>
      <c r="D113" s="119"/>
      <c r="E113" s="119"/>
      <c r="F113" s="119"/>
      <c r="K113" s="53"/>
    </row>
    <row r="114" spans="1:11" s="51" customFormat="1" x14ac:dyDescent="0.2">
      <c r="F114" s="75"/>
      <c r="H114" s="75"/>
      <c r="K114" s="53"/>
    </row>
    <row r="115" spans="1:11" s="51" customFormat="1" x14ac:dyDescent="0.2">
      <c r="A115" s="50" t="s">
        <v>105</v>
      </c>
      <c r="F115" s="75"/>
      <c r="H115" s="75"/>
      <c r="K115" s="53"/>
    </row>
    <row r="116" spans="1:11" s="51" customFormat="1" x14ac:dyDescent="0.2">
      <c r="F116" s="75"/>
      <c r="H116" s="75"/>
      <c r="K116" s="53"/>
    </row>
    <row r="117" spans="1:11" s="51" customFormat="1" x14ac:dyDescent="0.2">
      <c r="F117" s="75"/>
      <c r="H117" s="75"/>
      <c r="K117" s="53"/>
    </row>
    <row r="118" spans="1:11" s="51" customFormat="1" x14ac:dyDescent="0.2">
      <c r="F118" s="75"/>
      <c r="H118" s="75"/>
      <c r="K118" s="53"/>
    </row>
    <row r="119" spans="1:11" s="51" customFormat="1" x14ac:dyDescent="0.2">
      <c r="F119" s="75"/>
      <c r="H119" s="75"/>
      <c r="K119" s="53"/>
    </row>
    <row r="120" spans="1:11" s="51" customFormat="1" x14ac:dyDescent="0.2">
      <c r="F120" s="75"/>
      <c r="H120" s="75"/>
      <c r="K120" s="53"/>
    </row>
    <row r="121" spans="1:11" s="51" customFormat="1" x14ac:dyDescent="0.2">
      <c r="F121" s="75"/>
      <c r="H121" s="75"/>
      <c r="K121" s="53"/>
    </row>
    <row r="122" spans="1:11" s="51" customFormat="1" x14ac:dyDescent="0.2">
      <c r="F122" s="75"/>
      <c r="H122" s="75"/>
      <c r="K122" s="53"/>
    </row>
    <row r="123" spans="1:11" s="51" customFormat="1" x14ac:dyDescent="0.2">
      <c r="F123" s="75"/>
      <c r="H123" s="75"/>
      <c r="K123" s="53"/>
    </row>
    <row r="124" spans="1:11" s="51" customFormat="1" x14ac:dyDescent="0.2">
      <c r="F124" s="75"/>
      <c r="H124" s="75"/>
      <c r="K124" s="53"/>
    </row>
    <row r="125" spans="1:11" s="51" customFormat="1" x14ac:dyDescent="0.2">
      <c r="F125" s="75"/>
      <c r="H125" s="75"/>
      <c r="K125" s="53"/>
    </row>
    <row r="126" spans="1:11" s="51" customFormat="1" x14ac:dyDescent="0.2">
      <c r="F126" s="75"/>
      <c r="H126" s="75"/>
      <c r="K126" s="53"/>
    </row>
    <row r="127" spans="1:11" s="51" customFormat="1" x14ac:dyDescent="0.2">
      <c r="F127" s="75"/>
      <c r="H127" s="75"/>
      <c r="K127" s="53"/>
    </row>
    <row r="128" spans="1:11" s="51" customFormat="1" x14ac:dyDescent="0.2">
      <c r="F128" s="75"/>
      <c r="H128" s="75"/>
      <c r="K128" s="53"/>
    </row>
    <row r="129" spans="6:11" s="51" customFormat="1" x14ac:dyDescent="0.2">
      <c r="F129" s="75"/>
      <c r="H129" s="75"/>
      <c r="K129" s="53"/>
    </row>
    <row r="130" spans="6:11" s="51" customFormat="1" x14ac:dyDescent="0.2">
      <c r="F130" s="75"/>
      <c r="H130" s="75"/>
      <c r="K130" s="53"/>
    </row>
    <row r="131" spans="6:11" s="51" customFormat="1" x14ac:dyDescent="0.2">
      <c r="F131" s="75"/>
      <c r="H131" s="75"/>
      <c r="K131" s="53"/>
    </row>
    <row r="132" spans="6:11" s="51" customFormat="1" x14ac:dyDescent="0.2">
      <c r="F132" s="75"/>
      <c r="H132" s="75"/>
      <c r="K132" s="53"/>
    </row>
    <row r="133" spans="6:11" s="51" customFormat="1" x14ac:dyDescent="0.2">
      <c r="F133" s="75"/>
      <c r="H133" s="75"/>
      <c r="K133" s="53"/>
    </row>
  </sheetData>
  <mergeCells count="13">
    <mergeCell ref="A113:F113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zoomScale="75" zoomScaleNormal="75" workbookViewId="0">
      <selection activeCell="L121" sqref="L12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" style="1" customWidth="1"/>
    <col min="5" max="5" width="13.85546875" style="1" hidden="1" customWidth="1"/>
    <col min="6" max="6" width="20.85546875" style="76" hidden="1" customWidth="1"/>
    <col min="7" max="7" width="13.85546875" style="1" customWidth="1"/>
    <col min="8" max="8" width="20.85546875" style="76" customWidth="1"/>
    <col min="9" max="9" width="10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</row>
    <row r="2" spans="1:11" ht="12.75" customHeight="1" x14ac:dyDescent="0.3">
      <c r="B2" s="122" t="s">
        <v>1</v>
      </c>
      <c r="C2" s="122"/>
      <c r="D2" s="122"/>
      <c r="E2" s="122"/>
      <c r="F2" s="122"/>
      <c r="G2" s="121"/>
      <c r="H2" s="121"/>
    </row>
    <row r="3" spans="1:11" ht="14.25" customHeight="1" x14ac:dyDescent="0.3">
      <c r="B3" s="122" t="s">
        <v>2</v>
      </c>
      <c r="C3" s="122"/>
      <c r="D3" s="122"/>
      <c r="E3" s="122"/>
      <c r="F3" s="122"/>
      <c r="G3" s="121"/>
      <c r="H3" s="121"/>
    </row>
    <row r="4" spans="1:11" ht="18" customHeight="1" x14ac:dyDescent="0.3">
      <c r="A4" s="3" t="s">
        <v>116</v>
      </c>
      <c r="B4" s="122" t="s">
        <v>3</v>
      </c>
      <c r="C4" s="122"/>
      <c r="D4" s="122"/>
      <c r="E4" s="122"/>
      <c r="F4" s="122"/>
      <c r="G4" s="121"/>
      <c r="H4" s="121"/>
    </row>
    <row r="5" spans="1:11" ht="39.75" customHeight="1" x14ac:dyDescent="0.25">
      <c r="A5" s="123"/>
      <c r="B5" s="124"/>
      <c r="C5" s="124"/>
      <c r="D5" s="124"/>
      <c r="E5" s="124"/>
      <c r="F5" s="124"/>
      <c r="G5" s="124"/>
      <c r="H5" s="124"/>
      <c r="K5" s="1"/>
    </row>
    <row r="6" spans="1:11" ht="22.5" customHeight="1" x14ac:dyDescent="0.2">
      <c r="A6" s="137" t="s">
        <v>117</v>
      </c>
      <c r="B6" s="137"/>
      <c r="C6" s="137"/>
      <c r="D6" s="137"/>
      <c r="E6" s="137"/>
      <c r="F6" s="137"/>
      <c r="G6" s="137"/>
      <c r="H6" s="137"/>
      <c r="K6" s="1"/>
    </row>
    <row r="7" spans="1:11" ht="12.75" customHeight="1" x14ac:dyDescent="0.4">
      <c r="A7" s="125"/>
      <c r="B7" s="126"/>
      <c r="C7" s="126"/>
      <c r="D7" s="126"/>
      <c r="E7" s="126"/>
      <c r="F7" s="126"/>
      <c r="G7" s="126"/>
      <c r="H7" s="126"/>
      <c r="K7" s="1"/>
    </row>
    <row r="8" spans="1:11" s="4" customFormat="1" ht="22.5" customHeight="1" x14ac:dyDescent="0.4">
      <c r="A8" s="127" t="s">
        <v>4</v>
      </c>
      <c r="B8" s="127"/>
      <c r="C8" s="127"/>
      <c r="D8" s="127"/>
      <c r="E8" s="128"/>
      <c r="F8" s="128"/>
      <c r="G8" s="128"/>
      <c r="H8" s="128"/>
      <c r="K8" s="5"/>
    </row>
    <row r="9" spans="1:11" s="6" customFormat="1" ht="18.75" customHeight="1" x14ac:dyDescent="0.4">
      <c r="A9" s="127" t="s">
        <v>139</v>
      </c>
      <c r="B9" s="127"/>
      <c r="C9" s="127"/>
      <c r="D9" s="127"/>
      <c r="E9" s="128"/>
      <c r="F9" s="128"/>
      <c r="G9" s="128"/>
      <c r="H9" s="128"/>
    </row>
    <row r="10" spans="1:11" s="7" customFormat="1" ht="17.25" customHeight="1" x14ac:dyDescent="0.2">
      <c r="A10" s="129" t="s">
        <v>5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6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7</v>
      </c>
      <c r="B12" s="9" t="s">
        <v>8</v>
      </c>
      <c r="C12" s="10" t="s">
        <v>9</v>
      </c>
      <c r="D12" s="10" t="s">
        <v>10</v>
      </c>
      <c r="E12" s="10" t="s">
        <v>9</v>
      </c>
      <c r="F12" s="11" t="s">
        <v>11</v>
      </c>
      <c r="G12" s="10" t="s">
        <v>9</v>
      </c>
      <c r="H12" s="11" t="s">
        <v>11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12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15" x14ac:dyDescent="0.2">
      <c r="A15" s="22" t="s">
        <v>115</v>
      </c>
      <c r="B15" s="23" t="s">
        <v>13</v>
      </c>
      <c r="C15" s="24">
        <f>F15*12</f>
        <v>0</v>
      </c>
      <c r="D15" s="25">
        <f>G15*I15</f>
        <v>88645.14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2504.1</v>
      </c>
      <c r="J15" s="12">
        <v>1.07</v>
      </c>
      <c r="K15" s="13">
        <v>2.2400000000000002</v>
      </c>
    </row>
    <row r="16" spans="1:11" s="12" customFormat="1" ht="29.25" customHeight="1" x14ac:dyDescent="0.2">
      <c r="A16" s="85" t="s">
        <v>14</v>
      </c>
      <c r="B16" s="84" t="s">
        <v>15</v>
      </c>
      <c r="C16" s="29"/>
      <c r="D16" s="28"/>
      <c r="E16" s="29"/>
      <c r="F16" s="30"/>
      <c r="G16" s="29"/>
      <c r="H16" s="30"/>
      <c r="K16" s="13"/>
    </row>
    <row r="17" spans="1:11" s="12" customFormat="1" ht="15" x14ac:dyDescent="0.2">
      <c r="A17" s="85" t="s">
        <v>16</v>
      </c>
      <c r="B17" s="84" t="s">
        <v>15</v>
      </c>
      <c r="C17" s="29"/>
      <c r="D17" s="28"/>
      <c r="E17" s="29"/>
      <c r="F17" s="30"/>
      <c r="G17" s="29"/>
      <c r="H17" s="30"/>
      <c r="K17" s="13"/>
    </row>
    <row r="18" spans="1:11" s="12" customFormat="1" ht="15" x14ac:dyDescent="0.2">
      <c r="A18" s="85" t="s">
        <v>17</v>
      </c>
      <c r="B18" s="84" t="s">
        <v>18</v>
      </c>
      <c r="C18" s="29"/>
      <c r="D18" s="28"/>
      <c r="E18" s="29"/>
      <c r="F18" s="30"/>
      <c r="G18" s="29"/>
      <c r="H18" s="30"/>
      <c r="K18" s="13"/>
    </row>
    <row r="19" spans="1:11" s="12" customFormat="1" ht="15" x14ac:dyDescent="0.2">
      <c r="A19" s="85" t="s">
        <v>19</v>
      </c>
      <c r="B19" s="84" t="s">
        <v>15</v>
      </c>
      <c r="C19" s="29"/>
      <c r="D19" s="28"/>
      <c r="E19" s="29"/>
      <c r="F19" s="30"/>
      <c r="G19" s="29"/>
      <c r="H19" s="30"/>
      <c r="K19" s="13"/>
    </row>
    <row r="20" spans="1:11" s="12" customFormat="1" ht="15" x14ac:dyDescent="0.2">
      <c r="A20" s="83" t="s">
        <v>114</v>
      </c>
      <c r="B20" s="84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85" t="s">
        <v>106</v>
      </c>
      <c r="B21" s="84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83" t="s">
        <v>114</v>
      </c>
      <c r="B22" s="84"/>
      <c r="C22" s="29"/>
      <c r="D22" s="28"/>
      <c r="E22" s="29"/>
      <c r="F22" s="30"/>
      <c r="G22" s="29"/>
      <c r="H22" s="27">
        <f>H21</f>
        <v>0.12</v>
      </c>
      <c r="K22" s="13"/>
    </row>
    <row r="23" spans="1:11" s="12" customFormat="1" ht="30" x14ac:dyDescent="0.2">
      <c r="A23" s="83" t="s">
        <v>20</v>
      </c>
      <c r="B23" s="87" t="s">
        <v>21</v>
      </c>
      <c r="C23" s="26">
        <f>F23*12</f>
        <v>0</v>
      </c>
      <c r="D23" s="25">
        <f>G23*I23</f>
        <v>117191.88</v>
      </c>
      <c r="E23" s="26">
        <f>H23*12</f>
        <v>46.8</v>
      </c>
      <c r="F23" s="27"/>
      <c r="G23" s="26">
        <f>H23*12</f>
        <v>46.8</v>
      </c>
      <c r="H23" s="27">
        <v>3.9</v>
      </c>
      <c r="I23" s="12">
        <v>2504.1</v>
      </c>
      <c r="J23" s="12">
        <v>1.07</v>
      </c>
      <c r="K23" s="13">
        <v>3.51</v>
      </c>
    </row>
    <row r="24" spans="1:11" s="31" customFormat="1" ht="15" x14ac:dyDescent="0.2">
      <c r="A24" s="88" t="s">
        <v>22</v>
      </c>
      <c r="B24" s="89" t="s">
        <v>21</v>
      </c>
      <c r="C24" s="26"/>
      <c r="D24" s="25"/>
      <c r="E24" s="26"/>
      <c r="F24" s="27"/>
      <c r="G24" s="26"/>
      <c r="H24" s="27"/>
      <c r="I24" s="12"/>
      <c r="K24" s="32"/>
    </row>
    <row r="25" spans="1:11" s="31" customFormat="1" ht="15" x14ac:dyDescent="0.2">
      <c r="A25" s="88" t="s">
        <v>23</v>
      </c>
      <c r="B25" s="89" t="s">
        <v>21</v>
      </c>
      <c r="C25" s="26"/>
      <c r="D25" s="25"/>
      <c r="E25" s="26"/>
      <c r="F25" s="27"/>
      <c r="G25" s="26"/>
      <c r="H25" s="27"/>
      <c r="I25" s="12"/>
      <c r="K25" s="32"/>
    </row>
    <row r="26" spans="1:11" s="31" customFormat="1" ht="15" x14ac:dyDescent="0.2">
      <c r="A26" s="90" t="s">
        <v>24</v>
      </c>
      <c r="B26" s="91" t="s">
        <v>25</v>
      </c>
      <c r="C26" s="26"/>
      <c r="D26" s="25"/>
      <c r="E26" s="26"/>
      <c r="F26" s="27"/>
      <c r="G26" s="26"/>
      <c r="H26" s="27"/>
      <c r="I26" s="12"/>
      <c r="K26" s="32"/>
    </row>
    <row r="27" spans="1:11" s="31" customFormat="1" ht="15" x14ac:dyDescent="0.2">
      <c r="A27" s="88" t="s">
        <v>26</v>
      </c>
      <c r="B27" s="89" t="s">
        <v>21</v>
      </c>
      <c r="C27" s="26"/>
      <c r="D27" s="25"/>
      <c r="E27" s="26"/>
      <c r="F27" s="27"/>
      <c r="G27" s="26"/>
      <c r="H27" s="27"/>
      <c r="I27" s="12"/>
      <c r="K27" s="32"/>
    </row>
    <row r="28" spans="1:11" s="31" customFormat="1" ht="25.5" x14ac:dyDescent="0.2">
      <c r="A28" s="88" t="s">
        <v>27</v>
      </c>
      <c r="B28" s="89" t="s">
        <v>28</v>
      </c>
      <c r="C28" s="26"/>
      <c r="D28" s="25"/>
      <c r="E28" s="26"/>
      <c r="F28" s="27"/>
      <c r="G28" s="26"/>
      <c r="H28" s="27"/>
      <c r="I28" s="12"/>
      <c r="K28" s="32"/>
    </row>
    <row r="29" spans="1:11" s="31" customFormat="1" ht="15" x14ac:dyDescent="0.2">
      <c r="A29" s="88" t="s">
        <v>29</v>
      </c>
      <c r="B29" s="89" t="s">
        <v>21</v>
      </c>
      <c r="C29" s="26"/>
      <c r="D29" s="25"/>
      <c r="E29" s="26"/>
      <c r="F29" s="27"/>
      <c r="G29" s="26"/>
      <c r="H29" s="27"/>
      <c r="I29" s="12"/>
      <c r="K29" s="32"/>
    </row>
    <row r="30" spans="1:11" s="12" customFormat="1" ht="15" x14ac:dyDescent="0.2">
      <c r="A30" s="92" t="s">
        <v>30</v>
      </c>
      <c r="B30" s="93" t="s">
        <v>21</v>
      </c>
      <c r="C30" s="26"/>
      <c r="D30" s="25"/>
      <c r="E30" s="26"/>
      <c r="F30" s="27"/>
      <c r="G30" s="26"/>
      <c r="H30" s="27"/>
      <c r="K30" s="13"/>
    </row>
    <row r="31" spans="1:11" s="31" customFormat="1" ht="26.25" thickBot="1" x14ac:dyDescent="0.25">
      <c r="A31" s="94" t="s">
        <v>31</v>
      </c>
      <c r="B31" s="95" t="s">
        <v>32</v>
      </c>
      <c r="C31" s="26"/>
      <c r="D31" s="25"/>
      <c r="E31" s="26"/>
      <c r="F31" s="27"/>
      <c r="G31" s="26"/>
      <c r="H31" s="27"/>
      <c r="I31" s="12"/>
      <c r="K31" s="32"/>
    </row>
    <row r="32" spans="1:11" s="34" customFormat="1" ht="15" x14ac:dyDescent="0.2">
      <c r="A32" s="96" t="s">
        <v>33</v>
      </c>
      <c r="B32" s="97" t="s">
        <v>34</v>
      </c>
      <c r="C32" s="26">
        <f>F32*12</f>
        <v>0</v>
      </c>
      <c r="D32" s="25">
        <f>G32*I32</f>
        <v>22536.9</v>
      </c>
      <c r="E32" s="26">
        <f>H32*12</f>
        <v>9</v>
      </c>
      <c r="F32" s="33"/>
      <c r="G32" s="26">
        <f>H32*12</f>
        <v>9</v>
      </c>
      <c r="H32" s="27">
        <v>0.75</v>
      </c>
      <c r="I32" s="12">
        <v>2504.1</v>
      </c>
      <c r="J32" s="12">
        <v>1.07</v>
      </c>
      <c r="K32" s="13">
        <v>0.6</v>
      </c>
    </row>
    <row r="33" spans="1:13" s="12" customFormat="1" ht="15" x14ac:dyDescent="0.2">
      <c r="A33" s="96" t="s">
        <v>35</v>
      </c>
      <c r="B33" s="97" t="s">
        <v>36</v>
      </c>
      <c r="C33" s="26">
        <f>F33*12</f>
        <v>0</v>
      </c>
      <c r="D33" s="25">
        <f>G33*I33</f>
        <v>73620.539999999994</v>
      </c>
      <c r="E33" s="26">
        <f>H33*12</f>
        <v>29.4</v>
      </c>
      <c r="F33" s="33"/>
      <c r="G33" s="26">
        <f>H33*12</f>
        <v>29.4</v>
      </c>
      <c r="H33" s="27">
        <v>2.4500000000000002</v>
      </c>
      <c r="I33" s="12">
        <v>2504.1</v>
      </c>
      <c r="J33" s="12">
        <v>1.07</v>
      </c>
      <c r="K33" s="13">
        <v>1.94</v>
      </c>
    </row>
    <row r="34" spans="1:13" s="20" customFormat="1" ht="30" x14ac:dyDescent="0.2">
      <c r="A34" s="96" t="s">
        <v>37</v>
      </c>
      <c r="B34" s="97" t="s">
        <v>13</v>
      </c>
      <c r="C34" s="35"/>
      <c r="D34" s="25">
        <v>2042.21</v>
      </c>
      <c r="E34" s="35">
        <f>H34*12</f>
        <v>0.84</v>
      </c>
      <c r="F34" s="33"/>
      <c r="G34" s="26">
        <f>D34/I34</f>
        <v>0.82</v>
      </c>
      <c r="H34" s="27">
        <f>G34/12</f>
        <v>7.0000000000000007E-2</v>
      </c>
      <c r="I34" s="12">
        <v>2504.1</v>
      </c>
      <c r="J34" s="12">
        <v>1.07</v>
      </c>
      <c r="K34" s="13">
        <v>0.05</v>
      </c>
    </row>
    <row r="35" spans="1:13" s="20" customFormat="1" ht="30" x14ac:dyDescent="0.2">
      <c r="A35" s="96" t="s">
        <v>38</v>
      </c>
      <c r="B35" s="97" t="s">
        <v>13</v>
      </c>
      <c r="C35" s="35"/>
      <c r="D35" s="25">
        <v>2042.21</v>
      </c>
      <c r="E35" s="35"/>
      <c r="F35" s="33"/>
      <c r="G35" s="26">
        <f>D35/I35</f>
        <v>0.82</v>
      </c>
      <c r="H35" s="27">
        <f>G35/12</f>
        <v>7.0000000000000007E-2</v>
      </c>
      <c r="I35" s="12">
        <v>2504.1</v>
      </c>
      <c r="J35" s="12">
        <v>1.07</v>
      </c>
      <c r="K35" s="13">
        <v>0.05</v>
      </c>
    </row>
    <row r="36" spans="1:13" s="20" customFormat="1" ht="15" x14ac:dyDescent="0.2">
      <c r="A36" s="96" t="s">
        <v>107</v>
      </c>
      <c r="B36" s="97" t="s">
        <v>13</v>
      </c>
      <c r="C36" s="35"/>
      <c r="D36" s="25">
        <v>12896.1</v>
      </c>
      <c r="E36" s="35"/>
      <c r="F36" s="33"/>
      <c r="G36" s="26">
        <f>D36/I36</f>
        <v>5.15</v>
      </c>
      <c r="H36" s="27">
        <f>G36/12</f>
        <v>0.43</v>
      </c>
      <c r="I36" s="12">
        <v>2504.1</v>
      </c>
      <c r="J36" s="12">
        <v>1.07</v>
      </c>
      <c r="K36" s="13">
        <v>0.34</v>
      </c>
    </row>
    <row r="37" spans="1:13" s="20" customFormat="1" ht="30" x14ac:dyDescent="0.2">
      <c r="A37" s="96" t="s">
        <v>39</v>
      </c>
      <c r="B37" s="97"/>
      <c r="C37" s="35">
        <f>F37*12</f>
        <v>0</v>
      </c>
      <c r="D37" s="25">
        <f>G37*I37</f>
        <v>6310.33</v>
      </c>
      <c r="E37" s="35">
        <f>H37*12</f>
        <v>2.52</v>
      </c>
      <c r="F37" s="33"/>
      <c r="G37" s="26">
        <f>H37*12</f>
        <v>2.52</v>
      </c>
      <c r="H37" s="27">
        <v>0.21</v>
      </c>
      <c r="I37" s="12">
        <v>2504.1</v>
      </c>
      <c r="J37" s="12">
        <v>1.07</v>
      </c>
      <c r="K37" s="13">
        <v>0.03</v>
      </c>
    </row>
    <row r="38" spans="1:13" s="12" customFormat="1" ht="15" x14ac:dyDescent="0.2">
      <c r="A38" s="96" t="s">
        <v>40</v>
      </c>
      <c r="B38" s="97" t="s">
        <v>41</v>
      </c>
      <c r="C38" s="35">
        <f>F38*12</f>
        <v>0</v>
      </c>
      <c r="D38" s="25">
        <f>G38*I38</f>
        <v>1802.95</v>
      </c>
      <c r="E38" s="35">
        <f>H38*12</f>
        <v>0.72</v>
      </c>
      <c r="F38" s="33"/>
      <c r="G38" s="26">
        <f>H38*12</f>
        <v>0.72</v>
      </c>
      <c r="H38" s="27">
        <v>0.06</v>
      </c>
      <c r="I38" s="12">
        <v>2504.1</v>
      </c>
      <c r="J38" s="12">
        <v>1.07</v>
      </c>
      <c r="K38" s="13">
        <v>0.03</v>
      </c>
    </row>
    <row r="39" spans="1:13" s="12" customFormat="1" ht="15" x14ac:dyDescent="0.2">
      <c r="A39" s="96" t="s">
        <v>42</v>
      </c>
      <c r="B39" s="98" t="s">
        <v>43</v>
      </c>
      <c r="C39" s="99">
        <f>F39*12</f>
        <v>0</v>
      </c>
      <c r="D39" s="25">
        <f t="shared" ref="D39:D40" si="0">G39*I39</f>
        <v>1201.97</v>
      </c>
      <c r="E39" s="35">
        <f t="shared" ref="E39:E40" si="1">H39*12</f>
        <v>0.48</v>
      </c>
      <c r="F39" s="33"/>
      <c r="G39" s="26">
        <f t="shared" ref="G39:G40" si="2">H39*12</f>
        <v>0.48</v>
      </c>
      <c r="H39" s="27">
        <v>0.04</v>
      </c>
      <c r="I39" s="12">
        <v>2504.1</v>
      </c>
      <c r="J39" s="12">
        <v>1.07</v>
      </c>
      <c r="K39" s="13">
        <v>0.02</v>
      </c>
    </row>
    <row r="40" spans="1:13" s="34" customFormat="1" ht="30" x14ac:dyDescent="0.2">
      <c r="A40" s="96" t="s">
        <v>44</v>
      </c>
      <c r="B40" s="97" t="s">
        <v>45</v>
      </c>
      <c r="C40" s="35">
        <f>F40*12</f>
        <v>0</v>
      </c>
      <c r="D40" s="25">
        <f t="shared" si="0"/>
        <v>1502.46</v>
      </c>
      <c r="E40" s="35">
        <f t="shared" si="1"/>
        <v>0.6</v>
      </c>
      <c r="F40" s="33"/>
      <c r="G40" s="26">
        <f t="shared" si="2"/>
        <v>0.6</v>
      </c>
      <c r="H40" s="27">
        <v>0.05</v>
      </c>
      <c r="I40" s="12">
        <v>2504.1</v>
      </c>
      <c r="J40" s="12">
        <v>1.07</v>
      </c>
      <c r="K40" s="13">
        <v>0.03</v>
      </c>
    </row>
    <row r="41" spans="1:13" s="34" customFormat="1" ht="15" x14ac:dyDescent="0.2">
      <c r="A41" s="96" t="s">
        <v>46</v>
      </c>
      <c r="B41" s="97"/>
      <c r="C41" s="26"/>
      <c r="D41" s="26">
        <f>D43+D44+D45+D46+D47+D48+D49+D50+D51+D52+D53</f>
        <v>16521.14</v>
      </c>
      <c r="E41" s="26"/>
      <c r="F41" s="33"/>
      <c r="G41" s="26">
        <f>D41/I41</f>
        <v>6.6</v>
      </c>
      <c r="H41" s="27">
        <f>G41/12</f>
        <v>0.55000000000000004</v>
      </c>
      <c r="I41" s="12">
        <v>2504.1</v>
      </c>
      <c r="J41" s="12">
        <v>1.07</v>
      </c>
      <c r="K41" s="13">
        <v>0.63</v>
      </c>
    </row>
    <row r="42" spans="1:13" s="20" customFormat="1" ht="15" hidden="1" x14ac:dyDescent="0.2">
      <c r="A42" s="100" t="s">
        <v>47</v>
      </c>
      <c r="B42" s="89" t="s">
        <v>48</v>
      </c>
      <c r="C42" s="37"/>
      <c r="D42" s="36">
        <f>G42*I42</f>
        <v>0</v>
      </c>
      <c r="E42" s="37"/>
      <c r="F42" s="38"/>
      <c r="G42" s="37">
        <f>H42*12</f>
        <v>0</v>
      </c>
      <c r="H42" s="38">
        <v>0</v>
      </c>
      <c r="I42" s="12">
        <v>2504.1</v>
      </c>
      <c r="J42" s="12">
        <v>1.07</v>
      </c>
      <c r="K42" s="13">
        <v>0</v>
      </c>
      <c r="M42" s="34"/>
    </row>
    <row r="43" spans="1:13" s="20" customFormat="1" ht="15" x14ac:dyDescent="0.2">
      <c r="A43" s="100" t="s">
        <v>49</v>
      </c>
      <c r="B43" s="89" t="s">
        <v>48</v>
      </c>
      <c r="C43" s="37"/>
      <c r="D43" s="36">
        <v>217.13</v>
      </c>
      <c r="E43" s="37"/>
      <c r="F43" s="38"/>
      <c r="G43" s="37"/>
      <c r="H43" s="38"/>
      <c r="I43" s="12">
        <v>2504.1</v>
      </c>
      <c r="J43" s="12">
        <v>1.07</v>
      </c>
      <c r="K43" s="13">
        <v>0.01</v>
      </c>
      <c r="M43" s="34"/>
    </row>
    <row r="44" spans="1:13" s="20" customFormat="1" ht="15" x14ac:dyDescent="0.2">
      <c r="A44" s="100" t="s">
        <v>50</v>
      </c>
      <c r="B44" s="89" t="s">
        <v>51</v>
      </c>
      <c r="C44" s="37">
        <f>F44*12</f>
        <v>0</v>
      </c>
      <c r="D44" s="36">
        <v>459.48</v>
      </c>
      <c r="E44" s="37">
        <f>H44*12</f>
        <v>0</v>
      </c>
      <c r="F44" s="38"/>
      <c r="G44" s="37"/>
      <c r="H44" s="38"/>
      <c r="I44" s="12">
        <v>2504.1</v>
      </c>
      <c r="J44" s="12">
        <v>1.07</v>
      </c>
      <c r="K44" s="13">
        <v>0.01</v>
      </c>
      <c r="M44" s="34"/>
    </row>
    <row r="45" spans="1:13" s="20" customFormat="1" ht="15" x14ac:dyDescent="0.2">
      <c r="A45" s="100" t="s">
        <v>109</v>
      </c>
      <c r="B45" s="91" t="s">
        <v>48</v>
      </c>
      <c r="C45" s="37"/>
      <c r="D45" s="36">
        <v>818.74</v>
      </c>
      <c r="E45" s="37"/>
      <c r="F45" s="38"/>
      <c r="G45" s="37"/>
      <c r="H45" s="38"/>
      <c r="I45" s="12">
        <v>2504.1</v>
      </c>
      <c r="J45" s="12"/>
      <c r="K45" s="13"/>
      <c r="M45" s="34"/>
    </row>
    <row r="46" spans="1:13" s="20" customFormat="1" ht="15" x14ac:dyDescent="0.2">
      <c r="A46" s="100" t="s">
        <v>130</v>
      </c>
      <c r="B46" s="89" t="s">
        <v>48</v>
      </c>
      <c r="C46" s="37">
        <f>F46*12</f>
        <v>0</v>
      </c>
      <c r="D46" s="36">
        <v>1683.06</v>
      </c>
      <c r="E46" s="37">
        <f>H46*12</f>
        <v>0</v>
      </c>
      <c r="F46" s="38"/>
      <c r="G46" s="37"/>
      <c r="H46" s="38"/>
      <c r="I46" s="12">
        <v>2504.1</v>
      </c>
      <c r="J46" s="12">
        <v>1.07</v>
      </c>
      <c r="K46" s="13">
        <v>0.2</v>
      </c>
      <c r="M46" s="34"/>
    </row>
    <row r="47" spans="1:13" s="20" customFormat="1" ht="15" x14ac:dyDescent="0.2">
      <c r="A47" s="100" t="s">
        <v>52</v>
      </c>
      <c r="B47" s="89" t="s">
        <v>48</v>
      </c>
      <c r="C47" s="37">
        <f>F47*12</f>
        <v>0</v>
      </c>
      <c r="D47" s="36">
        <v>875.61</v>
      </c>
      <c r="E47" s="37">
        <f>H47*12</f>
        <v>0</v>
      </c>
      <c r="F47" s="38"/>
      <c r="G47" s="37"/>
      <c r="H47" s="38"/>
      <c r="I47" s="12">
        <v>2504.1</v>
      </c>
      <c r="J47" s="12">
        <v>1.07</v>
      </c>
      <c r="K47" s="13">
        <v>0.02</v>
      </c>
      <c r="M47" s="34"/>
    </row>
    <row r="48" spans="1:13" s="20" customFormat="1" ht="15" x14ac:dyDescent="0.2">
      <c r="A48" s="100" t="s">
        <v>53</v>
      </c>
      <c r="B48" s="89" t="s">
        <v>48</v>
      </c>
      <c r="C48" s="37">
        <f>F48*12</f>
        <v>0</v>
      </c>
      <c r="D48" s="36">
        <v>3903.72</v>
      </c>
      <c r="E48" s="37">
        <f>H48*12</f>
        <v>0</v>
      </c>
      <c r="F48" s="38"/>
      <c r="G48" s="37"/>
      <c r="H48" s="38"/>
      <c r="I48" s="12">
        <v>2504.1</v>
      </c>
      <c r="J48" s="12">
        <v>1.07</v>
      </c>
      <c r="K48" s="13">
        <v>0.11</v>
      </c>
      <c r="M48" s="34"/>
    </row>
    <row r="49" spans="1:13" s="20" customFormat="1" ht="15" x14ac:dyDescent="0.2">
      <c r="A49" s="100" t="s">
        <v>54</v>
      </c>
      <c r="B49" s="89" t="s">
        <v>48</v>
      </c>
      <c r="C49" s="37">
        <f>F49*12</f>
        <v>0</v>
      </c>
      <c r="D49" s="36">
        <v>918.95</v>
      </c>
      <c r="E49" s="37">
        <f>H49*12</f>
        <v>0</v>
      </c>
      <c r="F49" s="38"/>
      <c r="G49" s="37"/>
      <c r="H49" s="38"/>
      <c r="I49" s="12">
        <v>2504.1</v>
      </c>
      <c r="J49" s="12">
        <v>1.07</v>
      </c>
      <c r="K49" s="13">
        <v>0.02</v>
      </c>
      <c r="M49" s="34"/>
    </row>
    <row r="50" spans="1:13" s="20" customFormat="1" ht="15" x14ac:dyDescent="0.2">
      <c r="A50" s="100" t="s">
        <v>55</v>
      </c>
      <c r="B50" s="89" t="s">
        <v>48</v>
      </c>
      <c r="C50" s="37"/>
      <c r="D50" s="36">
        <v>437.79</v>
      </c>
      <c r="E50" s="37"/>
      <c r="F50" s="38"/>
      <c r="G50" s="37"/>
      <c r="H50" s="38"/>
      <c r="I50" s="12">
        <v>2504.1</v>
      </c>
      <c r="J50" s="12">
        <v>1.07</v>
      </c>
      <c r="K50" s="13">
        <v>0.01</v>
      </c>
      <c r="M50" s="34"/>
    </row>
    <row r="51" spans="1:13" s="20" customFormat="1" ht="15" x14ac:dyDescent="0.2">
      <c r="A51" s="100" t="s">
        <v>56</v>
      </c>
      <c r="B51" s="89" t="s">
        <v>51</v>
      </c>
      <c r="C51" s="37"/>
      <c r="D51" s="36">
        <v>1751.23</v>
      </c>
      <c r="E51" s="37"/>
      <c r="F51" s="38"/>
      <c r="G51" s="37"/>
      <c r="H51" s="38"/>
      <c r="I51" s="12">
        <v>2504.1</v>
      </c>
      <c r="J51" s="12">
        <v>1.07</v>
      </c>
      <c r="K51" s="13">
        <v>0.04</v>
      </c>
      <c r="M51" s="34"/>
    </row>
    <row r="52" spans="1:13" s="20" customFormat="1" ht="25.5" x14ac:dyDescent="0.2">
      <c r="A52" s="100" t="s">
        <v>57</v>
      </c>
      <c r="B52" s="89" t="s">
        <v>48</v>
      </c>
      <c r="C52" s="37">
        <f>F52*12</f>
        <v>0</v>
      </c>
      <c r="D52" s="36">
        <v>2372.4299999999998</v>
      </c>
      <c r="E52" s="37">
        <f>H52*12</f>
        <v>0</v>
      </c>
      <c r="F52" s="38"/>
      <c r="G52" s="37"/>
      <c r="H52" s="38"/>
      <c r="I52" s="12">
        <v>2504.1</v>
      </c>
      <c r="J52" s="12">
        <v>1.07</v>
      </c>
      <c r="K52" s="13">
        <v>0.06</v>
      </c>
      <c r="M52" s="34"/>
    </row>
    <row r="53" spans="1:13" s="20" customFormat="1" ht="15" x14ac:dyDescent="0.2">
      <c r="A53" s="100" t="s">
        <v>58</v>
      </c>
      <c r="B53" s="89" t="s">
        <v>48</v>
      </c>
      <c r="C53" s="37"/>
      <c r="D53" s="36">
        <v>3083</v>
      </c>
      <c r="E53" s="37"/>
      <c r="F53" s="38"/>
      <c r="G53" s="37"/>
      <c r="H53" s="38"/>
      <c r="I53" s="12">
        <v>2504.1</v>
      </c>
      <c r="J53" s="12">
        <v>1.07</v>
      </c>
      <c r="K53" s="13">
        <v>0.01</v>
      </c>
      <c r="M53" s="34"/>
    </row>
    <row r="54" spans="1:13" s="20" customFormat="1" ht="15" hidden="1" x14ac:dyDescent="0.2">
      <c r="A54" s="100" t="s">
        <v>59</v>
      </c>
      <c r="B54" s="89" t="s">
        <v>48</v>
      </c>
      <c r="C54" s="39"/>
      <c r="D54" s="36">
        <f>G54*I54</f>
        <v>0</v>
      </c>
      <c r="E54" s="39"/>
      <c r="F54" s="38"/>
      <c r="G54" s="37"/>
      <c r="H54" s="38"/>
      <c r="I54" s="12">
        <v>2504.1</v>
      </c>
      <c r="J54" s="12">
        <v>1.07</v>
      </c>
      <c r="K54" s="13">
        <v>0</v>
      </c>
      <c r="M54" s="34"/>
    </row>
    <row r="55" spans="1:13" s="20" customFormat="1" ht="15" hidden="1" x14ac:dyDescent="0.2">
      <c r="A55" s="100"/>
      <c r="B55" s="89"/>
      <c r="C55" s="37"/>
      <c r="D55" s="36"/>
      <c r="E55" s="37"/>
      <c r="F55" s="38"/>
      <c r="G55" s="37"/>
      <c r="H55" s="38"/>
      <c r="I55" s="12">
        <v>2504.1</v>
      </c>
      <c r="J55" s="12"/>
      <c r="K55" s="13"/>
      <c r="M55" s="34"/>
    </row>
    <row r="56" spans="1:13" s="34" customFormat="1" ht="30" x14ac:dyDescent="0.2">
      <c r="A56" s="96" t="s">
        <v>60</v>
      </c>
      <c r="B56" s="97"/>
      <c r="C56" s="26"/>
      <c r="D56" s="26">
        <f>D57+D58+D59+D60+D61+D66</f>
        <v>14818.42</v>
      </c>
      <c r="E56" s="26"/>
      <c r="F56" s="33"/>
      <c r="G56" s="26">
        <f>D56/I56</f>
        <v>5.92</v>
      </c>
      <c r="H56" s="27">
        <f>G56/12</f>
        <v>0.49</v>
      </c>
      <c r="I56" s="12">
        <v>2504.1</v>
      </c>
      <c r="J56" s="12">
        <v>1.07</v>
      </c>
      <c r="K56" s="13">
        <v>0.63</v>
      </c>
    </row>
    <row r="57" spans="1:13" s="20" customFormat="1" ht="15" x14ac:dyDescent="0.2">
      <c r="A57" s="100" t="s">
        <v>61</v>
      </c>
      <c r="B57" s="89" t="s">
        <v>62</v>
      </c>
      <c r="C57" s="37"/>
      <c r="D57" s="36">
        <v>2626.83</v>
      </c>
      <c r="E57" s="37"/>
      <c r="F57" s="38"/>
      <c r="G57" s="37"/>
      <c r="H57" s="38"/>
      <c r="I57" s="12">
        <v>2504.1</v>
      </c>
      <c r="J57" s="12">
        <v>1.07</v>
      </c>
      <c r="K57" s="13">
        <v>0.06</v>
      </c>
      <c r="M57" s="34"/>
    </row>
    <row r="58" spans="1:13" s="20" customFormat="1" ht="25.5" x14ac:dyDescent="0.2">
      <c r="A58" s="100" t="s">
        <v>63</v>
      </c>
      <c r="B58" s="91" t="s">
        <v>48</v>
      </c>
      <c r="C58" s="37"/>
      <c r="D58" s="36">
        <v>1751.23</v>
      </c>
      <c r="E58" s="37"/>
      <c r="F58" s="38"/>
      <c r="G58" s="37"/>
      <c r="H58" s="38"/>
      <c r="I58" s="12">
        <v>2504.1</v>
      </c>
      <c r="J58" s="12">
        <v>1.07</v>
      </c>
      <c r="K58" s="13">
        <v>0.04</v>
      </c>
      <c r="M58" s="34"/>
    </row>
    <row r="59" spans="1:13" s="20" customFormat="1" ht="15" x14ac:dyDescent="0.2">
      <c r="A59" s="100" t="s">
        <v>64</v>
      </c>
      <c r="B59" s="89" t="s">
        <v>65</v>
      </c>
      <c r="C59" s="37"/>
      <c r="D59" s="36">
        <v>1837.85</v>
      </c>
      <c r="E59" s="37"/>
      <c r="F59" s="38"/>
      <c r="G59" s="37"/>
      <c r="H59" s="38"/>
      <c r="I59" s="12">
        <v>2504.1</v>
      </c>
      <c r="J59" s="12">
        <v>1.07</v>
      </c>
      <c r="K59" s="13">
        <v>0.05</v>
      </c>
      <c r="M59" s="34"/>
    </row>
    <row r="60" spans="1:13" s="20" customFormat="1" ht="25.5" x14ac:dyDescent="0.2">
      <c r="A60" s="100" t="s">
        <v>66</v>
      </c>
      <c r="B60" s="89" t="s">
        <v>67</v>
      </c>
      <c r="C60" s="37"/>
      <c r="D60" s="36">
        <v>1751.2</v>
      </c>
      <c r="E60" s="37"/>
      <c r="F60" s="38"/>
      <c r="G60" s="37"/>
      <c r="H60" s="38"/>
      <c r="I60" s="12">
        <v>2504.1</v>
      </c>
      <c r="J60" s="12">
        <v>1.07</v>
      </c>
      <c r="K60" s="13">
        <v>0.04</v>
      </c>
      <c r="M60" s="34"/>
    </row>
    <row r="61" spans="1:13" s="20" customFormat="1" ht="15" x14ac:dyDescent="0.2">
      <c r="A61" s="100" t="s">
        <v>131</v>
      </c>
      <c r="B61" s="91" t="s">
        <v>48</v>
      </c>
      <c r="C61" s="37"/>
      <c r="D61" s="36">
        <v>622.83000000000004</v>
      </c>
      <c r="E61" s="37"/>
      <c r="F61" s="38"/>
      <c r="G61" s="37"/>
      <c r="H61" s="38"/>
      <c r="I61" s="12">
        <v>2504.1</v>
      </c>
      <c r="J61" s="12">
        <v>1.07</v>
      </c>
      <c r="K61" s="13">
        <v>0.23</v>
      </c>
      <c r="M61" s="34"/>
    </row>
    <row r="62" spans="1:13" s="20" customFormat="1" ht="15" hidden="1" x14ac:dyDescent="0.2">
      <c r="A62" s="100" t="s">
        <v>68</v>
      </c>
      <c r="B62" s="89" t="s">
        <v>65</v>
      </c>
      <c r="C62" s="37"/>
      <c r="D62" s="36">
        <f t="shared" ref="D62:D67" si="3">G62*I62</f>
        <v>0</v>
      </c>
      <c r="E62" s="37"/>
      <c r="F62" s="38"/>
      <c r="G62" s="37"/>
      <c r="H62" s="38"/>
      <c r="I62" s="12">
        <v>2504.1</v>
      </c>
      <c r="J62" s="12">
        <v>1.07</v>
      </c>
      <c r="K62" s="13">
        <v>0</v>
      </c>
      <c r="M62" s="34"/>
    </row>
    <row r="63" spans="1:13" s="20" customFormat="1" ht="15" hidden="1" x14ac:dyDescent="0.2">
      <c r="A63" s="100" t="s">
        <v>69</v>
      </c>
      <c r="B63" s="89" t="s">
        <v>48</v>
      </c>
      <c r="C63" s="37"/>
      <c r="D63" s="36">
        <f t="shared" si="3"/>
        <v>0</v>
      </c>
      <c r="E63" s="37"/>
      <c r="F63" s="38"/>
      <c r="G63" s="37"/>
      <c r="H63" s="38"/>
      <c r="I63" s="12">
        <v>2504.1</v>
      </c>
      <c r="J63" s="12">
        <v>1.07</v>
      </c>
      <c r="K63" s="13">
        <v>0</v>
      </c>
      <c r="M63" s="34"/>
    </row>
    <row r="64" spans="1:13" s="20" customFormat="1" ht="25.5" hidden="1" x14ac:dyDescent="0.2">
      <c r="A64" s="100" t="s">
        <v>70</v>
      </c>
      <c r="B64" s="89" t="s">
        <v>48</v>
      </c>
      <c r="C64" s="37"/>
      <c r="D64" s="36">
        <f t="shared" si="3"/>
        <v>0</v>
      </c>
      <c r="E64" s="37"/>
      <c r="F64" s="38"/>
      <c r="G64" s="37"/>
      <c r="H64" s="38"/>
      <c r="I64" s="12">
        <v>2504.1</v>
      </c>
      <c r="J64" s="12">
        <v>1.07</v>
      </c>
      <c r="K64" s="13">
        <v>0</v>
      </c>
      <c r="M64" s="34"/>
    </row>
    <row r="65" spans="1:13" s="20" customFormat="1" ht="15" hidden="1" x14ac:dyDescent="0.2">
      <c r="A65" s="100" t="s">
        <v>71</v>
      </c>
      <c r="B65" s="89" t="s">
        <v>13</v>
      </c>
      <c r="C65" s="37"/>
      <c r="D65" s="36">
        <f t="shared" si="3"/>
        <v>0</v>
      </c>
      <c r="E65" s="37"/>
      <c r="F65" s="38"/>
      <c r="G65" s="37"/>
      <c r="H65" s="38"/>
      <c r="I65" s="12">
        <v>2504.1</v>
      </c>
      <c r="J65" s="12">
        <v>1.07</v>
      </c>
      <c r="K65" s="13">
        <v>0</v>
      </c>
      <c r="M65" s="34"/>
    </row>
    <row r="66" spans="1:13" s="20" customFormat="1" ht="15" x14ac:dyDescent="0.2">
      <c r="A66" s="100" t="s">
        <v>72</v>
      </c>
      <c r="B66" s="89" t="s">
        <v>13</v>
      </c>
      <c r="C66" s="39"/>
      <c r="D66" s="36">
        <v>6228.48</v>
      </c>
      <c r="E66" s="39"/>
      <c r="F66" s="38"/>
      <c r="G66" s="37"/>
      <c r="H66" s="38"/>
      <c r="I66" s="12">
        <v>2504.1</v>
      </c>
      <c r="J66" s="12">
        <v>1.07</v>
      </c>
      <c r="K66" s="13">
        <v>0.16</v>
      </c>
      <c r="M66" s="34"/>
    </row>
    <row r="67" spans="1:13" s="20" customFormat="1" ht="15" hidden="1" x14ac:dyDescent="0.2">
      <c r="A67" s="100" t="s">
        <v>73</v>
      </c>
      <c r="B67" s="89" t="s">
        <v>48</v>
      </c>
      <c r="C67" s="37"/>
      <c r="D67" s="36">
        <f t="shared" si="3"/>
        <v>0</v>
      </c>
      <c r="E67" s="37"/>
      <c r="F67" s="38"/>
      <c r="G67" s="37">
        <f>H67*12</f>
        <v>0</v>
      </c>
      <c r="H67" s="38">
        <v>0</v>
      </c>
      <c r="I67" s="12">
        <v>2504.1</v>
      </c>
      <c r="J67" s="12">
        <v>1.07</v>
      </c>
      <c r="K67" s="13">
        <v>0</v>
      </c>
      <c r="M67" s="34"/>
    </row>
    <row r="68" spans="1:13" s="20" customFormat="1" ht="30" x14ac:dyDescent="0.2">
      <c r="A68" s="96" t="s">
        <v>74</v>
      </c>
      <c r="B68" s="89"/>
      <c r="C68" s="37"/>
      <c r="D68" s="26">
        <f>D70</f>
        <v>1245.6600000000001</v>
      </c>
      <c r="E68" s="37"/>
      <c r="F68" s="38"/>
      <c r="G68" s="26">
        <f>D68/I68</f>
        <v>0.5</v>
      </c>
      <c r="H68" s="27">
        <f>G68/12</f>
        <v>0.04</v>
      </c>
      <c r="I68" s="12">
        <v>2504.1</v>
      </c>
      <c r="J68" s="12">
        <v>1.07</v>
      </c>
      <c r="K68" s="13">
        <v>0.11</v>
      </c>
      <c r="M68" s="34"/>
    </row>
    <row r="69" spans="1:13" s="20" customFormat="1" ht="25.5" hidden="1" x14ac:dyDescent="0.2">
      <c r="A69" s="100" t="s">
        <v>75</v>
      </c>
      <c r="B69" s="91" t="s">
        <v>28</v>
      </c>
      <c r="C69" s="37"/>
      <c r="D69" s="36"/>
      <c r="E69" s="37"/>
      <c r="F69" s="38"/>
      <c r="G69" s="36"/>
      <c r="H69" s="38"/>
      <c r="I69" s="12">
        <v>2504.1</v>
      </c>
      <c r="J69" s="12">
        <v>1.07</v>
      </c>
      <c r="K69" s="13">
        <v>0.05</v>
      </c>
      <c r="M69" s="34"/>
    </row>
    <row r="70" spans="1:13" s="20" customFormat="1" ht="21" customHeight="1" x14ac:dyDescent="0.2">
      <c r="A70" s="100" t="s">
        <v>132</v>
      </c>
      <c r="B70" s="91" t="s">
        <v>48</v>
      </c>
      <c r="C70" s="37"/>
      <c r="D70" s="36">
        <v>1245.6600000000001</v>
      </c>
      <c r="E70" s="37"/>
      <c r="F70" s="38"/>
      <c r="G70" s="36"/>
      <c r="H70" s="38"/>
      <c r="I70" s="12">
        <v>2504.1</v>
      </c>
      <c r="J70" s="12">
        <v>1.07</v>
      </c>
      <c r="K70" s="13">
        <v>0.05</v>
      </c>
      <c r="M70" s="34"/>
    </row>
    <row r="71" spans="1:13" s="20" customFormat="1" ht="15" hidden="1" customHeight="1" x14ac:dyDescent="0.2">
      <c r="A71" s="100" t="s">
        <v>76</v>
      </c>
      <c r="B71" s="89" t="s">
        <v>13</v>
      </c>
      <c r="C71" s="37"/>
      <c r="D71" s="36">
        <f>G71*I71</f>
        <v>0</v>
      </c>
      <c r="E71" s="37"/>
      <c r="F71" s="38"/>
      <c r="G71" s="36">
        <f>H71*12</f>
        <v>0</v>
      </c>
      <c r="H71" s="38">
        <v>0</v>
      </c>
      <c r="I71" s="12">
        <v>2504.1</v>
      </c>
      <c r="J71" s="12">
        <v>1.07</v>
      </c>
      <c r="K71" s="13">
        <v>0</v>
      </c>
      <c r="M71" s="34"/>
    </row>
    <row r="72" spans="1:13" s="20" customFormat="1" ht="15" x14ac:dyDescent="0.2">
      <c r="A72" s="96" t="s">
        <v>77</v>
      </c>
      <c r="B72" s="89"/>
      <c r="C72" s="37"/>
      <c r="D72" s="26">
        <f>D74+D75+D81+D82+D83</f>
        <v>33522.910000000003</v>
      </c>
      <c r="E72" s="37"/>
      <c r="F72" s="38"/>
      <c r="G72" s="25">
        <f>D72/I72</f>
        <v>13.39</v>
      </c>
      <c r="H72" s="33">
        <f>G72/12</f>
        <v>1.1200000000000001</v>
      </c>
      <c r="I72" s="12">
        <v>2504.1</v>
      </c>
      <c r="J72" s="12">
        <v>1.07</v>
      </c>
      <c r="K72" s="13">
        <v>0.28000000000000003</v>
      </c>
      <c r="M72" s="34"/>
    </row>
    <row r="73" spans="1:13" s="20" customFormat="1" ht="15" hidden="1" x14ac:dyDescent="0.2">
      <c r="A73" s="100" t="s">
        <v>78</v>
      </c>
      <c r="B73" s="89" t="s">
        <v>13</v>
      </c>
      <c r="C73" s="37"/>
      <c r="D73" s="36">
        <f t="shared" ref="D73:D80" si="4">G73*I73</f>
        <v>0</v>
      </c>
      <c r="E73" s="37"/>
      <c r="F73" s="38"/>
      <c r="G73" s="36">
        <f t="shared" ref="G73:G80" si="5">H73*12</f>
        <v>0</v>
      </c>
      <c r="H73" s="38">
        <v>0</v>
      </c>
      <c r="I73" s="12">
        <v>2504.1</v>
      </c>
      <c r="J73" s="12">
        <v>1.07</v>
      </c>
      <c r="K73" s="13">
        <v>0</v>
      </c>
      <c r="M73" s="34"/>
    </row>
    <row r="74" spans="1:13" s="20" customFormat="1" ht="15" x14ac:dyDescent="0.2">
      <c r="A74" s="100" t="s">
        <v>79</v>
      </c>
      <c r="B74" s="89" t="s">
        <v>48</v>
      </c>
      <c r="C74" s="37"/>
      <c r="D74" s="36">
        <v>9600.56</v>
      </c>
      <c r="E74" s="37"/>
      <c r="F74" s="38"/>
      <c r="G74" s="36"/>
      <c r="H74" s="38"/>
      <c r="I74" s="12">
        <v>2504.1</v>
      </c>
      <c r="J74" s="12">
        <v>1.07</v>
      </c>
      <c r="K74" s="13">
        <v>0.26</v>
      </c>
      <c r="M74" s="34"/>
    </row>
    <row r="75" spans="1:13" s="20" customFormat="1" ht="15" x14ac:dyDescent="0.2">
      <c r="A75" s="100" t="s">
        <v>80</v>
      </c>
      <c r="B75" s="89" t="s">
        <v>48</v>
      </c>
      <c r="C75" s="37"/>
      <c r="D75" s="36">
        <v>915.28</v>
      </c>
      <c r="E75" s="37"/>
      <c r="F75" s="38"/>
      <c r="G75" s="36"/>
      <c r="H75" s="38"/>
      <c r="I75" s="12">
        <v>2504.1</v>
      </c>
      <c r="J75" s="12">
        <v>1.07</v>
      </c>
      <c r="K75" s="13">
        <v>0.02</v>
      </c>
      <c r="M75" s="34"/>
    </row>
    <row r="76" spans="1:13" s="20" customFormat="1" ht="27.75" hidden="1" customHeight="1" x14ac:dyDescent="0.2">
      <c r="A76" s="100" t="s">
        <v>81</v>
      </c>
      <c r="B76" s="89" t="s">
        <v>28</v>
      </c>
      <c r="C76" s="37"/>
      <c r="D76" s="36">
        <f t="shared" si="4"/>
        <v>0</v>
      </c>
      <c r="E76" s="37"/>
      <c r="F76" s="38"/>
      <c r="G76" s="36">
        <f t="shared" si="5"/>
        <v>0</v>
      </c>
      <c r="H76" s="38">
        <v>0</v>
      </c>
      <c r="I76" s="12">
        <v>2504.1</v>
      </c>
      <c r="J76" s="12">
        <v>1.07</v>
      </c>
      <c r="K76" s="13">
        <v>0</v>
      </c>
      <c r="M76" s="34"/>
    </row>
    <row r="77" spans="1:13" s="20" customFormat="1" ht="25.5" hidden="1" customHeight="1" x14ac:dyDescent="0.2">
      <c r="A77" s="100" t="s">
        <v>82</v>
      </c>
      <c r="B77" s="89" t="s">
        <v>28</v>
      </c>
      <c r="C77" s="37"/>
      <c r="D77" s="36">
        <f t="shared" si="4"/>
        <v>0</v>
      </c>
      <c r="E77" s="37"/>
      <c r="F77" s="38"/>
      <c r="G77" s="36">
        <f t="shared" si="5"/>
        <v>0</v>
      </c>
      <c r="H77" s="38">
        <v>0</v>
      </c>
      <c r="I77" s="12">
        <v>2504.1</v>
      </c>
      <c r="J77" s="12">
        <v>1.07</v>
      </c>
      <c r="K77" s="13">
        <v>0</v>
      </c>
      <c r="M77" s="34"/>
    </row>
    <row r="78" spans="1:13" s="20" customFormat="1" ht="25.5" hidden="1" customHeight="1" x14ac:dyDescent="0.2">
      <c r="A78" s="100" t="s">
        <v>83</v>
      </c>
      <c r="B78" s="89" t="s">
        <v>28</v>
      </c>
      <c r="C78" s="37"/>
      <c r="D78" s="36">
        <f t="shared" si="4"/>
        <v>0</v>
      </c>
      <c r="E78" s="37"/>
      <c r="F78" s="38"/>
      <c r="G78" s="36">
        <f t="shared" si="5"/>
        <v>0</v>
      </c>
      <c r="H78" s="38">
        <v>0</v>
      </c>
      <c r="I78" s="12">
        <v>2504.1</v>
      </c>
      <c r="J78" s="12">
        <v>1.07</v>
      </c>
      <c r="K78" s="13">
        <v>0</v>
      </c>
      <c r="M78" s="34"/>
    </row>
    <row r="79" spans="1:13" s="20" customFormat="1" ht="25.5" hidden="1" customHeight="1" x14ac:dyDescent="0.2">
      <c r="A79" s="100" t="s">
        <v>84</v>
      </c>
      <c r="B79" s="89" t="s">
        <v>28</v>
      </c>
      <c r="C79" s="37"/>
      <c r="D79" s="36">
        <f t="shared" si="4"/>
        <v>0</v>
      </c>
      <c r="E79" s="37"/>
      <c r="F79" s="38"/>
      <c r="G79" s="36">
        <f t="shared" si="5"/>
        <v>0</v>
      </c>
      <c r="H79" s="38">
        <v>0</v>
      </c>
      <c r="I79" s="12">
        <v>2504.1</v>
      </c>
      <c r="J79" s="12">
        <v>1.07</v>
      </c>
      <c r="K79" s="13">
        <v>0</v>
      </c>
      <c r="M79" s="34"/>
    </row>
    <row r="80" spans="1:13" s="20" customFormat="1" ht="25.5" hidden="1" customHeight="1" x14ac:dyDescent="0.2">
      <c r="A80" s="100" t="s">
        <v>85</v>
      </c>
      <c r="B80" s="89" t="s">
        <v>28</v>
      </c>
      <c r="C80" s="37"/>
      <c r="D80" s="36">
        <f t="shared" si="4"/>
        <v>0</v>
      </c>
      <c r="E80" s="37"/>
      <c r="F80" s="38"/>
      <c r="G80" s="36">
        <f t="shared" si="5"/>
        <v>0</v>
      </c>
      <c r="H80" s="38">
        <v>0</v>
      </c>
      <c r="I80" s="12">
        <v>2504.1</v>
      </c>
      <c r="J80" s="12">
        <v>1.07</v>
      </c>
      <c r="K80" s="13">
        <v>0</v>
      </c>
      <c r="M80" s="34"/>
    </row>
    <row r="81" spans="1:13" s="20" customFormat="1" ht="16.5" hidden="1" customHeight="1" x14ac:dyDescent="0.2">
      <c r="A81" s="100" t="s">
        <v>86</v>
      </c>
      <c r="B81" s="91" t="s">
        <v>87</v>
      </c>
      <c r="C81" s="37"/>
      <c r="D81" s="40"/>
      <c r="E81" s="37"/>
      <c r="F81" s="38"/>
      <c r="G81" s="40"/>
      <c r="H81" s="38"/>
      <c r="I81" s="12">
        <v>2504.1</v>
      </c>
      <c r="J81" s="12"/>
      <c r="K81" s="13"/>
      <c r="M81" s="34"/>
    </row>
    <row r="82" spans="1:13" s="20" customFormat="1" ht="31.5" customHeight="1" x14ac:dyDescent="0.2">
      <c r="A82" s="100" t="s">
        <v>136</v>
      </c>
      <c r="B82" s="91"/>
      <c r="C82" s="37"/>
      <c r="D82" s="40">
        <v>18961.23</v>
      </c>
      <c r="E82" s="37"/>
      <c r="F82" s="38"/>
      <c r="G82" s="40"/>
      <c r="H82" s="38"/>
      <c r="I82" s="12">
        <v>2504.1</v>
      </c>
      <c r="J82" s="12"/>
      <c r="K82" s="13"/>
      <c r="M82" s="34"/>
    </row>
    <row r="83" spans="1:13" s="20" customFormat="1" ht="27.75" customHeight="1" x14ac:dyDescent="0.2">
      <c r="A83" s="100" t="s">
        <v>134</v>
      </c>
      <c r="B83" s="91" t="s">
        <v>133</v>
      </c>
      <c r="C83" s="37"/>
      <c r="D83" s="40">
        <v>4045.84</v>
      </c>
      <c r="E83" s="37"/>
      <c r="F83" s="38"/>
      <c r="G83" s="40"/>
      <c r="H83" s="38"/>
      <c r="I83" s="12">
        <v>2504.1</v>
      </c>
      <c r="J83" s="12"/>
      <c r="K83" s="13"/>
      <c r="M83" s="34"/>
    </row>
    <row r="84" spans="1:13" s="20" customFormat="1" ht="15" x14ac:dyDescent="0.2">
      <c r="A84" s="96" t="s">
        <v>88</v>
      </c>
      <c r="B84" s="89"/>
      <c r="C84" s="37"/>
      <c r="D84" s="26">
        <f>D85+D86</f>
        <v>1098.1600000000001</v>
      </c>
      <c r="E84" s="37"/>
      <c r="F84" s="38"/>
      <c r="G84" s="25">
        <f>D84/I84</f>
        <v>0.44</v>
      </c>
      <c r="H84" s="33">
        <f>G84/12</f>
        <v>0.04</v>
      </c>
      <c r="I84" s="12">
        <v>2504.1</v>
      </c>
      <c r="J84" s="12">
        <v>1.07</v>
      </c>
      <c r="K84" s="13">
        <v>0.15</v>
      </c>
      <c r="M84" s="34"/>
    </row>
    <row r="85" spans="1:13" s="20" customFormat="1" ht="15" x14ac:dyDescent="0.2">
      <c r="A85" s="100" t="s">
        <v>89</v>
      </c>
      <c r="B85" s="89" t="s">
        <v>48</v>
      </c>
      <c r="C85" s="37"/>
      <c r="D85" s="36">
        <v>1098.1600000000001</v>
      </c>
      <c r="E85" s="37"/>
      <c r="F85" s="38"/>
      <c r="G85" s="37"/>
      <c r="H85" s="38"/>
      <c r="I85" s="12">
        <v>2504.1</v>
      </c>
      <c r="J85" s="12">
        <v>1.07</v>
      </c>
      <c r="K85" s="13">
        <v>0.03</v>
      </c>
      <c r="M85" s="34"/>
    </row>
    <row r="86" spans="1:13" s="20" customFormat="1" ht="15" hidden="1" x14ac:dyDescent="0.2">
      <c r="A86" s="100" t="s">
        <v>90</v>
      </c>
      <c r="B86" s="89" t="s">
        <v>48</v>
      </c>
      <c r="C86" s="37"/>
      <c r="D86" s="36"/>
      <c r="E86" s="37"/>
      <c r="F86" s="38"/>
      <c r="G86" s="37"/>
      <c r="H86" s="38"/>
      <c r="I86" s="12">
        <v>2504.1</v>
      </c>
      <c r="J86" s="12">
        <v>1.07</v>
      </c>
      <c r="K86" s="13">
        <v>0.02</v>
      </c>
      <c r="M86" s="34"/>
    </row>
    <row r="87" spans="1:13" s="12" customFormat="1" ht="15" x14ac:dyDescent="0.2">
      <c r="A87" s="96" t="s">
        <v>91</v>
      </c>
      <c r="B87" s="97"/>
      <c r="C87" s="26"/>
      <c r="D87" s="26">
        <f>D88</f>
        <v>13677.6</v>
      </c>
      <c r="E87" s="26"/>
      <c r="F87" s="33"/>
      <c r="G87" s="26">
        <f>D87/I87</f>
        <v>5.46</v>
      </c>
      <c r="H87" s="27">
        <f>G87/12-0.01</f>
        <v>0.45</v>
      </c>
      <c r="I87" s="12">
        <v>2504.1</v>
      </c>
      <c r="J87" s="12">
        <v>1.07</v>
      </c>
      <c r="K87" s="13">
        <v>0.04</v>
      </c>
      <c r="M87" s="34"/>
    </row>
    <row r="88" spans="1:13" s="20" customFormat="1" ht="15" x14ac:dyDescent="0.2">
      <c r="A88" s="100" t="s">
        <v>92</v>
      </c>
      <c r="B88" s="91" t="s">
        <v>51</v>
      </c>
      <c r="C88" s="37"/>
      <c r="D88" s="36">
        <v>13677.6</v>
      </c>
      <c r="E88" s="37"/>
      <c r="F88" s="38"/>
      <c r="G88" s="37"/>
      <c r="H88" s="38"/>
      <c r="I88" s="12">
        <v>2504.1</v>
      </c>
      <c r="J88" s="12">
        <v>1.07</v>
      </c>
      <c r="K88" s="13">
        <v>0.04</v>
      </c>
      <c r="M88" s="34"/>
    </row>
    <row r="89" spans="1:13" s="12" customFormat="1" ht="15" x14ac:dyDescent="0.2">
      <c r="A89" s="96" t="s">
        <v>93</v>
      </c>
      <c r="B89" s="97"/>
      <c r="C89" s="26"/>
      <c r="D89" s="26">
        <f>D90</f>
        <v>1830.54</v>
      </c>
      <c r="E89" s="26"/>
      <c r="F89" s="33"/>
      <c r="G89" s="26">
        <f>D89/I89</f>
        <v>0.73</v>
      </c>
      <c r="H89" s="27">
        <f>G89/12</f>
        <v>0.06</v>
      </c>
      <c r="I89" s="12">
        <v>2504.1</v>
      </c>
      <c r="J89" s="12">
        <v>1.07</v>
      </c>
      <c r="K89" s="13">
        <v>0.51</v>
      </c>
      <c r="M89" s="34"/>
    </row>
    <row r="90" spans="1:13" s="20" customFormat="1" ht="15.75" thickBot="1" x14ac:dyDescent="0.25">
      <c r="A90" s="100" t="s">
        <v>94</v>
      </c>
      <c r="B90" s="89" t="s">
        <v>62</v>
      </c>
      <c r="C90" s="37"/>
      <c r="D90" s="36">
        <v>1830.54</v>
      </c>
      <c r="E90" s="37"/>
      <c r="F90" s="38"/>
      <c r="G90" s="37"/>
      <c r="H90" s="38"/>
      <c r="I90" s="12">
        <v>2504.1</v>
      </c>
      <c r="J90" s="12">
        <v>1.07</v>
      </c>
      <c r="K90" s="13">
        <v>0.46</v>
      </c>
    </row>
    <row r="91" spans="1:13" s="41" customFormat="1" ht="25.5" hidden="1" customHeight="1" x14ac:dyDescent="0.2">
      <c r="A91" s="102" t="s">
        <v>96</v>
      </c>
      <c r="B91" s="93" t="s">
        <v>48</v>
      </c>
      <c r="C91" s="80"/>
      <c r="D91" s="79">
        <f>G91*I91</f>
        <v>0</v>
      </c>
      <c r="E91" s="80"/>
      <c r="F91" s="81"/>
      <c r="G91" s="80">
        <f>H91*12</f>
        <v>0</v>
      </c>
      <c r="H91" s="81">
        <v>0</v>
      </c>
      <c r="I91" s="12">
        <v>2504.1</v>
      </c>
      <c r="J91" s="12">
        <v>1.07</v>
      </c>
      <c r="K91" s="13">
        <v>0</v>
      </c>
    </row>
    <row r="92" spans="1:13" s="12" customFormat="1" ht="38.25" thickBot="1" x14ac:dyDescent="0.25">
      <c r="A92" s="103" t="s">
        <v>135</v>
      </c>
      <c r="B92" s="104" t="s">
        <v>28</v>
      </c>
      <c r="C92" s="77">
        <f>F92*12</f>
        <v>0</v>
      </c>
      <c r="D92" s="77">
        <f>G92*I92</f>
        <v>15024.6</v>
      </c>
      <c r="E92" s="77">
        <f>H92*12</f>
        <v>6</v>
      </c>
      <c r="F92" s="78"/>
      <c r="G92" s="77">
        <f>H92*12</f>
        <v>6</v>
      </c>
      <c r="H92" s="78">
        <v>0.5</v>
      </c>
      <c r="I92" s="12">
        <v>2504.1</v>
      </c>
      <c r="J92" s="12">
        <v>1.07</v>
      </c>
      <c r="K92" s="13">
        <v>0.3</v>
      </c>
      <c r="L92" s="12">
        <v>0.44</v>
      </c>
    </row>
    <row r="93" spans="1:13" s="12" customFormat="1" ht="30.75" thickBot="1" x14ac:dyDescent="0.25">
      <c r="A93" s="103" t="s">
        <v>140</v>
      </c>
      <c r="B93" s="104" t="s">
        <v>141</v>
      </c>
      <c r="C93" s="77"/>
      <c r="D93" s="77">
        <v>42000</v>
      </c>
      <c r="E93" s="77"/>
      <c r="F93" s="113"/>
      <c r="G93" s="77">
        <f>D93/I93</f>
        <v>16.77</v>
      </c>
      <c r="H93" s="78">
        <f>G93/12</f>
        <v>1.4</v>
      </c>
      <c r="I93" s="12">
        <v>2504.1</v>
      </c>
      <c r="K93" s="13"/>
    </row>
    <row r="94" spans="1:13" s="12" customFormat="1" ht="19.5" thickBot="1" x14ac:dyDescent="0.25">
      <c r="A94" s="103" t="s">
        <v>98</v>
      </c>
      <c r="B94" s="105" t="s">
        <v>21</v>
      </c>
      <c r="C94" s="106"/>
      <c r="D94" s="77">
        <f>G94*I94</f>
        <v>51985.120000000003</v>
      </c>
      <c r="E94" s="77"/>
      <c r="F94" s="77"/>
      <c r="G94" s="77">
        <f>H94*12</f>
        <v>20.76</v>
      </c>
      <c r="H94" s="78">
        <v>1.73</v>
      </c>
      <c r="I94" s="12">
        <v>2504.1</v>
      </c>
      <c r="J94" s="45"/>
      <c r="K94" s="13"/>
    </row>
    <row r="95" spans="1:13" s="12" customFormat="1" ht="20.25" thickBot="1" x14ac:dyDescent="0.45">
      <c r="A95" s="107" t="s">
        <v>99</v>
      </c>
      <c r="B95" s="108"/>
      <c r="C95" s="44">
        <f>F95*12</f>
        <v>0</v>
      </c>
      <c r="D95" s="49">
        <f>D92+D89+D87+D84+D72+D68+D56+D41+D40+D39+D38+D37+D36+D35+D34+D33+D32+D23+D15+D94+D93</f>
        <v>521516.84</v>
      </c>
      <c r="E95" s="49">
        <f>E92+E89+E87+E84+E72+E68+E56+E41+E40+E39+E38+E37+E36+E35+E34+E33+E32+E23+E15+E94+E93</f>
        <v>131.76</v>
      </c>
      <c r="F95" s="49">
        <f>F92+F89+F87+F84+F72+F68+F56+F41+F40+F39+F38+F37+F36+F35+F34+F33+F32+F23+F15+F94+F93</f>
        <v>0</v>
      </c>
      <c r="G95" s="49">
        <f>G92+G89+G87+G84+G72+G68+G56+G41+G40+G39+G38+G37+G36+G35+G34+G33+G32+G23+G15+G94+G93</f>
        <v>208.28</v>
      </c>
      <c r="H95" s="49">
        <f>H92+H89+H87+H84+H72+H68+H56+H41+H40+H39+H38+H37+H36+H35+H34+H33+H32+H23+H15+H94+H93</f>
        <v>17.36</v>
      </c>
      <c r="I95" s="12">
        <v>2504.1</v>
      </c>
      <c r="J95" s="45"/>
      <c r="K95" s="13"/>
    </row>
    <row r="96" spans="1:13" s="51" customFormat="1" ht="15" x14ac:dyDescent="0.2">
      <c r="A96" s="50"/>
      <c r="D96" s="52"/>
      <c r="E96" s="52"/>
      <c r="F96" s="52"/>
      <c r="G96" s="52"/>
      <c r="H96" s="52"/>
      <c r="I96" s="12"/>
      <c r="K96" s="53"/>
    </row>
    <row r="97" spans="1:11" s="51" customFormat="1" ht="15" x14ac:dyDescent="0.2">
      <c r="A97" s="50"/>
      <c r="D97" s="52"/>
      <c r="E97" s="52"/>
      <c r="F97" s="52"/>
      <c r="G97" s="52"/>
      <c r="H97" s="52"/>
      <c r="I97" s="12"/>
      <c r="K97" s="53"/>
    </row>
    <row r="98" spans="1:11" s="51" customFormat="1" ht="15" x14ac:dyDescent="0.2">
      <c r="A98" s="50"/>
      <c r="D98" s="52"/>
      <c r="E98" s="52"/>
      <c r="F98" s="52"/>
      <c r="G98" s="52"/>
      <c r="H98" s="52"/>
      <c r="I98" s="12"/>
      <c r="K98" s="53"/>
    </row>
    <row r="99" spans="1:11" s="51" customFormat="1" ht="15" x14ac:dyDescent="0.2">
      <c r="A99" s="50"/>
      <c r="D99" s="52"/>
      <c r="E99" s="52"/>
      <c r="F99" s="52"/>
      <c r="G99" s="52"/>
      <c r="H99" s="52"/>
      <c r="I99" s="12"/>
      <c r="K99" s="53"/>
    </row>
    <row r="100" spans="1:11" s="51" customFormat="1" ht="15.75" thickBot="1" x14ac:dyDescent="0.25">
      <c r="A100" s="50"/>
      <c r="D100" s="52"/>
      <c r="E100" s="52"/>
      <c r="F100" s="52"/>
      <c r="G100" s="52"/>
      <c r="H100" s="52"/>
      <c r="I100" s="12"/>
      <c r="K100" s="53"/>
    </row>
    <row r="101" spans="1:11" s="12" customFormat="1" ht="39.75" thickBot="1" x14ac:dyDescent="0.25">
      <c r="A101" s="42" t="s">
        <v>100</v>
      </c>
      <c r="B101" s="43"/>
      <c r="C101" s="43">
        <f>F101*12</f>
        <v>0</v>
      </c>
      <c r="D101" s="44">
        <f>D103+D104+D105</f>
        <v>91875.08</v>
      </c>
      <c r="E101" s="44">
        <f t="shared" ref="E101:H101" si="6">E103+E104+E105</f>
        <v>0</v>
      </c>
      <c r="F101" s="44">
        <f t="shared" si="6"/>
        <v>0</v>
      </c>
      <c r="G101" s="44">
        <f t="shared" si="6"/>
        <v>36.69</v>
      </c>
      <c r="H101" s="44">
        <f t="shared" si="6"/>
        <v>3.05</v>
      </c>
      <c r="I101" s="12">
        <v>2504.1</v>
      </c>
      <c r="J101" s="45"/>
      <c r="K101" s="13"/>
    </row>
    <row r="102" spans="1:11" s="12" customFormat="1" ht="15" hidden="1" x14ac:dyDescent="0.2">
      <c r="A102" s="54" t="s">
        <v>97</v>
      </c>
      <c r="B102" s="46"/>
      <c r="C102" s="47"/>
      <c r="D102" s="48">
        <f>G102*I102</f>
        <v>0</v>
      </c>
      <c r="E102" s="29"/>
      <c r="F102" s="29"/>
      <c r="G102" s="48">
        <f>H102*12</f>
        <v>0</v>
      </c>
      <c r="H102" s="30">
        <v>0</v>
      </c>
      <c r="I102" s="12">
        <v>2504.1</v>
      </c>
      <c r="J102" s="45"/>
      <c r="K102" s="13"/>
    </row>
    <row r="103" spans="1:11" s="20" customFormat="1" ht="18" customHeight="1" x14ac:dyDescent="0.2">
      <c r="A103" s="100" t="s">
        <v>142</v>
      </c>
      <c r="B103" s="89"/>
      <c r="C103" s="37"/>
      <c r="D103" s="36">
        <v>64324.79</v>
      </c>
      <c r="E103" s="37"/>
      <c r="F103" s="38"/>
      <c r="G103" s="37">
        <f>D103/I103</f>
        <v>25.69</v>
      </c>
      <c r="H103" s="38">
        <f>G103/12</f>
        <v>2.14</v>
      </c>
      <c r="I103" s="12">
        <v>2504.1</v>
      </c>
      <c r="J103" s="12"/>
      <c r="K103" s="13"/>
    </row>
    <row r="104" spans="1:11" s="20" customFormat="1" ht="15" x14ac:dyDescent="0.2">
      <c r="A104" s="100" t="s">
        <v>121</v>
      </c>
      <c r="B104" s="89"/>
      <c r="C104" s="37"/>
      <c r="D104" s="36">
        <v>4915.87</v>
      </c>
      <c r="E104" s="37"/>
      <c r="F104" s="38"/>
      <c r="G104" s="37">
        <f t="shared" ref="G104:G105" si="7">D104/I104</f>
        <v>1.96</v>
      </c>
      <c r="H104" s="38">
        <f t="shared" ref="H104:H105" si="8">G104/12</f>
        <v>0.16</v>
      </c>
      <c r="I104" s="12">
        <v>2504.1</v>
      </c>
      <c r="J104" s="12"/>
      <c r="K104" s="13"/>
    </row>
    <row r="105" spans="1:11" s="59" customFormat="1" ht="18.75" x14ac:dyDescent="0.4">
      <c r="A105" s="114" t="s">
        <v>143</v>
      </c>
      <c r="B105" s="115"/>
      <c r="C105" s="116"/>
      <c r="D105" s="118">
        <v>22634.42</v>
      </c>
      <c r="E105" s="116"/>
      <c r="F105" s="117"/>
      <c r="G105" s="37">
        <f t="shared" si="7"/>
        <v>9.0399999999999991</v>
      </c>
      <c r="H105" s="38">
        <f t="shared" si="8"/>
        <v>0.75</v>
      </c>
      <c r="I105" s="12">
        <v>2504.1</v>
      </c>
      <c r="K105" s="60"/>
    </row>
    <row r="106" spans="1:11" s="59" customFormat="1" ht="19.5" x14ac:dyDescent="0.4">
      <c r="A106" s="61"/>
      <c r="B106" s="62"/>
      <c r="C106" s="62"/>
      <c r="D106" s="62"/>
      <c r="E106" s="62"/>
      <c r="F106" s="63"/>
      <c r="G106" s="62"/>
      <c r="H106" s="63"/>
      <c r="I106" s="12"/>
      <c r="K106" s="60"/>
    </row>
    <row r="107" spans="1:11" s="59" customFormat="1" ht="19.5" thickBot="1" x14ac:dyDescent="0.45">
      <c r="A107" s="55"/>
      <c r="B107" s="56"/>
      <c r="C107" s="57"/>
      <c r="D107" s="57"/>
      <c r="E107" s="57"/>
      <c r="F107" s="58"/>
      <c r="G107" s="57"/>
      <c r="H107" s="58"/>
      <c r="I107" s="12"/>
      <c r="K107" s="60"/>
    </row>
    <row r="108" spans="1:11" s="59" customFormat="1" ht="20.25" thickBot="1" x14ac:dyDescent="0.45">
      <c r="A108" s="42" t="s">
        <v>103</v>
      </c>
      <c r="B108" s="64"/>
      <c r="C108" s="65"/>
      <c r="D108" s="65">
        <f>D95+D101</f>
        <v>613391.92000000004</v>
      </c>
      <c r="E108" s="65">
        <f t="shared" ref="E108:H108" si="9">E95+E101</f>
        <v>131.76</v>
      </c>
      <c r="F108" s="65">
        <f t="shared" si="9"/>
        <v>0</v>
      </c>
      <c r="G108" s="65">
        <f t="shared" si="9"/>
        <v>244.97</v>
      </c>
      <c r="H108" s="82">
        <f t="shared" si="9"/>
        <v>20.41</v>
      </c>
      <c r="I108" s="12"/>
      <c r="K108" s="60"/>
    </row>
    <row r="109" spans="1:11" s="59" customFormat="1" ht="19.5" x14ac:dyDescent="0.4">
      <c r="A109" s="66"/>
      <c r="B109" s="67"/>
      <c r="C109" s="68"/>
      <c r="D109" s="68"/>
      <c r="E109" s="68"/>
      <c r="F109" s="69"/>
      <c r="G109" s="68"/>
      <c r="H109" s="69"/>
      <c r="K109" s="60"/>
    </row>
    <row r="110" spans="1:11" s="59" customFormat="1" ht="19.5" x14ac:dyDescent="0.4">
      <c r="A110" s="66"/>
      <c r="B110" s="67"/>
      <c r="C110" s="68"/>
      <c r="D110" s="68"/>
      <c r="E110" s="68"/>
      <c r="F110" s="69"/>
      <c r="G110" s="68"/>
      <c r="H110" s="69"/>
      <c r="K110" s="60"/>
    </row>
    <row r="111" spans="1:11" s="59" customFormat="1" ht="19.5" x14ac:dyDescent="0.4">
      <c r="A111" s="66"/>
      <c r="B111" s="67"/>
      <c r="C111" s="68"/>
      <c r="D111" s="68"/>
      <c r="E111" s="68"/>
      <c r="F111" s="69"/>
      <c r="G111" s="68"/>
      <c r="H111" s="69"/>
      <c r="K111" s="60"/>
    </row>
    <row r="112" spans="1:11" s="73" customFormat="1" ht="19.5" x14ac:dyDescent="0.2">
      <c r="A112" s="70"/>
      <c r="B112" s="62"/>
      <c r="C112" s="71"/>
      <c r="D112" s="71"/>
      <c r="E112" s="71"/>
      <c r="F112" s="72"/>
      <c r="G112" s="71"/>
      <c r="H112" s="72"/>
      <c r="K112" s="74"/>
    </row>
    <row r="113" spans="1:11" s="51" customFormat="1" ht="14.25" x14ac:dyDescent="0.2">
      <c r="A113" s="119" t="s">
        <v>104</v>
      </c>
      <c r="B113" s="119"/>
      <c r="C113" s="119"/>
      <c r="D113" s="119"/>
      <c r="E113" s="119"/>
      <c r="F113" s="119"/>
      <c r="K113" s="53"/>
    </row>
    <row r="114" spans="1:11" s="51" customFormat="1" x14ac:dyDescent="0.2">
      <c r="F114" s="75"/>
      <c r="H114" s="75"/>
      <c r="K114" s="53"/>
    </row>
    <row r="115" spans="1:11" s="51" customFormat="1" x14ac:dyDescent="0.2">
      <c r="A115" s="50" t="s">
        <v>105</v>
      </c>
      <c r="F115" s="75"/>
      <c r="H115" s="75"/>
      <c r="K115" s="53"/>
    </row>
    <row r="116" spans="1:11" s="51" customFormat="1" x14ac:dyDescent="0.2">
      <c r="F116" s="75"/>
      <c r="H116" s="75"/>
      <c r="K116" s="53"/>
    </row>
    <row r="117" spans="1:11" s="51" customFormat="1" x14ac:dyDescent="0.2">
      <c r="F117" s="75"/>
      <c r="H117" s="75"/>
      <c r="K117" s="53"/>
    </row>
    <row r="118" spans="1:11" s="51" customFormat="1" x14ac:dyDescent="0.2">
      <c r="F118" s="75"/>
      <c r="H118" s="75"/>
      <c r="K118" s="53"/>
    </row>
    <row r="119" spans="1:11" s="51" customFormat="1" x14ac:dyDescent="0.2">
      <c r="F119" s="75"/>
      <c r="H119" s="75"/>
      <c r="K119" s="53"/>
    </row>
    <row r="120" spans="1:11" s="51" customFormat="1" x14ac:dyDescent="0.2">
      <c r="F120" s="75"/>
      <c r="H120" s="75"/>
      <c r="K120" s="53"/>
    </row>
    <row r="121" spans="1:11" s="51" customFormat="1" x14ac:dyDescent="0.2">
      <c r="F121" s="75"/>
      <c r="H121" s="75"/>
      <c r="K121" s="53"/>
    </row>
    <row r="122" spans="1:11" s="51" customFormat="1" x14ac:dyDescent="0.2">
      <c r="F122" s="75"/>
      <c r="H122" s="75"/>
      <c r="K122" s="53"/>
    </row>
    <row r="123" spans="1:11" s="51" customFormat="1" x14ac:dyDescent="0.2">
      <c r="F123" s="75"/>
      <c r="H123" s="75"/>
      <c r="K123" s="53"/>
    </row>
    <row r="124" spans="1:11" s="51" customFormat="1" x14ac:dyDescent="0.2">
      <c r="F124" s="75"/>
      <c r="H124" s="75"/>
      <c r="K124" s="53"/>
    </row>
    <row r="125" spans="1:11" s="51" customFormat="1" x14ac:dyDescent="0.2">
      <c r="F125" s="75"/>
      <c r="H125" s="75"/>
      <c r="K125" s="53"/>
    </row>
    <row r="126" spans="1:11" s="51" customFormat="1" x14ac:dyDescent="0.2">
      <c r="F126" s="75"/>
      <c r="H126" s="75"/>
      <c r="K126" s="53"/>
    </row>
    <row r="127" spans="1:11" s="51" customFormat="1" x14ac:dyDescent="0.2">
      <c r="F127" s="75"/>
      <c r="H127" s="75"/>
      <c r="K127" s="53"/>
    </row>
    <row r="128" spans="1:11" s="51" customFormat="1" x14ac:dyDescent="0.2">
      <c r="F128" s="75"/>
      <c r="H128" s="75"/>
      <c r="K128" s="53"/>
    </row>
    <row r="129" spans="6:11" s="51" customFormat="1" x14ac:dyDescent="0.2">
      <c r="F129" s="75"/>
      <c r="H129" s="75"/>
      <c r="K129" s="53"/>
    </row>
    <row r="130" spans="6:11" s="51" customFormat="1" x14ac:dyDescent="0.2">
      <c r="F130" s="75"/>
      <c r="H130" s="75"/>
      <c r="K130" s="53"/>
    </row>
    <row r="131" spans="6:11" s="51" customFormat="1" x14ac:dyDescent="0.2">
      <c r="F131" s="75"/>
      <c r="H131" s="75"/>
      <c r="K131" s="53"/>
    </row>
    <row r="132" spans="6:11" s="51" customFormat="1" x14ac:dyDescent="0.2">
      <c r="F132" s="75"/>
      <c r="H132" s="75"/>
      <c r="K132" s="53"/>
    </row>
    <row r="133" spans="6:11" s="51" customFormat="1" x14ac:dyDescent="0.2">
      <c r="F133" s="75"/>
      <c r="H133" s="75"/>
      <c r="K133" s="53"/>
    </row>
  </sheetData>
  <mergeCells count="13">
    <mergeCell ref="A113:F113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1 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1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2015-05-20T06:04:21Z</cp:lastPrinted>
  <dcterms:created xsi:type="dcterms:W3CDTF">2014-01-30T06:57:57Z</dcterms:created>
  <dcterms:modified xsi:type="dcterms:W3CDTF">2015-05-20T06:05:09Z</dcterms:modified>
</cp:coreProperties>
</file>