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25" windowHeight="85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'Лист1'!$EL$1:$EP$76</definedName>
  </definedNames>
  <calcPr fullCalcOnLoad="1"/>
</workbook>
</file>

<file path=xl/sharedStrings.xml><?xml version="1.0" encoding="utf-8"?>
<sst xmlns="http://schemas.openxmlformats.org/spreadsheetml/2006/main" count="1691" uniqueCount="670">
  <si>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</si>
  <si>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</si>
  <si>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</si>
  <si>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>Организация и проведение микробиологического и санитарно-химического контроля горячего водоснабжения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</si>
  <si>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</si>
  <si>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</si>
  <si>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</si>
  <si>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</si>
  <si>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</si>
  <si>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</si>
  <si>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</si>
  <si>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</si>
  <si>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</si>
  <si>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</si>
  <si>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</si>
  <si>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</si>
  <si>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</si>
  <si>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</si>
  <si>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4470,7 м2</t>
  </si>
  <si>
    <t>Задвижки D100 - 2 шт.</t>
  </si>
  <si>
    <t>Контргайки D20 - 10 шт.</t>
  </si>
  <si>
    <t>198 чел.</t>
  </si>
  <si>
    <t>195 чел.</t>
  </si>
  <si>
    <t>196 чел.</t>
  </si>
  <si>
    <t>194 чел.</t>
  </si>
  <si>
    <t>193 чел.</t>
  </si>
  <si>
    <t>октябрь</t>
  </si>
  <si>
    <t>х</t>
  </si>
  <si>
    <t>ноябрь</t>
  </si>
  <si>
    <t>кран шар. D15 - 4 шт.</t>
  </si>
  <si>
    <t>декабрь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</si>
  <si>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</si>
  <si>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</si>
  <si>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</si>
  <si>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</si>
  <si>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</si>
  <si>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</si>
  <si>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</si>
  <si>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водоподогревателей (1 шт.)</t>
  </si>
  <si>
    <t>Обслуживание насосов (1 шт.)</t>
  </si>
  <si>
    <t>Обслуживание регуляторов тепла (1 шт.)</t>
  </si>
  <si>
    <t>Обслуживание вводных и внутренних газопроводов жилого фонда (100 м)</t>
  </si>
  <si>
    <t>Обслуживание и ремонт общедомовых приборов учета (5 шт.)</t>
  </si>
  <si>
    <t>Задолженность на 01.05.08 г.</t>
  </si>
  <si>
    <t>Задолженность на 01.01.09 г.</t>
  </si>
  <si>
    <t>Затраты по содержанию и текущему ремонту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</si>
  <si>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</si>
  <si>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</si>
  <si>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</si>
  <si>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</si>
  <si>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</si>
  <si>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</si>
  <si>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</si>
  <si>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</si>
  <si>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</si>
  <si>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Ленинского Комсомола , 39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</si>
  <si>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</si>
  <si>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</si>
  <si>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</si>
  <si>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</si>
  <si>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Проверка и восстановление работоспособности регуляторов БГВ</t>
  </si>
  <si>
    <t>№4 от 05.02.09г.</t>
  </si>
  <si>
    <t>Сверка эл.схем подключения дома</t>
  </si>
  <si>
    <t>№61 от 13.02.09г.</t>
  </si>
  <si>
    <t>Технический осмотр систем тепло-, водоснабжения, водоотведения</t>
  </si>
  <si>
    <t>№37 от 12.02.09г.</t>
  </si>
  <si>
    <t>Замена лампочек в подъезде-2шт.</t>
  </si>
  <si>
    <t>№68 от 14.02.09г.</t>
  </si>
  <si>
    <t>Прочистка подвальной канализации (3 подъезд)</t>
  </si>
  <si>
    <t>№73 от 24.02.09г.</t>
  </si>
  <si>
    <t>Проверка бойлера на плотность</t>
  </si>
  <si>
    <t>№85 от 25.02.09г.</t>
  </si>
  <si>
    <t>Гидравлическое испытание подогревателя ГВС</t>
  </si>
  <si>
    <t>№8 от 25.02.09г.</t>
  </si>
  <si>
    <t>апрель 2009г.</t>
  </si>
  <si>
    <t>март 2009 г.</t>
  </si>
  <si>
    <t>Устранение течи кровли</t>
  </si>
  <si>
    <t>№ 56/1 от 20.03.09 г.</t>
  </si>
  <si>
    <t>Замена выключателя в подъезде</t>
  </si>
  <si>
    <t>№ 199 от 25.03.09 г.</t>
  </si>
  <si>
    <t>Определение промочки</t>
  </si>
  <si>
    <t>№ 197 от 26.03.09 г.</t>
  </si>
  <si>
    <t>Вставка стекла</t>
  </si>
  <si>
    <t>№ 79 от 27.03.09г.</t>
  </si>
  <si>
    <t>Ревизия щитка пробкодержателя</t>
  </si>
  <si>
    <t>№ 82 от 13.03.09г.</t>
  </si>
  <si>
    <t>Ремонт водопровода</t>
  </si>
  <si>
    <t>№ 96 от 16.03.09г.</t>
  </si>
  <si>
    <t>Промывка канализационной системы</t>
  </si>
  <si>
    <t>№ 109 от 17.03.09г.</t>
  </si>
  <si>
    <t>Проверка регуляторов РТДО по графику</t>
  </si>
  <si>
    <t>№ 131 от 18.03.09г.</t>
  </si>
  <si>
    <t>Ревизия эл.щитка</t>
  </si>
  <si>
    <t>№ 158 от 20.03.09г.</t>
  </si>
  <si>
    <t>Прочистка канализации</t>
  </si>
  <si>
    <t>№ 8 от 03.03.09г.</t>
  </si>
  <si>
    <t>Врезка замка</t>
  </si>
  <si>
    <t>№ 3 от 02.03.09г.</t>
  </si>
  <si>
    <t>№ 5 от 02.03.09г.</t>
  </si>
  <si>
    <t>Ревизия пробкодержателя</t>
  </si>
  <si>
    <t>№ 50 от 10.03.09г.</t>
  </si>
  <si>
    <t>Ревизия жилого дома, ремонт электроснабжения</t>
  </si>
  <si>
    <t>№ 53 от 10.03.09г.</t>
  </si>
  <si>
    <t>№ 170 от 22.04.09г.</t>
  </si>
  <si>
    <t>Устранение течи батареи</t>
  </si>
  <si>
    <t>№ 193 от 24.04.09г.</t>
  </si>
  <si>
    <t>Ремонт батареи</t>
  </si>
  <si>
    <t>№ 207 от 27.04.09г.</t>
  </si>
  <si>
    <t>Проверка бойлеров на плотность по графику</t>
  </si>
  <si>
    <t>№ 209 от 28.04.09г.</t>
  </si>
  <si>
    <t>Ремонт канализ.стояка ( зачеканивание канал.стыка - 2шт)</t>
  </si>
  <si>
    <t>№ 164 от 21.04.09г.</t>
  </si>
  <si>
    <t>Забетонирование отверстия между квартирами после долбления</t>
  </si>
  <si>
    <t>№ 58 от 17.04.09г.</t>
  </si>
  <si>
    <t>Определение в работе ( течь канал.стояка )</t>
  </si>
  <si>
    <t>№ 129 от 15.04.09г.</t>
  </si>
  <si>
    <t>Ремонт хол.водоснабжения</t>
  </si>
  <si>
    <t>№ 49 от 07.04.09г.</t>
  </si>
  <si>
    <t>№ 69 от 09.04.09г.</t>
  </si>
  <si>
    <t>маи 2009*г.</t>
  </si>
  <si>
    <t>июнь 2009г.</t>
  </si>
  <si>
    <t>Отключение отопления</t>
  </si>
  <si>
    <t>№ 12 от 04.05.09г.</t>
  </si>
  <si>
    <t>Проведение тепловых испытаний</t>
  </si>
  <si>
    <t>№ 95 от 15.05.09г.</t>
  </si>
  <si>
    <t>Восстановление освещения в тамбуре при входе</t>
  </si>
  <si>
    <t>№ 94 от 19.05.09г.</t>
  </si>
  <si>
    <t>Замена стояка отопления с подвала до 1 этажа</t>
  </si>
  <si>
    <t>№ 129 от 19.05.09г.</t>
  </si>
  <si>
    <t>Проверка на плотность СТС / опрессовка /</t>
  </si>
  <si>
    <t>№ 133 от 20.05.09г.</t>
  </si>
  <si>
    <t>№ 154 от 28.05.09г.</t>
  </si>
  <si>
    <t>Подключение автомата</t>
  </si>
  <si>
    <t>№ 163 от 29.05.09г.</t>
  </si>
  <si>
    <t>Дератизация в строениях</t>
  </si>
  <si>
    <t>№ 4 от 30.04.09г.</t>
  </si>
  <si>
    <t>№144 от 31.05.09г</t>
  </si>
  <si>
    <t>Дезинсекция</t>
  </si>
  <si>
    <t>январь 2009г.</t>
  </si>
  <si>
    <t>№ 20 от 30.01.09г.</t>
  </si>
  <si>
    <t>Врезка спускников под промывку</t>
  </si>
  <si>
    <t>№ 103/сл от 15.06.09г.</t>
  </si>
  <si>
    <t>Подключение компрессора</t>
  </si>
  <si>
    <t>№ 91/эл от 16.06.09г.</t>
  </si>
  <si>
    <t>Промывка отопительной системы, гидравл. Испытание т/узла отопит.системы</t>
  </si>
  <si>
    <t>№ 130/сл от 16.06.09г.</t>
  </si>
  <si>
    <t>Ревизия вентилей</t>
  </si>
  <si>
    <t>№ 135/сл от 16.06.09г.</t>
  </si>
  <si>
    <t>№ 187/эл от 30.06.09г.</t>
  </si>
  <si>
    <t>Замена входных вентилей</t>
  </si>
  <si>
    <t>№ 291/сл от 30.06.09г.</t>
  </si>
  <si>
    <t>Обслуживание приборов учета</t>
  </si>
  <si>
    <t>№ 274 ОТ 31.05.09Г.</t>
  </si>
  <si>
    <t>№ 154 от 30.04.09г.</t>
  </si>
  <si>
    <t>Акт б/н</t>
  </si>
  <si>
    <t>Управление МКД</t>
  </si>
  <si>
    <t>Тех.обслуживание приборов учета</t>
  </si>
  <si>
    <t>Устранение течи на кровле - 10 м2</t>
  </si>
  <si>
    <t>№ от 20 от 08.07.09.</t>
  </si>
  <si>
    <t>замена входных вентилей</t>
  </si>
  <si>
    <t>№ 98 от 08.07.09</t>
  </si>
  <si>
    <t>409.09</t>
  </si>
  <si>
    <t>установка дроссельной шайбы на бойлер</t>
  </si>
  <si>
    <t>№ 200 от 21.07.09.</t>
  </si>
  <si>
    <t>восстановление подъездного освещения</t>
  </si>
  <si>
    <t>№ 185 от 28.07.09.</t>
  </si>
  <si>
    <t>август 2009г.</t>
  </si>
  <si>
    <t>восстановление освещения подъездов</t>
  </si>
  <si>
    <t>№ 5 от 03.08.09.</t>
  </si>
  <si>
    <t>окраска фасадов</t>
  </si>
  <si>
    <t>установка регулятора РТДО ф 25</t>
  </si>
  <si>
    <t>№ 51 от 06.08.09.</t>
  </si>
  <si>
    <t>замена патронов, замена лампочек</t>
  </si>
  <si>
    <t>№ 90 от 11.08.09.</t>
  </si>
  <si>
    <t>ревизия вентиля</t>
  </si>
  <si>
    <t>№ 135 от 19.08.09.</t>
  </si>
  <si>
    <t>замена вентиля</t>
  </si>
  <si>
    <t>№ 166 от 24.08.09.</t>
  </si>
  <si>
    <t>отключение системы теплоснабжения на ВВП</t>
  </si>
  <si>
    <t>№ 173 от 25.08.09.</t>
  </si>
  <si>
    <t>сентябрь 2009 г.</t>
  </si>
  <si>
    <t>проведение испытаний на плотность, прочность системы теплоснабжения</t>
  </si>
  <si>
    <t>№ 27 от 08.09.09.</t>
  </si>
  <si>
    <t>ревизия входного вентиля</t>
  </si>
  <si>
    <t>№ 12 от 03.03.09.</t>
  </si>
  <si>
    <t>замена пробки на автомат</t>
  </si>
  <si>
    <t>№ 56 от 10.09.09.</t>
  </si>
  <si>
    <t>ревизия эл.щитка, замена автомата</t>
  </si>
  <si>
    <t>№ 60 от 10.09.09.</t>
  </si>
  <si>
    <t>ревизия эл.щитка</t>
  </si>
  <si>
    <t>№ 71 от 11.09.09.</t>
  </si>
  <si>
    <t>ревизия входных вентилей на гор.воде</t>
  </si>
  <si>
    <t>№ 104 от 24.09.09.</t>
  </si>
  <si>
    <t>№ 178 от 25.09.09.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</si>
  <si>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</si>
  <si>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</si>
  <si>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</si>
  <si>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</si>
  <si>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</si>
  <si>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</si>
  <si>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№ 264 от 30.09.09.</t>
  </si>
  <si>
    <t>поверка 1-го водосчетчика холодной воды Dn50 установленного в здании жилого дома</t>
  </si>
  <si>
    <t>№ 343 от 05.08.09.</t>
  </si>
  <si>
    <t>№ 239 от 31.08.09.</t>
  </si>
  <si>
    <t>№ 452 от 31.08.09.</t>
  </si>
  <si>
    <t>июль 2009 г.</t>
  </si>
  <si>
    <t>дополнительные работы: по вывозу покош. травы, мусора на субботниках, стрижки кустарников, затраты на проведение голосования</t>
  </si>
  <si>
    <t>октябрь 2009 г.</t>
  </si>
  <si>
    <t>№ 572 от 31.10.09.</t>
  </si>
  <si>
    <t>№ 279 от 31.10.09.</t>
  </si>
  <si>
    <t>замена автоиата АЕ 25 А</t>
  </si>
  <si>
    <t>948 от 21.10.09г.</t>
  </si>
  <si>
    <t>953 от 22.10.09г.</t>
  </si>
  <si>
    <t xml:space="preserve">замена входных вентплей ф 25 </t>
  </si>
  <si>
    <t>замена входных вентилей ф 15 с газорезкой</t>
  </si>
  <si>
    <t>965 от 27.10.09г.</t>
  </si>
  <si>
    <t>970 от 28.10.09г.</t>
  </si>
  <si>
    <t>ноябрь2009г.</t>
  </si>
  <si>
    <t>декабрь 2009г.</t>
  </si>
  <si>
    <t>замена выключателя</t>
  </si>
  <si>
    <t>1087 от 04.12.09г.</t>
  </si>
  <si>
    <t>1090 от 11.12.09г.</t>
  </si>
  <si>
    <t>1093 от 18.12.09г.</t>
  </si>
  <si>
    <t>ревизия эл/щитка</t>
  </si>
  <si>
    <t>замена вх.вентилей д.15  - 2шт.</t>
  </si>
  <si>
    <t>1096 от 25.12.09г.</t>
  </si>
  <si>
    <t>определение в работе</t>
  </si>
  <si>
    <t>1101 от 31.12.09г.</t>
  </si>
  <si>
    <t>замена входных вентилей йф 15</t>
  </si>
  <si>
    <t>1029 от 16.11.09гш.</t>
  </si>
  <si>
    <t>замена входных вентилей ф15</t>
  </si>
  <si>
    <t>1034 от 16.11.09г.</t>
  </si>
  <si>
    <t>325 от 31.12.09г.</t>
  </si>
  <si>
    <t>№ 817 от 31.12.09.</t>
  </si>
  <si>
    <t>анализ горячей воды</t>
  </si>
  <si>
    <t>315 от 30.11.09г.</t>
  </si>
  <si>
    <t>601 от 30.11.09г.</t>
  </si>
  <si>
    <t>январь 2010г.</t>
  </si>
  <si>
    <t>февраль 2010г.</t>
  </si>
  <si>
    <t>март 2010г.</t>
  </si>
  <si>
    <t xml:space="preserve">очистка карнизов крыш от сосулек </t>
  </si>
  <si>
    <t>2 от 11.01.10</t>
  </si>
  <si>
    <t>21 от 31.01.10г.</t>
  </si>
  <si>
    <t>35 от 31.01.10</t>
  </si>
  <si>
    <t>ремонт ВВП</t>
  </si>
  <si>
    <t>22 от 19.02.10</t>
  </si>
  <si>
    <t>очистка карнизов крыш от сосулек и наледей</t>
  </si>
  <si>
    <t>21 от 12.02.10</t>
  </si>
  <si>
    <t>смена вентиля ф 25 м</t>
  </si>
  <si>
    <t>20 от 12.02.10</t>
  </si>
  <si>
    <t>смена вентиля ф 15 мм с аппаратом для газовой сварки и резки</t>
  </si>
  <si>
    <t>очистка карнизов крыш от сосулек и наледи</t>
  </si>
  <si>
    <t>42 от 12.03.10</t>
  </si>
  <si>
    <t>50 от 31.03.10</t>
  </si>
  <si>
    <t>устранение повреждения эл.проводки</t>
  </si>
  <si>
    <t>38 от 12.03.10</t>
  </si>
  <si>
    <t>ревизия ВРУ и этажных щитков, замена деталей, протяжка контактов</t>
  </si>
  <si>
    <t>46 от 26.03.10</t>
  </si>
  <si>
    <t>ремонт канализационного стояка</t>
  </si>
  <si>
    <t>44 от 19.03.10</t>
  </si>
  <si>
    <t>смена вентиля ф 15 мм с аппаратом для газовой сварки ирезки</t>
  </si>
  <si>
    <t>66 от 23.04.10</t>
  </si>
  <si>
    <t>замена патрона подвесного и лампочки</t>
  </si>
  <si>
    <t>62 от 16.04.10</t>
  </si>
  <si>
    <t>63 от 16.04.10</t>
  </si>
  <si>
    <t>отключение отопления</t>
  </si>
  <si>
    <t>68 от 30.04.10</t>
  </si>
  <si>
    <t>восстановление освещения в подвале</t>
  </si>
  <si>
    <t>ремонт кровли</t>
  </si>
  <si>
    <t>64 от 16.04.10</t>
  </si>
  <si>
    <t>ревизия задвижек ф 50 мм</t>
  </si>
  <si>
    <t>470 от 16.06.09</t>
  </si>
  <si>
    <t>апрель 2010г.</t>
  </si>
  <si>
    <t>типография</t>
  </si>
  <si>
    <t>май 2010г</t>
  </si>
  <si>
    <t>гидравлическое испытание вх.запорной арматуры</t>
  </si>
  <si>
    <t>77 от 14.05.10</t>
  </si>
  <si>
    <t>смена запорной арматуры</t>
  </si>
  <si>
    <t>74 от 07.05.10</t>
  </si>
  <si>
    <t>73 от 07.05.10</t>
  </si>
  <si>
    <t>установка циркуляционного насоса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</si>
  <si>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</si>
  <si>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</si>
  <si>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</si>
  <si>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</si>
  <si>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</si>
  <si>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</si>
  <si>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</si>
  <si>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</si>
  <si>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</t>
  </si>
  <si>
    <t>обслуживание регуляторов тепла</t>
  </si>
  <si>
    <t>обслуживание водоподогревателей</t>
  </si>
  <si>
    <t>июнь 2010 г.</t>
  </si>
  <si>
    <t>смена вентиля ф 15 мм с аппаратом для газовой сварки</t>
  </si>
  <si>
    <t>91 от 11.06.10</t>
  </si>
  <si>
    <t>замена лампочек 40 вт в подъезде</t>
  </si>
  <si>
    <t>97 от 25.06.10</t>
  </si>
  <si>
    <t>июль 2010г.</t>
  </si>
  <si>
    <t>115 от 23.07.10</t>
  </si>
  <si>
    <t>ревизия задвижек ф 80,100 мм</t>
  </si>
  <si>
    <t>ревизия и регулировка элеваторного узла</t>
  </si>
  <si>
    <t>промывка системы центрального отопления</t>
  </si>
  <si>
    <t>109 от 09.07.10</t>
  </si>
  <si>
    <t>опрессовка системы центрального отопления</t>
  </si>
  <si>
    <t>заполнение системы отопления технической водой</t>
  </si>
  <si>
    <t>укрепление элеваторных узлов</t>
  </si>
  <si>
    <t>подключение и отключение компрессора</t>
  </si>
  <si>
    <t>108 от 09.07.10</t>
  </si>
  <si>
    <t>подключение сварочного аппарата</t>
  </si>
  <si>
    <t>ревизия эл.щитка, замена автомата АЕ 16А</t>
  </si>
  <si>
    <t>смена вентиля ф 15 мм с аппататом для газовой сварки и резки</t>
  </si>
  <si>
    <t>119 от 30.07.10</t>
  </si>
  <si>
    <t>август 2010 г.</t>
  </si>
  <si>
    <t>установка КИП</t>
  </si>
  <si>
    <t>129 от 13.08.10</t>
  </si>
  <si>
    <t>отключение системы теплоснабжения, ГВС</t>
  </si>
  <si>
    <t>139 от 27.08.10</t>
  </si>
  <si>
    <t>включение системы теплоснабжения, ГВС</t>
  </si>
  <si>
    <t>сентябрь 2010 г.</t>
  </si>
  <si>
    <t>133 от 20.08.10</t>
  </si>
  <si>
    <t>126 от 06.08.10</t>
  </si>
  <si>
    <t>запуск системы отопления</t>
  </si>
  <si>
    <t>164 от 30.09.10</t>
  </si>
  <si>
    <t>октябрь 2010г.</t>
  </si>
  <si>
    <t>176 от 22.10.10</t>
  </si>
  <si>
    <t>174 от 15.10.10</t>
  </si>
  <si>
    <t>170 от 08.10.10</t>
  </si>
  <si>
    <t xml:space="preserve">смена вентиля </t>
  </si>
  <si>
    <t>177 от 22.10.10</t>
  </si>
  <si>
    <t>180 от 29.10.10</t>
  </si>
  <si>
    <t>поверка прибора учета тепловой энергии</t>
  </si>
  <si>
    <t>182 от 29.10.10</t>
  </si>
  <si>
    <t>Аварийное обслуживание</t>
  </si>
  <si>
    <t>Расчетно-кассовое обслуживание</t>
  </si>
  <si>
    <t>ноябрь 2010г.</t>
  </si>
  <si>
    <t>192 от 19.11.10</t>
  </si>
  <si>
    <t>декабрь 2010г.</t>
  </si>
  <si>
    <t>восстановление изоляции</t>
  </si>
  <si>
    <t>208 от 03.12.10</t>
  </si>
  <si>
    <t>209 от 10.12.10</t>
  </si>
  <si>
    <t>219 от 24.12.10</t>
  </si>
  <si>
    <t>смена вентиля ф 15 мм</t>
  </si>
  <si>
    <t>216 от 17.12.10</t>
  </si>
  <si>
    <t>январь 2011г.</t>
  </si>
  <si>
    <t>3 от 10.01.11</t>
  </si>
  <si>
    <t>очистка карнизов от сосулек и наледей</t>
  </si>
  <si>
    <t>8 от 14.01.11</t>
  </si>
  <si>
    <t>смена общедомового прибора учета</t>
  </si>
  <si>
    <t>7 от 14.01.11</t>
  </si>
  <si>
    <t>13 от 21.01.11</t>
  </si>
  <si>
    <t>февраль 2011 г.</t>
  </si>
  <si>
    <t>33 от 11.02.11</t>
  </si>
  <si>
    <t>28 от 04.02.11</t>
  </si>
  <si>
    <t>27 от 04.02.11</t>
  </si>
  <si>
    <t>37 от 18.02.11</t>
  </si>
  <si>
    <t>осмотр и ревизия ВРУ</t>
  </si>
  <si>
    <t>ревизия эл.щитка, замена автомата ПЕ 16А</t>
  </si>
  <si>
    <t>32 от 11.02.11</t>
  </si>
  <si>
    <t>март 2011г.</t>
  </si>
  <si>
    <t>смена вентиля ф 15 мм с САГ</t>
  </si>
  <si>
    <t>65 от 25.03.11</t>
  </si>
  <si>
    <t>обследование ВВП на предмет закипания латунных трубок</t>
  </si>
  <si>
    <t>49 от 05.03.11</t>
  </si>
  <si>
    <t>62 от 18.03.11</t>
  </si>
  <si>
    <t>прочистка канализационной вытяжки</t>
  </si>
  <si>
    <t>56 от 11.03.ю11</t>
  </si>
  <si>
    <t>апрель 2011г.</t>
  </si>
  <si>
    <t>отключение системы теплоснабжения</t>
  </si>
  <si>
    <t>83 от 29.04.11</t>
  </si>
  <si>
    <t>80 от 22.04.11</t>
  </si>
  <si>
    <t>79 от 22.04.11</t>
  </si>
  <si>
    <t>Обороты с мая 2010г. по апрель 2011г.</t>
  </si>
  <si>
    <t>Остаток на 01.05.2011г.</t>
  </si>
  <si>
    <t>Генеральный директор :                                 А.В.Митрофанов</t>
  </si>
  <si>
    <t>Главный экономист :                                      Т.С.Цалко</t>
  </si>
  <si>
    <t>май 2011г.</t>
  </si>
  <si>
    <t>ревизия задвижек топления ф 50 мм</t>
  </si>
  <si>
    <t>97 от 20.05.11</t>
  </si>
  <si>
    <t>ревизия задвижек отопления ф 80,100</t>
  </si>
  <si>
    <t>ревизия задвижек ХВС ф 80,100 мм</t>
  </si>
  <si>
    <t>ревизия задвижек ГВС ф 50 мм</t>
  </si>
  <si>
    <t>ревизия задвижек ГВС ф 80,100 мм</t>
  </si>
  <si>
    <t>ревизия элеваторного узла</t>
  </si>
  <si>
    <t>промывка фильтров в тепловом пункте</t>
  </si>
  <si>
    <t>промывка ситемы центрального отопления</t>
  </si>
  <si>
    <t>опрессовка системы центрального тпления</t>
  </si>
  <si>
    <t>гидравлические испытания вх.запорной арматуры</t>
  </si>
  <si>
    <t>94 от 13.05.11</t>
  </si>
  <si>
    <t>подключение и отключени компрессора</t>
  </si>
  <si>
    <t>96 от 20.05.11</t>
  </si>
  <si>
    <t>июнь 2011г.</t>
  </si>
  <si>
    <t>121 от 30.06.11</t>
  </si>
  <si>
    <t>навеска проушин на эл.щитке</t>
  </si>
  <si>
    <t>112 от 10.06.11</t>
  </si>
  <si>
    <t>ревизия эл.щитка,замена автомата АЕ 16А</t>
  </si>
  <si>
    <t>июль 2011г.</t>
  </si>
  <si>
    <t>освещение подвала</t>
  </si>
  <si>
    <t>126 от 08.07.11</t>
  </si>
  <si>
    <t>смена КИП</t>
  </si>
  <si>
    <t>133 от 22.07.11</t>
  </si>
  <si>
    <t>ремонт 4-х секций водоподогревателя</t>
  </si>
  <si>
    <t>130 от 15.07.11</t>
  </si>
  <si>
    <t>смена запорной арматуры по стоякам отопления</t>
  </si>
  <si>
    <t>136 от 29.07.11</t>
  </si>
  <si>
    <t>Тех.обслуживание газопроводов</t>
  </si>
  <si>
    <t>7736 от 02.06.11</t>
  </si>
  <si>
    <t>проверка работы регулятора температуры на бойлере</t>
  </si>
  <si>
    <t>опрессовка бойлера</t>
  </si>
  <si>
    <t>август 2011г.</t>
  </si>
  <si>
    <t>ревизия распаечной коробки</t>
  </si>
  <si>
    <t>148 от 19.08.11</t>
  </si>
  <si>
    <t>врезка кип на узел хвс</t>
  </si>
  <si>
    <t>145 от 12.08.11</t>
  </si>
  <si>
    <t>установка кип</t>
  </si>
  <si>
    <t>ремонт отмостки</t>
  </si>
  <si>
    <t>157 от 31.08.11</t>
  </si>
  <si>
    <t>отключение системы отопления</t>
  </si>
  <si>
    <t>152 от 26.08.11</t>
  </si>
  <si>
    <t>подключение системы отопления</t>
  </si>
  <si>
    <t>сентябрь 2011г.</t>
  </si>
  <si>
    <t>наращивание радиатора</t>
  </si>
  <si>
    <t>175 от 23.09.11</t>
  </si>
  <si>
    <t>172 от 16.09.11</t>
  </si>
  <si>
    <t>поверка прибора учета тепловой энергии и теплоносителя</t>
  </si>
  <si>
    <t>168 от 09.09.11</t>
  </si>
  <si>
    <t>подключение элеваторных узлов</t>
  </si>
  <si>
    <t>178 от 30.09.11</t>
  </si>
  <si>
    <t>октябрь 2011г.</t>
  </si>
  <si>
    <t>устранение свища на стояке хвс</t>
  </si>
  <si>
    <t>187 от 07.10.11</t>
  </si>
  <si>
    <t>устранение свища на п/сушителе</t>
  </si>
  <si>
    <t>198 от 28.10.11</t>
  </si>
  <si>
    <t>191 от 14.10.11</t>
  </si>
  <si>
    <t>поверка водосчетчика холодной воды</t>
  </si>
  <si>
    <t>ремонт батареи</t>
  </si>
  <si>
    <t>193 от 21.10.11</t>
  </si>
  <si>
    <t>устранение течи хвс</t>
  </si>
  <si>
    <t>ноябрь 2011г.</t>
  </si>
  <si>
    <t>ремонт входов в подвал</t>
  </si>
  <si>
    <t>219 от 30.11.11</t>
  </si>
  <si>
    <t>установка датчика движения</t>
  </si>
  <si>
    <t>214 от 25.11.11</t>
  </si>
  <si>
    <t>211 от 18.11.11</t>
  </si>
  <si>
    <t>ревизия вру</t>
  </si>
  <si>
    <t xml:space="preserve"> декабрь  2011г.</t>
  </si>
  <si>
    <t>226 от 02.12.11</t>
  </si>
  <si>
    <t>Ревизия эл щитка</t>
  </si>
  <si>
    <t>243 от 30.12.11</t>
  </si>
  <si>
    <t>420 от 01.12.11</t>
  </si>
  <si>
    <t>Замена стояка холодной воды</t>
  </si>
  <si>
    <t>227 от 02.12.11</t>
  </si>
  <si>
    <t>Замена стекла (Калькуляция №1)</t>
  </si>
  <si>
    <t>232 от 09.12.11</t>
  </si>
  <si>
    <t>Смена вентеля ф 15 мм с аппаратом для газовой сварки  и резки (Локальная смета №42)</t>
  </si>
  <si>
    <t>231 от 09.12.11</t>
  </si>
  <si>
    <t>Ремонт рамы</t>
  </si>
  <si>
    <t>240 от 23.12.11</t>
  </si>
  <si>
    <t>Отключение циркуляционного насоса</t>
  </si>
  <si>
    <t>244 от 30.12.11</t>
  </si>
  <si>
    <t>Подключение циркуляционного насоса,удаление воздушных пробок</t>
  </si>
  <si>
    <t xml:space="preserve"> Январь 2012 г.</t>
  </si>
  <si>
    <t>Замена лампочек 40Вт в подъезде (в подвале) (Калькуляция 32 /эл)</t>
  </si>
  <si>
    <t>7 от 20.01.12</t>
  </si>
  <si>
    <t>Февраль  2012 г.</t>
  </si>
  <si>
    <t>Смена вентеля  ф 20 мм (Локакльная смета №50)</t>
  </si>
  <si>
    <t>14 от 27.01.12</t>
  </si>
  <si>
    <t>Смена вентеля  ф 15 мм с аппаратом для газовой сварки и резки (Локакльная смета №42)</t>
  </si>
  <si>
    <t>5 от 13.01.12</t>
  </si>
  <si>
    <t>Смена вентиля  ф 15 мм (Локальная смета №49)</t>
  </si>
  <si>
    <t>Замена патронов и лампочек (акт №6 от 10.02.12)</t>
  </si>
  <si>
    <t>25 от 10.02.12</t>
  </si>
  <si>
    <t>Ремонт системы электроснабжения (Локальная смета №28/-4тр/11 изм электр)</t>
  </si>
  <si>
    <t>Март  2012 г.</t>
  </si>
  <si>
    <t>Анализ воды</t>
  </si>
  <si>
    <t>Протокол лабораторных исследований № 420 от 06.02.12</t>
  </si>
  <si>
    <t>Очистка кровли отснега и скалывание сосулек (Калькуляция №6/кр/ТСС/11)</t>
  </si>
  <si>
    <t>24 от 03.02.12</t>
  </si>
  <si>
    <t>Проверка бойлера на плотность и прочность (Калькуляция №7/ТСС/11)</t>
  </si>
  <si>
    <t>30 от 17.02.12</t>
  </si>
  <si>
    <t xml:space="preserve">Очистка кровли от снега и скалывание сосулек </t>
  </si>
  <si>
    <t>31 от 17.02.12</t>
  </si>
  <si>
    <t>смена вентиля ф 20 мм</t>
  </si>
  <si>
    <t>26 от 10.02.12</t>
  </si>
  <si>
    <t>41 от 29.02.12</t>
  </si>
  <si>
    <t>Ремонт кровли ( Локальная смета № 5)</t>
  </si>
  <si>
    <t>77 от 23.03.12</t>
  </si>
  <si>
    <t>80 от 30.03.12</t>
  </si>
  <si>
    <t xml:space="preserve">Проверка бойлера  на предмет накипеобразования латунных трубок (со снятием калачей) </t>
  </si>
  <si>
    <t>59 от 07.03.12</t>
  </si>
  <si>
    <t>Ревизия ЩЭ</t>
  </si>
  <si>
    <t>63 от 16.03.12</t>
  </si>
  <si>
    <t>Ревизия ШР</t>
  </si>
  <si>
    <t>Ревизия ЩЭ и ШР (мат-лы)</t>
  </si>
  <si>
    <t>63 от 16.03.12 (акт №16 от 14.03.12)</t>
  </si>
  <si>
    <t>Ремонт водоотведения</t>
  </si>
  <si>
    <t>64 от 16.03.12</t>
  </si>
  <si>
    <t>Апрель  2012 г.</t>
  </si>
  <si>
    <t>Замена лампочек 40 Вт в подъезде (в подвале)</t>
  </si>
  <si>
    <t>95 от 13.04.12</t>
  </si>
  <si>
    <t>89 от 06.04.12</t>
  </si>
  <si>
    <t>Отключение системы отопления</t>
  </si>
  <si>
    <t>105 от 28.04.12</t>
  </si>
  <si>
    <t>Отключение подпитки элеваторного узла</t>
  </si>
  <si>
    <t>105 от 28.04.12 (акт № 39 от 25.04.12)</t>
  </si>
  <si>
    <t>Ремонт канализационного стояка</t>
  </si>
  <si>
    <t>105 от 28.04.12 (акт 3 53 от 28.04.12)</t>
  </si>
  <si>
    <t>Изготовление и установка дверей выхода на кровлю</t>
  </si>
  <si>
    <t>91 от 06.04.12 (акт № 10 от 06.04.12)</t>
  </si>
  <si>
    <t>ростелеком</t>
  </si>
  <si>
    <t>Проверка ВВП на плотность и прочность</t>
  </si>
  <si>
    <t>акт от 7. 02.12</t>
  </si>
  <si>
    <t>акт от 16.02.12</t>
  </si>
  <si>
    <t>Обороты с мая 2011г. по апрель 2012г.</t>
  </si>
  <si>
    <t>Остаток на 01.05.2012г.</t>
  </si>
  <si>
    <t>Установка приборов учета</t>
  </si>
  <si>
    <t>194 от 21.10.11 (акт № 3 от 20.10.11)</t>
  </si>
  <si>
    <t>Генеральный  директор</t>
  </si>
  <si>
    <t>А. В. Митрофанов</t>
  </si>
  <si>
    <t>Экономист 2-ой категории по учету лицевых  счетов МКД</t>
  </si>
  <si>
    <t>Май  2012 г.</t>
  </si>
  <si>
    <t>Июнь  2012 г.</t>
  </si>
  <si>
    <t>Июль 2012 г.</t>
  </si>
  <si>
    <t>Август  2012 г.</t>
  </si>
  <si>
    <t>Обслуживание общедомовых приборов учета холодного водоснабжения</t>
  </si>
  <si>
    <t>Обслуживание общедомовых приборов учета горячего  водоснабжения</t>
  </si>
  <si>
    <t>Обслуживание общедомовых приборов учета теплоэнергии</t>
  </si>
  <si>
    <t>Проверка работы регулятора температуры на бойлере</t>
  </si>
  <si>
    <t>Устранение течи п/сушителя в перекрытии</t>
  </si>
  <si>
    <t xml:space="preserve">121 от 25.05.12 (акт № 25 от 25.05.12) </t>
  </si>
  <si>
    <t>Ревизия патрона</t>
  </si>
  <si>
    <t>120 от 25.05.12</t>
  </si>
  <si>
    <t>Гидравлические испытания вх.запорной арматуры</t>
  </si>
  <si>
    <t>118 от 18.05.12</t>
  </si>
  <si>
    <t>Установка решеток на подвальные продухи</t>
  </si>
  <si>
    <t>119 от 18.05.12</t>
  </si>
  <si>
    <t>Смена шарового крана ф 15 мм с аппаратом для газовой сварки и резки</t>
  </si>
  <si>
    <t>110 от 05.05.12</t>
  </si>
  <si>
    <t>Смена шарового крана ф 15 мм</t>
  </si>
  <si>
    <t>161 от 27.07.12</t>
  </si>
  <si>
    <t>Замена патрона настенного и лампочки</t>
  </si>
  <si>
    <t>160 от 27.07.12</t>
  </si>
  <si>
    <t>Опрессовка элеваторного узла</t>
  </si>
  <si>
    <t>150 от 06.07.12</t>
  </si>
  <si>
    <t>147 от 02.07.12</t>
  </si>
  <si>
    <t>Ревизия эл.щитка, замена автомата АЕ 16А</t>
  </si>
  <si>
    <t>141 от 02.07.12</t>
  </si>
  <si>
    <t>Ревизия эл.щитка, замена автомата АЕ 25А</t>
  </si>
  <si>
    <t>170 от 03.08.12</t>
  </si>
  <si>
    <t>173 от 10.08.12 (акт № 8 от 07.08.12)</t>
  </si>
  <si>
    <t>Изготовление и установка сопла</t>
  </si>
  <si>
    <t>173 от 10.08.12</t>
  </si>
  <si>
    <t>Откачка воды из подвала</t>
  </si>
  <si>
    <t>178 от 17.08.12</t>
  </si>
  <si>
    <t>Текущий ремонт жилого дома (Уборка мусора, изоляция, окраска)</t>
  </si>
  <si>
    <t>174 от 10.08.12</t>
  </si>
  <si>
    <t>Отключение ситемы теплоснабжения</t>
  </si>
  <si>
    <t>183 от 24.08.12</t>
  </si>
  <si>
    <t>Включение системы теплоснабжения</t>
  </si>
  <si>
    <t>Сентябрь  2012 г.</t>
  </si>
  <si>
    <t>199 от 21.09.12</t>
  </si>
  <si>
    <t>Снятие заглушек на эл.узле</t>
  </si>
  <si>
    <t>203 от 28.09.12 (акт № 38 от 26.09.12)</t>
  </si>
  <si>
    <t>Подключение системы отопления</t>
  </si>
  <si>
    <t>203 от 28.09.12</t>
  </si>
  <si>
    <t>Ремонт ВВП</t>
  </si>
  <si>
    <t>Замена лампочек 60 Вт в подъезде (в подвале)</t>
  </si>
  <si>
    <t>190 от 07.09.12</t>
  </si>
  <si>
    <t>Устранение свища на отоплении</t>
  </si>
  <si>
    <t>208 от 30.09.12 (акт №12 от 30.09.12)</t>
  </si>
  <si>
    <t>Врезка шаровых кранов</t>
  </si>
  <si>
    <t>208 от 30.09.12 (акт №19 от 30.09.12)</t>
  </si>
  <si>
    <t>208 от 30.09.12</t>
  </si>
  <si>
    <t>213 от 30.09.12</t>
  </si>
  <si>
    <t>Ревизия ВРУ</t>
  </si>
  <si>
    <t>210 от 30.09.12</t>
  </si>
  <si>
    <t>Октябрь  2012 г.</t>
  </si>
  <si>
    <t xml:space="preserve"> Ноябрь  2012 г.</t>
  </si>
  <si>
    <t xml:space="preserve"> Декабрь  2012 г.</t>
  </si>
  <si>
    <t>Ревизия эл. Щитка</t>
  </si>
  <si>
    <t>149 от 06.07.12</t>
  </si>
  <si>
    <t>Промывка системы центрального отопления</t>
  </si>
  <si>
    <t>153 от 13.07.12</t>
  </si>
  <si>
    <t>Опрессовка системы центрального отопления</t>
  </si>
  <si>
    <t>Заполнение системы отопления технической водой с удалением воздушных пробок</t>
  </si>
  <si>
    <t>Ревизия задвижек отопления  ф 50 мм</t>
  </si>
  <si>
    <t>148 от 02.07.12</t>
  </si>
  <si>
    <t>Ревизия задвижек отопления  ф 80,100 мм</t>
  </si>
  <si>
    <t>Ревизия задвижек ХВС  ф 80,100 мм</t>
  </si>
  <si>
    <t>Ревизия задвижек ГВС  ф 50 мм</t>
  </si>
  <si>
    <t>Ревизия задвижек ГВС  ф80,100 мм</t>
  </si>
  <si>
    <t>Ревизия элеваторного узла (сопло)</t>
  </si>
  <si>
    <t>Промывка фильтров в тепловом пункте</t>
  </si>
  <si>
    <t>Смена запорной арматуры по стоякам отопления</t>
  </si>
  <si>
    <t>Освещение подвала</t>
  </si>
  <si>
    <t>155 от 20.07.12 (акт № 13 от 18.07.12)</t>
  </si>
  <si>
    <t xml:space="preserve"> Январь 2013 г.</t>
  </si>
  <si>
    <t>Исследование горячей воды</t>
  </si>
  <si>
    <t>Счет-фактура № 5/02098 от 03.11.12 (Протоколо иследования № 7653-7662 от 29.10.12)</t>
  </si>
  <si>
    <t>Ревизия эл.щитка, замена деталей</t>
  </si>
  <si>
    <t>23 от 31.01.13</t>
  </si>
  <si>
    <t>Обслуживание вводных и внутренних газопроводов жилого дома</t>
  </si>
  <si>
    <t xml:space="preserve"> Февраль 2013 г.</t>
  </si>
  <si>
    <t>Замена лампочек 95 ВТ в подъезде (в подвале)</t>
  </si>
  <si>
    <t xml:space="preserve">34 от 08.02.13 </t>
  </si>
  <si>
    <t>Очистка кровли от снега и сосулек</t>
  </si>
  <si>
    <t>45 от 15.02.13</t>
  </si>
  <si>
    <t>47 от 22.02.13</t>
  </si>
  <si>
    <t>47 от 22.02.13 (акт № 19 от 19.02.13)</t>
  </si>
  <si>
    <t>Проверка бойлера на предмет накипиобразования латунных трубок (со снятием калачей)</t>
  </si>
  <si>
    <t>48 от 22.02.13</t>
  </si>
  <si>
    <t xml:space="preserve">Устройство кровли </t>
  </si>
  <si>
    <t>49 от 22.02.13</t>
  </si>
  <si>
    <t>Диагностика приборов учета тепловой энергии и теплоносителя</t>
  </si>
  <si>
    <t>54/5 от 19.02.13 (акт № 1 от 19.02.13)</t>
  </si>
  <si>
    <t>214 от 30.09.12</t>
  </si>
  <si>
    <t xml:space="preserve">  </t>
  </si>
  <si>
    <t>Разработка проекта (Установка автоматизированного теплового пункта)</t>
  </si>
  <si>
    <t>Энергоаудит (Установка автоматизированного теплового пункта)</t>
  </si>
  <si>
    <t>Страхование общедомового имущества</t>
  </si>
  <si>
    <t>Март 2013 г.</t>
  </si>
  <si>
    <t>Прочистка вентиляционных каналов и канализационных вытяжек</t>
  </si>
  <si>
    <t>215 от 30.09.12 (акт от 20.12.12)</t>
  </si>
  <si>
    <t>Проверка бойлера на плотность и прочность</t>
  </si>
  <si>
    <t>акт от 19.09.12</t>
  </si>
  <si>
    <t>акт от 05.12.12</t>
  </si>
  <si>
    <t>Опрессовка бойлера</t>
  </si>
  <si>
    <t>акт от 02.07.12</t>
  </si>
  <si>
    <t>акт от 12.02.13</t>
  </si>
  <si>
    <t>Апрель 2013 г.</t>
  </si>
  <si>
    <t>94 от 19.04.13 (акт от 16.04.13)</t>
  </si>
  <si>
    <t>Замена лампочек 95 Вт в подъезде (в подвале)</t>
  </si>
  <si>
    <t>94 от 19.04.13 (акт от 19.04.13)</t>
  </si>
  <si>
    <t>Отчет по выполненным работам ул. Ленинского Комсомола , 39 с мая 2012 г. по апрель 2013 г.</t>
  </si>
  <si>
    <t>89 от 05.04.13 (акт от 04.04.13)</t>
  </si>
  <si>
    <t>Смена шарового крана ф 25 мм</t>
  </si>
  <si>
    <t>98 от 26.04.13 (акт от 22.04.13)</t>
  </si>
  <si>
    <t>Замена стояка ХВС</t>
  </si>
  <si>
    <t>98 от 26.04.13 (акт № 46 от 25.04.13)</t>
  </si>
  <si>
    <t>71 от 22.03.13 (акт от 18.03.13)</t>
  </si>
  <si>
    <t>74 от 29.03.13 (акт от 25.03.13)</t>
  </si>
  <si>
    <t>99 от 26.04.13 (акт от 10.04.13)</t>
  </si>
  <si>
    <t>Регулировка элеваторного узла</t>
  </si>
  <si>
    <t>Обороты с мая 2012г. по апрель 2013г.</t>
  </si>
  <si>
    <t>Е. П. Калинина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</si>
  <si>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</si>
  <si>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</si>
  <si>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</si>
  <si>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</si>
  <si>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</si>
  <si>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1.05.12г.</t>
  </si>
  <si>
    <t>Итого: прогноз Экономия(+) / Долг(-) на 1.05.2013</t>
  </si>
  <si>
    <t>Выполнено работ заявочного характера</t>
  </si>
  <si>
    <t>16057,08 (по тарифу)</t>
  </si>
  <si>
    <t>ВымпелКом</t>
  </si>
  <si>
    <t xml:space="preserve">Начислено  </t>
  </si>
  <si>
    <t>Жители МКД</t>
  </si>
  <si>
    <t>Медведева Т.А.</t>
  </si>
  <si>
    <t>Вьюгин С.Ю.</t>
  </si>
  <si>
    <t>Крылов А.Г.</t>
  </si>
  <si>
    <t>Ростелеком+ВымпелКом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</si>
  <si>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</si>
  <si>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</si>
  <si>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</si>
  <si>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</si>
  <si>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</si>
  <si>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Смена задвижки на элеваторном узле (ф80-1шт., ф100-1шт.)</t>
  </si>
  <si>
    <t>Смена задвижек на ХВС (ф80-2шт.)</t>
  </si>
  <si>
    <t>акт от 12.11.12</t>
  </si>
  <si>
    <t>Смена задвижки на элеваторном узле (ф100-1шт.)</t>
  </si>
  <si>
    <t>Смена запорной арматуры (отопление), установка модуля на ГВС (ф80-1шт.)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</si>
</sst>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6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u val="single"/>
      <sz val="11"/>
      <name val="Arial Cyr"/>
      <family val="0"/>
    </font>
    <font>
      <sz val="8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b/>
      <sz val="11"/>
      <color rgb="FFFF0000"/>
      <name val="Arial Cyr"/>
      <family val="0"/>
    </font>
    <font>
      <b/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0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2" fillId="35" borderId="11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  <xf numFmtId="2" fontId="0" fillId="35" borderId="0" xfId="0" applyNumberFormat="1" applyFill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" fontId="5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/>
    </xf>
    <xf numFmtId="0" fontId="0" fillId="35" borderId="0" xfId="0" applyFill="1" applyAlignment="1">
      <alignment horizontal="center" vertical="center" wrapText="1"/>
    </xf>
    <xf numFmtId="2" fontId="1" fillId="35" borderId="0" xfId="0" applyNumberFormat="1" applyFont="1" applyFill="1" applyAlignment="1">
      <alignment/>
    </xf>
    <xf numFmtId="2" fontId="12" fillId="35" borderId="0" xfId="0" applyNumberFormat="1" applyFont="1" applyFill="1" applyAlignment="1">
      <alignment/>
    </xf>
    <xf numFmtId="0" fontId="11" fillId="35" borderId="0" xfId="0" applyFont="1" applyFill="1" applyAlignment="1">
      <alignment/>
    </xf>
    <xf numFmtId="0" fontId="8" fillId="35" borderId="0" xfId="0" applyFont="1" applyFill="1" applyAlignment="1">
      <alignment horizontal="center" wrapText="1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2" fontId="10" fillId="36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2" fontId="1" fillId="36" borderId="11" xfId="0" applyNumberFormat="1" applyFont="1" applyFill="1" applyBorder="1" applyAlignment="1">
      <alignment horizontal="center"/>
    </xf>
    <xf numFmtId="2" fontId="1" fillId="36" borderId="10" xfId="0" applyNumberFormat="1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0" fillId="36" borderId="11" xfId="0" applyFont="1" applyFill="1" applyBorder="1" applyAlignment="1">
      <alignment horizontal="center" vertical="center" wrapText="1"/>
    </xf>
    <xf numFmtId="2" fontId="10" fillId="36" borderId="10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/>
    </xf>
    <xf numFmtId="0" fontId="0" fillId="36" borderId="0" xfId="0" applyFill="1" applyAlignment="1">
      <alignment horizontal="center"/>
    </xf>
    <xf numFmtId="2" fontId="2" fillId="36" borderId="10" xfId="0" applyNumberFormat="1" applyFont="1" applyFill="1" applyBorder="1" applyAlignment="1">
      <alignment horizontal="center" vertical="center"/>
    </xf>
    <xf numFmtId="2" fontId="1" fillId="36" borderId="11" xfId="0" applyNumberFormat="1" applyFont="1" applyFill="1" applyBorder="1" applyAlignment="1">
      <alignment horizontal="center" vertical="center"/>
    </xf>
    <xf numFmtId="2" fontId="1" fillId="36" borderId="10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3" fillId="36" borderId="11" xfId="0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57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2" fontId="13" fillId="36" borderId="11" xfId="0" applyNumberFormat="1" applyFont="1" applyFill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57" fillId="35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1" fillId="35" borderId="0" xfId="0" applyFont="1" applyFill="1" applyAlignment="1">
      <alignment horizontal="left" vertical="center" wrapText="1"/>
    </xf>
    <xf numFmtId="0" fontId="11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2" fontId="58" fillId="35" borderId="0" xfId="0" applyNumberFormat="1" applyFont="1" applyFill="1" applyAlignment="1">
      <alignment/>
    </xf>
    <xf numFmtId="2" fontId="1" fillId="37" borderId="11" xfId="0" applyNumberFormat="1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/>
    </xf>
    <xf numFmtId="0" fontId="1" fillId="36" borderId="0" xfId="0" applyFont="1" applyFill="1" applyAlignment="1">
      <alignment horizontal="center"/>
    </xf>
    <xf numFmtId="2" fontId="10" fillId="37" borderId="11" xfId="0" applyNumberFormat="1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2" fontId="1" fillId="37" borderId="10" xfId="0" applyNumberFormat="1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59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/>
    </xf>
    <xf numFmtId="2" fontId="2" fillId="35" borderId="11" xfId="0" applyNumberFormat="1" applyFont="1" applyFill="1" applyBorder="1" applyAlignment="1">
      <alignment/>
    </xf>
    <xf numFmtId="0" fontId="15" fillId="35" borderId="0" xfId="0" applyFont="1" applyFill="1" applyAlignment="1">
      <alignment/>
    </xf>
    <xf numFmtId="0" fontId="15" fillId="35" borderId="0" xfId="0" applyFont="1" applyFill="1" applyAlignment="1">
      <alignment wrapText="1"/>
    </xf>
    <xf numFmtId="2" fontId="14" fillId="0" borderId="11" xfId="0" applyNumberFormat="1" applyFont="1" applyBorder="1" applyAlignment="1">
      <alignment horizontal="center"/>
    </xf>
    <xf numFmtId="0" fontId="1" fillId="37" borderId="1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1" fillId="35" borderId="0" xfId="0" applyFont="1" applyFill="1" applyAlignment="1">
      <alignment horizontal="left" vertical="center" wrapText="1"/>
    </xf>
    <xf numFmtId="0" fontId="11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0" fillId="35" borderId="14" xfId="0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9;&#1085;&#1086;&#1089;&#1082;&#1072;%20&#1089;%20&#1087;&#1088;&#1086;&#1074;&#1077;&#1088;&#1082;&#1086;&#1081;\&#1056;&#1072;&#1079;&#1085;&#1086;&#1089;&#1082;&#1072;%20&#1087;&#1086;%20&#1083;&#1080;&#1094;&#1077;&#1074;&#1099;&#1084;%20&#1089;&#1095;&#1077;&#1090;&#1072;&#1084;%20&#1077;&#1078;&#1077;&#1084;&#1077;&#1089;&#1103;&#1095;&#1085;&#1072;&#1103;%20&#1080;%20&#1086;&#1089;&#1090;&#1072;&#1090;&#1082;&#1080;%20&#1085;&#1072;%20&#1083;&#1089;&#1095;&#1077;&#1090;&#1072;&#1093;%20&#1080;&#1088;&#1072;%20&#1089;%202009%20&#1075;&#1086;&#1076;&#1072;\&#1051;&#1077;&#1085;&#1080;&#1085;&#1089;&#1082;&#1086;&#1075;&#1086;%20&#1050;&#1086;&#1084;&#1089;&#1086;&#1084;&#1086;&#1083;&#1072;\&#1051;&#1050;39%20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8">
          <cell r="EN58">
            <v>151522.5471428571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316"/>
  <sheetViews>
    <sheetView tabSelected="1" zoomScalePageLayoutView="0" workbookViewId="0" topLeftCell="A65">
      <pane xSplit="18" topLeftCell="FU1" activePane="topRight" state="frozen"/>
      <selection pane="topLeft" activeCell="A1" sqref="A1"/>
      <selection pane="topRight" activeCell="FZ94" sqref="FZ94"/>
    </sheetView>
  </sheetViews>
  <sheetFormatPr defaultColWidth="9.00390625" defaultRowHeight="12.75"/>
  <cols>
    <col min="1" max="1" width="37.625" style="11" customWidth="1"/>
    <col min="2" max="19" width="12.25390625" style="11" hidden="1" customWidth="1"/>
    <col min="20" max="20" width="33.625" style="11" hidden="1" customWidth="1"/>
    <col min="21" max="22" width="12.125" style="11" hidden="1" customWidth="1"/>
    <col min="23" max="23" width="33.625" style="11" hidden="1" customWidth="1"/>
    <col min="24" max="25" width="12.125" style="11" hidden="1" customWidth="1"/>
    <col min="26" max="26" width="33.625" style="11" hidden="1" customWidth="1"/>
    <col min="27" max="28" width="12.125" style="11" hidden="1" customWidth="1"/>
    <col min="29" max="29" width="31.75390625" style="10" hidden="1" customWidth="1"/>
    <col min="30" max="32" width="0" style="10" hidden="1" customWidth="1"/>
    <col min="33" max="33" width="33.625" style="11" hidden="1" customWidth="1"/>
    <col min="34" max="35" width="12.125" style="11" hidden="1" customWidth="1"/>
    <col min="36" max="36" width="33.625" style="11" hidden="1" customWidth="1"/>
    <col min="37" max="38" width="12.125" style="11" hidden="1" customWidth="1"/>
    <col min="39" max="39" width="33.625" style="11" hidden="1" customWidth="1"/>
    <col min="40" max="41" width="12.125" style="11" hidden="1" customWidth="1"/>
    <col min="42" max="42" width="33.625" style="11" hidden="1" customWidth="1"/>
    <col min="43" max="44" width="12.125" style="11" hidden="1" customWidth="1"/>
    <col min="45" max="45" width="33.625" style="11" hidden="1" customWidth="1"/>
    <col min="46" max="47" width="12.125" style="11" hidden="1" customWidth="1"/>
    <col min="48" max="48" width="33.625" style="11" hidden="1" customWidth="1"/>
    <col min="49" max="50" width="12.125" style="11" hidden="1" customWidth="1"/>
    <col min="51" max="51" width="33.625" style="11" hidden="1" customWidth="1"/>
    <col min="52" max="53" width="12.125" style="11" hidden="1" customWidth="1"/>
    <col min="54" max="54" width="33.625" style="11" hidden="1" customWidth="1"/>
    <col min="55" max="56" width="12.125" style="11" hidden="1" customWidth="1"/>
    <col min="57" max="57" width="33.625" style="11" hidden="1" customWidth="1"/>
    <col min="58" max="59" width="12.125" style="11" hidden="1" customWidth="1"/>
    <col min="60" max="60" width="33.625" style="11" hidden="1" customWidth="1"/>
    <col min="61" max="62" width="12.125" style="11" hidden="1" customWidth="1"/>
    <col min="63" max="63" width="33.625" style="11" hidden="1" customWidth="1"/>
    <col min="64" max="65" width="12.125" style="11" hidden="1" customWidth="1"/>
    <col min="66" max="66" width="33.625" style="11" hidden="1" customWidth="1"/>
    <col min="67" max="68" width="12.125" style="11" hidden="1" customWidth="1"/>
    <col min="69" max="69" width="9.625" style="11" hidden="1" customWidth="1"/>
    <col min="70" max="70" width="0" style="11" hidden="1" customWidth="1"/>
    <col min="71" max="71" width="33.625" style="11" hidden="1" customWidth="1"/>
    <col min="72" max="73" width="12.125" style="11" hidden="1" customWidth="1"/>
    <col min="74" max="74" width="33.625" style="11" hidden="1" customWidth="1"/>
    <col min="75" max="76" width="12.125" style="11" hidden="1" customWidth="1"/>
    <col min="77" max="77" width="33.625" style="11" hidden="1" customWidth="1"/>
    <col min="78" max="79" width="12.125" style="11" hidden="1" customWidth="1"/>
    <col min="80" max="80" width="33.625" style="11" hidden="1" customWidth="1"/>
    <col min="81" max="82" width="12.125" style="11" hidden="1" customWidth="1"/>
    <col min="83" max="83" width="33.625" style="11" hidden="1" customWidth="1"/>
    <col min="84" max="85" width="12.125" style="11" hidden="1" customWidth="1"/>
    <col min="86" max="86" width="33.625" style="11" hidden="1" customWidth="1"/>
    <col min="87" max="88" width="12.125" style="11" hidden="1" customWidth="1"/>
    <col min="89" max="89" width="33.625" style="11" hidden="1" customWidth="1"/>
    <col min="90" max="91" width="12.125" style="11" hidden="1" customWidth="1"/>
    <col min="92" max="92" width="33.625" style="11" hidden="1" customWidth="1"/>
    <col min="93" max="94" width="12.125" style="11" hidden="1" customWidth="1"/>
    <col min="95" max="95" width="33.625" style="11" hidden="1" customWidth="1"/>
    <col min="96" max="97" width="12.125" style="11" hidden="1" customWidth="1"/>
    <col min="98" max="98" width="33.625" style="11" hidden="1" customWidth="1"/>
    <col min="99" max="100" width="12.125" style="11" hidden="1" customWidth="1"/>
    <col min="101" max="101" width="33.625" style="11" hidden="1" customWidth="1"/>
    <col min="102" max="103" width="12.125" style="11" hidden="1" customWidth="1"/>
    <col min="104" max="104" width="33.625" style="11" hidden="1" customWidth="1"/>
    <col min="105" max="106" width="12.125" style="11" hidden="1" customWidth="1"/>
    <col min="107" max="107" width="0" style="11" hidden="1" customWidth="1"/>
    <col min="108" max="108" width="11.875" style="11" hidden="1" customWidth="1"/>
    <col min="109" max="109" width="33.625" style="11" hidden="1" customWidth="1"/>
    <col min="110" max="111" width="12.125" style="11" hidden="1" customWidth="1"/>
    <col min="112" max="112" width="33.625" style="11" hidden="1" customWidth="1"/>
    <col min="113" max="114" width="12.125" style="11" hidden="1" customWidth="1"/>
    <col min="115" max="115" width="33.625" style="11" hidden="1" customWidth="1"/>
    <col min="116" max="117" width="12.125" style="11" hidden="1" customWidth="1"/>
    <col min="118" max="118" width="33.625" style="11" hidden="1" customWidth="1"/>
    <col min="119" max="120" width="12.125" style="11" hidden="1" customWidth="1"/>
    <col min="121" max="121" width="33.625" style="11" hidden="1" customWidth="1"/>
    <col min="122" max="123" width="12.125" style="11" hidden="1" customWidth="1"/>
    <col min="124" max="124" width="33.625" style="11" hidden="1" customWidth="1"/>
    <col min="125" max="126" width="12.125" style="11" hidden="1" customWidth="1"/>
    <col min="127" max="127" width="33.625" style="11" hidden="1" customWidth="1"/>
    <col min="128" max="129" width="12.125" style="11" hidden="1" customWidth="1"/>
    <col min="130" max="130" width="33.625" style="11" hidden="1" customWidth="1"/>
    <col min="131" max="132" width="12.125" style="11" hidden="1" customWidth="1"/>
    <col min="133" max="133" width="33.625" style="11" hidden="1" customWidth="1"/>
    <col min="134" max="135" width="12.125" style="11" hidden="1" customWidth="1"/>
    <col min="136" max="136" width="33.625" style="11" hidden="1" customWidth="1"/>
    <col min="137" max="138" width="12.125" style="11" hidden="1" customWidth="1"/>
    <col min="139" max="139" width="33.625" style="11" hidden="1" customWidth="1"/>
    <col min="140" max="141" width="12.125" style="11" hidden="1" customWidth="1"/>
    <col min="142" max="142" width="33.625" style="11" hidden="1" customWidth="1"/>
    <col min="143" max="144" width="12.125" style="11" hidden="1" customWidth="1"/>
    <col min="145" max="146" width="12.125" style="11" customWidth="1"/>
    <col min="147" max="147" width="33.625" style="11" customWidth="1"/>
    <col min="148" max="149" width="12.125" style="11" customWidth="1"/>
    <col min="150" max="150" width="33.625" style="11" customWidth="1"/>
    <col min="151" max="152" width="12.125" style="11" customWidth="1"/>
    <col min="153" max="153" width="33.625" style="11" customWidth="1"/>
    <col min="154" max="155" width="12.125" style="11" customWidth="1"/>
    <col min="156" max="156" width="33.625" style="11" customWidth="1"/>
    <col min="157" max="158" width="12.125" style="11" customWidth="1"/>
    <col min="159" max="159" width="35.00390625" style="11" customWidth="1"/>
    <col min="160" max="161" width="12.125" style="11" customWidth="1"/>
    <col min="162" max="162" width="33.625" style="11" customWidth="1"/>
    <col min="163" max="164" width="12.125" style="11" customWidth="1"/>
    <col min="165" max="165" width="33.625" style="11" customWidth="1"/>
    <col min="166" max="167" width="12.125" style="11" customWidth="1"/>
    <col min="168" max="168" width="34.875" style="11" customWidth="1"/>
    <col min="169" max="170" width="12.125" style="11" customWidth="1"/>
    <col min="171" max="171" width="33.625" style="11" customWidth="1"/>
    <col min="172" max="173" width="12.125" style="11" customWidth="1"/>
    <col min="174" max="174" width="35.75390625" style="0" customWidth="1"/>
    <col min="175" max="175" width="12.25390625" style="0" customWidth="1"/>
    <col min="176" max="176" width="12.625" style="0" customWidth="1"/>
    <col min="177" max="177" width="34.25390625" style="0" customWidth="1"/>
    <col min="178" max="178" width="12.00390625" style="0" customWidth="1"/>
    <col min="179" max="179" width="12.25390625" style="0" customWidth="1"/>
    <col min="180" max="180" width="35.75390625" style="0" customWidth="1"/>
    <col min="181" max="181" width="12.00390625" style="0" customWidth="1"/>
    <col min="182" max="182" width="11.875" style="144" customWidth="1"/>
    <col min="183" max="183" width="11.375" style="0" customWidth="1"/>
  </cols>
  <sheetData>
    <row r="1" spans="1:182" s="7" customFormat="1" ht="13.5" customHeight="1">
      <c r="A1" s="185" t="s">
        <v>632</v>
      </c>
      <c r="B1" s="186"/>
      <c r="C1" s="186"/>
      <c r="D1" s="186"/>
      <c r="E1" s="186"/>
      <c r="F1" s="186"/>
      <c r="G1" s="186"/>
      <c r="H1" s="186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10"/>
      <c r="AD1" s="10"/>
      <c r="AE1" s="10"/>
      <c r="AF1" s="10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11"/>
      <c r="BR1" s="11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11"/>
      <c r="DD1" s="11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Z1" s="37"/>
    </row>
    <row r="2" spans="1:182" s="7" customFormat="1" ht="12.75" customHeight="1">
      <c r="A2" s="186"/>
      <c r="B2" s="186"/>
      <c r="C2" s="186"/>
      <c r="D2" s="186"/>
      <c r="E2" s="186"/>
      <c r="F2" s="186"/>
      <c r="G2" s="186"/>
      <c r="H2" s="186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  <c r="AD2" s="10"/>
      <c r="AE2" s="10"/>
      <c r="AF2" s="10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11"/>
      <c r="BR2" s="11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11"/>
      <c r="DD2" s="11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Z2" s="37"/>
    </row>
    <row r="3" spans="1:182" s="7" customFormat="1" ht="24.75" customHeight="1">
      <c r="A3" s="187"/>
      <c r="B3" s="187"/>
      <c r="C3" s="187"/>
      <c r="D3" s="187"/>
      <c r="E3" s="187"/>
      <c r="F3" s="187"/>
      <c r="G3" s="187"/>
      <c r="H3" s="187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10"/>
      <c r="AD3" s="10"/>
      <c r="AE3" s="10"/>
      <c r="AF3" s="10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11"/>
      <c r="BR3" s="11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11"/>
      <c r="DD3" s="11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Z3" s="37"/>
    </row>
    <row r="4" spans="1:182" ht="12.75">
      <c r="A4" s="181" t="s">
        <v>0</v>
      </c>
      <c r="B4" s="184" t="s">
        <v>11</v>
      </c>
      <c r="C4" s="184"/>
      <c r="D4" s="184" t="s">
        <v>12</v>
      </c>
      <c r="E4" s="184"/>
      <c r="F4" s="183" t="s">
        <v>13</v>
      </c>
      <c r="G4" s="183"/>
      <c r="H4" s="183" t="s">
        <v>14</v>
      </c>
      <c r="I4" s="183"/>
      <c r="J4" s="183" t="s">
        <v>15</v>
      </c>
      <c r="K4" s="183"/>
      <c r="L4" s="178" t="s">
        <v>26</v>
      </c>
      <c r="M4" s="193"/>
      <c r="N4" s="178" t="s">
        <v>28</v>
      </c>
      <c r="O4" s="193"/>
      <c r="P4" s="178" t="s">
        <v>30</v>
      </c>
      <c r="Q4" s="193"/>
      <c r="R4" s="183" t="s">
        <v>9</v>
      </c>
      <c r="S4" s="183"/>
      <c r="T4" s="178" t="s">
        <v>138</v>
      </c>
      <c r="U4" s="179"/>
      <c r="V4" s="180"/>
      <c r="W4" s="178" t="s">
        <v>56</v>
      </c>
      <c r="X4" s="179"/>
      <c r="Y4" s="192"/>
      <c r="Z4" s="178" t="s">
        <v>75</v>
      </c>
      <c r="AA4" s="179"/>
      <c r="AB4" s="192"/>
      <c r="AC4" s="194" t="s">
        <v>74</v>
      </c>
      <c r="AD4" s="194"/>
      <c r="AE4" s="194"/>
      <c r="AF4" s="12"/>
      <c r="AG4" s="178" t="s">
        <v>119</v>
      </c>
      <c r="AH4" s="179"/>
      <c r="AI4" s="180"/>
      <c r="AJ4" s="178" t="s">
        <v>120</v>
      </c>
      <c r="AK4" s="179"/>
      <c r="AL4" s="180"/>
      <c r="AM4" s="178" t="s">
        <v>205</v>
      </c>
      <c r="AN4" s="179"/>
      <c r="AO4" s="180"/>
      <c r="AP4" s="178" t="s">
        <v>166</v>
      </c>
      <c r="AQ4" s="179"/>
      <c r="AR4" s="180"/>
      <c r="AS4" s="178" t="s">
        <v>180</v>
      </c>
      <c r="AT4" s="179"/>
      <c r="AU4" s="180"/>
      <c r="AV4" s="178" t="s">
        <v>207</v>
      </c>
      <c r="AW4" s="179"/>
      <c r="AX4" s="180"/>
      <c r="AY4" s="178" t="s">
        <v>217</v>
      </c>
      <c r="AZ4" s="179"/>
      <c r="BA4" s="180"/>
      <c r="BB4" s="178" t="s">
        <v>218</v>
      </c>
      <c r="BC4" s="179"/>
      <c r="BD4" s="180"/>
      <c r="BE4" s="178" t="s">
        <v>237</v>
      </c>
      <c r="BF4" s="179"/>
      <c r="BG4" s="180"/>
      <c r="BH4" s="178" t="s">
        <v>238</v>
      </c>
      <c r="BI4" s="179"/>
      <c r="BJ4" s="180"/>
      <c r="BK4" s="178" t="s">
        <v>239</v>
      </c>
      <c r="BL4" s="179"/>
      <c r="BM4" s="180"/>
      <c r="BN4" s="178" t="s">
        <v>272</v>
      </c>
      <c r="BO4" s="179"/>
      <c r="BP4" s="180"/>
      <c r="BS4" s="178" t="s">
        <v>274</v>
      </c>
      <c r="BT4" s="179"/>
      <c r="BU4" s="180"/>
      <c r="BV4" s="178" t="s">
        <v>292</v>
      </c>
      <c r="BW4" s="179"/>
      <c r="BX4" s="180"/>
      <c r="BY4" s="178" t="s">
        <v>297</v>
      </c>
      <c r="BZ4" s="179"/>
      <c r="CA4" s="180"/>
      <c r="CB4" s="178" t="s">
        <v>312</v>
      </c>
      <c r="CC4" s="179"/>
      <c r="CD4" s="180"/>
      <c r="CE4" s="178" t="s">
        <v>318</v>
      </c>
      <c r="CF4" s="179"/>
      <c r="CG4" s="180"/>
      <c r="CH4" s="178" t="s">
        <v>323</v>
      </c>
      <c r="CI4" s="179"/>
      <c r="CJ4" s="180"/>
      <c r="CK4" s="178" t="s">
        <v>334</v>
      </c>
      <c r="CL4" s="179"/>
      <c r="CM4" s="180"/>
      <c r="CN4" s="178" t="s">
        <v>336</v>
      </c>
      <c r="CO4" s="179"/>
      <c r="CP4" s="180"/>
      <c r="CQ4" s="178" t="s">
        <v>343</v>
      </c>
      <c r="CR4" s="179"/>
      <c r="CS4" s="180"/>
      <c r="CT4" s="178" t="s">
        <v>350</v>
      </c>
      <c r="CU4" s="179"/>
      <c r="CV4" s="180"/>
      <c r="CW4" s="178" t="s">
        <v>358</v>
      </c>
      <c r="CX4" s="179"/>
      <c r="CY4" s="180"/>
      <c r="CZ4" s="178" t="s">
        <v>366</v>
      </c>
      <c r="DA4" s="179"/>
      <c r="DB4" s="180"/>
      <c r="DE4" s="178" t="s">
        <v>375</v>
      </c>
      <c r="DF4" s="179"/>
      <c r="DG4" s="180"/>
      <c r="DH4" s="178" t="s">
        <v>390</v>
      </c>
      <c r="DI4" s="179"/>
      <c r="DJ4" s="180"/>
      <c r="DK4" s="178" t="s">
        <v>395</v>
      </c>
      <c r="DL4" s="179"/>
      <c r="DM4" s="180"/>
      <c r="DN4" s="178" t="s">
        <v>408</v>
      </c>
      <c r="DO4" s="179"/>
      <c r="DP4" s="180"/>
      <c r="DQ4" s="178" t="s">
        <v>419</v>
      </c>
      <c r="DR4" s="179"/>
      <c r="DS4" s="180"/>
      <c r="DT4" s="178" t="s">
        <v>427</v>
      </c>
      <c r="DU4" s="179"/>
      <c r="DV4" s="180"/>
      <c r="DW4" s="178" t="s">
        <v>437</v>
      </c>
      <c r="DX4" s="179"/>
      <c r="DY4" s="180"/>
      <c r="DZ4" s="178" t="s">
        <v>444</v>
      </c>
      <c r="EA4" s="179"/>
      <c r="EB4" s="180"/>
      <c r="EC4" s="178" t="s">
        <v>460</v>
      </c>
      <c r="ED4" s="179"/>
      <c r="EE4" s="180"/>
      <c r="EF4" s="178" t="s">
        <v>463</v>
      </c>
      <c r="EG4" s="179"/>
      <c r="EH4" s="180"/>
      <c r="EI4" s="178" t="s">
        <v>472</v>
      </c>
      <c r="EJ4" s="179"/>
      <c r="EK4" s="180"/>
      <c r="EL4" s="178" t="s">
        <v>496</v>
      </c>
      <c r="EM4" s="179"/>
      <c r="EN4" s="180"/>
      <c r="EQ4" s="178" t="s">
        <v>519</v>
      </c>
      <c r="ER4" s="179"/>
      <c r="ES4" s="180"/>
      <c r="ET4" s="178" t="s">
        <v>520</v>
      </c>
      <c r="EU4" s="179"/>
      <c r="EV4" s="180"/>
      <c r="EW4" s="178" t="s">
        <v>521</v>
      </c>
      <c r="EX4" s="179"/>
      <c r="EY4" s="180"/>
      <c r="EZ4" s="178" t="s">
        <v>522</v>
      </c>
      <c r="FA4" s="179"/>
      <c r="FB4" s="180"/>
      <c r="FC4" s="178" t="s">
        <v>558</v>
      </c>
      <c r="FD4" s="179"/>
      <c r="FE4" s="180"/>
      <c r="FF4" s="178" t="s">
        <v>575</v>
      </c>
      <c r="FG4" s="179"/>
      <c r="FH4" s="180"/>
      <c r="FI4" s="178" t="s">
        <v>576</v>
      </c>
      <c r="FJ4" s="179"/>
      <c r="FK4" s="180"/>
      <c r="FL4" s="178" t="s">
        <v>577</v>
      </c>
      <c r="FM4" s="179"/>
      <c r="FN4" s="180"/>
      <c r="FO4" s="178" t="s">
        <v>595</v>
      </c>
      <c r="FP4" s="179"/>
      <c r="FQ4" s="180"/>
      <c r="FR4" s="178" t="s">
        <v>601</v>
      </c>
      <c r="FS4" s="179"/>
      <c r="FT4" s="180"/>
      <c r="FU4" s="178" t="s">
        <v>619</v>
      </c>
      <c r="FV4" s="179"/>
      <c r="FW4" s="180"/>
      <c r="FX4" s="178" t="s">
        <v>628</v>
      </c>
      <c r="FY4" s="179"/>
      <c r="FZ4" s="180"/>
    </row>
    <row r="5" spans="1:182" ht="15.75" customHeight="1">
      <c r="A5" s="182"/>
      <c r="B5" s="13" t="s">
        <v>1</v>
      </c>
      <c r="C5" s="13" t="s">
        <v>31</v>
      </c>
      <c r="D5" s="13" t="s">
        <v>1</v>
      </c>
      <c r="E5" s="13" t="s">
        <v>31</v>
      </c>
      <c r="F5" s="13" t="s">
        <v>1</v>
      </c>
      <c r="G5" s="13" t="s">
        <v>31</v>
      </c>
      <c r="H5" s="13" t="s">
        <v>1</v>
      </c>
      <c r="I5" s="13" t="s">
        <v>31</v>
      </c>
      <c r="J5" s="13" t="s">
        <v>1</v>
      </c>
      <c r="K5" s="13" t="s">
        <v>31</v>
      </c>
      <c r="L5" s="13" t="s">
        <v>1</v>
      </c>
      <c r="M5" s="13" t="s">
        <v>31</v>
      </c>
      <c r="N5" s="13" t="s">
        <v>1</v>
      </c>
      <c r="O5" s="13" t="s">
        <v>31</v>
      </c>
      <c r="P5" s="13" t="s">
        <v>1</v>
      </c>
      <c r="Q5" s="13" t="s">
        <v>31</v>
      </c>
      <c r="R5" s="13" t="s">
        <v>1</v>
      </c>
      <c r="S5" s="13" t="s">
        <v>31</v>
      </c>
      <c r="T5" s="13" t="s">
        <v>0</v>
      </c>
      <c r="U5" s="13" t="s">
        <v>57</v>
      </c>
      <c r="V5" s="13" t="s">
        <v>58</v>
      </c>
      <c r="W5" s="13" t="s">
        <v>0</v>
      </c>
      <c r="X5" s="13" t="s">
        <v>57</v>
      </c>
      <c r="Y5" s="14" t="s">
        <v>58</v>
      </c>
      <c r="Z5" s="13" t="s">
        <v>0</v>
      </c>
      <c r="AA5" s="13" t="s">
        <v>57</v>
      </c>
      <c r="AB5" s="14" t="s">
        <v>58</v>
      </c>
      <c r="AC5" s="13" t="s">
        <v>0</v>
      </c>
      <c r="AD5" s="13" t="s">
        <v>57</v>
      </c>
      <c r="AE5" s="13" t="s">
        <v>58</v>
      </c>
      <c r="AF5" s="13"/>
      <c r="AG5" s="13" t="s">
        <v>0</v>
      </c>
      <c r="AH5" s="13" t="s">
        <v>57</v>
      </c>
      <c r="AI5" s="13" t="s">
        <v>58</v>
      </c>
      <c r="AJ5" s="13" t="s">
        <v>0</v>
      </c>
      <c r="AK5" s="13" t="s">
        <v>57</v>
      </c>
      <c r="AL5" s="13" t="s">
        <v>58</v>
      </c>
      <c r="AM5" s="13" t="s">
        <v>0</v>
      </c>
      <c r="AN5" s="13" t="s">
        <v>57</v>
      </c>
      <c r="AO5" s="13" t="s">
        <v>58</v>
      </c>
      <c r="AP5" s="13" t="s">
        <v>0</v>
      </c>
      <c r="AQ5" s="13" t="s">
        <v>57</v>
      </c>
      <c r="AR5" s="13" t="s">
        <v>58</v>
      </c>
      <c r="AS5" s="13" t="s">
        <v>0</v>
      </c>
      <c r="AT5" s="13" t="s">
        <v>57</v>
      </c>
      <c r="AU5" s="13" t="s">
        <v>58</v>
      </c>
      <c r="AV5" s="13" t="s">
        <v>0</v>
      </c>
      <c r="AW5" s="13" t="s">
        <v>57</v>
      </c>
      <c r="AX5" s="13" t="s">
        <v>58</v>
      </c>
      <c r="AY5" s="13" t="s">
        <v>0</v>
      </c>
      <c r="AZ5" s="13" t="s">
        <v>57</v>
      </c>
      <c r="BA5" s="13" t="s">
        <v>58</v>
      </c>
      <c r="BB5" s="13" t="s">
        <v>0</v>
      </c>
      <c r="BC5" s="13" t="s">
        <v>57</v>
      </c>
      <c r="BD5" s="13" t="s">
        <v>58</v>
      </c>
      <c r="BE5" s="13" t="s">
        <v>0</v>
      </c>
      <c r="BF5" s="13" t="s">
        <v>57</v>
      </c>
      <c r="BG5" s="13" t="s">
        <v>58</v>
      </c>
      <c r="BH5" s="13" t="s">
        <v>0</v>
      </c>
      <c r="BI5" s="13" t="s">
        <v>57</v>
      </c>
      <c r="BJ5" s="13" t="s">
        <v>58</v>
      </c>
      <c r="BK5" s="13" t="s">
        <v>0</v>
      </c>
      <c r="BL5" s="13" t="s">
        <v>57</v>
      </c>
      <c r="BM5" s="13" t="s">
        <v>58</v>
      </c>
      <c r="BN5" s="13" t="s">
        <v>0</v>
      </c>
      <c r="BO5" s="13" t="s">
        <v>57</v>
      </c>
      <c r="BP5" s="13" t="s">
        <v>58</v>
      </c>
      <c r="BS5" s="13" t="s">
        <v>0</v>
      </c>
      <c r="BT5" s="13" t="s">
        <v>57</v>
      </c>
      <c r="BU5" s="13" t="s">
        <v>58</v>
      </c>
      <c r="BV5" s="13" t="s">
        <v>0</v>
      </c>
      <c r="BW5" s="13" t="s">
        <v>57</v>
      </c>
      <c r="BX5" s="13" t="s">
        <v>58</v>
      </c>
      <c r="BY5" s="13" t="s">
        <v>0</v>
      </c>
      <c r="BZ5" s="13" t="s">
        <v>57</v>
      </c>
      <c r="CA5" s="13" t="s">
        <v>58</v>
      </c>
      <c r="CB5" s="13" t="s">
        <v>0</v>
      </c>
      <c r="CC5" s="13" t="s">
        <v>57</v>
      </c>
      <c r="CD5" s="13" t="s">
        <v>58</v>
      </c>
      <c r="CE5" s="13" t="s">
        <v>0</v>
      </c>
      <c r="CF5" s="13" t="s">
        <v>57</v>
      </c>
      <c r="CG5" s="13" t="s">
        <v>58</v>
      </c>
      <c r="CH5" s="13" t="s">
        <v>0</v>
      </c>
      <c r="CI5" s="13" t="s">
        <v>57</v>
      </c>
      <c r="CJ5" s="13" t="s">
        <v>58</v>
      </c>
      <c r="CK5" s="13" t="s">
        <v>0</v>
      </c>
      <c r="CL5" s="13" t="s">
        <v>57</v>
      </c>
      <c r="CM5" s="13" t="s">
        <v>58</v>
      </c>
      <c r="CN5" s="13" t="s">
        <v>0</v>
      </c>
      <c r="CO5" s="13" t="s">
        <v>57</v>
      </c>
      <c r="CP5" s="13" t="s">
        <v>58</v>
      </c>
      <c r="CQ5" s="13" t="s">
        <v>0</v>
      </c>
      <c r="CR5" s="13" t="s">
        <v>57</v>
      </c>
      <c r="CS5" s="13" t="s">
        <v>58</v>
      </c>
      <c r="CT5" s="13" t="s">
        <v>0</v>
      </c>
      <c r="CU5" s="13" t="s">
        <v>57</v>
      </c>
      <c r="CV5" s="13" t="s">
        <v>58</v>
      </c>
      <c r="CW5" s="13" t="s">
        <v>0</v>
      </c>
      <c r="CX5" s="13" t="s">
        <v>57</v>
      </c>
      <c r="CY5" s="13" t="s">
        <v>58</v>
      </c>
      <c r="CZ5" s="13" t="s">
        <v>0</v>
      </c>
      <c r="DA5" s="13" t="s">
        <v>57</v>
      </c>
      <c r="DB5" s="13" t="s">
        <v>58</v>
      </c>
      <c r="DE5" s="13" t="s">
        <v>0</v>
      </c>
      <c r="DF5" s="13" t="s">
        <v>57</v>
      </c>
      <c r="DG5" s="13" t="s">
        <v>58</v>
      </c>
      <c r="DH5" s="13" t="s">
        <v>0</v>
      </c>
      <c r="DI5" s="13" t="s">
        <v>57</v>
      </c>
      <c r="DJ5" s="13" t="s">
        <v>58</v>
      </c>
      <c r="DK5" s="13" t="s">
        <v>0</v>
      </c>
      <c r="DL5" s="13" t="s">
        <v>57</v>
      </c>
      <c r="DM5" s="13" t="s">
        <v>58</v>
      </c>
      <c r="DN5" s="13" t="s">
        <v>0</v>
      </c>
      <c r="DO5" s="13" t="s">
        <v>57</v>
      </c>
      <c r="DP5" s="13" t="s">
        <v>58</v>
      </c>
      <c r="DQ5" s="13" t="s">
        <v>0</v>
      </c>
      <c r="DR5" s="13" t="s">
        <v>57</v>
      </c>
      <c r="DS5" s="13" t="s">
        <v>58</v>
      </c>
      <c r="DT5" s="13" t="s">
        <v>0</v>
      </c>
      <c r="DU5" s="13" t="s">
        <v>57</v>
      </c>
      <c r="DV5" s="13" t="s">
        <v>58</v>
      </c>
      <c r="DW5" s="13" t="s">
        <v>0</v>
      </c>
      <c r="DX5" s="13" t="s">
        <v>57</v>
      </c>
      <c r="DY5" s="13" t="s">
        <v>58</v>
      </c>
      <c r="DZ5" s="13" t="s">
        <v>0</v>
      </c>
      <c r="EA5" s="13" t="s">
        <v>57</v>
      </c>
      <c r="EB5" s="13" t="s">
        <v>58</v>
      </c>
      <c r="EC5" s="13" t="s">
        <v>0</v>
      </c>
      <c r="ED5" s="13" t="s">
        <v>57</v>
      </c>
      <c r="EE5" s="13" t="s">
        <v>58</v>
      </c>
      <c r="EF5" s="13" t="s">
        <v>0</v>
      </c>
      <c r="EG5" s="13" t="s">
        <v>57</v>
      </c>
      <c r="EH5" s="13" t="s">
        <v>58</v>
      </c>
      <c r="EI5" s="13" t="s">
        <v>0</v>
      </c>
      <c r="EJ5" s="13" t="s">
        <v>57</v>
      </c>
      <c r="EK5" s="13" t="s">
        <v>58</v>
      </c>
      <c r="EL5" s="13" t="s">
        <v>0</v>
      </c>
      <c r="EM5" s="13" t="s">
        <v>57</v>
      </c>
      <c r="EN5" s="13" t="s">
        <v>58</v>
      </c>
      <c r="EO5" s="13"/>
      <c r="EP5" s="13"/>
      <c r="EQ5" s="13" t="s">
        <v>0</v>
      </c>
      <c r="ER5" s="13" t="s">
        <v>57</v>
      </c>
      <c r="ES5" s="13" t="s">
        <v>58</v>
      </c>
      <c r="ET5" s="13" t="s">
        <v>0</v>
      </c>
      <c r="EU5" s="13" t="s">
        <v>57</v>
      </c>
      <c r="EV5" s="13" t="s">
        <v>58</v>
      </c>
      <c r="EW5" s="13" t="s">
        <v>0</v>
      </c>
      <c r="EX5" s="13" t="s">
        <v>57</v>
      </c>
      <c r="EY5" s="13" t="s">
        <v>58</v>
      </c>
      <c r="EZ5" s="13" t="s">
        <v>0</v>
      </c>
      <c r="FA5" s="13" t="s">
        <v>57</v>
      </c>
      <c r="FB5" s="13" t="s">
        <v>58</v>
      </c>
      <c r="FC5" s="65" t="s">
        <v>0</v>
      </c>
      <c r="FD5" s="65" t="s">
        <v>57</v>
      </c>
      <c r="FE5" s="65" t="s">
        <v>58</v>
      </c>
      <c r="FF5" s="69" t="s">
        <v>0</v>
      </c>
      <c r="FG5" s="69" t="s">
        <v>57</v>
      </c>
      <c r="FH5" s="69" t="s">
        <v>58</v>
      </c>
      <c r="FI5" s="70" t="s">
        <v>0</v>
      </c>
      <c r="FJ5" s="70" t="s">
        <v>57</v>
      </c>
      <c r="FK5" s="70" t="s">
        <v>58</v>
      </c>
      <c r="FL5" s="73" t="s">
        <v>0</v>
      </c>
      <c r="FM5" s="73" t="s">
        <v>57</v>
      </c>
      <c r="FN5" s="73" t="s">
        <v>58</v>
      </c>
      <c r="FO5" s="80" t="s">
        <v>0</v>
      </c>
      <c r="FP5" s="80" t="s">
        <v>57</v>
      </c>
      <c r="FQ5" s="80" t="s">
        <v>58</v>
      </c>
      <c r="FR5" s="85" t="s">
        <v>0</v>
      </c>
      <c r="FS5" s="85" t="s">
        <v>57</v>
      </c>
      <c r="FT5" s="85" t="s">
        <v>58</v>
      </c>
      <c r="FU5" s="131" t="s">
        <v>0</v>
      </c>
      <c r="FV5" s="131" t="s">
        <v>57</v>
      </c>
      <c r="FW5" s="131" t="s">
        <v>58</v>
      </c>
      <c r="FX5" s="138" t="s">
        <v>0</v>
      </c>
      <c r="FY5" s="138" t="s">
        <v>57</v>
      </c>
      <c r="FZ5" s="33" t="s">
        <v>58</v>
      </c>
    </row>
    <row r="6" spans="1:182" ht="16.5" customHeight="1">
      <c r="A6" s="15"/>
      <c r="B6" s="177" t="s">
        <v>2</v>
      </c>
      <c r="C6" s="177"/>
      <c r="D6" s="177" t="s">
        <v>2</v>
      </c>
      <c r="E6" s="177"/>
      <c r="F6" s="177" t="s">
        <v>2</v>
      </c>
      <c r="G6" s="177"/>
      <c r="H6" s="177" t="s">
        <v>2</v>
      </c>
      <c r="I6" s="177"/>
      <c r="J6" s="177" t="s">
        <v>2</v>
      </c>
      <c r="K6" s="177"/>
      <c r="L6" s="177" t="s">
        <v>2</v>
      </c>
      <c r="M6" s="177"/>
      <c r="N6" s="177" t="s">
        <v>2</v>
      </c>
      <c r="O6" s="177"/>
      <c r="P6" s="177" t="s">
        <v>2</v>
      </c>
      <c r="Q6" s="177"/>
      <c r="R6" s="177" t="s">
        <v>2</v>
      </c>
      <c r="S6" s="177"/>
      <c r="T6" s="174"/>
      <c r="U6" s="175"/>
      <c r="V6" s="176"/>
      <c r="W6" s="174"/>
      <c r="X6" s="175"/>
      <c r="Y6" s="176"/>
      <c r="Z6" s="174"/>
      <c r="AA6" s="175"/>
      <c r="AB6" s="176"/>
      <c r="AC6" s="177"/>
      <c r="AD6" s="177"/>
      <c r="AE6" s="188"/>
      <c r="AF6" s="16"/>
      <c r="AG6" s="174"/>
      <c r="AH6" s="175"/>
      <c r="AI6" s="176"/>
      <c r="AJ6" s="174"/>
      <c r="AK6" s="175"/>
      <c r="AL6" s="176"/>
      <c r="AM6" s="174"/>
      <c r="AN6" s="175"/>
      <c r="AO6" s="176"/>
      <c r="AP6" s="174"/>
      <c r="AQ6" s="175"/>
      <c r="AR6" s="176"/>
      <c r="AS6" s="174"/>
      <c r="AT6" s="175"/>
      <c r="AU6" s="176"/>
      <c r="AV6" s="174"/>
      <c r="AW6" s="175"/>
      <c r="AX6" s="176"/>
      <c r="AY6" s="174"/>
      <c r="AZ6" s="175"/>
      <c r="BA6" s="176"/>
      <c r="BB6" s="174"/>
      <c r="BC6" s="175"/>
      <c r="BD6" s="176"/>
      <c r="BE6" s="174"/>
      <c r="BF6" s="175"/>
      <c r="BG6" s="176"/>
      <c r="BH6" s="174"/>
      <c r="BI6" s="175"/>
      <c r="BJ6" s="176"/>
      <c r="BK6" s="174"/>
      <c r="BL6" s="175"/>
      <c r="BM6" s="176"/>
      <c r="BN6" s="174"/>
      <c r="BO6" s="175"/>
      <c r="BP6" s="176"/>
      <c r="BS6" s="174"/>
      <c r="BT6" s="175"/>
      <c r="BU6" s="176"/>
      <c r="BV6" s="174"/>
      <c r="BW6" s="175"/>
      <c r="BX6" s="176"/>
      <c r="BY6" s="174"/>
      <c r="BZ6" s="175"/>
      <c r="CA6" s="176"/>
      <c r="CB6" s="174"/>
      <c r="CC6" s="175"/>
      <c r="CD6" s="176"/>
      <c r="CE6" s="174"/>
      <c r="CF6" s="175"/>
      <c r="CG6" s="176"/>
      <c r="CH6" s="174"/>
      <c r="CI6" s="175"/>
      <c r="CJ6" s="176"/>
      <c r="CK6" s="174"/>
      <c r="CL6" s="175"/>
      <c r="CM6" s="176"/>
      <c r="CN6" s="174"/>
      <c r="CO6" s="175"/>
      <c r="CP6" s="176"/>
      <c r="CQ6" s="174"/>
      <c r="CR6" s="175"/>
      <c r="CS6" s="176"/>
      <c r="CT6" s="174"/>
      <c r="CU6" s="175"/>
      <c r="CV6" s="176"/>
      <c r="CW6" s="174"/>
      <c r="CX6" s="175"/>
      <c r="CY6" s="176"/>
      <c r="CZ6" s="174"/>
      <c r="DA6" s="175"/>
      <c r="DB6" s="176"/>
      <c r="DE6" s="174"/>
      <c r="DF6" s="175"/>
      <c r="DG6" s="176"/>
      <c r="DH6" s="174"/>
      <c r="DI6" s="175"/>
      <c r="DJ6" s="176"/>
      <c r="DK6" s="174"/>
      <c r="DL6" s="175"/>
      <c r="DM6" s="176"/>
      <c r="DN6" s="174"/>
      <c r="DO6" s="175"/>
      <c r="DP6" s="176"/>
      <c r="DQ6" s="174"/>
      <c r="DR6" s="175"/>
      <c r="DS6" s="176"/>
      <c r="DT6" s="174"/>
      <c r="DU6" s="175"/>
      <c r="DV6" s="176"/>
      <c r="DW6" s="174"/>
      <c r="DX6" s="175"/>
      <c r="DY6" s="176"/>
      <c r="DZ6" s="174"/>
      <c r="EA6" s="175"/>
      <c r="EB6" s="176"/>
      <c r="EC6" s="174"/>
      <c r="ED6" s="175"/>
      <c r="EE6" s="176"/>
      <c r="EF6" s="174"/>
      <c r="EG6" s="175"/>
      <c r="EH6" s="176"/>
      <c r="EI6" s="174"/>
      <c r="EJ6" s="175"/>
      <c r="EK6" s="176"/>
      <c r="EL6" s="174"/>
      <c r="EM6" s="175"/>
      <c r="EN6" s="176"/>
      <c r="EQ6" s="174"/>
      <c r="ER6" s="175"/>
      <c r="ES6" s="176"/>
      <c r="ET6" s="174"/>
      <c r="EU6" s="175"/>
      <c r="EV6" s="176"/>
      <c r="EW6" s="174"/>
      <c r="EX6" s="175"/>
      <c r="EY6" s="176"/>
      <c r="EZ6" s="174"/>
      <c r="FA6" s="175"/>
      <c r="FB6" s="176"/>
      <c r="FC6" s="174"/>
      <c r="FD6" s="175"/>
      <c r="FE6" s="176"/>
      <c r="FF6" s="174"/>
      <c r="FG6" s="175"/>
      <c r="FH6" s="176"/>
      <c r="FI6" s="174"/>
      <c r="FJ6" s="175"/>
      <c r="FK6" s="176"/>
      <c r="FL6" s="174"/>
      <c r="FM6" s="175"/>
      <c r="FN6" s="176"/>
      <c r="FO6" s="174"/>
      <c r="FP6" s="175"/>
      <c r="FQ6" s="176"/>
      <c r="FR6" s="177"/>
      <c r="FS6" s="177"/>
      <c r="FT6" s="195"/>
      <c r="FU6" s="177"/>
      <c r="FV6" s="177"/>
      <c r="FW6" s="195"/>
      <c r="FX6" s="177"/>
      <c r="FY6" s="177"/>
      <c r="FZ6" s="195"/>
    </row>
    <row r="7" spans="1:182" s="1" customFormat="1" ht="22.5" customHeight="1">
      <c r="A7" s="13"/>
      <c r="B7" s="17" t="s">
        <v>18</v>
      </c>
      <c r="C7" s="18">
        <v>8494.33</v>
      </c>
      <c r="D7" s="17" t="s">
        <v>18</v>
      </c>
      <c r="E7" s="18">
        <v>8494.33</v>
      </c>
      <c r="F7" s="17" t="s">
        <v>18</v>
      </c>
      <c r="G7" s="18">
        <v>8494.33</v>
      </c>
      <c r="H7" s="17" t="s">
        <v>18</v>
      </c>
      <c r="I7" s="18">
        <v>8494.33</v>
      </c>
      <c r="J7" s="17" t="s">
        <v>18</v>
      </c>
      <c r="K7" s="18">
        <v>8494.33</v>
      </c>
      <c r="L7" s="17" t="s">
        <v>18</v>
      </c>
      <c r="M7" s="18">
        <v>8494.33</v>
      </c>
      <c r="N7" s="17" t="s">
        <v>18</v>
      </c>
      <c r="O7" s="18">
        <v>8494.33</v>
      </c>
      <c r="P7" s="17" t="s">
        <v>18</v>
      </c>
      <c r="Q7" s="18">
        <v>8494.33</v>
      </c>
      <c r="R7" s="17" t="s">
        <v>18</v>
      </c>
      <c r="S7" s="19">
        <f>C7+E7+G7+I7+K7+M7+O7+Q7</f>
        <v>67954.64</v>
      </c>
      <c r="T7" s="20" t="s">
        <v>59</v>
      </c>
      <c r="U7" s="17"/>
      <c r="V7" s="21">
        <v>8494.33</v>
      </c>
      <c r="W7" s="20" t="s">
        <v>59</v>
      </c>
      <c r="X7" s="22"/>
      <c r="Y7" s="21">
        <v>8494.33</v>
      </c>
      <c r="Z7" s="20" t="s">
        <v>59</v>
      </c>
      <c r="AA7" s="22"/>
      <c r="AB7" s="21">
        <v>8494.33</v>
      </c>
      <c r="AC7" s="20" t="s">
        <v>59</v>
      </c>
      <c r="AD7" s="18"/>
      <c r="AE7" s="21">
        <v>8494.33</v>
      </c>
      <c r="AF7" s="21"/>
      <c r="AG7" s="20" t="s">
        <v>59</v>
      </c>
      <c r="AH7" s="17"/>
      <c r="AI7" s="21">
        <v>8091.97</v>
      </c>
      <c r="AJ7" s="20" t="s">
        <v>59</v>
      </c>
      <c r="AK7" s="17"/>
      <c r="AL7" s="21">
        <v>8091.97</v>
      </c>
      <c r="AM7" s="20" t="s">
        <v>59</v>
      </c>
      <c r="AN7" s="17"/>
      <c r="AO7" s="21">
        <v>8091.97</v>
      </c>
      <c r="AP7" s="20" t="s">
        <v>59</v>
      </c>
      <c r="AQ7" s="17"/>
      <c r="AR7" s="21">
        <v>8091.97</v>
      </c>
      <c r="AS7" s="20" t="s">
        <v>59</v>
      </c>
      <c r="AT7" s="17"/>
      <c r="AU7" s="21">
        <v>8091.97</v>
      </c>
      <c r="AV7" s="20" t="s">
        <v>59</v>
      </c>
      <c r="AW7" s="17"/>
      <c r="AX7" s="21">
        <v>8091.97</v>
      </c>
      <c r="AY7" s="20" t="s">
        <v>59</v>
      </c>
      <c r="AZ7" s="17"/>
      <c r="BA7" s="21">
        <v>8091.97</v>
      </c>
      <c r="BB7" s="20" t="s">
        <v>59</v>
      </c>
      <c r="BC7" s="17"/>
      <c r="BD7" s="21">
        <v>8091.97</v>
      </c>
      <c r="BE7" s="20" t="s">
        <v>59</v>
      </c>
      <c r="BF7" s="17"/>
      <c r="BG7" s="21">
        <v>8091.97</v>
      </c>
      <c r="BH7" s="20" t="s">
        <v>59</v>
      </c>
      <c r="BI7" s="17"/>
      <c r="BJ7" s="21">
        <v>8091.97</v>
      </c>
      <c r="BK7" s="20" t="s">
        <v>59</v>
      </c>
      <c r="BL7" s="17"/>
      <c r="BM7" s="21">
        <v>8091.97</v>
      </c>
      <c r="BN7" s="20" t="s">
        <v>59</v>
      </c>
      <c r="BO7" s="17"/>
      <c r="BP7" s="21">
        <v>8091.97</v>
      </c>
      <c r="BQ7" s="11"/>
      <c r="BR7" s="11"/>
      <c r="BS7" s="20" t="s">
        <v>155</v>
      </c>
      <c r="BT7" s="17"/>
      <c r="BU7" s="21">
        <v>8296.9</v>
      </c>
      <c r="BV7" s="20" t="s">
        <v>155</v>
      </c>
      <c r="BW7" s="17"/>
      <c r="BX7" s="21">
        <v>8296.9</v>
      </c>
      <c r="BY7" s="20" t="s">
        <v>155</v>
      </c>
      <c r="BZ7" s="17"/>
      <c r="CA7" s="21">
        <v>8296.9</v>
      </c>
      <c r="CB7" s="20" t="s">
        <v>155</v>
      </c>
      <c r="CC7" s="17"/>
      <c r="CD7" s="21">
        <v>8296.9</v>
      </c>
      <c r="CE7" s="20" t="s">
        <v>155</v>
      </c>
      <c r="CF7" s="17"/>
      <c r="CG7" s="21">
        <v>8296.9</v>
      </c>
      <c r="CH7" s="20" t="s">
        <v>155</v>
      </c>
      <c r="CI7" s="17"/>
      <c r="CJ7" s="21">
        <v>8296.9</v>
      </c>
      <c r="CK7" s="20" t="s">
        <v>155</v>
      </c>
      <c r="CL7" s="17"/>
      <c r="CM7" s="21">
        <v>8296.9</v>
      </c>
      <c r="CN7" s="20" t="s">
        <v>155</v>
      </c>
      <c r="CO7" s="17"/>
      <c r="CP7" s="21">
        <v>8296.9</v>
      </c>
      <c r="CQ7" s="20" t="s">
        <v>155</v>
      </c>
      <c r="CR7" s="17"/>
      <c r="CS7" s="21">
        <v>8296.9</v>
      </c>
      <c r="CT7" s="20" t="s">
        <v>155</v>
      </c>
      <c r="CU7" s="17"/>
      <c r="CV7" s="21">
        <v>8296.9</v>
      </c>
      <c r="CW7" s="20" t="s">
        <v>155</v>
      </c>
      <c r="CX7" s="17"/>
      <c r="CY7" s="21">
        <v>8296.9</v>
      </c>
      <c r="CZ7" s="20" t="s">
        <v>155</v>
      </c>
      <c r="DA7" s="17"/>
      <c r="DB7" s="21">
        <v>8296.9</v>
      </c>
      <c r="DC7" s="11"/>
      <c r="DD7" s="11"/>
      <c r="DE7" s="20" t="s">
        <v>155</v>
      </c>
      <c r="DF7" s="17"/>
      <c r="DG7" s="21">
        <v>9322.03</v>
      </c>
      <c r="DH7" s="20" t="s">
        <v>155</v>
      </c>
      <c r="DI7" s="17"/>
      <c r="DJ7" s="21">
        <v>9322.03</v>
      </c>
      <c r="DK7" s="20" t="s">
        <v>155</v>
      </c>
      <c r="DL7" s="17"/>
      <c r="DM7" s="21">
        <v>9322.03</v>
      </c>
      <c r="DN7" s="20" t="s">
        <v>155</v>
      </c>
      <c r="DO7" s="17"/>
      <c r="DP7" s="21">
        <v>9322.03</v>
      </c>
      <c r="DQ7" s="20" t="s">
        <v>155</v>
      </c>
      <c r="DR7" s="17"/>
      <c r="DS7" s="21">
        <v>9322.03</v>
      </c>
      <c r="DT7" s="20" t="s">
        <v>155</v>
      </c>
      <c r="DU7" s="17"/>
      <c r="DV7" s="21">
        <v>9322.03</v>
      </c>
      <c r="DW7" s="20" t="s">
        <v>155</v>
      </c>
      <c r="DX7" s="17"/>
      <c r="DY7" s="21">
        <v>9322.03</v>
      </c>
      <c r="DZ7" s="20" t="s">
        <v>155</v>
      </c>
      <c r="EA7" s="17"/>
      <c r="EB7" s="21">
        <v>9322.03</v>
      </c>
      <c r="EC7" s="20" t="s">
        <v>155</v>
      </c>
      <c r="ED7" s="17"/>
      <c r="EE7" s="21">
        <v>9322.03</v>
      </c>
      <c r="EF7" s="20" t="s">
        <v>155</v>
      </c>
      <c r="EG7" s="17"/>
      <c r="EH7" s="21">
        <v>9322.03</v>
      </c>
      <c r="EI7" s="20" t="s">
        <v>155</v>
      </c>
      <c r="EJ7" s="17"/>
      <c r="EK7" s="21">
        <v>9322.03</v>
      </c>
      <c r="EL7" s="20" t="s">
        <v>155</v>
      </c>
      <c r="EM7" s="17"/>
      <c r="EN7" s="21">
        <v>9322.03</v>
      </c>
      <c r="EO7" s="21"/>
      <c r="EP7" s="21"/>
      <c r="EQ7" s="60" t="s">
        <v>155</v>
      </c>
      <c r="ER7" s="17"/>
      <c r="ES7" s="123">
        <v>9991.07</v>
      </c>
      <c r="ET7" s="60" t="s">
        <v>155</v>
      </c>
      <c r="EU7" s="17"/>
      <c r="EV7" s="123">
        <v>9991.07</v>
      </c>
      <c r="EW7" s="60" t="s">
        <v>155</v>
      </c>
      <c r="EX7" s="17"/>
      <c r="EY7" s="123">
        <v>9991.07</v>
      </c>
      <c r="EZ7" s="60" t="s">
        <v>155</v>
      </c>
      <c r="FA7" s="17"/>
      <c r="FB7" s="123">
        <v>9991.07</v>
      </c>
      <c r="FC7" s="63" t="s">
        <v>155</v>
      </c>
      <c r="FD7" s="64"/>
      <c r="FE7" s="123">
        <v>9991.07</v>
      </c>
      <c r="FF7" s="67" t="s">
        <v>155</v>
      </c>
      <c r="FG7" s="68"/>
      <c r="FH7" s="123">
        <v>9991.07</v>
      </c>
      <c r="FI7" s="72" t="s">
        <v>155</v>
      </c>
      <c r="FJ7" s="71"/>
      <c r="FK7" s="123">
        <v>9991.07</v>
      </c>
      <c r="FL7" s="75" t="s">
        <v>155</v>
      </c>
      <c r="FM7" s="74"/>
      <c r="FN7" s="123">
        <v>9991.07</v>
      </c>
      <c r="FO7" s="78" t="s">
        <v>155</v>
      </c>
      <c r="FP7" s="79"/>
      <c r="FQ7" s="123">
        <v>9991.07</v>
      </c>
      <c r="FR7" s="83" t="s">
        <v>155</v>
      </c>
      <c r="FS7" s="84"/>
      <c r="FT7" s="123">
        <v>9991.07</v>
      </c>
      <c r="FU7" s="129" t="s">
        <v>155</v>
      </c>
      <c r="FV7" s="130"/>
      <c r="FW7" s="123">
        <v>9991.07</v>
      </c>
      <c r="FX7" s="136" t="s">
        <v>155</v>
      </c>
      <c r="FY7" s="137"/>
      <c r="FZ7" s="139">
        <v>9991.07</v>
      </c>
    </row>
    <row r="8" spans="1:182" s="1" customFormat="1" ht="24.75" customHeight="1">
      <c r="A8" s="13"/>
      <c r="B8" s="17" t="s">
        <v>18</v>
      </c>
      <c r="C8" s="18">
        <f>SUM(C9:C13)</f>
        <v>1072.97</v>
      </c>
      <c r="D8" s="17" t="s">
        <v>18</v>
      </c>
      <c r="E8" s="18">
        <f>SUM(E9:E13)</f>
        <v>1072.97</v>
      </c>
      <c r="F8" s="17" t="s">
        <v>18</v>
      </c>
      <c r="G8" s="18">
        <f>SUM(G9:G13)</f>
        <v>1072.97</v>
      </c>
      <c r="H8" s="17" t="s">
        <v>18</v>
      </c>
      <c r="I8" s="18">
        <f>SUM(I9:I13)</f>
        <v>1072.97</v>
      </c>
      <c r="J8" s="17" t="s">
        <v>18</v>
      </c>
      <c r="K8" s="18">
        <f>SUM(K9:K13)</f>
        <v>1072.97</v>
      </c>
      <c r="L8" s="17" t="s">
        <v>18</v>
      </c>
      <c r="M8" s="18">
        <f>SUM(M9:M13)</f>
        <v>1072.97</v>
      </c>
      <c r="N8" s="17" t="s">
        <v>18</v>
      </c>
      <c r="O8" s="18">
        <f>SUM(O9:O13)</f>
        <v>1072.97</v>
      </c>
      <c r="P8" s="17" t="s">
        <v>18</v>
      </c>
      <c r="Q8" s="18">
        <f>SUM(Q9:Q13)</f>
        <v>1072.97</v>
      </c>
      <c r="R8" s="17" t="s">
        <v>18</v>
      </c>
      <c r="S8" s="19">
        <f aca="true" t="shared" si="0" ref="S8:S43">C8+E8+G8+I8+K8+M8+O8+Q8</f>
        <v>8583.76</v>
      </c>
      <c r="T8" s="20" t="s">
        <v>5</v>
      </c>
      <c r="U8" s="22" t="s">
        <v>139</v>
      </c>
      <c r="V8" s="21">
        <v>129.68</v>
      </c>
      <c r="W8" s="17" t="s">
        <v>60</v>
      </c>
      <c r="X8" s="18" t="s">
        <v>61</v>
      </c>
      <c r="Y8" s="23">
        <v>721.03</v>
      </c>
      <c r="Z8" s="17" t="s">
        <v>76</v>
      </c>
      <c r="AA8" s="18" t="s">
        <v>77</v>
      </c>
      <c r="AB8" s="23">
        <v>3862.44</v>
      </c>
      <c r="AC8" s="17" t="s">
        <v>88</v>
      </c>
      <c r="AD8" s="17" t="s">
        <v>103</v>
      </c>
      <c r="AE8" s="17">
        <v>2408.87</v>
      </c>
      <c r="AF8" s="17"/>
      <c r="AG8" s="20" t="s">
        <v>121</v>
      </c>
      <c r="AH8" s="22" t="s">
        <v>122</v>
      </c>
      <c r="AI8" s="24">
        <f>1370.18/8</f>
        <v>171.2725</v>
      </c>
      <c r="AJ8" s="20" t="s">
        <v>140</v>
      </c>
      <c r="AK8" s="22" t="s">
        <v>141</v>
      </c>
      <c r="AL8" s="21">
        <v>1946.37</v>
      </c>
      <c r="AM8" s="20" t="s">
        <v>157</v>
      </c>
      <c r="AN8" s="22" t="s">
        <v>158</v>
      </c>
      <c r="AO8" s="21">
        <v>3520.15</v>
      </c>
      <c r="AP8" s="20" t="s">
        <v>167</v>
      </c>
      <c r="AQ8" s="22" t="s">
        <v>168</v>
      </c>
      <c r="AR8" s="21">
        <v>3495.44</v>
      </c>
      <c r="AS8" s="20" t="s">
        <v>181</v>
      </c>
      <c r="AT8" s="22" t="s">
        <v>182</v>
      </c>
      <c r="AU8" s="21">
        <v>391.48</v>
      </c>
      <c r="AV8" s="20" t="s">
        <v>210</v>
      </c>
      <c r="AW8" s="22" t="s">
        <v>211</v>
      </c>
      <c r="AX8" s="21">
        <v>225.23</v>
      </c>
      <c r="AY8" s="20" t="s">
        <v>228</v>
      </c>
      <c r="AZ8" s="22" t="s">
        <v>229</v>
      </c>
      <c r="BA8" s="21">
        <v>581.82</v>
      </c>
      <c r="BB8" s="20" t="s">
        <v>219</v>
      </c>
      <c r="BC8" s="22" t="s">
        <v>220</v>
      </c>
      <c r="BD8" s="21">
        <v>153.82</v>
      </c>
      <c r="BE8" s="20" t="s">
        <v>240</v>
      </c>
      <c r="BF8" s="22" t="s">
        <v>241</v>
      </c>
      <c r="BG8" s="21">
        <v>290.91</v>
      </c>
      <c r="BH8" s="20"/>
      <c r="BI8" s="22"/>
      <c r="BJ8" s="21"/>
      <c r="BK8" s="20" t="s">
        <v>251</v>
      </c>
      <c r="BL8" s="22" t="s">
        <v>252</v>
      </c>
      <c r="BM8" s="21">
        <v>581.82</v>
      </c>
      <c r="BN8" s="20" t="s">
        <v>260</v>
      </c>
      <c r="BO8" s="22" t="s">
        <v>261</v>
      </c>
      <c r="BP8" s="21">
        <v>1064.66</v>
      </c>
      <c r="BQ8" s="11"/>
      <c r="BR8" s="11"/>
      <c r="BS8" s="20" t="s">
        <v>59</v>
      </c>
      <c r="BT8" s="25"/>
      <c r="BU8" s="25">
        <v>7270.94</v>
      </c>
      <c r="BV8" s="20" t="s">
        <v>59</v>
      </c>
      <c r="BW8" s="25"/>
      <c r="BX8" s="25">
        <v>7270.94</v>
      </c>
      <c r="BY8" s="20" t="s">
        <v>59</v>
      </c>
      <c r="BZ8" s="25"/>
      <c r="CA8" s="25">
        <v>7270.94</v>
      </c>
      <c r="CB8" s="20" t="s">
        <v>59</v>
      </c>
      <c r="CC8" s="25"/>
      <c r="CD8" s="25">
        <v>7270.94</v>
      </c>
      <c r="CE8" s="20" t="s">
        <v>59</v>
      </c>
      <c r="CF8" s="25"/>
      <c r="CG8" s="25">
        <v>7270.94</v>
      </c>
      <c r="CH8" s="20" t="s">
        <v>59</v>
      </c>
      <c r="CI8" s="25"/>
      <c r="CJ8" s="25">
        <v>7270.94</v>
      </c>
      <c r="CK8" s="20" t="s">
        <v>59</v>
      </c>
      <c r="CL8" s="25"/>
      <c r="CM8" s="25">
        <v>7270.94</v>
      </c>
      <c r="CN8" s="20" t="s">
        <v>59</v>
      </c>
      <c r="CO8" s="25"/>
      <c r="CP8" s="25">
        <v>7270.94</v>
      </c>
      <c r="CQ8" s="20" t="s">
        <v>59</v>
      </c>
      <c r="CR8" s="25"/>
      <c r="CS8" s="25">
        <v>7270.94</v>
      </c>
      <c r="CT8" s="20" t="s">
        <v>59</v>
      </c>
      <c r="CU8" s="25"/>
      <c r="CV8" s="25">
        <v>7270.94</v>
      </c>
      <c r="CW8" s="20" t="s">
        <v>59</v>
      </c>
      <c r="CX8" s="25"/>
      <c r="CY8" s="25">
        <v>7270.94</v>
      </c>
      <c r="CZ8" s="20" t="s">
        <v>59</v>
      </c>
      <c r="DA8" s="25"/>
      <c r="DB8" s="25">
        <v>7270.94</v>
      </c>
      <c r="DC8" s="11"/>
      <c r="DD8" s="11"/>
      <c r="DE8" s="20" t="s">
        <v>59</v>
      </c>
      <c r="DF8" s="25"/>
      <c r="DG8" s="25">
        <v>7922.38</v>
      </c>
      <c r="DH8" s="20" t="s">
        <v>59</v>
      </c>
      <c r="DI8" s="25"/>
      <c r="DJ8" s="25">
        <v>7922.38</v>
      </c>
      <c r="DK8" s="20" t="s">
        <v>59</v>
      </c>
      <c r="DL8" s="25"/>
      <c r="DM8" s="25">
        <v>7922.38</v>
      </c>
      <c r="DN8" s="20" t="s">
        <v>59</v>
      </c>
      <c r="DO8" s="25"/>
      <c r="DP8" s="25">
        <v>7922.38</v>
      </c>
      <c r="DQ8" s="20" t="s">
        <v>59</v>
      </c>
      <c r="DR8" s="25"/>
      <c r="DS8" s="25">
        <v>7922.38</v>
      </c>
      <c r="DT8" s="20" t="s">
        <v>59</v>
      </c>
      <c r="DU8" s="25"/>
      <c r="DV8" s="25">
        <v>7922.38</v>
      </c>
      <c r="DW8" s="20" t="s">
        <v>59</v>
      </c>
      <c r="DX8" s="25"/>
      <c r="DY8" s="25">
        <v>7922.38</v>
      </c>
      <c r="DZ8" s="20" t="s">
        <v>59</v>
      </c>
      <c r="EA8" s="25"/>
      <c r="EB8" s="25">
        <v>7922.38</v>
      </c>
      <c r="EC8" s="20" t="s">
        <v>59</v>
      </c>
      <c r="ED8" s="25"/>
      <c r="EE8" s="25">
        <v>7922.38</v>
      </c>
      <c r="EF8" s="20" t="s">
        <v>59</v>
      </c>
      <c r="EG8" s="25"/>
      <c r="EH8" s="25">
        <v>7922.38</v>
      </c>
      <c r="EI8" s="20" t="s">
        <v>59</v>
      </c>
      <c r="EJ8" s="25"/>
      <c r="EK8" s="25">
        <v>7922.38</v>
      </c>
      <c r="EL8" s="20" t="s">
        <v>59</v>
      </c>
      <c r="EM8" s="25"/>
      <c r="EN8" s="25">
        <v>7922.38</v>
      </c>
      <c r="EO8" s="25"/>
      <c r="EP8" s="25"/>
      <c r="EQ8" s="60" t="s">
        <v>59</v>
      </c>
      <c r="ER8" s="25"/>
      <c r="ES8" s="124">
        <v>8474.57</v>
      </c>
      <c r="ET8" s="60" t="s">
        <v>59</v>
      </c>
      <c r="EU8" s="25"/>
      <c r="EV8" s="124">
        <v>8474.57</v>
      </c>
      <c r="EW8" s="60" t="s">
        <v>59</v>
      </c>
      <c r="EX8" s="25"/>
      <c r="EY8" s="124">
        <v>8474.57</v>
      </c>
      <c r="EZ8" s="60" t="s">
        <v>59</v>
      </c>
      <c r="FA8" s="25"/>
      <c r="FB8" s="124">
        <v>8474.57</v>
      </c>
      <c r="FC8" s="63" t="s">
        <v>59</v>
      </c>
      <c r="FD8" s="25"/>
      <c r="FE8" s="124">
        <v>8474.57</v>
      </c>
      <c r="FF8" s="67" t="s">
        <v>59</v>
      </c>
      <c r="FG8" s="25"/>
      <c r="FH8" s="124">
        <v>8474.57</v>
      </c>
      <c r="FI8" s="72" t="s">
        <v>59</v>
      </c>
      <c r="FJ8" s="25"/>
      <c r="FK8" s="124">
        <v>8474.57</v>
      </c>
      <c r="FL8" s="75" t="s">
        <v>59</v>
      </c>
      <c r="FM8" s="25"/>
      <c r="FN8" s="124">
        <v>8474.57</v>
      </c>
      <c r="FO8" s="78" t="s">
        <v>59</v>
      </c>
      <c r="FP8" s="25"/>
      <c r="FQ8" s="124">
        <v>8474.57</v>
      </c>
      <c r="FR8" s="83" t="s">
        <v>59</v>
      </c>
      <c r="FS8" s="25"/>
      <c r="FT8" s="124">
        <v>8474.57</v>
      </c>
      <c r="FU8" s="129" t="s">
        <v>59</v>
      </c>
      <c r="FV8" s="25"/>
      <c r="FW8" s="124">
        <v>8474.57</v>
      </c>
      <c r="FX8" s="136" t="s">
        <v>59</v>
      </c>
      <c r="FY8" s="25"/>
      <c r="FZ8" s="124">
        <v>8474.57</v>
      </c>
    </row>
    <row r="9" spans="1:182" ht="22.5" customHeight="1">
      <c r="A9" s="17"/>
      <c r="B9" s="17" t="s">
        <v>18</v>
      </c>
      <c r="C9" s="26">
        <v>849.43</v>
      </c>
      <c r="D9" s="17" t="s">
        <v>18</v>
      </c>
      <c r="E9" s="26">
        <v>849.43</v>
      </c>
      <c r="F9" s="17" t="s">
        <v>18</v>
      </c>
      <c r="G9" s="26">
        <v>849.43</v>
      </c>
      <c r="H9" s="17" t="s">
        <v>18</v>
      </c>
      <c r="I9" s="26">
        <v>849.43</v>
      </c>
      <c r="J9" s="17" t="s">
        <v>18</v>
      </c>
      <c r="K9" s="26">
        <v>849.43</v>
      </c>
      <c r="L9" s="17" t="s">
        <v>18</v>
      </c>
      <c r="M9" s="26">
        <v>849.43</v>
      </c>
      <c r="N9" s="17" t="s">
        <v>18</v>
      </c>
      <c r="O9" s="26">
        <v>849.43</v>
      </c>
      <c r="P9" s="17" t="s">
        <v>18</v>
      </c>
      <c r="Q9" s="26">
        <v>849.43</v>
      </c>
      <c r="R9" s="17" t="s">
        <v>18</v>
      </c>
      <c r="S9" s="19">
        <f t="shared" si="0"/>
        <v>6795.4400000000005</v>
      </c>
      <c r="T9" s="17" t="s">
        <v>7</v>
      </c>
      <c r="U9" s="18" t="s">
        <v>154</v>
      </c>
      <c r="V9" s="18">
        <v>849.43</v>
      </c>
      <c r="W9" s="17" t="s">
        <v>62</v>
      </c>
      <c r="X9" s="18" t="s">
        <v>63</v>
      </c>
      <c r="Y9" s="27">
        <v>268.04</v>
      </c>
      <c r="Z9" s="17" t="s">
        <v>78</v>
      </c>
      <c r="AA9" s="18" t="s">
        <v>79</v>
      </c>
      <c r="AB9" s="27">
        <v>350.05</v>
      </c>
      <c r="AC9" s="17" t="s">
        <v>104</v>
      </c>
      <c r="AD9" s="17" t="s">
        <v>105</v>
      </c>
      <c r="AE9" s="17">
        <v>685.1</v>
      </c>
      <c r="AF9" s="17"/>
      <c r="AG9" s="20" t="s">
        <v>123</v>
      </c>
      <c r="AH9" s="20" t="s">
        <v>124</v>
      </c>
      <c r="AI9" s="18">
        <f>2948.63/7</f>
        <v>421.23285714285714</v>
      </c>
      <c r="AJ9" s="17" t="s">
        <v>270</v>
      </c>
      <c r="AK9" s="18" t="s">
        <v>271</v>
      </c>
      <c r="AL9" s="18">
        <v>4784.78</v>
      </c>
      <c r="AM9" s="17" t="s">
        <v>159</v>
      </c>
      <c r="AN9" s="18" t="s">
        <v>160</v>
      </c>
      <c r="AO9" s="18" t="s">
        <v>161</v>
      </c>
      <c r="AP9" s="17" t="s">
        <v>169</v>
      </c>
      <c r="AQ9" s="18" t="s">
        <v>168</v>
      </c>
      <c r="AR9" s="18">
        <v>577.3</v>
      </c>
      <c r="AS9" s="17" t="s">
        <v>183</v>
      </c>
      <c r="AT9" s="18" t="s">
        <v>184</v>
      </c>
      <c r="AU9" s="18">
        <v>375.72</v>
      </c>
      <c r="AV9" s="17" t="s">
        <v>213</v>
      </c>
      <c r="AW9" s="18" t="s">
        <v>212</v>
      </c>
      <c r="AX9" s="18">
        <v>589.92</v>
      </c>
      <c r="AY9" s="17" t="s">
        <v>230</v>
      </c>
      <c r="AZ9" s="18" t="s">
        <v>231</v>
      </c>
      <c r="BA9" s="18">
        <v>290.91</v>
      </c>
      <c r="BB9" s="17" t="s">
        <v>189</v>
      </c>
      <c r="BC9" s="18" t="s">
        <v>221</v>
      </c>
      <c r="BD9" s="18">
        <v>180.46</v>
      </c>
      <c r="BE9" s="17"/>
      <c r="BF9" s="18"/>
      <c r="BG9" s="18"/>
      <c r="BH9" s="17"/>
      <c r="BI9" s="18"/>
      <c r="BJ9" s="18"/>
      <c r="BK9" s="17" t="s">
        <v>226</v>
      </c>
      <c r="BL9" s="18" t="s">
        <v>253</v>
      </c>
      <c r="BM9" s="18">
        <v>96.97</v>
      </c>
      <c r="BN9" s="17" t="s">
        <v>262</v>
      </c>
      <c r="BO9" s="18" t="s">
        <v>263</v>
      </c>
      <c r="BP9" s="18">
        <v>160.02</v>
      </c>
      <c r="BS9" s="17" t="s">
        <v>234</v>
      </c>
      <c r="BT9" s="18"/>
      <c r="BU9" s="18">
        <v>133.82</v>
      </c>
      <c r="BV9" s="17" t="s">
        <v>293</v>
      </c>
      <c r="BW9" s="18" t="s">
        <v>294</v>
      </c>
      <c r="BX9" s="18">
        <v>1064.66</v>
      </c>
      <c r="BY9" s="20" t="s">
        <v>293</v>
      </c>
      <c r="BZ9" s="20" t="s">
        <v>298</v>
      </c>
      <c r="CA9" s="18">
        <v>2129.32</v>
      </c>
      <c r="CB9" s="20" t="s">
        <v>313</v>
      </c>
      <c r="CC9" s="20" t="s">
        <v>314</v>
      </c>
      <c r="CD9" s="18">
        <v>4448.01</v>
      </c>
      <c r="CE9" s="20"/>
      <c r="CF9" s="20"/>
      <c r="CG9" s="18"/>
      <c r="CH9" s="20" t="s">
        <v>189</v>
      </c>
      <c r="CI9" s="20" t="s">
        <v>324</v>
      </c>
      <c r="CJ9" s="18">
        <v>180.46</v>
      </c>
      <c r="CK9" s="20" t="s">
        <v>309</v>
      </c>
      <c r="CL9" s="20" t="s">
        <v>335</v>
      </c>
      <c r="CM9" s="18">
        <v>347.17</v>
      </c>
      <c r="CN9" s="20" t="s">
        <v>337</v>
      </c>
      <c r="CO9" s="20" t="s">
        <v>338</v>
      </c>
      <c r="CP9" s="18">
        <v>8048.59</v>
      </c>
      <c r="CQ9" s="20" t="s">
        <v>345</v>
      </c>
      <c r="CR9" s="18" t="s">
        <v>346</v>
      </c>
      <c r="CS9" s="25">
        <v>581.82</v>
      </c>
      <c r="CT9" s="20" t="s">
        <v>250</v>
      </c>
      <c r="CU9" s="18" t="s">
        <v>351</v>
      </c>
      <c r="CV9" s="25">
        <v>1064.66</v>
      </c>
      <c r="CW9" s="20" t="s">
        <v>359</v>
      </c>
      <c r="CX9" s="18" t="s">
        <v>360</v>
      </c>
      <c r="CY9" s="25">
        <v>2186.8</v>
      </c>
      <c r="CZ9" s="20" t="s">
        <v>367</v>
      </c>
      <c r="DA9" s="18" t="s">
        <v>368</v>
      </c>
      <c r="DB9" s="25">
        <v>193.94</v>
      </c>
      <c r="DE9" s="20" t="s">
        <v>376</v>
      </c>
      <c r="DF9" s="18" t="s">
        <v>377</v>
      </c>
      <c r="DG9" s="25">
        <v>2294.2</v>
      </c>
      <c r="DH9" s="20" t="s">
        <v>189</v>
      </c>
      <c r="DI9" s="18" t="s">
        <v>391</v>
      </c>
      <c r="DJ9" s="25">
        <v>205.33</v>
      </c>
      <c r="DK9" s="20" t="s">
        <v>396</v>
      </c>
      <c r="DL9" s="18" t="s">
        <v>397</v>
      </c>
      <c r="DM9" s="25">
        <v>1974.74</v>
      </c>
      <c r="DN9" s="20" t="s">
        <v>409</v>
      </c>
      <c r="DO9" s="18" t="s">
        <v>410</v>
      </c>
      <c r="DP9" s="25">
        <v>605.17</v>
      </c>
      <c r="DQ9" s="20" t="s">
        <v>420</v>
      </c>
      <c r="DR9" s="18" t="s">
        <v>421</v>
      </c>
      <c r="DS9" s="25">
        <v>4327.39</v>
      </c>
      <c r="DT9" s="20" t="s">
        <v>428</v>
      </c>
      <c r="DU9" s="18" t="s">
        <v>429</v>
      </c>
      <c r="DV9" s="25">
        <v>571.69</v>
      </c>
      <c r="DW9" s="20" t="s">
        <v>438</v>
      </c>
      <c r="DX9" s="18" t="s">
        <v>439</v>
      </c>
      <c r="DY9" s="25">
        <v>26500.14</v>
      </c>
      <c r="DZ9" s="20" t="s">
        <v>396</v>
      </c>
      <c r="EA9" s="18" t="s">
        <v>445</v>
      </c>
      <c r="EB9" s="25">
        <v>469.09</v>
      </c>
      <c r="EC9" s="20" t="s">
        <v>461</v>
      </c>
      <c r="ED9" s="18" t="s">
        <v>462</v>
      </c>
      <c r="EE9" s="25">
        <v>64.06</v>
      </c>
      <c r="EF9" s="20" t="s">
        <v>469</v>
      </c>
      <c r="EG9" s="18" t="s">
        <v>470</v>
      </c>
      <c r="EH9" s="25">
        <v>622.34</v>
      </c>
      <c r="EI9" s="20" t="s">
        <v>484</v>
      </c>
      <c r="EJ9" s="18" t="s">
        <v>485</v>
      </c>
      <c r="EK9" s="25">
        <v>22112.5</v>
      </c>
      <c r="EL9" s="20" t="s">
        <v>497</v>
      </c>
      <c r="EM9" s="18" t="s">
        <v>498</v>
      </c>
      <c r="EN9" s="25">
        <v>64.06</v>
      </c>
      <c r="EO9" s="25"/>
      <c r="EP9" s="25"/>
      <c r="EQ9" s="59" t="s">
        <v>332</v>
      </c>
      <c r="ER9" s="18"/>
      <c r="ES9" s="124">
        <v>8652.98</v>
      </c>
      <c r="ET9" s="59" t="s">
        <v>332</v>
      </c>
      <c r="EU9" s="18"/>
      <c r="EV9" s="124">
        <v>8652.98</v>
      </c>
      <c r="EW9" s="59" t="s">
        <v>332</v>
      </c>
      <c r="EX9" s="18"/>
      <c r="EY9" s="124">
        <v>8652.98</v>
      </c>
      <c r="EZ9" s="59" t="s">
        <v>332</v>
      </c>
      <c r="FA9" s="18"/>
      <c r="FB9" s="124">
        <v>8652.98</v>
      </c>
      <c r="FC9" s="65" t="s">
        <v>332</v>
      </c>
      <c r="FD9" s="18"/>
      <c r="FE9" s="124">
        <v>8652.98</v>
      </c>
      <c r="FF9" s="69" t="s">
        <v>332</v>
      </c>
      <c r="FG9" s="18"/>
      <c r="FH9" s="124">
        <v>8652.98</v>
      </c>
      <c r="FI9" s="70" t="s">
        <v>332</v>
      </c>
      <c r="FJ9" s="18"/>
      <c r="FK9" s="124">
        <v>8652.98</v>
      </c>
      <c r="FL9" s="73" t="s">
        <v>332</v>
      </c>
      <c r="FM9" s="18"/>
      <c r="FN9" s="124">
        <v>8652.98</v>
      </c>
      <c r="FO9" s="80" t="s">
        <v>332</v>
      </c>
      <c r="FP9" s="18"/>
      <c r="FQ9" s="124">
        <v>8652.98</v>
      </c>
      <c r="FR9" s="85" t="s">
        <v>332</v>
      </c>
      <c r="FS9" s="18"/>
      <c r="FT9" s="124">
        <v>8652.98</v>
      </c>
      <c r="FU9" s="131" t="s">
        <v>332</v>
      </c>
      <c r="FV9" s="18"/>
      <c r="FW9" s="124">
        <v>8652.98</v>
      </c>
      <c r="FX9" s="138" t="s">
        <v>332</v>
      </c>
      <c r="FY9" s="18"/>
      <c r="FZ9" s="124">
        <v>8652.98</v>
      </c>
    </row>
    <row r="10" spans="1:182" ht="22.5" customHeight="1">
      <c r="A10" s="17"/>
      <c r="B10" s="17"/>
      <c r="C10" s="26"/>
      <c r="D10" s="17"/>
      <c r="E10" s="26"/>
      <c r="F10" s="17"/>
      <c r="G10" s="26"/>
      <c r="H10" s="17"/>
      <c r="I10" s="26"/>
      <c r="J10" s="17"/>
      <c r="K10" s="26"/>
      <c r="L10" s="17"/>
      <c r="M10" s="26"/>
      <c r="N10" s="17"/>
      <c r="O10" s="26"/>
      <c r="P10" s="17"/>
      <c r="Q10" s="26"/>
      <c r="R10" s="17"/>
      <c r="S10" s="19">
        <f t="shared" si="0"/>
        <v>0</v>
      </c>
      <c r="T10" s="17" t="s">
        <v>32</v>
      </c>
      <c r="U10" s="18" t="s">
        <v>154</v>
      </c>
      <c r="V10" s="28"/>
      <c r="W10" s="17" t="s">
        <v>64</v>
      </c>
      <c r="X10" s="18" t="s">
        <v>65</v>
      </c>
      <c r="Y10" s="23">
        <v>224.68</v>
      </c>
      <c r="Z10" s="17" t="s">
        <v>80</v>
      </c>
      <c r="AA10" s="18" t="s">
        <v>81</v>
      </c>
      <c r="AB10" s="23">
        <v>621.66</v>
      </c>
      <c r="AC10" s="17" t="s">
        <v>106</v>
      </c>
      <c r="AD10" s="17" t="s">
        <v>107</v>
      </c>
      <c r="AE10" s="17">
        <v>3318.03</v>
      </c>
      <c r="AF10" s="17"/>
      <c r="AG10" s="20" t="s">
        <v>125</v>
      </c>
      <c r="AH10" s="20" t="s">
        <v>126</v>
      </c>
      <c r="AI10" s="20">
        <v>1273.29</v>
      </c>
      <c r="AJ10" s="20" t="s">
        <v>142</v>
      </c>
      <c r="AK10" s="20" t="s">
        <v>143</v>
      </c>
      <c r="AL10" s="20">
        <v>298.25</v>
      </c>
      <c r="AM10" s="20" t="s">
        <v>162</v>
      </c>
      <c r="AN10" s="20" t="s">
        <v>163</v>
      </c>
      <c r="AO10" s="20">
        <v>818.83</v>
      </c>
      <c r="AP10" s="20" t="s">
        <v>170</v>
      </c>
      <c r="AQ10" s="20" t="s">
        <v>171</v>
      </c>
      <c r="AR10" s="20">
        <v>591.92</v>
      </c>
      <c r="AS10" s="20" t="s">
        <v>185</v>
      </c>
      <c r="AT10" s="20" t="s">
        <v>186</v>
      </c>
      <c r="AU10" s="20">
        <v>358.5</v>
      </c>
      <c r="AV10" s="20" t="s">
        <v>214</v>
      </c>
      <c r="AW10" s="20" t="s">
        <v>215</v>
      </c>
      <c r="AX10" s="20">
        <v>813.76</v>
      </c>
      <c r="AY10" s="17" t="s">
        <v>197</v>
      </c>
      <c r="AZ10" s="18" t="s">
        <v>236</v>
      </c>
      <c r="BA10" s="18">
        <v>859.66</v>
      </c>
      <c r="BB10" s="17" t="s">
        <v>223</v>
      </c>
      <c r="BC10" s="20" t="s">
        <v>222</v>
      </c>
      <c r="BD10" s="20">
        <v>180.46</v>
      </c>
      <c r="BE10" s="17"/>
      <c r="BF10" s="20"/>
      <c r="BG10" s="20"/>
      <c r="BH10" s="17"/>
      <c r="BI10" s="20"/>
      <c r="BJ10" s="20"/>
      <c r="BK10" s="17" t="s">
        <v>254</v>
      </c>
      <c r="BL10" s="20" t="s">
        <v>255</v>
      </c>
      <c r="BM10" s="20">
        <v>305.87</v>
      </c>
      <c r="BN10" s="17" t="s">
        <v>226</v>
      </c>
      <c r="BO10" s="20" t="s">
        <v>264</v>
      </c>
      <c r="BP10" s="20">
        <v>193.94</v>
      </c>
      <c r="BS10" s="17"/>
      <c r="BT10" s="20"/>
      <c r="BU10" s="20"/>
      <c r="BV10" s="17" t="s">
        <v>295</v>
      </c>
      <c r="BW10" s="20" t="s">
        <v>296</v>
      </c>
      <c r="BX10" s="20">
        <v>113.94</v>
      </c>
      <c r="BY10" s="17" t="s">
        <v>270</v>
      </c>
      <c r="BZ10" s="20" t="s">
        <v>298</v>
      </c>
      <c r="CA10" s="20">
        <v>816.3</v>
      </c>
      <c r="CB10" s="17" t="s">
        <v>234</v>
      </c>
      <c r="CC10" s="18"/>
      <c r="CD10" s="18">
        <v>133.82</v>
      </c>
      <c r="CE10" s="17" t="s">
        <v>234</v>
      </c>
      <c r="CF10" s="18"/>
      <c r="CG10" s="18">
        <v>133.82</v>
      </c>
      <c r="CH10" s="17" t="s">
        <v>234</v>
      </c>
      <c r="CI10" s="18"/>
      <c r="CJ10" s="18">
        <v>133.82</v>
      </c>
      <c r="CK10" s="17" t="s">
        <v>234</v>
      </c>
      <c r="CL10" s="18"/>
      <c r="CM10" s="18">
        <v>133.82</v>
      </c>
      <c r="CN10" s="17" t="s">
        <v>234</v>
      </c>
      <c r="CO10" s="18"/>
      <c r="CP10" s="18">
        <v>133.82</v>
      </c>
      <c r="CQ10" s="17" t="s">
        <v>234</v>
      </c>
      <c r="CR10" s="18"/>
      <c r="CS10" s="18">
        <v>133.82</v>
      </c>
      <c r="CT10" s="17" t="s">
        <v>234</v>
      </c>
      <c r="CU10" s="18"/>
      <c r="CV10" s="18">
        <v>133.82</v>
      </c>
      <c r="CW10" s="17" t="s">
        <v>234</v>
      </c>
      <c r="CX10" s="18"/>
      <c r="CY10" s="18">
        <v>133.82</v>
      </c>
      <c r="CZ10" s="17" t="s">
        <v>234</v>
      </c>
      <c r="DA10" s="18"/>
      <c r="DB10" s="18">
        <v>133.82</v>
      </c>
      <c r="DE10" s="17" t="s">
        <v>384</v>
      </c>
      <c r="DF10" s="18" t="s">
        <v>377</v>
      </c>
      <c r="DG10" s="18">
        <v>2894.62</v>
      </c>
      <c r="DH10" s="17" t="s">
        <v>392</v>
      </c>
      <c r="DI10" s="18" t="s">
        <v>393</v>
      </c>
      <c r="DJ10" s="18">
        <v>177.38</v>
      </c>
      <c r="DK10" s="17" t="s">
        <v>398</v>
      </c>
      <c r="DL10" s="18" t="s">
        <v>399</v>
      </c>
      <c r="DM10" s="18">
        <v>1194.46</v>
      </c>
      <c r="DN10" s="17" t="s">
        <v>411</v>
      </c>
      <c r="DO10" s="18" t="s">
        <v>412</v>
      </c>
      <c r="DP10" s="18">
        <v>1170.87</v>
      </c>
      <c r="DQ10" s="17" t="s">
        <v>275</v>
      </c>
      <c r="DR10" s="18" t="s">
        <v>422</v>
      </c>
      <c r="DS10" s="18">
        <v>170.35</v>
      </c>
      <c r="DT10" s="17" t="s">
        <v>430</v>
      </c>
      <c r="DU10" s="18" t="s">
        <v>429</v>
      </c>
      <c r="DV10" s="18">
        <v>549.33</v>
      </c>
      <c r="DW10" s="17" t="s">
        <v>440</v>
      </c>
      <c r="DX10" s="18" t="s">
        <v>441</v>
      </c>
      <c r="DY10" s="18">
        <v>3798.44</v>
      </c>
      <c r="DZ10" s="17" t="s">
        <v>446</v>
      </c>
      <c r="EA10" s="18" t="s">
        <v>447</v>
      </c>
      <c r="EB10" s="18">
        <v>205.33</v>
      </c>
      <c r="EC10" s="17" t="s">
        <v>464</v>
      </c>
      <c r="ED10" s="18" t="s">
        <v>465</v>
      </c>
      <c r="EE10" s="18">
        <v>400.9</v>
      </c>
      <c r="EF10" s="17" t="s">
        <v>471</v>
      </c>
      <c r="EG10" s="18" t="s">
        <v>470</v>
      </c>
      <c r="EH10" s="18">
        <v>57489.15</v>
      </c>
      <c r="EI10" s="17" t="s">
        <v>92</v>
      </c>
      <c r="EJ10" s="18" t="s">
        <v>486</v>
      </c>
      <c r="EK10" s="18">
        <v>205.33</v>
      </c>
      <c r="EL10" s="17" t="s">
        <v>497</v>
      </c>
      <c r="EM10" s="18" t="s">
        <v>499</v>
      </c>
      <c r="EN10" s="18">
        <v>64.06</v>
      </c>
      <c r="EO10" s="18"/>
      <c r="EP10" s="18"/>
      <c r="EQ10" s="59" t="s">
        <v>333</v>
      </c>
      <c r="ER10" s="18"/>
      <c r="ES10" s="125">
        <v>2676.18</v>
      </c>
      <c r="ET10" s="59" t="s">
        <v>333</v>
      </c>
      <c r="EU10" s="18"/>
      <c r="EV10" s="125">
        <v>2676.18</v>
      </c>
      <c r="EW10" s="59" t="s">
        <v>333</v>
      </c>
      <c r="EX10" s="18"/>
      <c r="EY10" s="125">
        <v>2676.18</v>
      </c>
      <c r="EZ10" s="59" t="s">
        <v>333</v>
      </c>
      <c r="FA10" s="18"/>
      <c r="FB10" s="125">
        <v>2676.18</v>
      </c>
      <c r="FC10" s="65" t="s">
        <v>333</v>
      </c>
      <c r="FD10" s="18"/>
      <c r="FE10" s="125">
        <v>2676.18</v>
      </c>
      <c r="FF10" s="69" t="s">
        <v>333</v>
      </c>
      <c r="FG10" s="18"/>
      <c r="FH10" s="125">
        <v>2676.18</v>
      </c>
      <c r="FI10" s="70" t="s">
        <v>333</v>
      </c>
      <c r="FJ10" s="18"/>
      <c r="FK10" s="125">
        <v>2676.18</v>
      </c>
      <c r="FL10" s="73" t="s">
        <v>333</v>
      </c>
      <c r="FM10" s="18"/>
      <c r="FN10" s="125">
        <v>2676.18</v>
      </c>
      <c r="FO10" s="80" t="s">
        <v>333</v>
      </c>
      <c r="FP10" s="18"/>
      <c r="FQ10" s="125">
        <v>2676.18</v>
      </c>
      <c r="FR10" s="85" t="s">
        <v>333</v>
      </c>
      <c r="FS10" s="18"/>
      <c r="FT10" s="125">
        <v>2676.18</v>
      </c>
      <c r="FU10" s="131" t="s">
        <v>333</v>
      </c>
      <c r="FV10" s="18"/>
      <c r="FW10" s="125">
        <v>2676.18</v>
      </c>
      <c r="FX10" s="138" t="s">
        <v>333</v>
      </c>
      <c r="FY10" s="18"/>
      <c r="FZ10" s="125">
        <v>2676.18</v>
      </c>
    </row>
    <row r="11" spans="1:182" ht="33" customHeight="1">
      <c r="A11" s="17"/>
      <c r="B11" s="17" t="s">
        <v>18</v>
      </c>
      <c r="C11" s="18">
        <v>44.71</v>
      </c>
      <c r="D11" s="17" t="s">
        <v>18</v>
      </c>
      <c r="E11" s="18">
        <v>44.71</v>
      </c>
      <c r="F11" s="17" t="s">
        <v>18</v>
      </c>
      <c r="G11" s="18">
        <v>44.71</v>
      </c>
      <c r="H11" s="17" t="s">
        <v>18</v>
      </c>
      <c r="I11" s="18">
        <v>44.71</v>
      </c>
      <c r="J11" s="17" t="s">
        <v>18</v>
      </c>
      <c r="K11" s="18">
        <v>44.71</v>
      </c>
      <c r="L11" s="17" t="s">
        <v>18</v>
      </c>
      <c r="M11" s="18">
        <v>44.71</v>
      </c>
      <c r="N11" s="17" t="s">
        <v>18</v>
      </c>
      <c r="O11" s="18">
        <v>44.71</v>
      </c>
      <c r="P11" s="17" t="s">
        <v>18</v>
      </c>
      <c r="Q11" s="18">
        <v>44.71</v>
      </c>
      <c r="R11" s="17" t="s">
        <v>18</v>
      </c>
      <c r="S11" s="19">
        <f t="shared" si="0"/>
        <v>357.67999999999995</v>
      </c>
      <c r="T11" s="17" t="s">
        <v>16</v>
      </c>
      <c r="U11" s="18" t="s">
        <v>154</v>
      </c>
      <c r="V11" s="28">
        <v>44.71</v>
      </c>
      <c r="W11" s="17" t="s">
        <v>66</v>
      </c>
      <c r="X11" s="18" t="s">
        <v>67</v>
      </c>
      <c r="Y11" s="23">
        <v>348.27</v>
      </c>
      <c r="Z11" s="17" t="s">
        <v>82</v>
      </c>
      <c r="AA11" s="18" t="s">
        <v>83</v>
      </c>
      <c r="AB11" s="23">
        <v>830.06</v>
      </c>
      <c r="AC11" s="20" t="s">
        <v>108</v>
      </c>
      <c r="AD11" s="20" t="s">
        <v>109</v>
      </c>
      <c r="AE11" s="20">
        <v>655.25</v>
      </c>
      <c r="AF11" s="20"/>
      <c r="AG11" s="20" t="s">
        <v>127</v>
      </c>
      <c r="AH11" s="20" t="s">
        <v>128</v>
      </c>
      <c r="AI11" s="25">
        <v>3683.2</v>
      </c>
      <c r="AJ11" s="20" t="s">
        <v>144</v>
      </c>
      <c r="AK11" s="20" t="s">
        <v>145</v>
      </c>
      <c r="AL11" s="25">
        <v>2531.21</v>
      </c>
      <c r="AM11" s="20" t="s">
        <v>164</v>
      </c>
      <c r="AN11" s="20" t="s">
        <v>165</v>
      </c>
      <c r="AO11" s="25">
        <v>1253.27</v>
      </c>
      <c r="AP11" s="20" t="s">
        <v>172</v>
      </c>
      <c r="AQ11" s="20" t="s">
        <v>173</v>
      </c>
      <c r="AR11" s="25">
        <v>655.5</v>
      </c>
      <c r="AS11" s="20" t="s">
        <v>187</v>
      </c>
      <c r="AT11" s="20" t="s">
        <v>188</v>
      </c>
      <c r="AU11" s="20">
        <v>709.53</v>
      </c>
      <c r="AV11" s="20" t="s">
        <v>189</v>
      </c>
      <c r="AW11" s="20" t="s">
        <v>216</v>
      </c>
      <c r="AX11" s="20">
        <v>180.46</v>
      </c>
      <c r="AY11" s="20" t="s">
        <v>194</v>
      </c>
      <c r="AZ11" s="20" t="s">
        <v>235</v>
      </c>
      <c r="BA11" s="20">
        <v>129.68</v>
      </c>
      <c r="BB11" s="20" t="s">
        <v>224</v>
      </c>
      <c r="BC11" s="20" t="s">
        <v>225</v>
      </c>
      <c r="BD11" s="20">
        <v>1078.96</v>
      </c>
      <c r="BE11" s="17" t="s">
        <v>234</v>
      </c>
      <c r="BF11" s="18"/>
      <c r="BG11" s="18">
        <v>133.83</v>
      </c>
      <c r="BH11" s="17" t="s">
        <v>234</v>
      </c>
      <c r="BI11" s="18"/>
      <c r="BJ11" s="18">
        <v>133.83</v>
      </c>
      <c r="BK11" s="20" t="s">
        <v>256</v>
      </c>
      <c r="BL11" s="20" t="s">
        <v>257</v>
      </c>
      <c r="BM11" s="20">
        <v>3487.87</v>
      </c>
      <c r="BN11" s="20" t="s">
        <v>265</v>
      </c>
      <c r="BO11" s="20" t="s">
        <v>264</v>
      </c>
      <c r="BP11" s="20">
        <v>96.97</v>
      </c>
      <c r="BS11" s="20" t="s">
        <v>283</v>
      </c>
      <c r="BT11" s="20" t="s">
        <v>282</v>
      </c>
      <c r="BU11" s="18">
        <v>160.64</v>
      </c>
      <c r="BV11" s="20" t="s">
        <v>283</v>
      </c>
      <c r="BW11" s="20"/>
      <c r="BX11" s="18">
        <v>160.64</v>
      </c>
      <c r="BY11" s="20" t="s">
        <v>283</v>
      </c>
      <c r="BZ11" s="20"/>
      <c r="CA11" s="18">
        <v>160.64</v>
      </c>
      <c r="CB11" s="20" t="s">
        <v>283</v>
      </c>
      <c r="CC11" s="20"/>
      <c r="CD11" s="18">
        <v>160.64</v>
      </c>
      <c r="CE11" s="20" t="s">
        <v>283</v>
      </c>
      <c r="CF11" s="20"/>
      <c r="CG11" s="18">
        <v>160.64</v>
      </c>
      <c r="CH11" s="20" t="s">
        <v>283</v>
      </c>
      <c r="CI11" s="20"/>
      <c r="CJ11" s="18">
        <v>160.64</v>
      </c>
      <c r="CK11" s="20"/>
      <c r="CL11" s="20"/>
      <c r="CM11" s="18"/>
      <c r="CN11" s="17"/>
      <c r="CO11" s="18"/>
      <c r="CP11" s="18"/>
      <c r="CQ11" s="17" t="s">
        <v>246</v>
      </c>
      <c r="CR11" s="18" t="s">
        <v>344</v>
      </c>
      <c r="CS11" s="18">
        <v>581.82</v>
      </c>
      <c r="CT11" s="17" t="s">
        <v>345</v>
      </c>
      <c r="CU11" s="18" t="s">
        <v>352</v>
      </c>
      <c r="CV11" s="18">
        <v>290.91</v>
      </c>
      <c r="CW11" s="17" t="s">
        <v>361</v>
      </c>
      <c r="CX11" s="18" t="s">
        <v>360</v>
      </c>
      <c r="CY11" s="18">
        <v>1154.2</v>
      </c>
      <c r="CZ11" s="17" t="s">
        <v>250</v>
      </c>
      <c r="DA11" s="18" t="s">
        <v>369</v>
      </c>
      <c r="DB11" s="18">
        <v>2129.32</v>
      </c>
      <c r="DE11" s="17" t="s">
        <v>378</v>
      </c>
      <c r="DF11" s="18" t="s">
        <v>377</v>
      </c>
      <c r="DG11" s="18">
        <v>5252.4</v>
      </c>
      <c r="DH11" s="17" t="s">
        <v>394</v>
      </c>
      <c r="DI11" s="18" t="s">
        <v>393</v>
      </c>
      <c r="DJ11" s="18">
        <v>393.46</v>
      </c>
      <c r="DK11" s="17" t="s">
        <v>400</v>
      </c>
      <c r="DL11" s="18" t="s">
        <v>401</v>
      </c>
      <c r="DM11" s="18">
        <v>15605.75</v>
      </c>
      <c r="DN11" s="17" t="s">
        <v>413</v>
      </c>
      <c r="DO11" s="18" t="s">
        <v>412</v>
      </c>
      <c r="DP11" s="18">
        <v>12328.62</v>
      </c>
      <c r="DQ11" s="17" t="s">
        <v>423</v>
      </c>
      <c r="DR11" s="18" t="s">
        <v>424</v>
      </c>
      <c r="DS11" s="18">
        <v>9562.5</v>
      </c>
      <c r="DT11" s="17" t="s">
        <v>268</v>
      </c>
      <c r="DU11" s="18" t="s">
        <v>431</v>
      </c>
      <c r="DV11" s="18">
        <v>36267.24</v>
      </c>
      <c r="DW11" s="17" t="s">
        <v>295</v>
      </c>
      <c r="DX11" s="18" t="s">
        <v>442</v>
      </c>
      <c r="DY11" s="18">
        <v>64.06</v>
      </c>
      <c r="DZ11" s="17" t="s">
        <v>449</v>
      </c>
      <c r="EA11" s="18" t="s">
        <v>450</v>
      </c>
      <c r="EB11" s="18">
        <v>2725.01</v>
      </c>
      <c r="EC11" s="17" t="s">
        <v>466</v>
      </c>
      <c r="ED11" s="18" t="s">
        <v>467</v>
      </c>
      <c r="EE11" s="18">
        <v>575.01</v>
      </c>
      <c r="EF11" s="17" t="s">
        <v>473</v>
      </c>
      <c r="EG11" s="18" t="s">
        <v>474</v>
      </c>
      <c r="EH11" s="18">
        <v>1443.49</v>
      </c>
      <c r="EI11" s="17" t="s">
        <v>487</v>
      </c>
      <c r="EJ11" s="18" t="s">
        <v>488</v>
      </c>
      <c r="EK11" s="18">
        <v>1298.54</v>
      </c>
      <c r="EL11" s="17" t="s">
        <v>500</v>
      </c>
      <c r="EM11" s="18" t="s">
        <v>501</v>
      </c>
      <c r="EN11" s="18">
        <v>161</v>
      </c>
      <c r="EO11" s="18"/>
      <c r="EP11" s="18"/>
      <c r="EQ11" s="59" t="s">
        <v>523</v>
      </c>
      <c r="ER11" s="18"/>
      <c r="ES11" s="125">
        <v>135.03</v>
      </c>
      <c r="ET11" s="59" t="s">
        <v>523</v>
      </c>
      <c r="EU11" s="18"/>
      <c r="EV11" s="125">
        <v>135.03</v>
      </c>
      <c r="EW11" s="59" t="s">
        <v>523</v>
      </c>
      <c r="EX11" s="18"/>
      <c r="EY11" s="125">
        <v>135.03</v>
      </c>
      <c r="EZ11" s="59" t="s">
        <v>523</v>
      </c>
      <c r="FA11" s="18"/>
      <c r="FB11" s="125">
        <v>135.03</v>
      </c>
      <c r="FC11" s="65" t="s">
        <v>523</v>
      </c>
      <c r="FD11" s="18"/>
      <c r="FE11" s="125">
        <v>135.03</v>
      </c>
      <c r="FF11" s="69" t="s">
        <v>523</v>
      </c>
      <c r="FG11" s="18"/>
      <c r="FH11" s="125">
        <v>135.03</v>
      </c>
      <c r="FI11" s="70" t="s">
        <v>523</v>
      </c>
      <c r="FJ11" s="18"/>
      <c r="FK11" s="125">
        <v>135.03</v>
      </c>
      <c r="FL11" s="73" t="s">
        <v>523</v>
      </c>
      <c r="FM11" s="18"/>
      <c r="FN11" s="125">
        <v>135.03</v>
      </c>
      <c r="FO11" s="80" t="s">
        <v>523</v>
      </c>
      <c r="FP11" s="18"/>
      <c r="FQ11" s="125">
        <v>135.03</v>
      </c>
      <c r="FR11" s="85" t="s">
        <v>523</v>
      </c>
      <c r="FS11" s="18"/>
      <c r="FT11" s="125">
        <v>135.03</v>
      </c>
      <c r="FU11" s="131" t="s">
        <v>523</v>
      </c>
      <c r="FV11" s="18"/>
      <c r="FW11" s="125">
        <v>135.03</v>
      </c>
      <c r="FX11" s="138" t="s">
        <v>523</v>
      </c>
      <c r="FY11" s="18"/>
      <c r="FZ11" s="125">
        <v>135.03</v>
      </c>
    </row>
    <row r="12" spans="1:182" ht="21.75" customHeight="1">
      <c r="A12" s="17"/>
      <c r="B12" s="17" t="s">
        <v>18</v>
      </c>
      <c r="C12" s="18">
        <v>134.12</v>
      </c>
      <c r="D12" s="17" t="s">
        <v>18</v>
      </c>
      <c r="E12" s="18">
        <v>134.12</v>
      </c>
      <c r="F12" s="17" t="s">
        <v>18</v>
      </c>
      <c r="G12" s="18">
        <v>134.12</v>
      </c>
      <c r="H12" s="17" t="s">
        <v>18</v>
      </c>
      <c r="I12" s="18">
        <v>134.12</v>
      </c>
      <c r="J12" s="17" t="s">
        <v>18</v>
      </c>
      <c r="K12" s="18">
        <v>134.12</v>
      </c>
      <c r="L12" s="17" t="s">
        <v>18</v>
      </c>
      <c r="M12" s="18">
        <v>134.12</v>
      </c>
      <c r="N12" s="17" t="s">
        <v>18</v>
      </c>
      <c r="O12" s="18">
        <v>134.12</v>
      </c>
      <c r="P12" s="17" t="s">
        <v>18</v>
      </c>
      <c r="Q12" s="18">
        <v>134.12</v>
      </c>
      <c r="R12" s="17" t="s">
        <v>18</v>
      </c>
      <c r="S12" s="19">
        <f t="shared" si="0"/>
        <v>1072.96</v>
      </c>
      <c r="T12" s="17" t="s">
        <v>17</v>
      </c>
      <c r="U12" s="18" t="s">
        <v>154</v>
      </c>
      <c r="V12" s="28">
        <v>134.12</v>
      </c>
      <c r="W12" s="17" t="s">
        <v>68</v>
      </c>
      <c r="X12" s="18" t="s">
        <v>69</v>
      </c>
      <c r="Y12" s="27">
        <v>1543.91</v>
      </c>
      <c r="Z12" s="17" t="s">
        <v>84</v>
      </c>
      <c r="AA12" s="18" t="s">
        <v>85</v>
      </c>
      <c r="AB12" s="27">
        <v>335.05</v>
      </c>
      <c r="AC12" s="17" t="s">
        <v>110</v>
      </c>
      <c r="AD12" s="17" t="s">
        <v>111</v>
      </c>
      <c r="AE12" s="17">
        <v>755.72</v>
      </c>
      <c r="AF12" s="17"/>
      <c r="AG12" s="17" t="s">
        <v>129</v>
      </c>
      <c r="AH12" s="18" t="s">
        <v>130</v>
      </c>
      <c r="AI12" s="27">
        <f>1370.18/7</f>
        <v>195.74</v>
      </c>
      <c r="AJ12" s="17" t="s">
        <v>146</v>
      </c>
      <c r="AK12" s="18" t="s">
        <v>147</v>
      </c>
      <c r="AL12" s="25">
        <v>342.54</v>
      </c>
      <c r="AM12" s="17" t="s">
        <v>194</v>
      </c>
      <c r="AN12" s="18" t="s">
        <v>195</v>
      </c>
      <c r="AO12" s="27">
        <v>129.68</v>
      </c>
      <c r="AP12" s="17" t="s">
        <v>174</v>
      </c>
      <c r="AQ12" s="18" t="s">
        <v>175</v>
      </c>
      <c r="AR12" s="27">
        <v>372.84</v>
      </c>
      <c r="AS12" s="17" t="s">
        <v>189</v>
      </c>
      <c r="AT12" s="18" t="s">
        <v>190</v>
      </c>
      <c r="AU12" s="27">
        <v>298.25</v>
      </c>
      <c r="AV12" s="17" t="s">
        <v>197</v>
      </c>
      <c r="AW12" s="18" t="s">
        <v>208</v>
      </c>
      <c r="AX12" s="18">
        <v>859.66</v>
      </c>
      <c r="AY12" s="13" t="s">
        <v>4</v>
      </c>
      <c r="AZ12" s="18"/>
      <c r="BA12" s="18">
        <v>7197.83</v>
      </c>
      <c r="BB12" s="21" t="s">
        <v>226</v>
      </c>
      <c r="BC12" s="20" t="s">
        <v>227</v>
      </c>
      <c r="BD12" s="18">
        <v>96.97</v>
      </c>
      <c r="BE12" s="17" t="s">
        <v>287</v>
      </c>
      <c r="BF12" s="18"/>
      <c r="BG12" s="18">
        <v>44.61</v>
      </c>
      <c r="BH12" s="17" t="s">
        <v>287</v>
      </c>
      <c r="BI12" s="18"/>
      <c r="BJ12" s="18">
        <v>44.61</v>
      </c>
      <c r="BK12" s="21" t="s">
        <v>258</v>
      </c>
      <c r="BL12" s="20" t="s">
        <v>259</v>
      </c>
      <c r="BM12" s="18">
        <v>4206.56</v>
      </c>
      <c r="BN12" s="21" t="s">
        <v>262</v>
      </c>
      <c r="BO12" s="20" t="s">
        <v>266</v>
      </c>
      <c r="BP12" s="18">
        <v>1280.16</v>
      </c>
      <c r="BS12" s="13" t="s">
        <v>281</v>
      </c>
      <c r="BT12" s="18" t="s">
        <v>282</v>
      </c>
      <c r="BU12" s="25">
        <v>129.68</v>
      </c>
      <c r="BV12" s="13" t="s">
        <v>281</v>
      </c>
      <c r="BW12" s="18"/>
      <c r="BX12" s="25">
        <v>129.68</v>
      </c>
      <c r="BY12" s="13" t="s">
        <v>281</v>
      </c>
      <c r="BZ12" s="18"/>
      <c r="CA12" s="25">
        <v>129.68</v>
      </c>
      <c r="CB12" s="13" t="s">
        <v>281</v>
      </c>
      <c r="CC12" s="18"/>
      <c r="CD12" s="25">
        <v>129.68</v>
      </c>
      <c r="CE12" s="13" t="s">
        <v>281</v>
      </c>
      <c r="CF12" s="18"/>
      <c r="CG12" s="25">
        <v>129.68</v>
      </c>
      <c r="CH12" s="13" t="s">
        <v>281</v>
      </c>
      <c r="CI12" s="18"/>
      <c r="CJ12" s="25">
        <v>129.68</v>
      </c>
      <c r="CK12" s="13" t="s">
        <v>281</v>
      </c>
      <c r="CL12" s="18"/>
      <c r="CM12" s="25">
        <v>129.68</v>
      </c>
      <c r="CN12" s="13" t="s">
        <v>281</v>
      </c>
      <c r="CO12" s="18"/>
      <c r="CP12" s="25">
        <v>129.68</v>
      </c>
      <c r="CQ12" s="13" t="s">
        <v>281</v>
      </c>
      <c r="CR12" s="18"/>
      <c r="CS12" s="25">
        <v>129.68</v>
      </c>
      <c r="CT12" s="13" t="s">
        <v>281</v>
      </c>
      <c r="CU12" s="18"/>
      <c r="CV12" s="25">
        <v>129.68</v>
      </c>
      <c r="CW12" s="17" t="s">
        <v>281</v>
      </c>
      <c r="CX12" s="18"/>
      <c r="CY12" s="25">
        <v>129.68</v>
      </c>
      <c r="CZ12" s="17" t="s">
        <v>281</v>
      </c>
      <c r="DA12" s="18"/>
      <c r="DB12" s="25">
        <v>129.68</v>
      </c>
      <c r="DE12" s="17" t="s">
        <v>385</v>
      </c>
      <c r="DF12" s="18" t="s">
        <v>377</v>
      </c>
      <c r="DG12" s="25">
        <v>681.4</v>
      </c>
      <c r="DH12" s="17" t="s">
        <v>281</v>
      </c>
      <c r="DI12" s="18"/>
      <c r="DJ12" s="18">
        <v>129.68</v>
      </c>
      <c r="DK12" s="17" t="s">
        <v>402</v>
      </c>
      <c r="DL12" s="18" t="s">
        <v>403</v>
      </c>
      <c r="DM12" s="25">
        <v>88750.73</v>
      </c>
      <c r="DN12" s="17" t="s">
        <v>414</v>
      </c>
      <c r="DO12" s="18" t="s">
        <v>415</v>
      </c>
      <c r="DP12" s="25">
        <v>3342.19</v>
      </c>
      <c r="DQ12" s="17" t="s">
        <v>425</v>
      </c>
      <c r="DR12" s="18" t="s">
        <v>426</v>
      </c>
      <c r="DS12" s="25">
        <v>362.75</v>
      </c>
      <c r="DT12" s="17" t="s">
        <v>423</v>
      </c>
      <c r="DU12" s="18" t="s">
        <v>432</v>
      </c>
      <c r="DV12" s="18">
        <v>-9562.5</v>
      </c>
      <c r="DW12" s="17" t="s">
        <v>443</v>
      </c>
      <c r="DX12" s="18" t="s">
        <v>442</v>
      </c>
      <c r="DY12" s="18">
        <v>678.69</v>
      </c>
      <c r="DZ12" s="17" t="s">
        <v>451</v>
      </c>
      <c r="EA12" s="18" t="s">
        <v>452</v>
      </c>
      <c r="EB12" s="18">
        <v>6790.82</v>
      </c>
      <c r="EC12" s="17" t="s">
        <v>468</v>
      </c>
      <c r="ED12" s="18" t="s">
        <v>465</v>
      </c>
      <c r="EE12" s="18">
        <v>333.96</v>
      </c>
      <c r="EF12" s="17" t="s">
        <v>475</v>
      </c>
      <c r="EG12" s="18" t="s">
        <v>476</v>
      </c>
      <c r="EH12" s="18">
        <v>4288.8</v>
      </c>
      <c r="EI12" s="17" t="s">
        <v>489</v>
      </c>
      <c r="EJ12" s="18" t="s">
        <v>490</v>
      </c>
      <c r="EK12" s="18">
        <v>4524.6</v>
      </c>
      <c r="EL12" s="17" t="s">
        <v>502</v>
      </c>
      <c r="EM12" s="18" t="s">
        <v>503</v>
      </c>
      <c r="EN12" s="18">
        <v>694.49</v>
      </c>
      <c r="EO12" s="18"/>
      <c r="EP12" s="18"/>
      <c r="EQ12" s="60" t="s">
        <v>524</v>
      </c>
      <c r="ER12" s="18"/>
      <c r="ES12" s="125">
        <v>135.03</v>
      </c>
      <c r="ET12" s="60" t="s">
        <v>524</v>
      </c>
      <c r="EU12" s="18"/>
      <c r="EV12" s="125">
        <v>135.03</v>
      </c>
      <c r="EW12" s="60" t="s">
        <v>524</v>
      </c>
      <c r="EX12" s="18"/>
      <c r="EY12" s="125">
        <v>135.03</v>
      </c>
      <c r="EZ12" s="60" t="s">
        <v>524</v>
      </c>
      <c r="FA12" s="18"/>
      <c r="FB12" s="125">
        <v>135.03</v>
      </c>
      <c r="FC12" s="63" t="s">
        <v>524</v>
      </c>
      <c r="FD12" s="18"/>
      <c r="FE12" s="125">
        <v>135.03</v>
      </c>
      <c r="FF12" s="67" t="s">
        <v>524</v>
      </c>
      <c r="FG12" s="18"/>
      <c r="FH12" s="125">
        <v>135.03</v>
      </c>
      <c r="FI12" s="72" t="s">
        <v>524</v>
      </c>
      <c r="FJ12" s="18"/>
      <c r="FK12" s="125">
        <v>135.03</v>
      </c>
      <c r="FL12" s="75" t="s">
        <v>524</v>
      </c>
      <c r="FM12" s="18"/>
      <c r="FN12" s="125">
        <v>135.03</v>
      </c>
      <c r="FO12" s="78" t="s">
        <v>524</v>
      </c>
      <c r="FP12" s="18"/>
      <c r="FQ12" s="125">
        <v>135.03</v>
      </c>
      <c r="FR12" s="83" t="s">
        <v>524</v>
      </c>
      <c r="FS12" s="18"/>
      <c r="FT12" s="125">
        <v>135.03</v>
      </c>
      <c r="FU12" s="129" t="s">
        <v>524</v>
      </c>
      <c r="FV12" s="18"/>
      <c r="FW12" s="125">
        <v>135.03</v>
      </c>
      <c r="FX12" s="136" t="s">
        <v>524</v>
      </c>
      <c r="FY12" s="18"/>
      <c r="FZ12" s="125">
        <v>135.03</v>
      </c>
    </row>
    <row r="13" spans="1:182" ht="27" customHeight="1">
      <c r="A13" s="17"/>
      <c r="B13" s="17" t="s">
        <v>18</v>
      </c>
      <c r="C13" s="18">
        <v>44.71</v>
      </c>
      <c r="D13" s="17" t="s">
        <v>18</v>
      </c>
      <c r="E13" s="18">
        <v>44.71</v>
      </c>
      <c r="F13" s="17" t="s">
        <v>18</v>
      </c>
      <c r="G13" s="18">
        <v>44.71</v>
      </c>
      <c r="H13" s="17" t="s">
        <v>18</v>
      </c>
      <c r="I13" s="18">
        <v>44.71</v>
      </c>
      <c r="J13" s="17" t="s">
        <v>18</v>
      </c>
      <c r="K13" s="18">
        <v>44.71</v>
      </c>
      <c r="L13" s="17" t="s">
        <v>18</v>
      </c>
      <c r="M13" s="18">
        <v>44.71</v>
      </c>
      <c r="N13" s="17" t="s">
        <v>18</v>
      </c>
      <c r="O13" s="18">
        <v>44.71</v>
      </c>
      <c r="P13" s="17" t="s">
        <v>18</v>
      </c>
      <c r="Q13" s="18">
        <v>44.71</v>
      </c>
      <c r="R13" s="17" t="s">
        <v>18</v>
      </c>
      <c r="S13" s="19">
        <f t="shared" si="0"/>
        <v>357.67999999999995</v>
      </c>
      <c r="T13" s="17" t="s">
        <v>10</v>
      </c>
      <c r="U13" s="18" t="s">
        <v>154</v>
      </c>
      <c r="V13" s="28">
        <v>44.71</v>
      </c>
      <c r="W13" s="17" t="s">
        <v>70</v>
      </c>
      <c r="X13" s="18" t="s">
        <v>71</v>
      </c>
      <c r="Y13" s="27">
        <v>721.03</v>
      </c>
      <c r="Z13" s="17" t="s">
        <v>86</v>
      </c>
      <c r="AA13" s="18" t="s">
        <v>87</v>
      </c>
      <c r="AB13" s="27">
        <v>2036.69</v>
      </c>
      <c r="AC13" s="17" t="s">
        <v>112</v>
      </c>
      <c r="AD13" s="17" t="s">
        <v>113</v>
      </c>
      <c r="AE13" s="17">
        <v>1388.44</v>
      </c>
      <c r="AF13" s="17"/>
      <c r="AG13" s="17" t="s">
        <v>92</v>
      </c>
      <c r="AH13" s="18" t="s">
        <v>131</v>
      </c>
      <c r="AI13" s="28">
        <v>298.25</v>
      </c>
      <c r="AJ13" s="17" t="s">
        <v>92</v>
      </c>
      <c r="AK13" s="18" t="s">
        <v>148</v>
      </c>
      <c r="AL13" s="28">
        <v>298.25</v>
      </c>
      <c r="AM13" s="17" t="s">
        <v>196</v>
      </c>
      <c r="AN13" s="18" t="s">
        <v>195</v>
      </c>
      <c r="AO13" s="28">
        <v>160.64</v>
      </c>
      <c r="AP13" s="17" t="s">
        <v>176</v>
      </c>
      <c r="AQ13" s="18" t="s">
        <v>177</v>
      </c>
      <c r="AR13" s="28">
        <v>436.54</v>
      </c>
      <c r="AS13" s="17" t="s">
        <v>191</v>
      </c>
      <c r="AT13" s="18" t="s">
        <v>192</v>
      </c>
      <c r="AU13" s="28">
        <v>191.47</v>
      </c>
      <c r="AV13" s="20" t="s">
        <v>194</v>
      </c>
      <c r="AW13" s="20" t="s">
        <v>209</v>
      </c>
      <c r="AX13" s="20">
        <v>129.68</v>
      </c>
      <c r="AY13" s="17" t="s">
        <v>155</v>
      </c>
      <c r="AZ13" s="18"/>
      <c r="BA13" s="18">
        <v>7644.9</v>
      </c>
      <c r="BB13" s="17" t="s">
        <v>234</v>
      </c>
      <c r="BC13" s="18"/>
      <c r="BD13" s="18">
        <v>133.83</v>
      </c>
      <c r="BE13" s="17" t="s">
        <v>288</v>
      </c>
      <c r="BF13" s="18"/>
      <c r="BG13" s="18">
        <v>44.61</v>
      </c>
      <c r="BH13" s="17" t="s">
        <v>288</v>
      </c>
      <c r="BI13" s="18"/>
      <c r="BJ13" s="18">
        <v>44.61</v>
      </c>
      <c r="BK13" s="17" t="s">
        <v>234</v>
      </c>
      <c r="BL13" s="18"/>
      <c r="BM13" s="18">
        <v>133.83</v>
      </c>
      <c r="BN13" s="20" t="s">
        <v>267</v>
      </c>
      <c r="BO13" s="22" t="s">
        <v>266</v>
      </c>
      <c r="BP13" s="18">
        <v>786.12</v>
      </c>
      <c r="BS13" s="17" t="s">
        <v>275</v>
      </c>
      <c r="BT13" s="18" t="s">
        <v>276</v>
      </c>
      <c r="BU13" s="18">
        <v>302.84</v>
      </c>
      <c r="BV13" s="17" t="s">
        <v>234</v>
      </c>
      <c r="BW13" s="18"/>
      <c r="BX13" s="18">
        <v>133.82</v>
      </c>
      <c r="BY13" s="17" t="s">
        <v>299</v>
      </c>
      <c r="BZ13" s="18" t="s">
        <v>298</v>
      </c>
      <c r="CA13" s="18">
        <v>6419.27</v>
      </c>
      <c r="CB13" s="17" t="s">
        <v>315</v>
      </c>
      <c r="CC13" s="18" t="s">
        <v>316</v>
      </c>
      <c r="CD13" s="25">
        <v>96.97</v>
      </c>
      <c r="CE13" s="20" t="s">
        <v>321</v>
      </c>
      <c r="CF13" s="18" t="s">
        <v>322</v>
      </c>
      <c r="CG13" s="25">
        <v>133</v>
      </c>
      <c r="CH13" s="20" t="s">
        <v>164</v>
      </c>
      <c r="CI13" s="18" t="s">
        <v>324</v>
      </c>
      <c r="CJ13" s="25">
        <v>683.46</v>
      </c>
      <c r="CK13" s="20"/>
      <c r="CL13" s="18"/>
      <c r="CM13" s="25"/>
      <c r="CN13" s="20" t="s">
        <v>189</v>
      </c>
      <c r="CO13" s="18" t="s">
        <v>339</v>
      </c>
      <c r="CP13" s="25">
        <v>180.46</v>
      </c>
      <c r="CQ13" s="20" t="s">
        <v>347</v>
      </c>
      <c r="CR13" s="18" t="s">
        <v>346</v>
      </c>
      <c r="CS13" s="25">
        <v>39026.3</v>
      </c>
      <c r="CT13" s="20" t="s">
        <v>341</v>
      </c>
      <c r="CU13" s="18" t="s">
        <v>353</v>
      </c>
      <c r="CV13" s="25">
        <v>620.14</v>
      </c>
      <c r="CW13" s="20" t="s">
        <v>359</v>
      </c>
      <c r="CX13" s="18" t="s">
        <v>362</v>
      </c>
      <c r="CY13" s="25">
        <v>2186.8</v>
      </c>
      <c r="CZ13" s="20" t="s">
        <v>189</v>
      </c>
      <c r="DA13" s="18" t="s">
        <v>370</v>
      </c>
      <c r="DB13" s="25">
        <v>180.46</v>
      </c>
      <c r="DE13" s="20" t="s">
        <v>379</v>
      </c>
      <c r="DF13" s="18" t="s">
        <v>377</v>
      </c>
      <c r="DG13" s="25">
        <v>1313.1</v>
      </c>
      <c r="DH13" s="20" t="s">
        <v>283</v>
      </c>
      <c r="DI13" s="20"/>
      <c r="DJ13" s="18">
        <v>171.52</v>
      </c>
      <c r="DK13" s="17" t="s">
        <v>281</v>
      </c>
      <c r="DL13" s="18"/>
      <c r="DM13" s="18">
        <v>129.68</v>
      </c>
      <c r="DN13" s="17" t="s">
        <v>281</v>
      </c>
      <c r="DO13" s="18"/>
      <c r="DP13" s="18">
        <v>129.68</v>
      </c>
      <c r="DQ13" s="17" t="s">
        <v>281</v>
      </c>
      <c r="DR13" s="18"/>
      <c r="DS13" s="18">
        <v>129.68</v>
      </c>
      <c r="DT13" s="17" t="s">
        <v>281</v>
      </c>
      <c r="DU13" s="18"/>
      <c r="DV13" s="18">
        <v>129.68</v>
      </c>
      <c r="DW13" s="17" t="s">
        <v>281</v>
      </c>
      <c r="DX13" s="18"/>
      <c r="DY13" s="18">
        <v>129.68</v>
      </c>
      <c r="DZ13" s="17" t="s">
        <v>281</v>
      </c>
      <c r="EA13" s="18" t="s">
        <v>448</v>
      </c>
      <c r="EB13" s="18">
        <v>129.68</v>
      </c>
      <c r="EC13" s="17" t="s">
        <v>281</v>
      </c>
      <c r="ED13" s="18"/>
      <c r="EE13" s="18">
        <v>129.68</v>
      </c>
      <c r="EF13" s="17" t="s">
        <v>281</v>
      </c>
      <c r="EG13" s="18"/>
      <c r="EH13" s="18">
        <v>129.68</v>
      </c>
      <c r="EI13" s="17" t="s">
        <v>281</v>
      </c>
      <c r="EJ13" s="18"/>
      <c r="EK13" s="18">
        <v>129.68</v>
      </c>
      <c r="EL13" s="17" t="s">
        <v>281</v>
      </c>
      <c r="EM13" s="18"/>
      <c r="EN13" s="18">
        <v>129.68</v>
      </c>
      <c r="EO13" s="18"/>
      <c r="EP13" s="18"/>
      <c r="EQ13" s="59" t="s">
        <v>525</v>
      </c>
      <c r="ER13" s="18"/>
      <c r="ES13" s="125">
        <v>852.66</v>
      </c>
      <c r="ET13" s="59" t="s">
        <v>525</v>
      </c>
      <c r="EU13" s="18"/>
      <c r="EV13" s="125">
        <v>852.66</v>
      </c>
      <c r="EW13" s="59" t="s">
        <v>525</v>
      </c>
      <c r="EX13" s="18"/>
      <c r="EY13" s="125">
        <v>852.66</v>
      </c>
      <c r="EZ13" s="59" t="s">
        <v>525</v>
      </c>
      <c r="FA13" s="18"/>
      <c r="FB13" s="125">
        <v>852.66</v>
      </c>
      <c r="FC13" s="65" t="s">
        <v>525</v>
      </c>
      <c r="FD13" s="18"/>
      <c r="FE13" s="125">
        <v>852.66</v>
      </c>
      <c r="FF13" s="69" t="s">
        <v>525</v>
      </c>
      <c r="FG13" s="18"/>
      <c r="FH13" s="125">
        <v>852.66</v>
      </c>
      <c r="FI13" s="70" t="s">
        <v>525</v>
      </c>
      <c r="FJ13" s="18"/>
      <c r="FK13" s="125">
        <v>852.66</v>
      </c>
      <c r="FL13" s="73" t="s">
        <v>525</v>
      </c>
      <c r="FM13" s="18"/>
      <c r="FN13" s="125">
        <v>852.66</v>
      </c>
      <c r="FO13" s="80" t="s">
        <v>525</v>
      </c>
      <c r="FP13" s="18"/>
      <c r="FQ13" s="125">
        <v>852.66</v>
      </c>
      <c r="FR13" s="85" t="s">
        <v>525</v>
      </c>
      <c r="FS13" s="18"/>
      <c r="FT13" s="125">
        <v>852.66</v>
      </c>
      <c r="FU13" s="131" t="s">
        <v>525</v>
      </c>
      <c r="FV13" s="18"/>
      <c r="FW13" s="125">
        <v>852.66</v>
      </c>
      <c r="FX13" s="138" t="s">
        <v>525</v>
      </c>
      <c r="FY13" s="18"/>
      <c r="FZ13" s="125">
        <v>852.66</v>
      </c>
    </row>
    <row r="14" spans="1:182" s="1" customFormat="1" ht="15.75" customHeight="1">
      <c r="A14" s="13"/>
      <c r="B14" s="17" t="s">
        <v>18</v>
      </c>
      <c r="C14" s="18">
        <f>SUM(C15:C28)</f>
        <v>4202.4800000000005</v>
      </c>
      <c r="D14" s="17" t="s">
        <v>18</v>
      </c>
      <c r="E14" s="18">
        <f>SUM(E15:E28)</f>
        <v>4202.4800000000005</v>
      </c>
      <c r="F14" s="17" t="s">
        <v>18</v>
      </c>
      <c r="G14" s="18">
        <f>SUM(G15:G28)</f>
        <v>4202.4800000000005</v>
      </c>
      <c r="H14" s="17" t="s">
        <v>18</v>
      </c>
      <c r="I14" s="18">
        <f>SUM(I15:I28)</f>
        <v>4202.4800000000005</v>
      </c>
      <c r="J14" s="17" t="s">
        <v>18</v>
      </c>
      <c r="K14" s="18">
        <f>SUM(K15:K28)</f>
        <v>4202.4800000000005</v>
      </c>
      <c r="L14" s="17" t="s">
        <v>18</v>
      </c>
      <c r="M14" s="18">
        <f>SUM(M15:M28)</f>
        <v>4202.4800000000005</v>
      </c>
      <c r="N14" s="17" t="s">
        <v>18</v>
      </c>
      <c r="O14" s="18">
        <f>SUM(O15:O28)</f>
        <v>4202.4800000000005</v>
      </c>
      <c r="P14" s="17" t="s">
        <v>18</v>
      </c>
      <c r="Q14" s="18">
        <f>SUM(Q15:Q28)</f>
        <v>4202.4800000000005</v>
      </c>
      <c r="R14" s="17" t="s">
        <v>18</v>
      </c>
      <c r="S14" s="19">
        <f t="shared" si="0"/>
        <v>33619.840000000004</v>
      </c>
      <c r="T14" s="17" t="s">
        <v>33</v>
      </c>
      <c r="U14" s="18" t="s">
        <v>154</v>
      </c>
      <c r="V14" s="18">
        <v>715.31</v>
      </c>
      <c r="W14" s="17" t="s">
        <v>72</v>
      </c>
      <c r="X14" s="18" t="s">
        <v>73</v>
      </c>
      <c r="Y14" s="27">
        <v>721.03</v>
      </c>
      <c r="Z14" s="17" t="s">
        <v>88</v>
      </c>
      <c r="AA14" s="18" t="s">
        <v>89</v>
      </c>
      <c r="AB14" s="27">
        <v>3412.12</v>
      </c>
      <c r="AC14" s="17" t="s">
        <v>114</v>
      </c>
      <c r="AD14" s="17" t="s">
        <v>115</v>
      </c>
      <c r="AE14" s="17">
        <v>342.54</v>
      </c>
      <c r="AF14" s="17"/>
      <c r="AG14" s="17" t="s">
        <v>132</v>
      </c>
      <c r="AH14" s="18" t="s">
        <v>133</v>
      </c>
      <c r="AI14" s="18">
        <v>298.25</v>
      </c>
      <c r="AJ14" s="17" t="s">
        <v>149</v>
      </c>
      <c r="AK14" s="18" t="s">
        <v>150</v>
      </c>
      <c r="AL14" s="18">
        <v>1771.79</v>
      </c>
      <c r="AM14" s="17" t="s">
        <v>197</v>
      </c>
      <c r="AN14" s="18" t="s">
        <v>198</v>
      </c>
      <c r="AO14" s="18">
        <v>859.66</v>
      </c>
      <c r="AP14" s="17" t="s">
        <v>178</v>
      </c>
      <c r="AQ14" s="18" t="s">
        <v>179</v>
      </c>
      <c r="AR14" s="27">
        <v>195.74</v>
      </c>
      <c r="AS14" s="17" t="s">
        <v>189</v>
      </c>
      <c r="AT14" s="18" t="s">
        <v>193</v>
      </c>
      <c r="AU14" s="18">
        <v>298.25</v>
      </c>
      <c r="AV14" s="20" t="s">
        <v>196</v>
      </c>
      <c r="AW14" s="20" t="s">
        <v>209</v>
      </c>
      <c r="AX14" s="25">
        <v>160.64</v>
      </c>
      <c r="AY14" s="17" t="s">
        <v>287</v>
      </c>
      <c r="AZ14" s="18"/>
      <c r="BA14" s="18">
        <v>44.61</v>
      </c>
      <c r="BB14" s="20" t="s">
        <v>194</v>
      </c>
      <c r="BC14" s="18" t="s">
        <v>232</v>
      </c>
      <c r="BD14" s="18">
        <v>129.68</v>
      </c>
      <c r="BE14" s="20" t="s">
        <v>194</v>
      </c>
      <c r="BF14" s="20" t="s">
        <v>242</v>
      </c>
      <c r="BG14" s="18">
        <v>129.68</v>
      </c>
      <c r="BH14" s="20" t="s">
        <v>194</v>
      </c>
      <c r="BI14" s="18"/>
      <c r="BJ14" s="18">
        <v>129.68</v>
      </c>
      <c r="BK14" s="20" t="s">
        <v>194</v>
      </c>
      <c r="BL14" s="18"/>
      <c r="BM14" s="18">
        <v>129.68</v>
      </c>
      <c r="BN14" s="20" t="s">
        <v>194</v>
      </c>
      <c r="BO14" s="18"/>
      <c r="BP14" s="18">
        <v>129.68</v>
      </c>
      <c r="BQ14" s="11"/>
      <c r="BR14" s="11"/>
      <c r="BS14" s="20" t="s">
        <v>277</v>
      </c>
      <c r="BT14" s="18" t="s">
        <v>278</v>
      </c>
      <c r="BU14" s="18">
        <v>86806.68</v>
      </c>
      <c r="BV14" s="20"/>
      <c r="BW14" s="18"/>
      <c r="BX14" s="18"/>
      <c r="BY14" s="20" t="s">
        <v>300</v>
      </c>
      <c r="BZ14" s="18" t="s">
        <v>298</v>
      </c>
      <c r="CA14" s="18">
        <v>571.15</v>
      </c>
      <c r="CB14" s="17" t="s">
        <v>317</v>
      </c>
      <c r="CC14" s="18" t="s">
        <v>316</v>
      </c>
      <c r="CD14" s="18">
        <v>96.97</v>
      </c>
      <c r="CE14" s="17"/>
      <c r="CF14" s="18"/>
      <c r="CG14" s="18"/>
      <c r="CH14" s="17" t="s">
        <v>226</v>
      </c>
      <c r="CI14" s="18" t="s">
        <v>325</v>
      </c>
      <c r="CJ14" s="18">
        <v>96.97</v>
      </c>
      <c r="CK14" s="17"/>
      <c r="CL14" s="18"/>
      <c r="CM14" s="18"/>
      <c r="CN14" s="17" t="s">
        <v>159</v>
      </c>
      <c r="CO14" s="18" t="s">
        <v>340</v>
      </c>
      <c r="CP14" s="18">
        <v>1077.44</v>
      </c>
      <c r="CQ14" s="17" t="s">
        <v>250</v>
      </c>
      <c r="CR14" s="18" t="s">
        <v>348</v>
      </c>
      <c r="CS14" s="18">
        <v>1596.99</v>
      </c>
      <c r="CT14" s="17" t="s">
        <v>295</v>
      </c>
      <c r="CU14" s="18" t="s">
        <v>354</v>
      </c>
      <c r="CV14" s="18">
        <v>56.97</v>
      </c>
      <c r="CW14" s="17" t="s">
        <v>246</v>
      </c>
      <c r="CX14" s="18" t="s">
        <v>363</v>
      </c>
      <c r="CY14" s="18">
        <v>389.82</v>
      </c>
      <c r="CZ14" s="17"/>
      <c r="DA14" s="18"/>
      <c r="DB14" s="18"/>
      <c r="DC14" s="11"/>
      <c r="DD14" s="11"/>
      <c r="DE14" s="17" t="s">
        <v>380</v>
      </c>
      <c r="DF14" s="18" t="s">
        <v>377</v>
      </c>
      <c r="DG14" s="18">
        <v>458.84</v>
      </c>
      <c r="DH14" s="17" t="s">
        <v>406</v>
      </c>
      <c r="DI14" s="18"/>
      <c r="DJ14" s="18">
        <v>384.87</v>
      </c>
      <c r="DK14" s="20" t="s">
        <v>283</v>
      </c>
      <c r="DL14" s="20"/>
      <c r="DM14" s="18">
        <v>171.52</v>
      </c>
      <c r="DN14" s="20" t="s">
        <v>283</v>
      </c>
      <c r="DO14" s="20"/>
      <c r="DP14" s="18">
        <v>171.52</v>
      </c>
      <c r="DQ14" s="20" t="s">
        <v>283</v>
      </c>
      <c r="DR14" s="20"/>
      <c r="DS14" s="18">
        <v>171.52</v>
      </c>
      <c r="DT14" s="20" t="s">
        <v>283</v>
      </c>
      <c r="DU14" s="20"/>
      <c r="DV14" s="18">
        <v>171.52</v>
      </c>
      <c r="DW14" s="20"/>
      <c r="DX14" s="20"/>
      <c r="DY14" s="18"/>
      <c r="DZ14" s="20" t="s">
        <v>453</v>
      </c>
      <c r="EA14" s="20" t="s">
        <v>454</v>
      </c>
      <c r="EB14" s="18">
        <v>1150.02</v>
      </c>
      <c r="EC14" s="20"/>
      <c r="ED14" s="20"/>
      <c r="EE14" s="18"/>
      <c r="EF14" s="20" t="s">
        <v>477</v>
      </c>
      <c r="EG14" s="20" t="s">
        <v>478</v>
      </c>
      <c r="EH14" s="18">
        <v>649.27</v>
      </c>
      <c r="EI14" s="20" t="s">
        <v>489</v>
      </c>
      <c r="EJ14" s="20" t="s">
        <v>490</v>
      </c>
      <c r="EK14" s="18">
        <v>3016.4</v>
      </c>
      <c r="EL14" s="20" t="s">
        <v>504</v>
      </c>
      <c r="EM14" s="20" t="s">
        <v>505</v>
      </c>
      <c r="EN14" s="18">
        <v>1031.47</v>
      </c>
      <c r="EO14" s="18"/>
      <c r="EP14" s="18"/>
      <c r="EQ14" s="60" t="s">
        <v>5</v>
      </c>
      <c r="ER14" s="20"/>
      <c r="ES14" s="125">
        <v>133.81</v>
      </c>
      <c r="ET14" s="60" t="s">
        <v>5</v>
      </c>
      <c r="EU14" s="20"/>
      <c r="EV14" s="125">
        <v>133.81</v>
      </c>
      <c r="EW14" s="60" t="s">
        <v>5</v>
      </c>
      <c r="EX14" s="20"/>
      <c r="EY14" s="125">
        <v>133.81</v>
      </c>
      <c r="EZ14" s="60" t="s">
        <v>5</v>
      </c>
      <c r="FA14" s="20"/>
      <c r="FB14" s="125">
        <v>133.81</v>
      </c>
      <c r="FC14" s="63" t="s">
        <v>5</v>
      </c>
      <c r="FD14" s="20"/>
      <c r="FE14" s="125">
        <v>133.81</v>
      </c>
      <c r="FF14" s="67" t="s">
        <v>5</v>
      </c>
      <c r="FG14" s="20"/>
      <c r="FH14" s="125">
        <v>133.81</v>
      </c>
      <c r="FI14" s="72" t="s">
        <v>5</v>
      </c>
      <c r="FJ14" s="20"/>
      <c r="FK14" s="125">
        <v>133.81</v>
      </c>
      <c r="FL14" s="75" t="s">
        <v>5</v>
      </c>
      <c r="FM14" s="20"/>
      <c r="FN14" s="125">
        <v>133.81</v>
      </c>
      <c r="FO14" s="78" t="s">
        <v>5</v>
      </c>
      <c r="FP14" s="20"/>
      <c r="FQ14" s="125">
        <v>133.81</v>
      </c>
      <c r="FR14" s="83" t="s">
        <v>5</v>
      </c>
      <c r="FS14" s="20"/>
      <c r="FT14" s="125">
        <v>133.81</v>
      </c>
      <c r="FU14" s="129" t="s">
        <v>5</v>
      </c>
      <c r="FV14" s="20"/>
      <c r="FW14" s="125">
        <v>133.81</v>
      </c>
      <c r="FX14" s="136" t="s">
        <v>5</v>
      </c>
      <c r="FY14" s="20"/>
      <c r="FZ14" s="125">
        <v>133.81</v>
      </c>
    </row>
    <row r="15" spans="1:182" ht="19.5" customHeight="1">
      <c r="A15" s="17"/>
      <c r="B15" s="17" t="s">
        <v>18</v>
      </c>
      <c r="C15" s="18">
        <v>715.31</v>
      </c>
      <c r="D15" s="17" t="s">
        <v>18</v>
      </c>
      <c r="E15" s="18">
        <v>715.31</v>
      </c>
      <c r="F15" s="17" t="s">
        <v>18</v>
      </c>
      <c r="G15" s="18">
        <v>715.31</v>
      </c>
      <c r="H15" s="17" t="s">
        <v>18</v>
      </c>
      <c r="I15" s="18">
        <v>715.31</v>
      </c>
      <c r="J15" s="17" t="s">
        <v>18</v>
      </c>
      <c r="K15" s="18">
        <v>715.31</v>
      </c>
      <c r="L15" s="17" t="s">
        <v>18</v>
      </c>
      <c r="M15" s="18">
        <v>715.31</v>
      </c>
      <c r="N15" s="17" t="s">
        <v>18</v>
      </c>
      <c r="O15" s="18">
        <v>715.31</v>
      </c>
      <c r="P15" s="17" t="s">
        <v>18</v>
      </c>
      <c r="Q15" s="18">
        <v>715.31</v>
      </c>
      <c r="R15" s="17" t="s">
        <v>18</v>
      </c>
      <c r="S15" s="19">
        <f t="shared" si="0"/>
        <v>5722.48</v>
      </c>
      <c r="T15" s="17" t="s">
        <v>34</v>
      </c>
      <c r="U15" s="18" t="s">
        <v>154</v>
      </c>
      <c r="V15" s="18">
        <v>44.71</v>
      </c>
      <c r="W15" s="13" t="s">
        <v>4</v>
      </c>
      <c r="X15" s="18"/>
      <c r="Y15" s="18">
        <v>7108.41</v>
      </c>
      <c r="Z15" s="17" t="s">
        <v>90</v>
      </c>
      <c r="AA15" s="18" t="s">
        <v>91</v>
      </c>
      <c r="AB15" s="27">
        <v>640.91</v>
      </c>
      <c r="AC15" s="17" t="s">
        <v>114</v>
      </c>
      <c r="AD15" s="17" t="s">
        <v>115</v>
      </c>
      <c r="AE15" s="17">
        <v>342.54</v>
      </c>
      <c r="AF15" s="17"/>
      <c r="AG15" s="17" t="s">
        <v>5</v>
      </c>
      <c r="AH15" s="18" t="s">
        <v>136</v>
      </c>
      <c r="AI15" s="27">
        <v>129.68</v>
      </c>
      <c r="AJ15" s="13" t="s">
        <v>4</v>
      </c>
      <c r="AK15" s="18"/>
      <c r="AL15" s="18">
        <v>7197.83</v>
      </c>
      <c r="AM15" s="13" t="s">
        <v>4</v>
      </c>
      <c r="AN15" s="18"/>
      <c r="AO15" s="18">
        <v>7197.83</v>
      </c>
      <c r="AP15" s="17" t="s">
        <v>201</v>
      </c>
      <c r="AQ15" s="18" t="s">
        <v>202</v>
      </c>
      <c r="AR15" s="18">
        <v>2407.27</v>
      </c>
      <c r="AS15" s="17" t="s">
        <v>197</v>
      </c>
      <c r="AT15" s="18" t="s">
        <v>199</v>
      </c>
      <c r="AU15" s="18">
        <v>859.66</v>
      </c>
      <c r="AV15" s="13" t="s">
        <v>4</v>
      </c>
      <c r="AW15" s="18"/>
      <c r="AX15" s="18">
        <v>7197.83</v>
      </c>
      <c r="AY15" s="17" t="s">
        <v>288</v>
      </c>
      <c r="AZ15" s="18"/>
      <c r="BA15" s="18">
        <v>44.61</v>
      </c>
      <c r="BB15" s="17" t="s">
        <v>197</v>
      </c>
      <c r="BC15" s="18" t="s">
        <v>233</v>
      </c>
      <c r="BD15" s="18">
        <v>859.66</v>
      </c>
      <c r="BE15" s="17" t="s">
        <v>197</v>
      </c>
      <c r="BF15" s="18" t="s">
        <v>243</v>
      </c>
      <c r="BG15" s="18">
        <v>859.66</v>
      </c>
      <c r="BH15" s="17" t="s">
        <v>197</v>
      </c>
      <c r="BI15" s="18"/>
      <c r="BJ15" s="18">
        <v>859.66</v>
      </c>
      <c r="BK15" s="17" t="s">
        <v>197</v>
      </c>
      <c r="BL15" s="18"/>
      <c r="BM15" s="18">
        <v>859.66</v>
      </c>
      <c r="BN15" s="17" t="s">
        <v>197</v>
      </c>
      <c r="BO15" s="18"/>
      <c r="BP15" s="18">
        <v>859.66</v>
      </c>
      <c r="BS15" s="17" t="s">
        <v>267</v>
      </c>
      <c r="BT15" s="18" t="s">
        <v>279</v>
      </c>
      <c r="BU15" s="18">
        <v>2047.86</v>
      </c>
      <c r="BV15" s="17"/>
      <c r="BW15" s="18"/>
      <c r="BX15" s="18"/>
      <c r="BY15" s="17" t="s">
        <v>301</v>
      </c>
      <c r="BZ15" s="18" t="s">
        <v>302</v>
      </c>
      <c r="CA15" s="18">
        <v>2572.96</v>
      </c>
      <c r="CB15" s="17" t="s">
        <v>295</v>
      </c>
      <c r="CC15" s="18" t="s">
        <v>319</v>
      </c>
      <c r="CD15" s="18">
        <v>227.88</v>
      </c>
      <c r="CE15" s="17"/>
      <c r="CF15" s="18"/>
      <c r="CG15" s="18"/>
      <c r="CH15" s="17" t="s">
        <v>295</v>
      </c>
      <c r="CI15" s="18" t="s">
        <v>326</v>
      </c>
      <c r="CJ15" s="18">
        <v>113.94</v>
      </c>
      <c r="CK15" s="17"/>
      <c r="CL15" s="18"/>
      <c r="CM15" s="18"/>
      <c r="CN15" s="17" t="s">
        <v>341</v>
      </c>
      <c r="CO15" s="18" t="s">
        <v>342</v>
      </c>
      <c r="CP15" s="18">
        <v>310.07</v>
      </c>
      <c r="CQ15" s="17" t="s">
        <v>268</v>
      </c>
      <c r="CR15" s="18" t="s">
        <v>349</v>
      </c>
      <c r="CS15" s="18">
        <v>7778.98</v>
      </c>
      <c r="CT15" s="17" t="s">
        <v>355</v>
      </c>
      <c r="CU15" s="18" t="s">
        <v>354</v>
      </c>
      <c r="CV15" s="18">
        <v>1206.52</v>
      </c>
      <c r="CW15" s="17" t="s">
        <v>364</v>
      </c>
      <c r="CX15" s="18" t="s">
        <v>365</v>
      </c>
      <c r="CY15" s="18">
        <v>387.88</v>
      </c>
      <c r="CZ15" s="17"/>
      <c r="DA15" s="18"/>
      <c r="DB15" s="18"/>
      <c r="DE15" s="17" t="s">
        <v>381</v>
      </c>
      <c r="DF15" s="18" t="s">
        <v>377</v>
      </c>
      <c r="DG15" s="18">
        <v>656.55</v>
      </c>
      <c r="DH15" s="17"/>
      <c r="DI15" s="18"/>
      <c r="DJ15" s="18"/>
      <c r="DK15" s="20" t="s">
        <v>404</v>
      </c>
      <c r="DL15" s="18" t="s">
        <v>405</v>
      </c>
      <c r="DM15" s="18">
        <v>20128.5</v>
      </c>
      <c r="DN15" s="17" t="s">
        <v>416</v>
      </c>
      <c r="DO15" s="18" t="s">
        <v>417</v>
      </c>
      <c r="DP15" s="18">
        <v>161</v>
      </c>
      <c r="DQ15" s="20" t="s">
        <v>418</v>
      </c>
      <c r="DR15" s="18" t="s">
        <v>426</v>
      </c>
      <c r="DS15" s="27">
        <v>161</v>
      </c>
      <c r="DT15" s="20" t="s">
        <v>433</v>
      </c>
      <c r="DU15" s="18" t="s">
        <v>432</v>
      </c>
      <c r="DV15" s="18">
        <v>2708.18</v>
      </c>
      <c r="DW15" s="20"/>
      <c r="DX15" s="18"/>
      <c r="DY15" s="18"/>
      <c r="DZ15" s="20" t="s">
        <v>455</v>
      </c>
      <c r="EA15" s="18" t="s">
        <v>456</v>
      </c>
      <c r="EB15" s="18">
        <v>498.46</v>
      </c>
      <c r="EC15" s="20"/>
      <c r="ED15" s="18"/>
      <c r="EE15" s="18"/>
      <c r="EF15" s="20" t="s">
        <v>479</v>
      </c>
      <c r="EG15" s="18" t="s">
        <v>480</v>
      </c>
      <c r="EH15" s="18">
        <v>4288.8</v>
      </c>
      <c r="EI15" s="20" t="s">
        <v>491</v>
      </c>
      <c r="EJ15" s="18" t="s">
        <v>490</v>
      </c>
      <c r="EK15" s="18">
        <v>2111.46</v>
      </c>
      <c r="EL15" s="20" t="s">
        <v>506</v>
      </c>
      <c r="EM15" s="18" t="s">
        <v>507</v>
      </c>
      <c r="EN15" s="18">
        <v>3200.6</v>
      </c>
      <c r="EO15" s="18"/>
      <c r="EP15" s="18"/>
      <c r="EQ15" s="59" t="s">
        <v>137</v>
      </c>
      <c r="ER15" s="18"/>
      <c r="ES15" s="125">
        <v>89.206</v>
      </c>
      <c r="ET15" s="59" t="s">
        <v>137</v>
      </c>
      <c r="EU15" s="18"/>
      <c r="EV15" s="125">
        <v>89.206</v>
      </c>
      <c r="EW15" s="59" t="s">
        <v>137</v>
      </c>
      <c r="EX15" s="18"/>
      <c r="EY15" s="125">
        <v>89.206</v>
      </c>
      <c r="EZ15" s="59" t="s">
        <v>137</v>
      </c>
      <c r="FA15" s="18"/>
      <c r="FB15" s="125">
        <v>89.206</v>
      </c>
      <c r="FC15" s="65" t="s">
        <v>137</v>
      </c>
      <c r="FD15" s="18"/>
      <c r="FE15" s="125">
        <v>89.206</v>
      </c>
      <c r="FF15" s="69" t="s">
        <v>137</v>
      </c>
      <c r="FG15" s="18"/>
      <c r="FH15" s="125">
        <v>89.206</v>
      </c>
      <c r="FI15" s="70" t="s">
        <v>137</v>
      </c>
      <c r="FJ15" s="18"/>
      <c r="FK15" s="125">
        <v>89.206</v>
      </c>
      <c r="FL15" s="73" t="s">
        <v>137</v>
      </c>
      <c r="FM15" s="18"/>
      <c r="FN15" s="125">
        <v>89.206</v>
      </c>
      <c r="FO15" s="80" t="s">
        <v>137</v>
      </c>
      <c r="FP15" s="18"/>
      <c r="FQ15" s="125">
        <v>89.206</v>
      </c>
      <c r="FR15" s="85" t="s">
        <v>137</v>
      </c>
      <c r="FS15" s="18"/>
      <c r="FT15" s="125">
        <v>89.206</v>
      </c>
      <c r="FU15" s="131" t="s">
        <v>137</v>
      </c>
      <c r="FV15" s="18"/>
      <c r="FW15" s="125">
        <v>89.206</v>
      </c>
      <c r="FX15" s="138" t="s">
        <v>137</v>
      </c>
      <c r="FY15" s="18"/>
      <c r="FZ15" s="125">
        <v>89.206</v>
      </c>
    </row>
    <row r="16" spans="1:182" ht="27" customHeight="1">
      <c r="A16" s="82"/>
      <c r="B16" s="82"/>
      <c r="C16" s="18"/>
      <c r="D16" s="82"/>
      <c r="E16" s="18"/>
      <c r="F16" s="82"/>
      <c r="G16" s="18"/>
      <c r="H16" s="82"/>
      <c r="I16" s="18"/>
      <c r="J16" s="82"/>
      <c r="K16" s="18"/>
      <c r="L16" s="82"/>
      <c r="M16" s="18"/>
      <c r="N16" s="82"/>
      <c r="O16" s="18"/>
      <c r="P16" s="82"/>
      <c r="Q16" s="18"/>
      <c r="R16" s="82"/>
      <c r="S16" s="19"/>
      <c r="T16" s="82"/>
      <c r="U16" s="18"/>
      <c r="V16" s="18"/>
      <c r="W16" s="81"/>
      <c r="X16" s="18"/>
      <c r="Y16" s="18"/>
      <c r="Z16" s="82"/>
      <c r="AA16" s="18"/>
      <c r="AB16" s="27"/>
      <c r="AC16" s="82"/>
      <c r="AD16" s="82"/>
      <c r="AE16" s="82"/>
      <c r="AF16" s="82"/>
      <c r="AG16" s="82"/>
      <c r="AH16" s="18"/>
      <c r="AI16" s="27"/>
      <c r="AJ16" s="81"/>
      <c r="AK16" s="18"/>
      <c r="AL16" s="18"/>
      <c r="AM16" s="81"/>
      <c r="AN16" s="18"/>
      <c r="AO16" s="18"/>
      <c r="AP16" s="82"/>
      <c r="AQ16" s="18"/>
      <c r="AR16" s="18"/>
      <c r="AS16" s="82"/>
      <c r="AT16" s="18"/>
      <c r="AU16" s="18"/>
      <c r="AV16" s="81"/>
      <c r="AW16" s="18"/>
      <c r="AX16" s="18"/>
      <c r="AY16" s="82"/>
      <c r="AZ16" s="18"/>
      <c r="BA16" s="18"/>
      <c r="BB16" s="82"/>
      <c r="BC16" s="18"/>
      <c r="BD16" s="18"/>
      <c r="BE16" s="82"/>
      <c r="BF16" s="18"/>
      <c r="BG16" s="18"/>
      <c r="BH16" s="82"/>
      <c r="BI16" s="18"/>
      <c r="BJ16" s="18"/>
      <c r="BK16" s="82"/>
      <c r="BL16" s="18"/>
      <c r="BM16" s="18"/>
      <c r="BN16" s="82"/>
      <c r="BO16" s="18"/>
      <c r="BP16" s="18"/>
      <c r="BS16" s="82"/>
      <c r="BT16" s="18"/>
      <c r="BU16" s="18"/>
      <c r="BV16" s="82"/>
      <c r="BW16" s="18"/>
      <c r="BX16" s="18"/>
      <c r="BY16" s="82"/>
      <c r="BZ16" s="18"/>
      <c r="CA16" s="18"/>
      <c r="CB16" s="82"/>
      <c r="CC16" s="18"/>
      <c r="CD16" s="18"/>
      <c r="CE16" s="82"/>
      <c r="CF16" s="18"/>
      <c r="CG16" s="18"/>
      <c r="CH16" s="82"/>
      <c r="CI16" s="18"/>
      <c r="CJ16" s="18"/>
      <c r="CK16" s="82"/>
      <c r="CL16" s="18"/>
      <c r="CM16" s="18"/>
      <c r="CN16" s="82"/>
      <c r="CO16" s="18"/>
      <c r="CP16" s="18"/>
      <c r="CQ16" s="82"/>
      <c r="CR16" s="18"/>
      <c r="CS16" s="18"/>
      <c r="CT16" s="82"/>
      <c r="CU16" s="18"/>
      <c r="CV16" s="18"/>
      <c r="CW16" s="82"/>
      <c r="CX16" s="18"/>
      <c r="CY16" s="18"/>
      <c r="CZ16" s="82"/>
      <c r="DA16" s="18"/>
      <c r="DB16" s="18"/>
      <c r="DE16" s="82"/>
      <c r="DF16" s="18"/>
      <c r="DG16" s="18"/>
      <c r="DH16" s="82"/>
      <c r="DI16" s="18"/>
      <c r="DJ16" s="18"/>
      <c r="DK16" s="20"/>
      <c r="DL16" s="18"/>
      <c r="DM16" s="18"/>
      <c r="DN16" s="82"/>
      <c r="DO16" s="18"/>
      <c r="DP16" s="18"/>
      <c r="DQ16" s="20"/>
      <c r="DR16" s="18"/>
      <c r="DS16" s="27"/>
      <c r="DT16" s="20"/>
      <c r="DU16" s="18"/>
      <c r="DV16" s="18"/>
      <c r="DW16" s="20"/>
      <c r="DX16" s="18"/>
      <c r="DY16" s="18"/>
      <c r="DZ16" s="20"/>
      <c r="EA16" s="18"/>
      <c r="EB16" s="18"/>
      <c r="EC16" s="20"/>
      <c r="ED16" s="18"/>
      <c r="EE16" s="18"/>
      <c r="EF16" s="20"/>
      <c r="EG16" s="18"/>
      <c r="EH16" s="18"/>
      <c r="EI16" s="20"/>
      <c r="EJ16" s="18"/>
      <c r="EK16" s="18"/>
      <c r="EL16" s="20"/>
      <c r="EM16" s="18"/>
      <c r="EN16" s="18"/>
      <c r="EO16" s="18"/>
      <c r="EP16" s="18"/>
      <c r="EQ16" s="81" t="s">
        <v>600</v>
      </c>
      <c r="ER16" s="18"/>
      <c r="ES16" s="125">
        <v>624.44</v>
      </c>
      <c r="ET16" s="81" t="s">
        <v>600</v>
      </c>
      <c r="EU16" s="18"/>
      <c r="EV16" s="125">
        <v>624.44</v>
      </c>
      <c r="EW16" s="81" t="s">
        <v>600</v>
      </c>
      <c r="EX16" s="18"/>
      <c r="EY16" s="125">
        <v>624.44</v>
      </c>
      <c r="EZ16" s="81" t="s">
        <v>600</v>
      </c>
      <c r="FA16" s="18"/>
      <c r="FB16" s="125">
        <v>624.44</v>
      </c>
      <c r="FC16" s="81" t="s">
        <v>600</v>
      </c>
      <c r="FD16" s="18"/>
      <c r="FE16" s="125">
        <v>624.44</v>
      </c>
      <c r="FF16" s="81" t="s">
        <v>600</v>
      </c>
      <c r="FG16" s="18"/>
      <c r="FH16" s="125">
        <v>624.44</v>
      </c>
      <c r="FI16" s="81" t="s">
        <v>600</v>
      </c>
      <c r="FJ16" s="18"/>
      <c r="FK16" s="125">
        <v>624.44</v>
      </c>
      <c r="FL16" s="81" t="s">
        <v>600</v>
      </c>
      <c r="FM16" s="18"/>
      <c r="FN16" s="125">
        <v>624.44</v>
      </c>
      <c r="FO16" s="81" t="s">
        <v>600</v>
      </c>
      <c r="FP16" s="18"/>
      <c r="FQ16" s="125">
        <v>624.44</v>
      </c>
      <c r="FR16" s="85" t="s">
        <v>600</v>
      </c>
      <c r="FS16" s="18"/>
      <c r="FT16" s="125">
        <v>624.44</v>
      </c>
      <c r="FU16" s="131" t="s">
        <v>600</v>
      </c>
      <c r="FV16" s="18"/>
      <c r="FW16" s="125">
        <v>624.44</v>
      </c>
      <c r="FX16" s="138" t="s">
        <v>600</v>
      </c>
      <c r="FY16" s="18"/>
      <c r="FZ16" s="125">
        <v>624.44</v>
      </c>
    </row>
    <row r="17" spans="1:182" ht="26.25" customHeight="1">
      <c r="A17" s="17"/>
      <c r="B17" s="17" t="s">
        <v>18</v>
      </c>
      <c r="C17" s="18">
        <v>44.71</v>
      </c>
      <c r="D17" s="17" t="s">
        <v>18</v>
      </c>
      <c r="E17" s="18">
        <v>44.71</v>
      </c>
      <c r="F17" s="17" t="s">
        <v>18</v>
      </c>
      <c r="G17" s="18">
        <v>44.71</v>
      </c>
      <c r="H17" s="17" t="s">
        <v>18</v>
      </c>
      <c r="I17" s="18">
        <v>44.71</v>
      </c>
      <c r="J17" s="17" t="s">
        <v>18</v>
      </c>
      <c r="K17" s="18">
        <v>44.71</v>
      </c>
      <c r="L17" s="17" t="s">
        <v>18</v>
      </c>
      <c r="M17" s="18">
        <v>44.71</v>
      </c>
      <c r="N17" s="17" t="s">
        <v>18</v>
      </c>
      <c r="O17" s="18">
        <v>44.71</v>
      </c>
      <c r="P17" s="17" t="s">
        <v>18</v>
      </c>
      <c r="Q17" s="18">
        <v>44.71</v>
      </c>
      <c r="R17" s="17" t="s">
        <v>18</v>
      </c>
      <c r="S17" s="19">
        <f t="shared" si="0"/>
        <v>357.67999999999995</v>
      </c>
      <c r="T17" s="17" t="s">
        <v>35</v>
      </c>
      <c r="U17" s="18" t="s">
        <v>154</v>
      </c>
      <c r="V17" s="18">
        <v>178.83</v>
      </c>
      <c r="W17" s="13" t="s">
        <v>6</v>
      </c>
      <c r="X17" s="18"/>
      <c r="Y17" s="18">
        <v>2995.37</v>
      </c>
      <c r="Z17" s="17" t="s">
        <v>92</v>
      </c>
      <c r="AA17" s="18" t="s">
        <v>93</v>
      </c>
      <c r="AB17" s="23">
        <v>338.78</v>
      </c>
      <c r="AC17" s="17" t="s">
        <v>116</v>
      </c>
      <c r="AD17" s="17" t="s">
        <v>117</v>
      </c>
      <c r="AE17" s="17">
        <v>1637.4</v>
      </c>
      <c r="AF17" s="17"/>
      <c r="AG17" s="17" t="s">
        <v>137</v>
      </c>
      <c r="AH17" s="18" t="s">
        <v>136</v>
      </c>
      <c r="AI17" s="27">
        <v>160.64</v>
      </c>
      <c r="AJ17" s="17" t="s">
        <v>155</v>
      </c>
      <c r="AK17" s="18"/>
      <c r="AL17" s="18">
        <v>7644.9</v>
      </c>
      <c r="AM17" s="17" t="s">
        <v>155</v>
      </c>
      <c r="AN17" s="18"/>
      <c r="AO17" s="18">
        <v>7644.9</v>
      </c>
      <c r="AP17" s="20" t="s">
        <v>194</v>
      </c>
      <c r="AQ17" s="18" t="s">
        <v>203</v>
      </c>
      <c r="AR17" s="28">
        <v>129.68</v>
      </c>
      <c r="AS17" s="20" t="s">
        <v>194</v>
      </c>
      <c r="AT17" s="20" t="s">
        <v>200</v>
      </c>
      <c r="AU17" s="20">
        <v>129.68</v>
      </c>
      <c r="AV17" s="17" t="s">
        <v>155</v>
      </c>
      <c r="AW17" s="18"/>
      <c r="AX17" s="18">
        <v>7644.9</v>
      </c>
      <c r="AY17" s="17" t="s">
        <v>234</v>
      </c>
      <c r="AZ17" s="18"/>
      <c r="BA17" s="18">
        <v>133.83</v>
      </c>
      <c r="BB17" s="13" t="s">
        <v>4</v>
      </c>
      <c r="BC17" s="18"/>
      <c r="BD17" s="18">
        <v>7197.83</v>
      </c>
      <c r="BE17" s="13" t="s">
        <v>4</v>
      </c>
      <c r="BF17" s="18"/>
      <c r="BG17" s="18">
        <v>7197.83</v>
      </c>
      <c r="BH17" s="13" t="s">
        <v>4</v>
      </c>
      <c r="BI17" s="18"/>
      <c r="BJ17" s="18">
        <v>7197.83</v>
      </c>
      <c r="BK17" s="13" t="s">
        <v>4</v>
      </c>
      <c r="BL17" s="18"/>
      <c r="BM17" s="18">
        <v>7197.83</v>
      </c>
      <c r="BN17" s="13" t="s">
        <v>4</v>
      </c>
      <c r="BO17" s="18"/>
      <c r="BP17" s="18">
        <v>7197.83</v>
      </c>
      <c r="BS17" s="13" t="s">
        <v>280</v>
      </c>
      <c r="BT17" s="18" t="s">
        <v>279</v>
      </c>
      <c r="BU17" s="18">
        <v>1084.86</v>
      </c>
      <c r="BV17" s="13"/>
      <c r="BW17" s="18"/>
      <c r="BX17" s="18"/>
      <c r="BY17" s="17" t="s">
        <v>300</v>
      </c>
      <c r="BZ17" s="18" t="s">
        <v>302</v>
      </c>
      <c r="CA17" s="18">
        <v>577.12</v>
      </c>
      <c r="CB17" s="17" t="s">
        <v>268</v>
      </c>
      <c r="CC17" s="18" t="s">
        <v>320</v>
      </c>
      <c r="CD17" s="18">
        <v>17679.5</v>
      </c>
      <c r="CE17" s="17"/>
      <c r="CF17" s="18"/>
      <c r="CG17" s="18"/>
      <c r="CH17" s="17" t="s">
        <v>327</v>
      </c>
      <c r="CI17" s="18" t="s">
        <v>328</v>
      </c>
      <c r="CJ17" s="18">
        <v>244.36</v>
      </c>
      <c r="CK17" s="17" t="s">
        <v>291</v>
      </c>
      <c r="CL17" s="18"/>
      <c r="CM17" s="18">
        <v>241.82</v>
      </c>
      <c r="CN17" s="17"/>
      <c r="CO17" s="18"/>
      <c r="CP17" s="18"/>
      <c r="CQ17" s="17"/>
      <c r="CR17" s="18"/>
      <c r="CS17" s="18"/>
      <c r="CT17" s="17" t="s">
        <v>356</v>
      </c>
      <c r="CU17" s="18" t="s">
        <v>357</v>
      </c>
      <c r="CV17" s="18">
        <v>347.17</v>
      </c>
      <c r="CW17" s="17"/>
      <c r="CX17" s="18"/>
      <c r="CY17" s="18"/>
      <c r="CZ17" s="17"/>
      <c r="DA17" s="18"/>
      <c r="DB17" s="18"/>
      <c r="DE17" s="17" t="s">
        <v>382</v>
      </c>
      <c r="DF17" s="18" t="s">
        <v>377</v>
      </c>
      <c r="DG17" s="18">
        <v>649.27</v>
      </c>
      <c r="DH17" s="17"/>
      <c r="DI17" s="18"/>
      <c r="DJ17" s="18"/>
      <c r="DK17" s="17" t="s">
        <v>406</v>
      </c>
      <c r="DL17" s="18"/>
      <c r="DM17" s="18">
        <v>384.87</v>
      </c>
      <c r="DN17" s="17" t="s">
        <v>406</v>
      </c>
      <c r="DO17" s="18"/>
      <c r="DP17" s="18">
        <v>384.87</v>
      </c>
      <c r="DQ17" s="17" t="s">
        <v>406</v>
      </c>
      <c r="DR17" s="18"/>
      <c r="DS17" s="18">
        <v>384.87</v>
      </c>
      <c r="DT17" s="17" t="s">
        <v>406</v>
      </c>
      <c r="DU17" s="18"/>
      <c r="DV17" s="18">
        <v>384.87</v>
      </c>
      <c r="DW17" s="17" t="s">
        <v>406</v>
      </c>
      <c r="DX17" s="18"/>
      <c r="DY17" s="18">
        <v>384.87</v>
      </c>
      <c r="DZ17" s="17" t="s">
        <v>406</v>
      </c>
      <c r="EA17" s="18"/>
      <c r="EB17" s="18">
        <v>384.87</v>
      </c>
      <c r="EC17" s="17" t="s">
        <v>406</v>
      </c>
      <c r="ED17" s="18"/>
      <c r="EE17" s="18">
        <v>384.87</v>
      </c>
      <c r="EF17" s="17" t="s">
        <v>406</v>
      </c>
      <c r="EG17" s="18"/>
      <c r="EH17" s="18">
        <v>384.87</v>
      </c>
      <c r="EI17" s="17" t="s">
        <v>406</v>
      </c>
      <c r="EJ17" s="18"/>
      <c r="EK17" s="18">
        <v>384.87</v>
      </c>
      <c r="EL17" s="17" t="s">
        <v>406</v>
      </c>
      <c r="EM17" s="18"/>
      <c r="EN17" s="18">
        <v>384.87</v>
      </c>
      <c r="EO17" s="18"/>
      <c r="EP17" s="18"/>
      <c r="EQ17" s="59" t="s">
        <v>526</v>
      </c>
      <c r="ER17" s="18"/>
      <c r="ES17" s="125">
        <v>411.81</v>
      </c>
      <c r="ET17" s="59" t="s">
        <v>526</v>
      </c>
      <c r="EU17" s="18"/>
      <c r="EV17" s="125">
        <v>411.81</v>
      </c>
      <c r="EW17" s="59" t="s">
        <v>526</v>
      </c>
      <c r="EX17" s="18"/>
      <c r="EY17" s="125">
        <v>411.81</v>
      </c>
      <c r="EZ17" s="59" t="s">
        <v>526</v>
      </c>
      <c r="FA17" s="18"/>
      <c r="FB17" s="125">
        <v>411.81</v>
      </c>
      <c r="FC17" s="65" t="s">
        <v>526</v>
      </c>
      <c r="FD17" s="18"/>
      <c r="FE17" s="125">
        <v>411.81</v>
      </c>
      <c r="FF17" s="69" t="s">
        <v>526</v>
      </c>
      <c r="FG17" s="18"/>
      <c r="FH17" s="125">
        <v>411.81</v>
      </c>
      <c r="FI17" s="70" t="s">
        <v>526</v>
      </c>
      <c r="FJ17" s="18"/>
      <c r="FK17" s="125">
        <v>411.81</v>
      </c>
      <c r="FL17" s="73" t="s">
        <v>526</v>
      </c>
      <c r="FM17" s="18"/>
      <c r="FN17" s="125">
        <v>411.81</v>
      </c>
      <c r="FO17" s="80" t="s">
        <v>526</v>
      </c>
      <c r="FP17" s="18"/>
      <c r="FQ17" s="125">
        <v>411.81</v>
      </c>
      <c r="FR17" s="85" t="s">
        <v>526</v>
      </c>
      <c r="FS17" s="18"/>
      <c r="FT17" s="125">
        <v>411.81</v>
      </c>
      <c r="FU17" s="131" t="s">
        <v>526</v>
      </c>
      <c r="FV17" s="18"/>
      <c r="FW17" s="125">
        <v>411.81</v>
      </c>
      <c r="FX17" s="138" t="s">
        <v>526</v>
      </c>
      <c r="FY17" s="18"/>
      <c r="FZ17" s="125">
        <v>411.81</v>
      </c>
    </row>
    <row r="18" spans="1:182" ht="46.5" customHeight="1">
      <c r="A18" s="97"/>
      <c r="B18" s="97"/>
      <c r="C18" s="18"/>
      <c r="D18" s="97"/>
      <c r="E18" s="18"/>
      <c r="F18" s="97"/>
      <c r="G18" s="18"/>
      <c r="H18" s="97"/>
      <c r="I18" s="18"/>
      <c r="J18" s="97"/>
      <c r="K18" s="18"/>
      <c r="L18" s="97"/>
      <c r="M18" s="18"/>
      <c r="N18" s="97"/>
      <c r="O18" s="18"/>
      <c r="P18" s="97"/>
      <c r="Q18" s="18"/>
      <c r="R18" s="97"/>
      <c r="S18" s="19"/>
      <c r="T18" s="97"/>
      <c r="U18" s="18"/>
      <c r="V18" s="18"/>
      <c r="W18" s="96"/>
      <c r="X18" s="22"/>
      <c r="Y18" s="18"/>
      <c r="Z18" s="97"/>
      <c r="AA18" s="18"/>
      <c r="AB18" s="23"/>
      <c r="AC18" s="97"/>
      <c r="AD18" s="97"/>
      <c r="AE18" s="16"/>
      <c r="AF18" s="16"/>
      <c r="AG18" s="97"/>
      <c r="AH18" s="18"/>
      <c r="AI18" s="27"/>
      <c r="AJ18" s="97"/>
      <c r="AK18" s="18"/>
      <c r="AL18" s="18"/>
      <c r="AM18" s="97"/>
      <c r="AN18" s="18"/>
      <c r="AO18" s="18"/>
      <c r="AP18" s="20"/>
      <c r="AQ18" s="18"/>
      <c r="AR18" s="28"/>
      <c r="AS18" s="20"/>
      <c r="AT18" s="20"/>
      <c r="AU18" s="20"/>
      <c r="AV18" s="97"/>
      <c r="AW18" s="18"/>
      <c r="AX18" s="23"/>
      <c r="AY18" s="97"/>
      <c r="AZ18" s="18"/>
      <c r="BA18" s="18"/>
      <c r="BB18" s="96"/>
      <c r="BC18" s="18"/>
      <c r="BD18" s="18"/>
      <c r="BE18" s="96"/>
      <c r="BF18" s="18"/>
      <c r="BG18" s="18"/>
      <c r="BH18" s="96"/>
      <c r="BI18" s="18"/>
      <c r="BJ18" s="18"/>
      <c r="BK18" s="96"/>
      <c r="BL18" s="18"/>
      <c r="BM18" s="18"/>
      <c r="BN18" s="96"/>
      <c r="BO18" s="18"/>
      <c r="BP18" s="18"/>
      <c r="BS18" s="96"/>
      <c r="BT18" s="18"/>
      <c r="BU18" s="18"/>
      <c r="BV18" s="96"/>
      <c r="BW18" s="18"/>
      <c r="BX18" s="18"/>
      <c r="BY18" s="97"/>
      <c r="BZ18" s="18"/>
      <c r="CA18" s="18"/>
      <c r="CB18" s="97"/>
      <c r="CC18" s="18"/>
      <c r="CD18" s="18"/>
      <c r="CE18" s="97"/>
      <c r="CF18" s="18"/>
      <c r="CG18" s="18"/>
      <c r="CH18" s="97"/>
      <c r="CI18" s="18"/>
      <c r="CJ18" s="18"/>
      <c r="CK18" s="97"/>
      <c r="CL18" s="18"/>
      <c r="CM18" s="18"/>
      <c r="CN18" s="97"/>
      <c r="CO18" s="18"/>
      <c r="CP18" s="18"/>
      <c r="CQ18" s="97"/>
      <c r="CR18" s="18"/>
      <c r="CS18" s="18"/>
      <c r="CT18" s="97"/>
      <c r="CU18" s="18"/>
      <c r="CV18" s="18"/>
      <c r="CW18" s="97"/>
      <c r="CX18" s="18"/>
      <c r="CY18" s="18"/>
      <c r="CZ18" s="97"/>
      <c r="DA18" s="18"/>
      <c r="DB18" s="18"/>
      <c r="DE18" s="97"/>
      <c r="DF18" s="18"/>
      <c r="DG18" s="18"/>
      <c r="DH18" s="97"/>
      <c r="DI18" s="18"/>
      <c r="DJ18" s="18"/>
      <c r="DK18" s="97"/>
      <c r="DL18" s="18"/>
      <c r="DM18" s="18"/>
      <c r="DN18" s="97"/>
      <c r="DO18" s="18"/>
      <c r="DP18" s="23"/>
      <c r="DQ18" s="97"/>
      <c r="DR18" s="18"/>
      <c r="DS18" s="23"/>
      <c r="DT18" s="97"/>
      <c r="DU18" s="18"/>
      <c r="DV18" s="18"/>
      <c r="DW18" s="97"/>
      <c r="DX18" s="18"/>
      <c r="DY18" s="18"/>
      <c r="DZ18" s="97"/>
      <c r="EA18" s="18"/>
      <c r="EB18" s="18"/>
      <c r="EC18" s="97"/>
      <c r="ED18" s="18"/>
      <c r="EE18" s="18"/>
      <c r="EF18" s="97"/>
      <c r="EG18" s="18"/>
      <c r="EH18" s="18"/>
      <c r="EI18" s="97"/>
      <c r="EJ18" s="18"/>
      <c r="EK18" s="18"/>
      <c r="EL18" s="97"/>
      <c r="EM18" s="18"/>
      <c r="EN18" s="18"/>
      <c r="EO18" s="18"/>
      <c r="EP18" s="18"/>
      <c r="EQ18" s="96" t="s">
        <v>3</v>
      </c>
      <c r="ER18" s="18"/>
      <c r="ES18" s="125">
        <v>133.809</v>
      </c>
      <c r="ET18" s="96" t="s">
        <v>3</v>
      </c>
      <c r="EU18" s="18"/>
      <c r="EV18" s="125">
        <v>133.809</v>
      </c>
      <c r="EW18" s="96" t="s">
        <v>3</v>
      </c>
      <c r="EX18" s="18"/>
      <c r="EY18" s="125">
        <v>133.809</v>
      </c>
      <c r="EZ18" s="96" t="s">
        <v>3</v>
      </c>
      <c r="FA18" s="18"/>
      <c r="FB18" s="125">
        <v>133.809</v>
      </c>
      <c r="FC18" s="96" t="s">
        <v>3</v>
      </c>
      <c r="FD18" s="18"/>
      <c r="FE18" s="125">
        <v>133.809</v>
      </c>
      <c r="FF18" s="96" t="s">
        <v>3</v>
      </c>
      <c r="FG18" s="18"/>
      <c r="FH18" s="125">
        <v>133.809</v>
      </c>
      <c r="FI18" s="96" t="s">
        <v>3</v>
      </c>
      <c r="FJ18" s="18"/>
      <c r="FK18" s="125">
        <v>133.809</v>
      </c>
      <c r="FL18" s="96" t="s">
        <v>3</v>
      </c>
      <c r="FM18" s="18"/>
      <c r="FN18" s="125">
        <v>133.809</v>
      </c>
      <c r="FO18" s="96" t="s">
        <v>3</v>
      </c>
      <c r="FP18" s="18"/>
      <c r="FQ18" s="125">
        <v>133.809</v>
      </c>
      <c r="FR18" s="96" t="s">
        <v>3</v>
      </c>
      <c r="FS18" s="18"/>
      <c r="FT18" s="125">
        <v>133.809</v>
      </c>
      <c r="FU18" s="131" t="s">
        <v>3</v>
      </c>
      <c r="FV18" s="18"/>
      <c r="FW18" s="125">
        <v>133.809</v>
      </c>
      <c r="FX18" s="138" t="s">
        <v>3</v>
      </c>
      <c r="FY18" s="18"/>
      <c r="FZ18" s="125">
        <v>133.809</v>
      </c>
    </row>
    <row r="19" spans="1:182" ht="21.75" customHeight="1">
      <c r="A19" s="127"/>
      <c r="B19" s="127"/>
      <c r="C19" s="18"/>
      <c r="D19" s="127"/>
      <c r="E19" s="18"/>
      <c r="F19" s="127"/>
      <c r="G19" s="18"/>
      <c r="H19" s="127"/>
      <c r="I19" s="18"/>
      <c r="J19" s="127"/>
      <c r="K19" s="18"/>
      <c r="L19" s="127"/>
      <c r="M19" s="18"/>
      <c r="N19" s="127"/>
      <c r="O19" s="18"/>
      <c r="P19" s="127"/>
      <c r="Q19" s="18"/>
      <c r="R19" s="127"/>
      <c r="S19" s="19"/>
      <c r="T19" s="127"/>
      <c r="U19" s="18"/>
      <c r="V19" s="18"/>
      <c r="W19" s="126"/>
      <c r="X19" s="22"/>
      <c r="Y19" s="18"/>
      <c r="Z19" s="127"/>
      <c r="AA19" s="18"/>
      <c r="AB19" s="23"/>
      <c r="AC19" s="127"/>
      <c r="AD19" s="127"/>
      <c r="AE19" s="16"/>
      <c r="AF19" s="16"/>
      <c r="AG19" s="127"/>
      <c r="AH19" s="18"/>
      <c r="AI19" s="27"/>
      <c r="AJ19" s="127"/>
      <c r="AK19" s="18"/>
      <c r="AL19" s="18"/>
      <c r="AM19" s="127"/>
      <c r="AN19" s="18"/>
      <c r="AO19" s="18"/>
      <c r="AP19" s="20"/>
      <c r="AQ19" s="18"/>
      <c r="AR19" s="28"/>
      <c r="AS19" s="20"/>
      <c r="AT19" s="20"/>
      <c r="AU19" s="20"/>
      <c r="AV19" s="127"/>
      <c r="AW19" s="18"/>
      <c r="AX19" s="23"/>
      <c r="AY19" s="127"/>
      <c r="AZ19" s="18"/>
      <c r="BA19" s="18"/>
      <c r="BB19" s="126"/>
      <c r="BC19" s="18"/>
      <c r="BD19" s="18"/>
      <c r="BE19" s="126"/>
      <c r="BF19" s="18"/>
      <c r="BG19" s="18"/>
      <c r="BH19" s="126"/>
      <c r="BI19" s="18"/>
      <c r="BJ19" s="18"/>
      <c r="BK19" s="126"/>
      <c r="BL19" s="18"/>
      <c r="BM19" s="18"/>
      <c r="BN19" s="126"/>
      <c r="BO19" s="18"/>
      <c r="BP19" s="18"/>
      <c r="BS19" s="126"/>
      <c r="BT19" s="18"/>
      <c r="BU19" s="18"/>
      <c r="BV19" s="126"/>
      <c r="BW19" s="18"/>
      <c r="BX19" s="18"/>
      <c r="BY19" s="127"/>
      <c r="BZ19" s="18"/>
      <c r="CA19" s="18"/>
      <c r="CB19" s="127"/>
      <c r="CC19" s="18"/>
      <c r="CD19" s="18"/>
      <c r="CE19" s="127"/>
      <c r="CF19" s="18"/>
      <c r="CG19" s="18"/>
      <c r="CH19" s="127"/>
      <c r="CI19" s="18"/>
      <c r="CJ19" s="18"/>
      <c r="CK19" s="127"/>
      <c r="CL19" s="18"/>
      <c r="CM19" s="18"/>
      <c r="CN19" s="127"/>
      <c r="CO19" s="18"/>
      <c r="CP19" s="18"/>
      <c r="CQ19" s="127"/>
      <c r="CR19" s="18"/>
      <c r="CS19" s="18"/>
      <c r="CT19" s="127"/>
      <c r="CU19" s="18"/>
      <c r="CV19" s="18"/>
      <c r="CW19" s="127"/>
      <c r="CX19" s="18"/>
      <c r="CY19" s="18"/>
      <c r="CZ19" s="127"/>
      <c r="DA19" s="18"/>
      <c r="DB19" s="18"/>
      <c r="DE19" s="127"/>
      <c r="DF19" s="18"/>
      <c r="DG19" s="18"/>
      <c r="DH19" s="127"/>
      <c r="DI19" s="18"/>
      <c r="DJ19" s="18"/>
      <c r="DK19" s="127"/>
      <c r="DL19" s="18"/>
      <c r="DM19" s="18"/>
      <c r="DN19" s="127"/>
      <c r="DO19" s="18"/>
      <c r="DP19" s="23"/>
      <c r="DQ19" s="127"/>
      <c r="DR19" s="18"/>
      <c r="DS19" s="23"/>
      <c r="DT19" s="127"/>
      <c r="DU19" s="18"/>
      <c r="DV19" s="18"/>
      <c r="DW19" s="127"/>
      <c r="DX19" s="18"/>
      <c r="DY19" s="18"/>
      <c r="DZ19" s="127"/>
      <c r="EA19" s="18"/>
      <c r="EB19" s="18"/>
      <c r="EC19" s="127"/>
      <c r="ED19" s="18"/>
      <c r="EE19" s="18"/>
      <c r="EF19" s="127"/>
      <c r="EG19" s="18"/>
      <c r="EH19" s="18"/>
      <c r="EI19" s="127"/>
      <c r="EJ19" s="18"/>
      <c r="EK19" s="18"/>
      <c r="EL19" s="127"/>
      <c r="EM19" s="18"/>
      <c r="EN19" s="18"/>
      <c r="EO19" s="18"/>
      <c r="EP19" s="18"/>
      <c r="EQ19" s="126" t="s">
        <v>618</v>
      </c>
      <c r="ER19" s="18"/>
      <c r="ES19" s="125">
        <v>4460.3</v>
      </c>
      <c r="ET19" s="126" t="s">
        <v>618</v>
      </c>
      <c r="EU19" s="18"/>
      <c r="EV19" s="125">
        <v>4460.3</v>
      </c>
      <c r="EW19" s="126" t="s">
        <v>618</v>
      </c>
      <c r="EX19" s="18"/>
      <c r="EY19" s="125">
        <v>4460.3</v>
      </c>
      <c r="EZ19" s="126" t="s">
        <v>618</v>
      </c>
      <c r="FA19" s="18"/>
      <c r="FB19" s="125">
        <v>4460.3</v>
      </c>
      <c r="FC19" s="126" t="s">
        <v>618</v>
      </c>
      <c r="FD19" s="18"/>
      <c r="FE19" s="125">
        <v>4460.3</v>
      </c>
      <c r="FF19" s="126" t="s">
        <v>618</v>
      </c>
      <c r="FG19" s="18"/>
      <c r="FH19" s="125">
        <v>4460.3</v>
      </c>
      <c r="FI19" s="126" t="s">
        <v>618</v>
      </c>
      <c r="FJ19" s="18"/>
      <c r="FK19" s="125">
        <v>4460.3</v>
      </c>
      <c r="FL19" s="126" t="s">
        <v>618</v>
      </c>
      <c r="FM19" s="18"/>
      <c r="FN19" s="125">
        <v>4460.3</v>
      </c>
      <c r="FO19" s="126" t="s">
        <v>618</v>
      </c>
      <c r="FP19" s="18"/>
      <c r="FQ19" s="125">
        <v>4460.3</v>
      </c>
      <c r="FR19" s="126" t="s">
        <v>618</v>
      </c>
      <c r="FS19" s="18"/>
      <c r="FT19" s="125">
        <v>4460.3</v>
      </c>
      <c r="FU19" s="131" t="s">
        <v>618</v>
      </c>
      <c r="FV19" s="18"/>
      <c r="FW19" s="125">
        <v>4460.3</v>
      </c>
      <c r="FX19" s="138" t="s">
        <v>618</v>
      </c>
      <c r="FY19" s="18"/>
      <c r="FZ19" s="125">
        <v>4460.3</v>
      </c>
    </row>
    <row r="20" spans="1:182" ht="84" customHeight="1">
      <c r="A20" s="17"/>
      <c r="B20" s="17" t="s">
        <v>18</v>
      </c>
      <c r="C20" s="18">
        <v>178.83</v>
      </c>
      <c r="D20" s="17" t="s">
        <v>18</v>
      </c>
      <c r="E20" s="18">
        <v>178.83</v>
      </c>
      <c r="F20" s="17" t="s">
        <v>18</v>
      </c>
      <c r="G20" s="18">
        <v>178.83</v>
      </c>
      <c r="H20" s="17" t="s">
        <v>18</v>
      </c>
      <c r="I20" s="18">
        <v>178.83</v>
      </c>
      <c r="J20" s="17" t="s">
        <v>18</v>
      </c>
      <c r="K20" s="18">
        <v>178.83</v>
      </c>
      <c r="L20" s="17" t="s">
        <v>18</v>
      </c>
      <c r="M20" s="18">
        <v>178.83</v>
      </c>
      <c r="N20" s="17" t="s">
        <v>18</v>
      </c>
      <c r="O20" s="18">
        <v>178.83</v>
      </c>
      <c r="P20" s="17" t="s">
        <v>18</v>
      </c>
      <c r="Q20" s="18">
        <v>178.83</v>
      </c>
      <c r="R20" s="17" t="s">
        <v>18</v>
      </c>
      <c r="S20" s="19">
        <f t="shared" si="0"/>
        <v>1430.6399999999999</v>
      </c>
      <c r="T20" s="17" t="s">
        <v>36</v>
      </c>
      <c r="U20" s="18" t="s">
        <v>154</v>
      </c>
      <c r="V20" s="18">
        <v>581.19</v>
      </c>
      <c r="W20" s="20" t="s">
        <v>5</v>
      </c>
      <c r="X20" s="22"/>
      <c r="Y20" s="21">
        <v>129.68</v>
      </c>
      <c r="Z20" s="17" t="s">
        <v>94</v>
      </c>
      <c r="AA20" s="18" t="s">
        <v>95</v>
      </c>
      <c r="AB20" s="23">
        <v>1005.14</v>
      </c>
      <c r="AC20" s="17" t="s">
        <v>90</v>
      </c>
      <c r="AD20" s="17" t="s">
        <v>118</v>
      </c>
      <c r="AE20" s="27">
        <f>5897.26/8</f>
        <v>737.1575</v>
      </c>
      <c r="AF20" s="27"/>
      <c r="AG20" s="17" t="s">
        <v>151</v>
      </c>
      <c r="AH20" s="18" t="s">
        <v>152</v>
      </c>
      <c r="AI20" s="18">
        <v>859.66</v>
      </c>
      <c r="AJ20" s="17" t="s">
        <v>5</v>
      </c>
      <c r="AK20" s="18"/>
      <c r="AL20" s="18">
        <v>129.68</v>
      </c>
      <c r="AM20" s="17" t="s">
        <v>287</v>
      </c>
      <c r="AN20" s="18"/>
      <c r="AO20" s="18">
        <v>44.61</v>
      </c>
      <c r="AP20" s="17" t="s">
        <v>196</v>
      </c>
      <c r="AQ20" s="18" t="s">
        <v>203</v>
      </c>
      <c r="AR20" s="18">
        <v>160.64</v>
      </c>
      <c r="AS20" s="20" t="s">
        <v>196</v>
      </c>
      <c r="AT20" s="20" t="s">
        <v>200</v>
      </c>
      <c r="AU20" s="25">
        <v>160.64</v>
      </c>
      <c r="AV20" s="17" t="s">
        <v>206</v>
      </c>
      <c r="AW20" s="18"/>
      <c r="AX20" s="27">
        <v>1727.27</v>
      </c>
      <c r="AY20" s="17"/>
      <c r="AZ20" s="18"/>
      <c r="BA20" s="18"/>
      <c r="BB20" s="17" t="s">
        <v>155</v>
      </c>
      <c r="BC20" s="18"/>
      <c r="BD20" s="18">
        <v>7644.9</v>
      </c>
      <c r="BE20" s="17" t="s">
        <v>155</v>
      </c>
      <c r="BF20" s="18"/>
      <c r="BG20" s="18">
        <v>7644.9</v>
      </c>
      <c r="BH20" s="17" t="s">
        <v>155</v>
      </c>
      <c r="BI20" s="18"/>
      <c r="BJ20" s="18">
        <v>7644.9</v>
      </c>
      <c r="BK20" s="17" t="s">
        <v>155</v>
      </c>
      <c r="BL20" s="18"/>
      <c r="BM20" s="18">
        <v>7644.9</v>
      </c>
      <c r="BN20" s="17" t="s">
        <v>155</v>
      </c>
      <c r="BO20" s="18"/>
      <c r="BP20" s="18">
        <v>7644.9</v>
      </c>
      <c r="BS20" s="17" t="s">
        <v>290</v>
      </c>
      <c r="BT20" s="18"/>
      <c r="BU20" s="18">
        <v>268.11</v>
      </c>
      <c r="BV20" s="17" t="s">
        <v>290</v>
      </c>
      <c r="BW20" s="18"/>
      <c r="BX20" s="18">
        <v>268.11</v>
      </c>
      <c r="BY20" s="17" t="s">
        <v>290</v>
      </c>
      <c r="BZ20" s="18"/>
      <c r="CA20" s="18">
        <v>268.11</v>
      </c>
      <c r="CB20" s="17" t="s">
        <v>290</v>
      </c>
      <c r="CC20" s="18"/>
      <c r="CD20" s="18">
        <v>268.11</v>
      </c>
      <c r="CE20" s="17" t="s">
        <v>290</v>
      </c>
      <c r="CF20" s="18"/>
      <c r="CG20" s="18">
        <v>268.11</v>
      </c>
      <c r="CH20" s="17" t="s">
        <v>290</v>
      </c>
      <c r="CI20" s="18"/>
      <c r="CJ20" s="18">
        <v>268.11</v>
      </c>
      <c r="CK20" s="17" t="s">
        <v>290</v>
      </c>
      <c r="CL20" s="18"/>
      <c r="CM20" s="18">
        <v>268.11</v>
      </c>
      <c r="CN20" s="17" t="s">
        <v>290</v>
      </c>
      <c r="CO20" s="18"/>
      <c r="CP20" s="18">
        <v>268.11</v>
      </c>
      <c r="CQ20" s="17" t="s">
        <v>290</v>
      </c>
      <c r="CR20" s="18"/>
      <c r="CS20" s="18">
        <v>268.11</v>
      </c>
      <c r="CT20" s="17" t="s">
        <v>290</v>
      </c>
      <c r="CU20" s="18"/>
      <c r="CV20" s="18">
        <v>268.11</v>
      </c>
      <c r="CW20" s="17" t="s">
        <v>290</v>
      </c>
      <c r="CX20" s="18"/>
      <c r="CY20" s="18">
        <v>268.11</v>
      </c>
      <c r="CZ20" s="17" t="s">
        <v>290</v>
      </c>
      <c r="DA20" s="18"/>
      <c r="DB20" s="18">
        <v>268.11</v>
      </c>
      <c r="DE20" s="17" t="s">
        <v>383</v>
      </c>
      <c r="DF20" s="18" t="s">
        <v>377</v>
      </c>
      <c r="DG20" s="18">
        <v>324.63</v>
      </c>
      <c r="DH20" s="17"/>
      <c r="DI20" s="18"/>
      <c r="DJ20" s="18"/>
      <c r="DK20" s="17"/>
      <c r="DL20" s="18"/>
      <c r="DM20" s="18"/>
      <c r="DN20" s="20"/>
      <c r="DO20" s="18"/>
      <c r="DP20" s="27"/>
      <c r="DQ20" s="20"/>
      <c r="DR20" s="18"/>
      <c r="DS20" s="27"/>
      <c r="DT20" s="20" t="s">
        <v>434</v>
      </c>
      <c r="DU20" s="18" t="s">
        <v>435</v>
      </c>
      <c r="DV20" s="18">
        <v>398.1</v>
      </c>
      <c r="DW20" s="20"/>
      <c r="DX20" s="18"/>
      <c r="DY20" s="18"/>
      <c r="DZ20" s="20" t="s">
        <v>457</v>
      </c>
      <c r="EA20" s="18" t="s">
        <v>458</v>
      </c>
      <c r="EB20" s="18">
        <v>73.11</v>
      </c>
      <c r="EC20" s="20"/>
      <c r="ED20" s="18"/>
      <c r="EE20" s="18"/>
      <c r="EF20" s="20" t="s">
        <v>481</v>
      </c>
      <c r="EG20" s="18" t="s">
        <v>482</v>
      </c>
      <c r="EH20" s="18">
        <v>1202.7</v>
      </c>
      <c r="EI20" s="20" t="s">
        <v>492</v>
      </c>
      <c r="EJ20" s="18" t="s">
        <v>493</v>
      </c>
      <c r="EK20" s="18">
        <v>115.28</v>
      </c>
      <c r="EL20" s="20"/>
      <c r="EM20" s="18"/>
      <c r="EN20" s="18"/>
      <c r="EO20" s="18"/>
      <c r="EP20" s="18"/>
      <c r="EQ20" s="20" t="s">
        <v>527</v>
      </c>
      <c r="ER20" s="18" t="s">
        <v>528</v>
      </c>
      <c r="ES20" s="154">
        <v>898.95</v>
      </c>
      <c r="ET20" s="20"/>
      <c r="EU20" s="18"/>
      <c r="EV20" s="18"/>
      <c r="EW20" s="20" t="s">
        <v>537</v>
      </c>
      <c r="EX20" s="18" t="s">
        <v>538</v>
      </c>
      <c r="EY20" s="154">
        <v>871.08</v>
      </c>
      <c r="EZ20" s="20" t="s">
        <v>665</v>
      </c>
      <c r="FA20" s="18" t="s">
        <v>547</v>
      </c>
      <c r="FB20" s="147">
        <v>10764.34</v>
      </c>
      <c r="FC20" s="20" t="s">
        <v>531</v>
      </c>
      <c r="FD20" s="18" t="s">
        <v>559</v>
      </c>
      <c r="FE20" s="147">
        <v>128.27</v>
      </c>
      <c r="FF20" s="20" t="s">
        <v>596</v>
      </c>
      <c r="FG20" s="18" t="s">
        <v>597</v>
      </c>
      <c r="FH20" s="18"/>
      <c r="FI20" s="20" t="s">
        <v>666</v>
      </c>
      <c r="FJ20" s="18" t="s">
        <v>667</v>
      </c>
      <c r="FK20" s="147">
        <v>10881.77</v>
      </c>
      <c r="FL20" s="132" t="s">
        <v>620</v>
      </c>
      <c r="FM20" s="23" t="s">
        <v>621</v>
      </c>
      <c r="FN20" s="154">
        <v>177.87</v>
      </c>
      <c r="FO20" s="20" t="s">
        <v>598</v>
      </c>
      <c r="FP20" s="18" t="s">
        <v>599</v>
      </c>
      <c r="FQ20" s="160">
        <v>269.81</v>
      </c>
      <c r="FR20" s="93" t="s">
        <v>602</v>
      </c>
      <c r="FS20" s="93" t="s">
        <v>603</v>
      </c>
      <c r="FT20" s="159">
        <v>68.73</v>
      </c>
      <c r="FU20" s="93" t="s">
        <v>604</v>
      </c>
      <c r="FV20" s="23" t="s">
        <v>638</v>
      </c>
      <c r="FW20" s="113">
        <v>242.06</v>
      </c>
      <c r="FX20" s="93" t="s">
        <v>544</v>
      </c>
      <c r="FY20" s="23" t="s">
        <v>629</v>
      </c>
      <c r="FZ20" s="158">
        <v>422.16</v>
      </c>
    </row>
    <row r="21" spans="1:182" ht="36.75" customHeight="1">
      <c r="A21" s="17"/>
      <c r="B21" s="17" t="s">
        <v>18</v>
      </c>
      <c r="C21" s="26">
        <v>581.19</v>
      </c>
      <c r="D21" s="17" t="s">
        <v>18</v>
      </c>
      <c r="E21" s="26">
        <v>581.19</v>
      </c>
      <c r="F21" s="17" t="s">
        <v>18</v>
      </c>
      <c r="G21" s="26">
        <v>581.19</v>
      </c>
      <c r="H21" s="17" t="s">
        <v>18</v>
      </c>
      <c r="I21" s="26">
        <v>581.19</v>
      </c>
      <c r="J21" s="17" t="s">
        <v>18</v>
      </c>
      <c r="K21" s="26">
        <v>581.19</v>
      </c>
      <c r="L21" s="17" t="s">
        <v>18</v>
      </c>
      <c r="M21" s="26">
        <v>581.19</v>
      </c>
      <c r="N21" s="17" t="s">
        <v>18</v>
      </c>
      <c r="O21" s="26">
        <v>581.19</v>
      </c>
      <c r="P21" s="17" t="s">
        <v>18</v>
      </c>
      <c r="Q21" s="26">
        <v>581.19</v>
      </c>
      <c r="R21" s="17" t="s">
        <v>18</v>
      </c>
      <c r="S21" s="19">
        <f t="shared" si="0"/>
        <v>4649.52</v>
      </c>
      <c r="T21" s="17" t="s">
        <v>37</v>
      </c>
      <c r="U21" s="18" t="s">
        <v>154</v>
      </c>
      <c r="V21" s="18">
        <v>44.71</v>
      </c>
      <c r="W21" s="17" t="s">
        <v>156</v>
      </c>
      <c r="X21" s="18"/>
      <c r="Y21" s="23">
        <v>859.66</v>
      </c>
      <c r="Z21" s="17" t="s">
        <v>96</v>
      </c>
      <c r="AA21" s="18" t="s">
        <v>97</v>
      </c>
      <c r="AB21" s="23">
        <v>3391.31</v>
      </c>
      <c r="AC21" s="17" t="s">
        <v>134</v>
      </c>
      <c r="AD21" s="18" t="s">
        <v>135</v>
      </c>
      <c r="AE21" s="28">
        <v>129.68</v>
      </c>
      <c r="AF21" s="28"/>
      <c r="AG21" s="13" t="s">
        <v>4</v>
      </c>
      <c r="AH21" s="18"/>
      <c r="AI21" s="18">
        <v>7197.83</v>
      </c>
      <c r="AJ21" s="17" t="s">
        <v>137</v>
      </c>
      <c r="AK21" s="18"/>
      <c r="AL21" s="18">
        <v>160.64</v>
      </c>
      <c r="AM21" s="17" t="s">
        <v>288</v>
      </c>
      <c r="AN21" s="18"/>
      <c r="AO21" s="18">
        <v>44.61</v>
      </c>
      <c r="AP21" s="13" t="s">
        <v>4</v>
      </c>
      <c r="AQ21" s="18"/>
      <c r="AR21" s="18">
        <v>7197.83</v>
      </c>
      <c r="AS21" s="13" t="s">
        <v>4</v>
      </c>
      <c r="AT21" s="18"/>
      <c r="AU21" s="18">
        <v>7197.83</v>
      </c>
      <c r="AV21" s="17" t="s">
        <v>287</v>
      </c>
      <c r="AW21" s="18"/>
      <c r="AX21" s="18">
        <v>44.61</v>
      </c>
      <c r="AY21" s="17"/>
      <c r="AZ21" s="18"/>
      <c r="BA21" s="18"/>
      <c r="BB21" s="17" t="s">
        <v>287</v>
      </c>
      <c r="BC21" s="18"/>
      <c r="BD21" s="18">
        <v>44.61</v>
      </c>
      <c r="BE21" s="17" t="s">
        <v>289</v>
      </c>
      <c r="BF21" s="18"/>
      <c r="BG21" s="18">
        <v>758.32</v>
      </c>
      <c r="BH21" s="17"/>
      <c r="BI21" s="18"/>
      <c r="BJ21" s="18"/>
      <c r="BK21" s="17" t="s">
        <v>273</v>
      </c>
      <c r="BL21" s="18"/>
      <c r="BM21" s="18">
        <v>236.19</v>
      </c>
      <c r="BN21" s="17" t="s">
        <v>268</v>
      </c>
      <c r="BO21" s="18" t="s">
        <v>269</v>
      </c>
      <c r="BP21" s="18">
        <v>2121.54</v>
      </c>
      <c r="BS21" s="17" t="s">
        <v>291</v>
      </c>
      <c r="BT21" s="18"/>
      <c r="BU21" s="18">
        <v>241.82</v>
      </c>
      <c r="BV21" s="17"/>
      <c r="BW21" s="18"/>
      <c r="BX21" s="18"/>
      <c r="BY21" s="17" t="s">
        <v>234</v>
      </c>
      <c r="BZ21" s="18"/>
      <c r="CA21" s="18">
        <v>133.82</v>
      </c>
      <c r="CB21" s="17"/>
      <c r="CC21" s="18"/>
      <c r="CD21" s="18"/>
      <c r="CE21" s="17"/>
      <c r="CF21" s="18"/>
      <c r="CG21" s="18"/>
      <c r="CH21" s="17" t="s">
        <v>309</v>
      </c>
      <c r="CI21" s="18" t="s">
        <v>329</v>
      </c>
      <c r="CJ21" s="18">
        <v>347.17</v>
      </c>
      <c r="CK21" s="17"/>
      <c r="CL21" s="18"/>
      <c r="CM21" s="18"/>
      <c r="CN21" s="17"/>
      <c r="CO21" s="18"/>
      <c r="CP21" s="18"/>
      <c r="CQ21" s="17"/>
      <c r="CR21" s="18"/>
      <c r="CS21" s="18"/>
      <c r="CT21" s="17" t="s">
        <v>291</v>
      </c>
      <c r="CU21" s="18"/>
      <c r="CV21" s="18">
        <v>241.82</v>
      </c>
      <c r="CW21" s="17"/>
      <c r="CX21" s="18"/>
      <c r="CY21" s="18"/>
      <c r="CZ21" s="17"/>
      <c r="DA21" s="18"/>
      <c r="DB21" s="18"/>
      <c r="DE21" s="17" t="s">
        <v>304</v>
      </c>
      <c r="DF21" s="18" t="s">
        <v>377</v>
      </c>
      <c r="DG21" s="18">
        <v>3066.14</v>
      </c>
      <c r="DH21" s="17"/>
      <c r="DI21" s="18"/>
      <c r="DJ21" s="18"/>
      <c r="DK21" s="17"/>
      <c r="DL21" s="18"/>
      <c r="DM21" s="18"/>
      <c r="DN21" s="17"/>
      <c r="DO21" s="18"/>
      <c r="DP21" s="18"/>
      <c r="DQ21" s="17"/>
      <c r="DR21" s="18"/>
      <c r="DS21" s="18"/>
      <c r="DT21" s="17" t="s">
        <v>436</v>
      </c>
      <c r="DU21" s="18" t="s">
        <v>435</v>
      </c>
      <c r="DV21" s="18">
        <v>1916.83</v>
      </c>
      <c r="DW21" s="17"/>
      <c r="DX21" s="18"/>
      <c r="DY21" s="18"/>
      <c r="DZ21" s="17" t="s">
        <v>459</v>
      </c>
      <c r="EA21" s="18" t="s">
        <v>458</v>
      </c>
      <c r="EB21" s="18">
        <v>247.01</v>
      </c>
      <c r="EC21" s="17"/>
      <c r="ED21" s="18"/>
      <c r="EE21" s="18"/>
      <c r="EF21" s="17" t="s">
        <v>479</v>
      </c>
      <c r="EG21" s="18" t="s">
        <v>483</v>
      </c>
      <c r="EH21" s="18">
        <v>4288.8</v>
      </c>
      <c r="EI21" s="17" t="s">
        <v>494</v>
      </c>
      <c r="EJ21" s="18" t="s">
        <v>495</v>
      </c>
      <c r="EK21" s="18">
        <v>12688.05</v>
      </c>
      <c r="EL21" s="17"/>
      <c r="EM21" s="18"/>
      <c r="EN21" s="18"/>
      <c r="EO21" s="18"/>
      <c r="EP21" s="18"/>
      <c r="EQ21" s="17" t="s">
        <v>529</v>
      </c>
      <c r="ER21" s="18" t="s">
        <v>530</v>
      </c>
      <c r="ES21" s="154">
        <v>110.05</v>
      </c>
      <c r="ET21" s="17"/>
      <c r="EU21" s="18"/>
      <c r="EV21" s="18"/>
      <c r="EW21" s="17" t="s">
        <v>539</v>
      </c>
      <c r="EX21" s="18" t="s">
        <v>540</v>
      </c>
      <c r="EY21" s="154">
        <v>220.04</v>
      </c>
      <c r="EZ21" s="17" t="s">
        <v>104</v>
      </c>
      <c r="FA21" s="18" t="s">
        <v>548</v>
      </c>
      <c r="FB21" s="154">
        <v>1054.61</v>
      </c>
      <c r="FC21" s="66" t="s">
        <v>560</v>
      </c>
      <c r="FD21" s="18" t="s">
        <v>561</v>
      </c>
      <c r="FE21" s="154">
        <v>660.23</v>
      </c>
      <c r="FF21" s="68"/>
      <c r="FG21" s="18"/>
      <c r="FH21" s="18"/>
      <c r="FI21" s="71"/>
      <c r="FJ21" s="18"/>
      <c r="FK21" s="18"/>
      <c r="FL21" s="26" t="s">
        <v>622</v>
      </c>
      <c r="FM21" s="18" t="s">
        <v>624</v>
      </c>
      <c r="FN21" s="147">
        <v>1042.08</v>
      </c>
      <c r="FO21" s="79"/>
      <c r="FP21" s="18"/>
      <c r="FQ21" s="23"/>
      <c r="FR21" s="93" t="s">
        <v>604</v>
      </c>
      <c r="FS21" s="93" t="s">
        <v>605</v>
      </c>
      <c r="FT21" s="113">
        <v>242.06</v>
      </c>
      <c r="FU21" s="93" t="s">
        <v>604</v>
      </c>
      <c r="FV21" s="23" t="s">
        <v>639</v>
      </c>
      <c r="FW21" s="113">
        <v>1171.57</v>
      </c>
      <c r="FX21" s="93" t="s">
        <v>630</v>
      </c>
      <c r="FY21" s="23" t="s">
        <v>631</v>
      </c>
      <c r="FZ21" s="158">
        <v>137.2</v>
      </c>
    </row>
    <row r="22" spans="1:182" ht="33.75">
      <c r="A22" s="17"/>
      <c r="B22" s="17" t="s">
        <v>18</v>
      </c>
      <c r="C22" s="18">
        <v>44.71</v>
      </c>
      <c r="D22" s="17" t="s">
        <v>18</v>
      </c>
      <c r="E22" s="18">
        <v>44.71</v>
      </c>
      <c r="F22" s="17" t="s">
        <v>18</v>
      </c>
      <c r="G22" s="18">
        <v>44.71</v>
      </c>
      <c r="H22" s="17" t="s">
        <v>18</v>
      </c>
      <c r="I22" s="18">
        <v>44.71</v>
      </c>
      <c r="J22" s="17" t="s">
        <v>18</v>
      </c>
      <c r="K22" s="18">
        <v>44.71</v>
      </c>
      <c r="L22" s="17" t="s">
        <v>18</v>
      </c>
      <c r="M22" s="18">
        <v>44.71</v>
      </c>
      <c r="N22" s="17" t="s">
        <v>18</v>
      </c>
      <c r="O22" s="18">
        <v>44.71</v>
      </c>
      <c r="P22" s="17" t="s">
        <v>18</v>
      </c>
      <c r="Q22" s="18">
        <v>44.71</v>
      </c>
      <c r="R22" s="17" t="s">
        <v>18</v>
      </c>
      <c r="S22" s="19">
        <f t="shared" si="0"/>
        <v>357.67999999999995</v>
      </c>
      <c r="T22" s="17" t="s">
        <v>38</v>
      </c>
      <c r="U22" s="18" t="s">
        <v>154</v>
      </c>
      <c r="V22" s="18">
        <v>625.9</v>
      </c>
      <c r="W22" s="17" t="s">
        <v>244</v>
      </c>
      <c r="X22" s="18" t="s">
        <v>245</v>
      </c>
      <c r="Y22" s="23">
        <v>1721.98</v>
      </c>
      <c r="Z22" s="17" t="s">
        <v>88</v>
      </c>
      <c r="AA22" s="18" t="s">
        <v>98</v>
      </c>
      <c r="AB22" s="23">
        <v>2274.75</v>
      </c>
      <c r="AC22" s="17" t="s">
        <v>151</v>
      </c>
      <c r="AD22" s="18" t="s">
        <v>153</v>
      </c>
      <c r="AE22" s="28">
        <v>859.66</v>
      </c>
      <c r="AF22" s="28"/>
      <c r="AG22" s="17" t="s">
        <v>155</v>
      </c>
      <c r="AH22" s="18"/>
      <c r="AI22" s="18">
        <v>7644.9</v>
      </c>
      <c r="AJ22" s="17" t="s">
        <v>156</v>
      </c>
      <c r="AK22" s="18"/>
      <c r="AL22" s="23">
        <v>859.66</v>
      </c>
      <c r="AM22" s="17" t="s">
        <v>289</v>
      </c>
      <c r="AN22" s="18"/>
      <c r="AO22" s="18">
        <v>758.32</v>
      </c>
      <c r="AP22" s="17" t="s">
        <v>197</v>
      </c>
      <c r="AQ22" s="18" t="s">
        <v>204</v>
      </c>
      <c r="AR22" s="18">
        <v>859.66</v>
      </c>
      <c r="AS22" s="17" t="s">
        <v>155</v>
      </c>
      <c r="AT22" s="18"/>
      <c r="AU22" s="18">
        <v>7644.9</v>
      </c>
      <c r="AV22" s="17" t="s">
        <v>288</v>
      </c>
      <c r="AW22" s="18"/>
      <c r="AX22" s="18">
        <v>44.61</v>
      </c>
      <c r="AY22" s="17"/>
      <c r="AZ22" s="18"/>
      <c r="BA22" s="18"/>
      <c r="BB22" s="17" t="s">
        <v>288</v>
      </c>
      <c r="BC22" s="18"/>
      <c r="BD22" s="18">
        <v>44.61</v>
      </c>
      <c r="BE22" s="17"/>
      <c r="BF22" s="18"/>
      <c r="BG22" s="18"/>
      <c r="BH22" s="17"/>
      <c r="BI22" s="18"/>
      <c r="BJ22" s="18"/>
      <c r="BK22" s="17" t="s">
        <v>287</v>
      </c>
      <c r="BL22" s="18"/>
      <c r="BM22" s="18">
        <v>44.61</v>
      </c>
      <c r="BN22" s="17" t="s">
        <v>287</v>
      </c>
      <c r="BO22" s="18"/>
      <c r="BP22" s="18">
        <v>44.61</v>
      </c>
      <c r="BS22" s="20" t="s">
        <v>197</v>
      </c>
      <c r="BT22" s="22"/>
      <c r="BU22" s="21">
        <v>1599.34</v>
      </c>
      <c r="BV22" s="20" t="s">
        <v>197</v>
      </c>
      <c r="BW22" s="22"/>
      <c r="BX22" s="21">
        <v>1599.34</v>
      </c>
      <c r="BY22" s="20" t="s">
        <v>197</v>
      </c>
      <c r="BZ22" s="22"/>
      <c r="CA22" s="21">
        <v>1599.34</v>
      </c>
      <c r="CB22" s="20" t="s">
        <v>197</v>
      </c>
      <c r="CC22" s="22"/>
      <c r="CD22" s="21">
        <v>1599.34</v>
      </c>
      <c r="CE22" s="20" t="s">
        <v>197</v>
      </c>
      <c r="CF22" s="22"/>
      <c r="CG22" s="21">
        <v>1599.34</v>
      </c>
      <c r="CH22" s="20" t="s">
        <v>197</v>
      </c>
      <c r="CI22" s="22"/>
      <c r="CJ22" s="21">
        <v>1599.34</v>
      </c>
      <c r="CK22" s="20" t="s">
        <v>197</v>
      </c>
      <c r="CL22" s="22"/>
      <c r="CM22" s="21">
        <v>1599.34</v>
      </c>
      <c r="CN22" s="20" t="s">
        <v>197</v>
      </c>
      <c r="CO22" s="22"/>
      <c r="CP22" s="21">
        <v>1599.34</v>
      </c>
      <c r="CQ22" s="20" t="s">
        <v>197</v>
      </c>
      <c r="CR22" s="22"/>
      <c r="CS22" s="21">
        <v>1599.34</v>
      </c>
      <c r="CT22" s="20" t="s">
        <v>197</v>
      </c>
      <c r="CU22" s="22"/>
      <c r="CV22" s="21">
        <v>1599.34</v>
      </c>
      <c r="CW22" s="20" t="s">
        <v>197</v>
      </c>
      <c r="CX22" s="22"/>
      <c r="CY22" s="21">
        <v>1599.34</v>
      </c>
      <c r="CZ22" s="20" t="s">
        <v>197</v>
      </c>
      <c r="DA22" s="22"/>
      <c r="DB22" s="21">
        <v>1599.34</v>
      </c>
      <c r="DE22" s="20" t="s">
        <v>197</v>
      </c>
      <c r="DF22" s="22"/>
      <c r="DG22" s="21">
        <v>1070.47</v>
      </c>
      <c r="DH22" s="20" t="s">
        <v>197</v>
      </c>
      <c r="DI22" s="22"/>
      <c r="DJ22" s="21">
        <v>1070.47</v>
      </c>
      <c r="DK22" s="20" t="s">
        <v>197</v>
      </c>
      <c r="DL22" s="22"/>
      <c r="DM22" s="21">
        <v>1070.47</v>
      </c>
      <c r="DN22" s="20" t="s">
        <v>197</v>
      </c>
      <c r="DO22" s="22"/>
      <c r="DP22" s="21">
        <v>1070.47</v>
      </c>
      <c r="DQ22" s="20" t="s">
        <v>197</v>
      </c>
      <c r="DR22" s="22"/>
      <c r="DS22" s="21">
        <v>1070.47</v>
      </c>
      <c r="DT22" s="20" t="s">
        <v>197</v>
      </c>
      <c r="DU22" s="22"/>
      <c r="DV22" s="18">
        <v>1070.47</v>
      </c>
      <c r="DW22" s="20" t="s">
        <v>197</v>
      </c>
      <c r="DX22" s="22"/>
      <c r="DY22" s="18">
        <v>1070.47</v>
      </c>
      <c r="DZ22" s="20" t="s">
        <v>197</v>
      </c>
      <c r="EA22" s="22"/>
      <c r="EB22" s="18">
        <v>1070.47</v>
      </c>
      <c r="EC22" s="20" t="s">
        <v>197</v>
      </c>
      <c r="ED22" s="22"/>
      <c r="EE22" s="18">
        <v>1070.47</v>
      </c>
      <c r="EF22" s="20" t="s">
        <v>197</v>
      </c>
      <c r="EG22" s="22"/>
      <c r="EH22" s="18">
        <v>1070.47</v>
      </c>
      <c r="EI22" s="20" t="s">
        <v>197</v>
      </c>
      <c r="EJ22" s="22"/>
      <c r="EK22" s="18">
        <v>1070.47</v>
      </c>
      <c r="EL22" s="20" t="s">
        <v>197</v>
      </c>
      <c r="EM22" s="22"/>
      <c r="EN22" s="18">
        <v>1070.47</v>
      </c>
      <c r="EO22" s="18"/>
      <c r="EP22" s="18"/>
      <c r="EQ22" s="20" t="s">
        <v>531</v>
      </c>
      <c r="ER22" s="22" t="s">
        <v>532</v>
      </c>
      <c r="ES22" s="147">
        <v>182.28</v>
      </c>
      <c r="ET22" s="20"/>
      <c r="EU22" s="22"/>
      <c r="EV22" s="18"/>
      <c r="EW22" s="20" t="s">
        <v>541</v>
      </c>
      <c r="EX22" s="22" t="s">
        <v>542</v>
      </c>
      <c r="EY22" s="154">
        <v>121.35</v>
      </c>
      <c r="EZ22" s="20" t="s">
        <v>549</v>
      </c>
      <c r="FA22" s="22" t="s">
        <v>550</v>
      </c>
      <c r="FB22" s="154">
        <v>599.85</v>
      </c>
      <c r="FC22" s="20" t="s">
        <v>562</v>
      </c>
      <c r="FD22" s="22" t="s">
        <v>563</v>
      </c>
      <c r="FE22" s="147">
        <v>172.27</v>
      </c>
      <c r="FF22" s="20"/>
      <c r="FG22" s="22"/>
      <c r="FH22" s="18"/>
      <c r="FI22" s="20"/>
      <c r="FJ22" s="22"/>
      <c r="FK22" s="18"/>
      <c r="FL22" s="20"/>
      <c r="FM22" s="22"/>
      <c r="FN22" s="18"/>
      <c r="FO22" s="20"/>
      <c r="FP22" s="22"/>
      <c r="FQ22" s="23"/>
      <c r="FR22" s="93" t="s">
        <v>489</v>
      </c>
      <c r="FS22" s="23" t="s">
        <v>606</v>
      </c>
      <c r="FT22" s="147">
        <v>4841.4</v>
      </c>
      <c r="FU22" s="93"/>
      <c r="FV22" s="23"/>
      <c r="FW22" s="18"/>
      <c r="FX22" s="23" t="s">
        <v>622</v>
      </c>
      <c r="FY22" s="23" t="s">
        <v>633</v>
      </c>
      <c r="FZ22" s="147">
        <v>1042.08</v>
      </c>
    </row>
    <row r="23" spans="1:182" ht="34.5" customHeight="1">
      <c r="A23" s="17"/>
      <c r="B23" s="17" t="s">
        <v>18</v>
      </c>
      <c r="C23" s="18">
        <v>625.9</v>
      </c>
      <c r="D23" s="17" t="s">
        <v>18</v>
      </c>
      <c r="E23" s="18">
        <v>625.9</v>
      </c>
      <c r="F23" s="17" t="s">
        <v>18</v>
      </c>
      <c r="G23" s="18">
        <v>625.9</v>
      </c>
      <c r="H23" s="17" t="s">
        <v>18</v>
      </c>
      <c r="I23" s="18">
        <v>625.9</v>
      </c>
      <c r="J23" s="17" t="s">
        <v>18</v>
      </c>
      <c r="K23" s="18">
        <v>625.9</v>
      </c>
      <c r="L23" s="17" t="s">
        <v>18</v>
      </c>
      <c r="M23" s="18">
        <v>625.9</v>
      </c>
      <c r="N23" s="17" t="s">
        <v>18</v>
      </c>
      <c r="O23" s="18">
        <v>625.9</v>
      </c>
      <c r="P23" s="17" t="s">
        <v>18</v>
      </c>
      <c r="Q23" s="18">
        <v>625.9</v>
      </c>
      <c r="R23" s="17" t="s">
        <v>18</v>
      </c>
      <c r="S23" s="19">
        <f t="shared" si="0"/>
        <v>5007.2</v>
      </c>
      <c r="T23" s="17" t="s">
        <v>39</v>
      </c>
      <c r="U23" s="18" t="s">
        <v>154</v>
      </c>
      <c r="V23" s="18">
        <v>44.71</v>
      </c>
      <c r="W23" s="17" t="s">
        <v>246</v>
      </c>
      <c r="X23" s="18" t="s">
        <v>247</v>
      </c>
      <c r="Y23" s="23">
        <v>581.82</v>
      </c>
      <c r="Z23" s="17" t="s">
        <v>99</v>
      </c>
      <c r="AA23" s="18" t="s">
        <v>100</v>
      </c>
      <c r="AB23" s="23">
        <v>335.05</v>
      </c>
      <c r="AC23" s="13" t="s">
        <v>4</v>
      </c>
      <c r="AD23" s="18"/>
      <c r="AE23" s="18">
        <v>7108.41</v>
      </c>
      <c r="AF23" s="18"/>
      <c r="AG23" s="17" t="s">
        <v>287</v>
      </c>
      <c r="AH23" s="18"/>
      <c r="AI23" s="18">
        <v>44.61</v>
      </c>
      <c r="AJ23" s="17" t="s">
        <v>206</v>
      </c>
      <c r="AK23" s="18"/>
      <c r="AL23" s="18">
        <v>6803.77</v>
      </c>
      <c r="AM23" s="17" t="s">
        <v>234</v>
      </c>
      <c r="AN23" s="18"/>
      <c r="AO23" s="18">
        <v>133.83</v>
      </c>
      <c r="AP23" s="17" t="s">
        <v>155</v>
      </c>
      <c r="AQ23" s="18"/>
      <c r="AR23" s="18">
        <v>7644.9</v>
      </c>
      <c r="AS23" s="17" t="s">
        <v>206</v>
      </c>
      <c r="AT23" s="18"/>
      <c r="AU23" s="27">
        <v>1727.27</v>
      </c>
      <c r="AV23" s="17" t="s">
        <v>289</v>
      </c>
      <c r="AW23" s="18"/>
      <c r="AX23" s="18">
        <v>758.32</v>
      </c>
      <c r="AY23" s="17"/>
      <c r="AZ23" s="18"/>
      <c r="BA23" s="27"/>
      <c r="BB23" s="17"/>
      <c r="BC23" s="18"/>
      <c r="BD23" s="27"/>
      <c r="BE23" s="17"/>
      <c r="BF23" s="18"/>
      <c r="BG23" s="27"/>
      <c r="BH23" s="17"/>
      <c r="BI23" s="18"/>
      <c r="BJ23" s="27"/>
      <c r="BK23" s="17" t="s">
        <v>288</v>
      </c>
      <c r="BL23" s="18"/>
      <c r="BM23" s="18">
        <v>44.61</v>
      </c>
      <c r="BN23" s="17" t="s">
        <v>288</v>
      </c>
      <c r="BO23" s="18"/>
      <c r="BP23" s="18">
        <v>44.61</v>
      </c>
      <c r="BS23" s="17" t="s">
        <v>332</v>
      </c>
      <c r="BT23" s="18"/>
      <c r="BU23" s="27">
        <v>7181.73</v>
      </c>
      <c r="BV23" s="17" t="s">
        <v>332</v>
      </c>
      <c r="BW23" s="18"/>
      <c r="BX23" s="27">
        <v>7181.73</v>
      </c>
      <c r="BY23" s="17" t="s">
        <v>303</v>
      </c>
      <c r="BZ23" s="18" t="s">
        <v>302</v>
      </c>
      <c r="CA23" s="27">
        <v>302.84</v>
      </c>
      <c r="CB23" s="17" t="s">
        <v>332</v>
      </c>
      <c r="CC23" s="18"/>
      <c r="CD23" s="27">
        <v>7181.73</v>
      </c>
      <c r="CE23" s="17" t="s">
        <v>332</v>
      </c>
      <c r="CF23" s="18"/>
      <c r="CG23" s="27">
        <v>7181.73</v>
      </c>
      <c r="CH23" s="26" t="s">
        <v>330</v>
      </c>
      <c r="CI23" s="18" t="s">
        <v>331</v>
      </c>
      <c r="CJ23" s="18">
        <v>8000</v>
      </c>
      <c r="CK23" s="26"/>
      <c r="CL23" s="18"/>
      <c r="CM23" s="18"/>
      <c r="CN23" s="26"/>
      <c r="CO23" s="18"/>
      <c r="CP23" s="18"/>
      <c r="CQ23" s="26"/>
      <c r="CR23" s="18"/>
      <c r="CS23" s="18"/>
      <c r="CT23" s="26"/>
      <c r="CU23" s="18"/>
      <c r="CV23" s="18"/>
      <c r="CW23" s="26"/>
      <c r="CX23" s="18"/>
      <c r="CY23" s="18"/>
      <c r="CZ23" s="26"/>
      <c r="DA23" s="18"/>
      <c r="DB23" s="18"/>
      <c r="DE23" s="17" t="s">
        <v>386</v>
      </c>
      <c r="DF23" s="18" t="s">
        <v>387</v>
      </c>
      <c r="DG23" s="18">
        <v>170.35</v>
      </c>
      <c r="DH23" s="17"/>
      <c r="DI23" s="18"/>
      <c r="DJ23" s="18"/>
      <c r="DK23" s="17"/>
      <c r="DL23" s="18"/>
      <c r="DM23" s="18"/>
      <c r="DN23" s="17"/>
      <c r="DO23" s="18"/>
      <c r="DP23" s="18"/>
      <c r="DQ23" s="17"/>
      <c r="DR23" s="18"/>
      <c r="DS23" s="18"/>
      <c r="DT23" s="17" t="s">
        <v>514</v>
      </c>
      <c r="DU23" s="18" t="s">
        <v>515</v>
      </c>
      <c r="DV23" s="18">
        <v>7184.94</v>
      </c>
      <c r="DW23" s="17"/>
      <c r="DX23" s="18"/>
      <c r="DY23" s="18"/>
      <c r="DZ23" s="17"/>
      <c r="EA23" s="18"/>
      <c r="EB23" s="18"/>
      <c r="EC23" s="17"/>
      <c r="ED23" s="18"/>
      <c r="EE23" s="18"/>
      <c r="EF23" s="17" t="s">
        <v>509</v>
      </c>
      <c r="EG23" s="18" t="s">
        <v>510</v>
      </c>
      <c r="EH23" s="18">
        <v>649.27</v>
      </c>
      <c r="EI23" s="17"/>
      <c r="EJ23" s="18"/>
      <c r="EK23" s="18"/>
      <c r="EL23" s="17"/>
      <c r="EM23" s="18"/>
      <c r="EN23" s="18"/>
      <c r="EO23" s="18"/>
      <c r="EP23" s="18"/>
      <c r="EQ23" s="17" t="s">
        <v>533</v>
      </c>
      <c r="ER23" s="18" t="s">
        <v>534</v>
      </c>
      <c r="ES23" s="147">
        <v>13126.44</v>
      </c>
      <c r="ET23" s="17"/>
      <c r="EU23" s="18"/>
      <c r="EV23" s="18"/>
      <c r="EW23" s="17" t="s">
        <v>668</v>
      </c>
      <c r="EX23" s="18" t="s">
        <v>543</v>
      </c>
      <c r="EY23" s="154">
        <v>5940.01</v>
      </c>
      <c r="EZ23" s="17" t="s">
        <v>551</v>
      </c>
      <c r="FA23" s="18" t="s">
        <v>552</v>
      </c>
      <c r="FB23" s="154">
        <v>2391.99</v>
      </c>
      <c r="FC23" s="64" t="s">
        <v>564</v>
      </c>
      <c r="FD23" s="18" t="s">
        <v>563</v>
      </c>
      <c r="FE23" s="154">
        <v>1810.22</v>
      </c>
      <c r="FF23" s="68"/>
      <c r="FG23" s="18"/>
      <c r="FH23" s="18"/>
      <c r="FI23" s="71"/>
      <c r="FJ23" s="18"/>
      <c r="FK23" s="18"/>
      <c r="FL23" s="74"/>
      <c r="FM23" s="18"/>
      <c r="FN23" s="18"/>
      <c r="FO23" s="79"/>
      <c r="FP23" s="18"/>
      <c r="FQ23" s="23"/>
      <c r="FR23" s="23" t="s">
        <v>489</v>
      </c>
      <c r="FS23" s="23" t="s">
        <v>606</v>
      </c>
      <c r="FT23" s="147">
        <v>3227.5</v>
      </c>
      <c r="FU23" s="23"/>
      <c r="FV23" s="23"/>
      <c r="FW23" s="18"/>
      <c r="FX23" s="23" t="s">
        <v>634</v>
      </c>
      <c r="FY23" s="23" t="s">
        <v>635</v>
      </c>
      <c r="FZ23" s="154">
        <v>622</v>
      </c>
    </row>
    <row r="24" spans="1:182" ht="35.25" customHeight="1">
      <c r="A24" s="17"/>
      <c r="B24" s="17" t="s">
        <v>18</v>
      </c>
      <c r="C24" s="18">
        <v>44.71</v>
      </c>
      <c r="D24" s="17" t="s">
        <v>18</v>
      </c>
      <c r="E24" s="18">
        <v>44.71</v>
      </c>
      <c r="F24" s="17" t="s">
        <v>18</v>
      </c>
      <c r="G24" s="18">
        <v>44.71</v>
      </c>
      <c r="H24" s="17" t="s">
        <v>18</v>
      </c>
      <c r="I24" s="18">
        <v>44.71</v>
      </c>
      <c r="J24" s="17" t="s">
        <v>18</v>
      </c>
      <c r="K24" s="18">
        <v>44.71</v>
      </c>
      <c r="L24" s="17" t="s">
        <v>18</v>
      </c>
      <c r="M24" s="18">
        <v>44.71</v>
      </c>
      <c r="N24" s="17" t="s">
        <v>18</v>
      </c>
      <c r="O24" s="18">
        <v>44.71</v>
      </c>
      <c r="P24" s="17" t="s">
        <v>18</v>
      </c>
      <c r="Q24" s="18">
        <v>44.71</v>
      </c>
      <c r="R24" s="17" t="s">
        <v>18</v>
      </c>
      <c r="S24" s="19">
        <f t="shared" si="0"/>
        <v>357.67999999999995</v>
      </c>
      <c r="T24" s="17" t="s">
        <v>40</v>
      </c>
      <c r="U24" s="18" t="s">
        <v>154</v>
      </c>
      <c r="V24" s="18">
        <v>44.71</v>
      </c>
      <c r="W24" s="17" t="s">
        <v>248</v>
      </c>
      <c r="X24" s="18" t="s">
        <v>249</v>
      </c>
      <c r="Y24" s="23">
        <v>546.1</v>
      </c>
      <c r="Z24" s="17" t="s">
        <v>101</v>
      </c>
      <c r="AA24" s="18" t="s">
        <v>102</v>
      </c>
      <c r="AB24" s="23">
        <v>8442.42</v>
      </c>
      <c r="AC24" s="13" t="s">
        <v>6</v>
      </c>
      <c r="AD24" s="18"/>
      <c r="AE24" s="18">
        <v>2995.37</v>
      </c>
      <c r="AF24" s="18"/>
      <c r="AG24" s="17" t="s">
        <v>288</v>
      </c>
      <c r="AH24" s="18"/>
      <c r="AI24" s="18">
        <v>44.61</v>
      </c>
      <c r="AJ24" s="17" t="s">
        <v>287</v>
      </c>
      <c r="AK24" s="18"/>
      <c r="AL24" s="18">
        <v>44.61</v>
      </c>
      <c r="AM24" s="17"/>
      <c r="AN24" s="18"/>
      <c r="AO24" s="18"/>
      <c r="AP24" s="17" t="s">
        <v>287</v>
      </c>
      <c r="AQ24" s="18"/>
      <c r="AR24" s="18">
        <v>44.61</v>
      </c>
      <c r="AS24" s="17" t="s">
        <v>287</v>
      </c>
      <c r="AT24" s="18"/>
      <c r="AU24" s="18">
        <v>44.61</v>
      </c>
      <c r="AV24" s="17" t="s">
        <v>234</v>
      </c>
      <c r="AW24" s="18"/>
      <c r="AX24" s="18">
        <v>133.83</v>
      </c>
      <c r="AY24" s="17"/>
      <c r="AZ24" s="18"/>
      <c r="BA24" s="18"/>
      <c r="BB24" s="17"/>
      <c r="BC24" s="18"/>
      <c r="BD24" s="18"/>
      <c r="BE24" s="17"/>
      <c r="BF24" s="18"/>
      <c r="BG24" s="18"/>
      <c r="BH24" s="17"/>
      <c r="BI24" s="18"/>
      <c r="BJ24" s="18"/>
      <c r="BK24" s="17"/>
      <c r="BL24" s="18"/>
      <c r="BM24" s="18"/>
      <c r="BN24" s="17" t="s">
        <v>289</v>
      </c>
      <c r="BO24" s="18"/>
      <c r="BP24" s="18">
        <v>758.32</v>
      </c>
      <c r="BS24" s="17" t="s">
        <v>333</v>
      </c>
      <c r="BT24" s="18"/>
      <c r="BU24" s="18">
        <v>2230.35</v>
      </c>
      <c r="BV24" s="17" t="s">
        <v>333</v>
      </c>
      <c r="BW24" s="18"/>
      <c r="BX24" s="18">
        <v>2230.35</v>
      </c>
      <c r="BY24" s="17" t="s">
        <v>304</v>
      </c>
      <c r="BZ24" s="18" t="s">
        <v>302</v>
      </c>
      <c r="CA24" s="18">
        <v>153.93</v>
      </c>
      <c r="CB24" s="17" t="s">
        <v>333</v>
      </c>
      <c r="CC24" s="18"/>
      <c r="CD24" s="18">
        <v>2230.35</v>
      </c>
      <c r="CE24" s="17" t="s">
        <v>333</v>
      </c>
      <c r="CF24" s="18"/>
      <c r="CG24" s="18">
        <v>2230.35</v>
      </c>
      <c r="CH24" s="17" t="s">
        <v>332</v>
      </c>
      <c r="CI24" s="18"/>
      <c r="CJ24" s="27">
        <v>7181.73</v>
      </c>
      <c r="CK24" s="17" t="s">
        <v>332</v>
      </c>
      <c r="CL24" s="18"/>
      <c r="CM24" s="27">
        <v>7181.73</v>
      </c>
      <c r="CN24" s="17" t="s">
        <v>332</v>
      </c>
      <c r="CO24" s="18"/>
      <c r="CP24" s="27">
        <v>7181.73</v>
      </c>
      <c r="CQ24" s="17" t="s">
        <v>332</v>
      </c>
      <c r="CR24" s="18"/>
      <c r="CS24" s="27">
        <v>7181.73</v>
      </c>
      <c r="CT24" s="17" t="s">
        <v>332</v>
      </c>
      <c r="CU24" s="18"/>
      <c r="CV24" s="27">
        <v>7181.73</v>
      </c>
      <c r="CW24" s="17" t="s">
        <v>332</v>
      </c>
      <c r="CX24" s="18"/>
      <c r="CY24" s="27">
        <v>7181.73</v>
      </c>
      <c r="CZ24" s="17" t="s">
        <v>332</v>
      </c>
      <c r="DA24" s="18"/>
      <c r="DB24" s="27">
        <v>7181.73</v>
      </c>
      <c r="DE24" s="17" t="s">
        <v>332</v>
      </c>
      <c r="DF24" s="18"/>
      <c r="DG24" s="27">
        <v>8073.14</v>
      </c>
      <c r="DH24" s="17" t="s">
        <v>332</v>
      </c>
      <c r="DI24" s="18"/>
      <c r="DJ24" s="27">
        <v>8073.14</v>
      </c>
      <c r="DK24" s="17" t="s">
        <v>332</v>
      </c>
      <c r="DL24" s="18"/>
      <c r="DM24" s="27">
        <v>8073.14</v>
      </c>
      <c r="DN24" s="17" t="s">
        <v>332</v>
      </c>
      <c r="DO24" s="18"/>
      <c r="DP24" s="27">
        <v>8073.14</v>
      </c>
      <c r="DQ24" s="17" t="s">
        <v>332</v>
      </c>
      <c r="DR24" s="18"/>
      <c r="DS24" s="27">
        <v>8073.14</v>
      </c>
      <c r="DT24" s="17" t="s">
        <v>332</v>
      </c>
      <c r="DU24" s="18"/>
      <c r="DV24" s="18">
        <v>8073.14</v>
      </c>
      <c r="DW24" s="17" t="s">
        <v>332</v>
      </c>
      <c r="DX24" s="18"/>
      <c r="DY24" s="18">
        <v>8073.14</v>
      </c>
      <c r="DZ24" s="17" t="s">
        <v>332</v>
      </c>
      <c r="EA24" s="18"/>
      <c r="EB24" s="18">
        <v>8073.14</v>
      </c>
      <c r="EC24" s="17" t="s">
        <v>332</v>
      </c>
      <c r="ED24" s="18"/>
      <c r="EE24" s="18">
        <v>8073.14</v>
      </c>
      <c r="EF24" s="17" t="s">
        <v>332</v>
      </c>
      <c r="EG24" s="18"/>
      <c r="EH24" s="18">
        <v>8073.14</v>
      </c>
      <c r="EI24" s="17" t="s">
        <v>332</v>
      </c>
      <c r="EJ24" s="18"/>
      <c r="EK24" s="18">
        <v>8073.14</v>
      </c>
      <c r="EL24" s="17" t="s">
        <v>332</v>
      </c>
      <c r="EM24" s="18"/>
      <c r="EN24" s="18">
        <v>8073.14</v>
      </c>
      <c r="EO24" s="18"/>
      <c r="EP24" s="18"/>
      <c r="EQ24" s="17" t="s">
        <v>535</v>
      </c>
      <c r="ER24" s="18" t="s">
        <v>536</v>
      </c>
      <c r="ES24" s="154">
        <v>1344.06</v>
      </c>
      <c r="ET24" s="17"/>
      <c r="EU24" s="18"/>
      <c r="EV24" s="18"/>
      <c r="EW24" s="17" t="s">
        <v>544</v>
      </c>
      <c r="EX24" s="18" t="s">
        <v>545</v>
      </c>
      <c r="EY24" s="154">
        <v>422.16</v>
      </c>
      <c r="EZ24" s="17" t="s">
        <v>553</v>
      </c>
      <c r="FA24" s="18" t="s">
        <v>554</v>
      </c>
      <c r="FB24" s="147">
        <v>41599.26</v>
      </c>
      <c r="FC24" s="64" t="s">
        <v>565</v>
      </c>
      <c r="FD24" s="18" t="s">
        <v>566</v>
      </c>
      <c r="FE24" s="154">
        <v>68.46</v>
      </c>
      <c r="FF24" s="68"/>
      <c r="FG24" s="18"/>
      <c r="FH24" s="18"/>
      <c r="FI24" s="71"/>
      <c r="FJ24" s="18"/>
      <c r="FK24" s="18"/>
      <c r="FL24" s="74"/>
      <c r="FM24" s="18"/>
      <c r="FN24" s="18"/>
      <c r="FO24" s="79"/>
      <c r="FP24" s="18"/>
      <c r="FQ24" s="23"/>
      <c r="FR24" s="23" t="s">
        <v>491</v>
      </c>
      <c r="FS24" s="23" t="s">
        <v>606</v>
      </c>
      <c r="FT24" s="147">
        <v>2259.26</v>
      </c>
      <c r="FU24" s="23"/>
      <c r="FV24" s="23"/>
      <c r="FW24" s="18"/>
      <c r="FX24" s="23" t="s">
        <v>636</v>
      </c>
      <c r="FY24" s="23" t="s">
        <v>637</v>
      </c>
      <c r="FZ24" s="154">
        <v>12959.17</v>
      </c>
    </row>
    <row r="25" spans="1:182" ht="41.25" customHeight="1">
      <c r="A25" s="17"/>
      <c r="B25" s="17" t="s">
        <v>18</v>
      </c>
      <c r="C25" s="18">
        <v>44.71</v>
      </c>
      <c r="D25" s="17" t="s">
        <v>18</v>
      </c>
      <c r="E25" s="18">
        <v>44.71</v>
      </c>
      <c r="F25" s="17" t="s">
        <v>18</v>
      </c>
      <c r="G25" s="18">
        <v>44.71</v>
      </c>
      <c r="H25" s="17" t="s">
        <v>18</v>
      </c>
      <c r="I25" s="18">
        <v>44.71</v>
      </c>
      <c r="J25" s="17" t="s">
        <v>18</v>
      </c>
      <c r="K25" s="18">
        <v>44.71</v>
      </c>
      <c r="L25" s="17" t="s">
        <v>18</v>
      </c>
      <c r="M25" s="18">
        <v>44.71</v>
      </c>
      <c r="N25" s="17" t="s">
        <v>18</v>
      </c>
      <c r="O25" s="18">
        <v>44.71</v>
      </c>
      <c r="P25" s="17" t="s">
        <v>18</v>
      </c>
      <c r="Q25" s="18">
        <v>44.71</v>
      </c>
      <c r="R25" s="17" t="s">
        <v>18</v>
      </c>
      <c r="S25" s="19">
        <f t="shared" si="0"/>
        <v>357.67999999999995</v>
      </c>
      <c r="T25" s="17" t="s">
        <v>41</v>
      </c>
      <c r="U25" s="18" t="s">
        <v>154</v>
      </c>
      <c r="V25" s="18">
        <v>447.07</v>
      </c>
      <c r="W25" s="17" t="s">
        <v>250</v>
      </c>
      <c r="X25" s="18" t="s">
        <v>249</v>
      </c>
      <c r="Y25" s="23">
        <v>1064.66</v>
      </c>
      <c r="Z25" s="13" t="s">
        <v>4</v>
      </c>
      <c r="AA25" s="18"/>
      <c r="AB25" s="18">
        <v>7108.41</v>
      </c>
      <c r="AC25" s="17"/>
      <c r="AD25" s="17"/>
      <c r="AE25" s="17"/>
      <c r="AF25" s="17"/>
      <c r="AG25" s="17" t="s">
        <v>234</v>
      </c>
      <c r="AH25" s="18"/>
      <c r="AI25" s="18">
        <v>133.83</v>
      </c>
      <c r="AJ25" s="17" t="s">
        <v>288</v>
      </c>
      <c r="AK25" s="18"/>
      <c r="AL25" s="18">
        <v>44.61</v>
      </c>
      <c r="AM25" s="17"/>
      <c r="AN25" s="18"/>
      <c r="AO25" s="18"/>
      <c r="AP25" s="17" t="s">
        <v>288</v>
      </c>
      <c r="AQ25" s="18"/>
      <c r="AR25" s="18">
        <v>44.61</v>
      </c>
      <c r="AS25" s="17" t="s">
        <v>288</v>
      </c>
      <c r="AT25" s="18"/>
      <c r="AU25" s="18">
        <v>44.61</v>
      </c>
      <c r="AV25" s="17"/>
      <c r="AW25" s="18"/>
      <c r="AX25" s="18"/>
      <c r="AY25" s="17"/>
      <c r="AZ25" s="18"/>
      <c r="BA25" s="18"/>
      <c r="BB25" s="17"/>
      <c r="BC25" s="18"/>
      <c r="BD25" s="18"/>
      <c r="BE25" s="17"/>
      <c r="BF25" s="18"/>
      <c r="BG25" s="18"/>
      <c r="BH25" s="17"/>
      <c r="BI25" s="18"/>
      <c r="BJ25" s="18"/>
      <c r="BK25" s="17"/>
      <c r="BL25" s="18"/>
      <c r="BM25" s="18"/>
      <c r="BN25" s="17" t="s">
        <v>234</v>
      </c>
      <c r="BO25" s="18"/>
      <c r="BP25" s="18"/>
      <c r="BS25" s="17"/>
      <c r="BT25" s="18"/>
      <c r="BU25" s="18"/>
      <c r="BV25" s="17"/>
      <c r="BW25" s="18"/>
      <c r="BX25" s="18"/>
      <c r="BY25" s="17" t="s">
        <v>305</v>
      </c>
      <c r="BZ25" s="18" t="s">
        <v>302</v>
      </c>
      <c r="CA25" s="18">
        <v>7607.26</v>
      </c>
      <c r="CB25" s="17" t="s">
        <v>291</v>
      </c>
      <c r="CC25" s="18"/>
      <c r="CD25" s="18">
        <v>241.82</v>
      </c>
      <c r="CE25" s="17"/>
      <c r="CF25" s="18"/>
      <c r="CG25" s="18"/>
      <c r="CH25" s="17" t="s">
        <v>333</v>
      </c>
      <c r="CI25" s="18"/>
      <c r="CJ25" s="18">
        <v>2230.35</v>
      </c>
      <c r="CK25" s="17" t="s">
        <v>333</v>
      </c>
      <c r="CL25" s="18"/>
      <c r="CM25" s="18">
        <v>2230.35</v>
      </c>
      <c r="CN25" s="17" t="s">
        <v>333</v>
      </c>
      <c r="CO25" s="18"/>
      <c r="CP25" s="18">
        <v>2230.35</v>
      </c>
      <c r="CQ25" s="17" t="s">
        <v>333</v>
      </c>
      <c r="CR25" s="18"/>
      <c r="CS25" s="18">
        <v>2230.35</v>
      </c>
      <c r="CT25" s="17" t="s">
        <v>333</v>
      </c>
      <c r="CU25" s="18"/>
      <c r="CV25" s="18">
        <v>2230.35</v>
      </c>
      <c r="CW25" s="17" t="s">
        <v>333</v>
      </c>
      <c r="CX25" s="18"/>
      <c r="CY25" s="18">
        <v>2230.35</v>
      </c>
      <c r="CZ25" s="17" t="s">
        <v>333</v>
      </c>
      <c r="DA25" s="18"/>
      <c r="DB25" s="18">
        <v>2230.35</v>
      </c>
      <c r="DE25" s="17" t="s">
        <v>333</v>
      </c>
      <c r="DF25" s="18"/>
      <c r="DG25" s="18">
        <v>2497.77</v>
      </c>
      <c r="DH25" s="17" t="s">
        <v>333</v>
      </c>
      <c r="DI25" s="18"/>
      <c r="DJ25" s="18">
        <v>2497.77</v>
      </c>
      <c r="DK25" s="17" t="s">
        <v>333</v>
      </c>
      <c r="DL25" s="18"/>
      <c r="DM25" s="18">
        <v>2497.77</v>
      </c>
      <c r="DN25" s="17" t="s">
        <v>333</v>
      </c>
      <c r="DO25" s="18"/>
      <c r="DP25" s="18">
        <v>2497.77</v>
      </c>
      <c r="DQ25" s="17" t="s">
        <v>333</v>
      </c>
      <c r="DR25" s="18"/>
      <c r="DS25" s="18">
        <v>2497.77</v>
      </c>
      <c r="DT25" s="17" t="s">
        <v>333</v>
      </c>
      <c r="DU25" s="18"/>
      <c r="DV25" s="18">
        <v>2497.77</v>
      </c>
      <c r="DW25" s="17" t="s">
        <v>333</v>
      </c>
      <c r="DX25" s="18"/>
      <c r="DY25" s="18">
        <v>2497.77</v>
      </c>
      <c r="DZ25" s="17" t="s">
        <v>333</v>
      </c>
      <c r="EA25" s="18"/>
      <c r="EB25" s="18">
        <v>2497.77</v>
      </c>
      <c r="EC25" s="17" t="s">
        <v>333</v>
      </c>
      <c r="ED25" s="18"/>
      <c r="EE25" s="18">
        <v>2497.77</v>
      </c>
      <c r="EF25" s="17" t="s">
        <v>333</v>
      </c>
      <c r="EG25" s="18"/>
      <c r="EH25" s="18">
        <v>2497.77</v>
      </c>
      <c r="EI25" s="17" t="s">
        <v>333</v>
      </c>
      <c r="EJ25" s="18"/>
      <c r="EK25" s="18">
        <v>2497.77</v>
      </c>
      <c r="EL25" s="17" t="s">
        <v>333</v>
      </c>
      <c r="EM25" s="18"/>
      <c r="EN25" s="18">
        <v>2497.77</v>
      </c>
      <c r="EO25" s="18"/>
      <c r="EP25" s="18"/>
      <c r="EQ25" s="17"/>
      <c r="ER25" s="18"/>
      <c r="ES25" s="18"/>
      <c r="ET25" s="17"/>
      <c r="EU25" s="18"/>
      <c r="EV25" s="18"/>
      <c r="EW25" s="17" t="s">
        <v>546</v>
      </c>
      <c r="EX25" s="18" t="s">
        <v>545</v>
      </c>
      <c r="EY25" s="154">
        <v>479.66</v>
      </c>
      <c r="EZ25" s="61" t="s">
        <v>555</v>
      </c>
      <c r="FA25" s="18" t="s">
        <v>556</v>
      </c>
      <c r="FB25" s="154">
        <v>121.35</v>
      </c>
      <c r="FC25" s="64" t="s">
        <v>567</v>
      </c>
      <c r="FD25" s="18" t="s">
        <v>568</v>
      </c>
      <c r="FE25" s="154">
        <v>3164.76</v>
      </c>
      <c r="FF25" s="68"/>
      <c r="FG25" s="18"/>
      <c r="FH25" s="18"/>
      <c r="FI25" s="71"/>
      <c r="FJ25" s="18"/>
      <c r="FK25" s="18"/>
      <c r="FL25" s="74"/>
      <c r="FM25" s="18"/>
      <c r="FN25" s="18"/>
      <c r="FO25" s="79"/>
      <c r="FP25" s="18"/>
      <c r="FQ25" s="23"/>
      <c r="FR25" s="93" t="s">
        <v>492</v>
      </c>
      <c r="FS25" s="23" t="s">
        <v>607</v>
      </c>
      <c r="FT25" s="159">
        <v>85.2</v>
      </c>
      <c r="FU25" s="93"/>
      <c r="FV25" s="23"/>
      <c r="FW25" s="93"/>
      <c r="FX25" s="148" t="s">
        <v>620</v>
      </c>
      <c r="FY25" s="23" t="s">
        <v>640</v>
      </c>
      <c r="FZ25" s="147">
        <v>17787</v>
      </c>
    </row>
    <row r="26" spans="1:182" ht="36.75" customHeight="1">
      <c r="A26" s="17"/>
      <c r="B26" s="17" t="s">
        <v>18</v>
      </c>
      <c r="C26" s="18">
        <v>447.07</v>
      </c>
      <c r="D26" s="17" t="s">
        <v>18</v>
      </c>
      <c r="E26" s="18">
        <v>447.07</v>
      </c>
      <c r="F26" s="17" t="s">
        <v>18</v>
      </c>
      <c r="G26" s="18">
        <v>447.07</v>
      </c>
      <c r="H26" s="17" t="s">
        <v>18</v>
      </c>
      <c r="I26" s="18">
        <v>447.07</v>
      </c>
      <c r="J26" s="17" t="s">
        <v>18</v>
      </c>
      <c r="K26" s="18">
        <v>447.07</v>
      </c>
      <c r="L26" s="17" t="s">
        <v>18</v>
      </c>
      <c r="M26" s="18">
        <v>447.07</v>
      </c>
      <c r="N26" s="17" t="s">
        <v>18</v>
      </c>
      <c r="O26" s="18">
        <v>447.07</v>
      </c>
      <c r="P26" s="17" t="s">
        <v>18</v>
      </c>
      <c r="Q26" s="18">
        <v>447.07</v>
      </c>
      <c r="R26" s="17" t="s">
        <v>18</v>
      </c>
      <c r="S26" s="19">
        <f t="shared" si="0"/>
        <v>3576.5600000000004</v>
      </c>
      <c r="T26" s="17" t="s">
        <v>42</v>
      </c>
      <c r="U26" s="18" t="s">
        <v>154</v>
      </c>
      <c r="V26" s="18">
        <v>1251.8</v>
      </c>
      <c r="W26" s="17"/>
      <c r="X26" s="18"/>
      <c r="Y26" s="23"/>
      <c r="Z26" s="13" t="s">
        <v>6</v>
      </c>
      <c r="AA26" s="18"/>
      <c r="AB26" s="18">
        <v>2995.37</v>
      </c>
      <c r="AC26" s="17"/>
      <c r="AD26" s="17"/>
      <c r="AE26" s="17"/>
      <c r="AF26" s="17"/>
      <c r="AG26" s="17"/>
      <c r="AH26" s="18"/>
      <c r="AI26" s="18"/>
      <c r="AJ26" s="17" t="s">
        <v>234</v>
      </c>
      <c r="AK26" s="18"/>
      <c r="AL26" s="18">
        <v>133.83</v>
      </c>
      <c r="AM26" s="17"/>
      <c r="AN26" s="18"/>
      <c r="AO26" s="18"/>
      <c r="AP26" s="17" t="s">
        <v>234</v>
      </c>
      <c r="AQ26" s="18"/>
      <c r="AR26" s="18">
        <v>133.83</v>
      </c>
      <c r="AS26" s="17" t="s">
        <v>234</v>
      </c>
      <c r="AT26" s="18"/>
      <c r="AU26" s="18">
        <v>133.83</v>
      </c>
      <c r="AV26" s="17"/>
      <c r="AW26" s="18"/>
      <c r="AX26" s="18"/>
      <c r="AY26" s="17"/>
      <c r="AZ26" s="18"/>
      <c r="BA26" s="18"/>
      <c r="BB26" s="17"/>
      <c r="BC26" s="18"/>
      <c r="BD26" s="18"/>
      <c r="BE26" s="17"/>
      <c r="BF26" s="18"/>
      <c r="BG26" s="18"/>
      <c r="BH26" s="17"/>
      <c r="BI26" s="18"/>
      <c r="BJ26" s="18"/>
      <c r="BK26" s="17"/>
      <c r="BL26" s="18"/>
      <c r="BM26" s="18"/>
      <c r="BN26" s="17" t="s">
        <v>234</v>
      </c>
      <c r="BO26" s="18"/>
      <c r="BP26" s="18">
        <v>133.83</v>
      </c>
      <c r="BS26" s="17"/>
      <c r="BT26" s="18"/>
      <c r="BU26" s="18"/>
      <c r="BV26" s="17"/>
      <c r="BW26" s="18"/>
      <c r="BX26" s="18"/>
      <c r="BY26" s="17" t="s">
        <v>306</v>
      </c>
      <c r="BZ26" s="18" t="s">
        <v>307</v>
      </c>
      <c r="CA26" s="18">
        <v>180.46</v>
      </c>
      <c r="CB26" s="17"/>
      <c r="CC26" s="18"/>
      <c r="CD26" s="18"/>
      <c r="CE26" s="17"/>
      <c r="CF26" s="18"/>
      <c r="CG26" s="18"/>
      <c r="CH26" s="17"/>
      <c r="CI26" s="18"/>
      <c r="CJ26" s="18"/>
      <c r="CK26" s="17"/>
      <c r="CL26" s="18"/>
      <c r="CM26" s="18"/>
      <c r="CN26" s="17"/>
      <c r="CO26" s="18"/>
      <c r="CP26" s="18"/>
      <c r="CQ26" s="17"/>
      <c r="CR26" s="18"/>
      <c r="CS26" s="18"/>
      <c r="CT26" s="17"/>
      <c r="CU26" s="18"/>
      <c r="CV26" s="18"/>
      <c r="CW26" s="17"/>
      <c r="CX26" s="18"/>
      <c r="CY26" s="18"/>
      <c r="CZ26" s="17"/>
      <c r="DA26" s="18"/>
      <c r="DB26" s="18"/>
      <c r="DE26" s="17" t="s">
        <v>388</v>
      </c>
      <c r="DF26" s="18" t="s">
        <v>389</v>
      </c>
      <c r="DG26" s="18">
        <v>205.33</v>
      </c>
      <c r="DH26" s="17"/>
      <c r="DI26" s="18"/>
      <c r="DJ26" s="18"/>
      <c r="DK26" s="17"/>
      <c r="DL26" s="18"/>
      <c r="DM26" s="18"/>
      <c r="DN26" s="17"/>
      <c r="DO26" s="18"/>
      <c r="DP26" s="18"/>
      <c r="DQ26" s="17"/>
      <c r="DR26" s="18"/>
      <c r="DS26" s="18"/>
      <c r="DT26" s="17"/>
      <c r="DU26" s="18"/>
      <c r="DV26" s="18"/>
      <c r="DW26" s="17"/>
      <c r="DX26" s="18"/>
      <c r="DY26" s="18"/>
      <c r="DZ26" s="17"/>
      <c r="EA26" s="18"/>
      <c r="EB26" s="18"/>
      <c r="EC26" s="17"/>
      <c r="ED26" s="18"/>
      <c r="EE26" s="18"/>
      <c r="EF26" s="17" t="s">
        <v>509</v>
      </c>
      <c r="EG26" s="18" t="s">
        <v>511</v>
      </c>
      <c r="EH26" s="18">
        <v>649.27</v>
      </c>
      <c r="EI26" s="17"/>
      <c r="EJ26" s="18"/>
      <c r="EK26" s="18"/>
      <c r="EL26" s="17"/>
      <c r="EM26" s="18"/>
      <c r="EN26" s="18"/>
      <c r="EO26" s="18"/>
      <c r="EP26" s="18"/>
      <c r="EQ26" s="17"/>
      <c r="ER26" s="18"/>
      <c r="ES26" s="18"/>
      <c r="ET26" s="17"/>
      <c r="EU26" s="18"/>
      <c r="EV26" s="18"/>
      <c r="EW26" s="17" t="s">
        <v>92</v>
      </c>
      <c r="EX26" s="18" t="s">
        <v>545</v>
      </c>
      <c r="EY26" s="154">
        <v>221.76</v>
      </c>
      <c r="EZ26" s="62" t="s">
        <v>557</v>
      </c>
      <c r="FA26" s="18" t="s">
        <v>556</v>
      </c>
      <c r="FB26" s="154">
        <v>121.35</v>
      </c>
      <c r="FC26" s="64" t="s">
        <v>569</v>
      </c>
      <c r="FD26" s="18" t="s">
        <v>570</v>
      </c>
      <c r="FE26" s="147">
        <v>10349.41</v>
      </c>
      <c r="FF26" s="68"/>
      <c r="FG26" s="18"/>
      <c r="FH26" s="18"/>
      <c r="FI26" s="71"/>
      <c r="FJ26" s="18"/>
      <c r="FK26" s="18"/>
      <c r="FL26" s="74"/>
      <c r="FM26" s="18"/>
      <c r="FN26" s="18"/>
      <c r="FO26" s="79"/>
      <c r="FP26" s="18"/>
      <c r="FQ26" s="23"/>
      <c r="FR26" s="18" t="s">
        <v>608</v>
      </c>
      <c r="FS26" s="94" t="s">
        <v>609</v>
      </c>
      <c r="FT26" s="147">
        <v>1736.8</v>
      </c>
      <c r="FU26" s="18"/>
      <c r="FV26" s="94"/>
      <c r="FW26" s="18"/>
      <c r="FX26" s="18"/>
      <c r="FY26" s="94"/>
      <c r="FZ26" s="18"/>
    </row>
    <row r="27" spans="1:182" ht="25.5" customHeight="1">
      <c r="A27" s="17"/>
      <c r="B27" s="17" t="s">
        <v>18</v>
      </c>
      <c r="C27" s="18">
        <v>1251.8</v>
      </c>
      <c r="D27" s="17" t="s">
        <v>18</v>
      </c>
      <c r="E27" s="18">
        <v>1251.8</v>
      </c>
      <c r="F27" s="17" t="s">
        <v>18</v>
      </c>
      <c r="G27" s="18">
        <v>1251.8</v>
      </c>
      <c r="H27" s="17" t="s">
        <v>18</v>
      </c>
      <c r="I27" s="18">
        <v>1251.8</v>
      </c>
      <c r="J27" s="17" t="s">
        <v>18</v>
      </c>
      <c r="K27" s="18">
        <v>1251.8</v>
      </c>
      <c r="L27" s="17" t="s">
        <v>18</v>
      </c>
      <c r="M27" s="18">
        <v>1251.8</v>
      </c>
      <c r="N27" s="17" t="s">
        <v>18</v>
      </c>
      <c r="O27" s="18">
        <v>1251.8</v>
      </c>
      <c r="P27" s="17" t="s">
        <v>18</v>
      </c>
      <c r="Q27" s="18">
        <v>1251.8</v>
      </c>
      <c r="R27" s="17" t="s">
        <v>18</v>
      </c>
      <c r="S27" s="19">
        <f t="shared" si="0"/>
        <v>10014.4</v>
      </c>
      <c r="T27" s="17" t="s">
        <v>3</v>
      </c>
      <c r="U27" s="18" t="s">
        <v>154</v>
      </c>
      <c r="V27" s="18">
        <v>223.54</v>
      </c>
      <c r="W27" s="17"/>
      <c r="X27" s="18"/>
      <c r="Y27" s="23"/>
      <c r="Z27" s="20" t="s">
        <v>5</v>
      </c>
      <c r="AA27" s="22"/>
      <c r="AB27" s="21">
        <v>129.68</v>
      </c>
      <c r="AC27" s="17"/>
      <c r="AD27" s="17"/>
      <c r="AE27" s="17"/>
      <c r="AF27" s="17"/>
      <c r="AG27" s="17"/>
      <c r="AH27" s="18"/>
      <c r="AI27" s="18"/>
      <c r="AJ27" s="17"/>
      <c r="AK27" s="18"/>
      <c r="AL27" s="18"/>
      <c r="AM27" s="17"/>
      <c r="AN27" s="18"/>
      <c r="AO27" s="18"/>
      <c r="AP27" s="17"/>
      <c r="AQ27" s="18"/>
      <c r="AR27" s="18"/>
      <c r="AS27" s="17"/>
      <c r="AT27" s="18"/>
      <c r="AU27" s="18"/>
      <c r="AV27" s="17"/>
      <c r="AW27" s="18"/>
      <c r="AX27" s="18"/>
      <c r="AY27" s="17"/>
      <c r="AZ27" s="18"/>
      <c r="BA27" s="18"/>
      <c r="BB27" s="17"/>
      <c r="BC27" s="18"/>
      <c r="BD27" s="18"/>
      <c r="BE27" s="17"/>
      <c r="BF27" s="18"/>
      <c r="BG27" s="18"/>
      <c r="BH27" s="17"/>
      <c r="BI27" s="18"/>
      <c r="BJ27" s="18"/>
      <c r="BK27" s="17"/>
      <c r="BL27" s="18"/>
      <c r="BM27" s="18"/>
      <c r="BN27" s="17"/>
      <c r="BO27" s="18"/>
      <c r="BP27" s="18"/>
      <c r="BS27" s="17"/>
      <c r="BT27" s="18"/>
      <c r="BU27" s="18"/>
      <c r="BV27" s="17"/>
      <c r="BW27" s="18"/>
      <c r="BX27" s="18"/>
      <c r="BY27" s="17" t="s">
        <v>308</v>
      </c>
      <c r="BZ27" s="18" t="s">
        <v>307</v>
      </c>
      <c r="CA27" s="18">
        <v>180.46</v>
      </c>
      <c r="CB27" s="17"/>
      <c r="CC27" s="18"/>
      <c r="CD27" s="18"/>
      <c r="CE27" s="17"/>
      <c r="CF27" s="18"/>
      <c r="CG27" s="18"/>
      <c r="CH27" s="17"/>
      <c r="CI27" s="18"/>
      <c r="CJ27" s="18"/>
      <c r="CK27" s="17"/>
      <c r="CL27" s="18"/>
      <c r="CM27" s="18"/>
      <c r="CN27" s="17"/>
      <c r="CO27" s="18"/>
      <c r="CP27" s="18"/>
      <c r="CQ27" s="17"/>
      <c r="CR27" s="18"/>
      <c r="CS27" s="18"/>
      <c r="CT27" s="17"/>
      <c r="CU27" s="18"/>
      <c r="CV27" s="18"/>
      <c r="CW27" s="17"/>
      <c r="CX27" s="18"/>
      <c r="CY27" s="18"/>
      <c r="CZ27" s="17"/>
      <c r="DA27" s="18"/>
      <c r="DB27" s="18"/>
      <c r="DE27" s="17" t="s">
        <v>281</v>
      </c>
      <c r="DF27" s="18"/>
      <c r="DG27" s="18">
        <v>129.68</v>
      </c>
      <c r="DH27" s="17"/>
      <c r="DI27" s="18"/>
      <c r="DJ27" s="18"/>
      <c r="DK27" s="17"/>
      <c r="DL27" s="18"/>
      <c r="DM27" s="18"/>
      <c r="DN27" s="17"/>
      <c r="DO27" s="18"/>
      <c r="DP27" s="18"/>
      <c r="DQ27" s="17"/>
      <c r="DR27" s="18"/>
      <c r="DS27" s="18"/>
      <c r="DT27" s="17"/>
      <c r="DU27" s="18"/>
      <c r="DV27" s="18"/>
      <c r="DW27" s="17"/>
      <c r="DX27" s="18"/>
      <c r="DY27" s="18"/>
      <c r="DZ27" s="17"/>
      <c r="EA27" s="18"/>
      <c r="EB27" s="18"/>
      <c r="EC27" s="17"/>
      <c r="ED27" s="18"/>
      <c r="EE27" s="18"/>
      <c r="EF27" s="17"/>
      <c r="EG27" s="18"/>
      <c r="EH27" s="18"/>
      <c r="EI27" s="17"/>
      <c r="EJ27" s="18"/>
      <c r="EK27" s="18"/>
      <c r="EL27" s="17"/>
      <c r="EM27" s="18"/>
      <c r="EN27" s="18"/>
      <c r="EO27" s="18"/>
      <c r="EP27" s="18"/>
      <c r="EQ27" s="17"/>
      <c r="ER27" s="18"/>
      <c r="ES27" s="18"/>
      <c r="ET27" s="17"/>
      <c r="EU27" s="18"/>
      <c r="EV27" s="18"/>
      <c r="EW27" s="17" t="s">
        <v>578</v>
      </c>
      <c r="EX27" s="18" t="s">
        <v>579</v>
      </c>
      <c r="EY27" s="154">
        <v>221.76</v>
      </c>
      <c r="EZ27" s="17" t="s">
        <v>641</v>
      </c>
      <c r="FA27" s="22" t="s">
        <v>550</v>
      </c>
      <c r="FB27" s="147">
        <v>535.24</v>
      </c>
      <c r="FC27" s="64" t="s">
        <v>669</v>
      </c>
      <c r="FD27" s="18" t="s">
        <v>571</v>
      </c>
      <c r="FE27" s="147">
        <v>53681.17</v>
      </c>
      <c r="FF27" s="68"/>
      <c r="FG27" s="18"/>
      <c r="FH27" s="18"/>
      <c r="FI27" s="71"/>
      <c r="FJ27" s="18"/>
      <c r="FK27" s="18"/>
      <c r="FL27" s="74"/>
      <c r="FM27" s="18"/>
      <c r="FN27" s="18"/>
      <c r="FO27" s="79"/>
      <c r="FP27" s="18"/>
      <c r="FQ27" s="23"/>
      <c r="FR27" s="93" t="s">
        <v>610</v>
      </c>
      <c r="FS27" s="93" t="s">
        <v>611</v>
      </c>
      <c r="FT27" s="113">
        <v>19962.32</v>
      </c>
      <c r="FU27" s="93"/>
      <c r="FV27" s="93"/>
      <c r="FW27" s="93"/>
      <c r="FX27" s="93"/>
      <c r="FY27" s="93"/>
      <c r="FZ27" s="140"/>
    </row>
    <row r="28" spans="1:182" ht="39" customHeight="1">
      <c r="A28" s="17"/>
      <c r="B28" s="17" t="s">
        <v>18</v>
      </c>
      <c r="C28" s="18">
        <v>223.54</v>
      </c>
      <c r="D28" s="17" t="s">
        <v>18</v>
      </c>
      <c r="E28" s="18">
        <v>223.54</v>
      </c>
      <c r="F28" s="17" t="s">
        <v>18</v>
      </c>
      <c r="G28" s="18">
        <v>223.54</v>
      </c>
      <c r="H28" s="17" t="s">
        <v>18</v>
      </c>
      <c r="I28" s="18">
        <v>223.54</v>
      </c>
      <c r="J28" s="17" t="s">
        <v>18</v>
      </c>
      <c r="K28" s="18">
        <v>223.54</v>
      </c>
      <c r="L28" s="17" t="s">
        <v>18</v>
      </c>
      <c r="M28" s="18">
        <v>223.54</v>
      </c>
      <c r="N28" s="17" t="s">
        <v>18</v>
      </c>
      <c r="O28" s="18">
        <v>223.54</v>
      </c>
      <c r="P28" s="17" t="s">
        <v>18</v>
      </c>
      <c r="Q28" s="18">
        <v>223.54</v>
      </c>
      <c r="R28" s="17" t="s">
        <v>18</v>
      </c>
      <c r="S28" s="19">
        <f t="shared" si="0"/>
        <v>1788.32</v>
      </c>
      <c r="T28" s="13" t="s">
        <v>4</v>
      </c>
      <c r="U28" s="18" t="s">
        <v>154</v>
      </c>
      <c r="V28" s="18">
        <v>7108.41</v>
      </c>
      <c r="W28" s="17"/>
      <c r="X28" s="18"/>
      <c r="Y28" s="23"/>
      <c r="Z28" s="17" t="s">
        <v>156</v>
      </c>
      <c r="AA28" s="18"/>
      <c r="AB28" s="23">
        <v>859.66</v>
      </c>
      <c r="AC28" s="17"/>
      <c r="AD28" s="17"/>
      <c r="AE28" s="17"/>
      <c r="AF28" s="17"/>
      <c r="AG28" s="17"/>
      <c r="AH28" s="18"/>
      <c r="AI28" s="18"/>
      <c r="AJ28" s="17"/>
      <c r="AK28" s="18"/>
      <c r="AL28" s="18"/>
      <c r="AM28" s="17"/>
      <c r="AN28" s="18"/>
      <c r="AO28" s="18"/>
      <c r="AP28" s="17"/>
      <c r="AQ28" s="18"/>
      <c r="AR28" s="18"/>
      <c r="AS28" s="17"/>
      <c r="AT28" s="18"/>
      <c r="AU28" s="18"/>
      <c r="AV28" s="17"/>
      <c r="AW28" s="18"/>
      <c r="AX28" s="18"/>
      <c r="AY28" s="17"/>
      <c r="AZ28" s="18"/>
      <c r="BA28" s="18"/>
      <c r="BB28" s="17"/>
      <c r="BC28" s="18"/>
      <c r="BD28" s="18"/>
      <c r="BE28" s="17"/>
      <c r="BF28" s="18"/>
      <c r="BG28" s="18"/>
      <c r="BH28" s="17"/>
      <c r="BI28" s="18"/>
      <c r="BJ28" s="18"/>
      <c r="BK28" s="17"/>
      <c r="BL28" s="18"/>
      <c r="BM28" s="18"/>
      <c r="BN28" s="17"/>
      <c r="BO28" s="18"/>
      <c r="BP28" s="18"/>
      <c r="BS28" s="17"/>
      <c r="BT28" s="18"/>
      <c r="BU28" s="18"/>
      <c r="BV28" s="17"/>
      <c r="BW28" s="18"/>
      <c r="BX28" s="18"/>
      <c r="BY28" s="17" t="s">
        <v>309</v>
      </c>
      <c r="BZ28" s="18" t="s">
        <v>307</v>
      </c>
      <c r="CA28" s="18">
        <v>347.17</v>
      </c>
      <c r="CB28" s="17"/>
      <c r="CC28" s="18"/>
      <c r="CD28" s="18"/>
      <c r="CE28" s="17"/>
      <c r="CF28" s="18"/>
      <c r="CG28" s="18"/>
      <c r="CH28" s="17"/>
      <c r="CI28" s="18"/>
      <c r="CJ28" s="18"/>
      <c r="CK28" s="17"/>
      <c r="CL28" s="18"/>
      <c r="CM28" s="18"/>
      <c r="CN28" s="17"/>
      <c r="CO28" s="18"/>
      <c r="CP28" s="18"/>
      <c r="CQ28" s="17"/>
      <c r="CR28" s="18"/>
      <c r="CS28" s="18"/>
      <c r="CT28" s="17"/>
      <c r="CU28" s="18"/>
      <c r="CV28" s="18"/>
      <c r="CW28" s="17"/>
      <c r="CX28" s="18"/>
      <c r="CY28" s="18"/>
      <c r="CZ28" s="17"/>
      <c r="DA28" s="18"/>
      <c r="DB28" s="18"/>
      <c r="DE28" s="20" t="s">
        <v>283</v>
      </c>
      <c r="DF28" s="20"/>
      <c r="DG28" s="18">
        <v>171.52</v>
      </c>
      <c r="DH28" s="17"/>
      <c r="DI28" s="18"/>
      <c r="DJ28" s="18"/>
      <c r="DK28" s="17"/>
      <c r="DL28" s="18"/>
      <c r="DM28" s="18"/>
      <c r="DN28" s="17"/>
      <c r="DO28" s="18"/>
      <c r="DP28" s="18"/>
      <c r="DQ28" s="17"/>
      <c r="DR28" s="18"/>
      <c r="DS28" s="18"/>
      <c r="DT28" s="17"/>
      <c r="DU28" s="18"/>
      <c r="DV28" s="18"/>
      <c r="DW28" s="17"/>
      <c r="DX28" s="18"/>
      <c r="DY28" s="18"/>
      <c r="DZ28" s="17"/>
      <c r="EA28" s="18"/>
      <c r="EB28" s="18"/>
      <c r="EC28" s="17"/>
      <c r="ED28" s="18"/>
      <c r="EE28" s="18"/>
      <c r="EF28" s="17"/>
      <c r="EG28" s="18"/>
      <c r="EH28" s="18"/>
      <c r="EI28" s="17"/>
      <c r="EJ28" s="18"/>
      <c r="EK28" s="18"/>
      <c r="EL28" s="17"/>
      <c r="EM28" s="18"/>
      <c r="EN28" s="18"/>
      <c r="EO28" s="18"/>
      <c r="EP28" s="18"/>
      <c r="EQ28" s="17"/>
      <c r="ER28" s="18"/>
      <c r="ES28" s="18"/>
      <c r="ET28" s="17"/>
      <c r="EU28" s="18"/>
      <c r="EV28" s="18"/>
      <c r="EW28" s="17" t="s">
        <v>580</v>
      </c>
      <c r="EX28" s="18" t="s">
        <v>581</v>
      </c>
      <c r="EY28" s="147">
        <v>3097.24</v>
      </c>
      <c r="EZ28" s="17"/>
      <c r="FA28" s="18"/>
      <c r="FB28" s="18"/>
      <c r="FC28" s="64" t="s">
        <v>565</v>
      </c>
      <c r="FD28" s="18" t="s">
        <v>572</v>
      </c>
      <c r="FE28" s="154">
        <v>68.46</v>
      </c>
      <c r="FF28" s="68"/>
      <c r="FG28" s="18"/>
      <c r="FH28" s="18"/>
      <c r="FI28" s="71"/>
      <c r="FJ28" s="18"/>
      <c r="FK28" s="18"/>
      <c r="FL28" s="74"/>
      <c r="FM28" s="18"/>
      <c r="FN28" s="18"/>
      <c r="FO28" s="79"/>
      <c r="FP28" s="18"/>
      <c r="FQ28" s="23"/>
      <c r="FR28" s="95" t="s">
        <v>612</v>
      </c>
      <c r="FS28" s="95" t="s">
        <v>613</v>
      </c>
      <c r="FT28" s="155">
        <v>3000</v>
      </c>
      <c r="FU28" s="130"/>
      <c r="FV28" s="130"/>
      <c r="FW28" s="130"/>
      <c r="FX28" s="137"/>
      <c r="FY28" s="137"/>
      <c r="FZ28" s="18"/>
    </row>
    <row r="29" spans="1:182" s="1" customFormat="1" ht="28.5" customHeight="1">
      <c r="A29" s="13"/>
      <c r="B29" s="17" t="s">
        <v>18</v>
      </c>
      <c r="C29" s="18">
        <v>7108.41</v>
      </c>
      <c r="D29" s="17" t="s">
        <v>18</v>
      </c>
      <c r="E29" s="18">
        <v>7108.41</v>
      </c>
      <c r="F29" s="17" t="s">
        <v>18</v>
      </c>
      <c r="G29" s="18">
        <v>7108.41</v>
      </c>
      <c r="H29" s="17" t="s">
        <v>18</v>
      </c>
      <c r="I29" s="18">
        <v>7108.41</v>
      </c>
      <c r="J29" s="17" t="s">
        <v>18</v>
      </c>
      <c r="K29" s="18">
        <v>7108.41</v>
      </c>
      <c r="L29" s="17" t="s">
        <v>18</v>
      </c>
      <c r="M29" s="18">
        <v>7108.41</v>
      </c>
      <c r="N29" s="17" t="s">
        <v>18</v>
      </c>
      <c r="O29" s="18">
        <v>7108.41</v>
      </c>
      <c r="P29" s="17" t="s">
        <v>18</v>
      </c>
      <c r="Q29" s="18">
        <v>7108.41</v>
      </c>
      <c r="R29" s="17" t="s">
        <v>18</v>
      </c>
      <c r="S29" s="19">
        <f t="shared" si="0"/>
        <v>56867.28000000001</v>
      </c>
      <c r="T29" s="13" t="s">
        <v>6</v>
      </c>
      <c r="U29" s="18" t="s">
        <v>154</v>
      </c>
      <c r="V29" s="18">
        <v>2995.37</v>
      </c>
      <c r="W29" s="17"/>
      <c r="X29" s="18"/>
      <c r="Y29" s="23"/>
      <c r="Z29" s="17"/>
      <c r="AA29" s="18"/>
      <c r="AB29" s="23"/>
      <c r="AC29" s="17"/>
      <c r="AD29" s="17"/>
      <c r="AE29" s="17"/>
      <c r="AF29" s="17"/>
      <c r="AG29" s="17"/>
      <c r="AH29" s="18"/>
      <c r="AI29" s="18"/>
      <c r="AJ29" s="17"/>
      <c r="AK29" s="18"/>
      <c r="AL29" s="18"/>
      <c r="AM29" s="17"/>
      <c r="AN29" s="18"/>
      <c r="AO29" s="18"/>
      <c r="AP29" s="17"/>
      <c r="AQ29" s="18"/>
      <c r="AR29" s="18"/>
      <c r="AS29" s="17"/>
      <c r="AT29" s="18"/>
      <c r="AU29" s="18"/>
      <c r="AV29" s="17"/>
      <c r="AW29" s="18"/>
      <c r="AX29" s="18"/>
      <c r="AY29" s="17"/>
      <c r="AZ29" s="18"/>
      <c r="BA29" s="18"/>
      <c r="BB29" s="17"/>
      <c r="BC29" s="18"/>
      <c r="BD29" s="18"/>
      <c r="BE29" s="17"/>
      <c r="BF29" s="18"/>
      <c r="BG29" s="18"/>
      <c r="BH29" s="17"/>
      <c r="BI29" s="18"/>
      <c r="BJ29" s="18"/>
      <c r="BK29" s="17"/>
      <c r="BL29" s="18"/>
      <c r="BM29" s="18"/>
      <c r="BN29" s="17"/>
      <c r="BO29" s="18"/>
      <c r="BP29" s="18"/>
      <c r="BQ29" s="11"/>
      <c r="BR29" s="11"/>
      <c r="BS29" s="17"/>
      <c r="BT29" s="18"/>
      <c r="BU29" s="18"/>
      <c r="BV29" s="17"/>
      <c r="BW29" s="18"/>
      <c r="BX29" s="18"/>
      <c r="BY29" s="17" t="s">
        <v>310</v>
      </c>
      <c r="BZ29" s="18" t="s">
        <v>311</v>
      </c>
      <c r="CA29" s="18">
        <v>1064.66</v>
      </c>
      <c r="CB29" s="17"/>
      <c r="CC29" s="18"/>
      <c r="CD29" s="18"/>
      <c r="CE29" s="17"/>
      <c r="CF29" s="18"/>
      <c r="CG29" s="18"/>
      <c r="CH29" s="17"/>
      <c r="CI29" s="18"/>
      <c r="CJ29" s="18"/>
      <c r="CK29" s="17"/>
      <c r="CL29" s="18"/>
      <c r="CM29" s="18"/>
      <c r="CN29" s="17"/>
      <c r="CO29" s="18"/>
      <c r="CP29" s="18"/>
      <c r="CQ29" s="17"/>
      <c r="CR29" s="18"/>
      <c r="CS29" s="18"/>
      <c r="CT29" s="17"/>
      <c r="CU29" s="18"/>
      <c r="CV29" s="18"/>
      <c r="CW29" s="17"/>
      <c r="CX29" s="18"/>
      <c r="CY29" s="18"/>
      <c r="CZ29" s="17"/>
      <c r="DA29" s="18"/>
      <c r="DB29" s="18"/>
      <c r="DC29" s="11"/>
      <c r="DD29" s="11"/>
      <c r="DE29" s="17" t="s">
        <v>406</v>
      </c>
      <c r="DF29" s="18"/>
      <c r="DG29" s="18">
        <v>384.87</v>
      </c>
      <c r="DH29" s="17"/>
      <c r="DI29" s="18"/>
      <c r="DJ29" s="18"/>
      <c r="DK29" s="17"/>
      <c r="DL29" s="18"/>
      <c r="DM29" s="18"/>
      <c r="DN29" s="17"/>
      <c r="DO29" s="18"/>
      <c r="DP29" s="18"/>
      <c r="DQ29" s="17"/>
      <c r="DR29" s="18"/>
      <c r="DS29" s="18"/>
      <c r="DT29" s="17"/>
      <c r="DU29" s="18"/>
      <c r="DV29" s="18"/>
      <c r="DW29" s="17"/>
      <c r="DX29" s="18"/>
      <c r="DY29" s="18"/>
      <c r="DZ29" s="17"/>
      <c r="EA29" s="18"/>
      <c r="EB29" s="18"/>
      <c r="EC29" s="17"/>
      <c r="ED29" s="18"/>
      <c r="EE29" s="18"/>
      <c r="EF29" s="17"/>
      <c r="EG29" s="18"/>
      <c r="EH29" s="18"/>
      <c r="EI29" s="17"/>
      <c r="EJ29" s="18"/>
      <c r="EK29" s="18"/>
      <c r="EL29" s="17"/>
      <c r="EM29" s="18"/>
      <c r="EN29" s="18"/>
      <c r="EO29" s="18"/>
      <c r="EP29" s="18"/>
      <c r="EQ29" s="17"/>
      <c r="ER29" s="18"/>
      <c r="ES29" s="18"/>
      <c r="ET29" s="17"/>
      <c r="EU29" s="18"/>
      <c r="EV29" s="18"/>
      <c r="EW29" s="17" t="s">
        <v>582</v>
      </c>
      <c r="EX29" s="18" t="s">
        <v>581</v>
      </c>
      <c r="EY29" s="147">
        <v>729.1</v>
      </c>
      <c r="EZ29" s="17"/>
      <c r="FA29" s="18"/>
      <c r="FB29" s="18"/>
      <c r="FC29" s="64" t="s">
        <v>573</v>
      </c>
      <c r="FD29" s="18" t="s">
        <v>574</v>
      </c>
      <c r="FE29" s="147">
        <v>726.2</v>
      </c>
      <c r="FF29" s="68"/>
      <c r="FG29" s="18"/>
      <c r="FH29" s="18"/>
      <c r="FI29" s="71"/>
      <c r="FJ29" s="18"/>
      <c r="FK29" s="18"/>
      <c r="FL29" s="74"/>
      <c r="FM29" s="18"/>
      <c r="FN29" s="18"/>
      <c r="FO29" s="79"/>
      <c r="FP29" s="18"/>
      <c r="FQ29" s="23"/>
      <c r="FR29" s="135" t="s">
        <v>616</v>
      </c>
      <c r="FS29" s="135" t="s">
        <v>627</v>
      </c>
      <c r="FT29" s="115">
        <v>46666.67</v>
      </c>
      <c r="FU29" s="128"/>
      <c r="FV29" s="128"/>
      <c r="FW29" s="128"/>
      <c r="FX29" s="128"/>
      <c r="FY29" s="128"/>
      <c r="FZ29" s="141"/>
    </row>
    <row r="30" spans="1:182" s="1" customFormat="1" ht="33.75">
      <c r="A30" s="13"/>
      <c r="B30" s="17" t="s">
        <v>18</v>
      </c>
      <c r="C30" s="18">
        <v>134.12</v>
      </c>
      <c r="D30" s="17" t="s">
        <v>18</v>
      </c>
      <c r="E30" s="18">
        <v>134.12</v>
      </c>
      <c r="F30" s="17" t="s">
        <v>18</v>
      </c>
      <c r="G30" s="18">
        <v>134.12</v>
      </c>
      <c r="H30" s="17" t="s">
        <v>18</v>
      </c>
      <c r="I30" s="18">
        <v>134.12</v>
      </c>
      <c r="J30" s="17" t="s">
        <v>18</v>
      </c>
      <c r="K30" s="18">
        <v>134.12</v>
      </c>
      <c r="L30" s="17" t="s">
        <v>18</v>
      </c>
      <c r="M30" s="18">
        <v>134.12</v>
      </c>
      <c r="N30" s="17" t="s">
        <v>18</v>
      </c>
      <c r="O30" s="18">
        <v>134.12</v>
      </c>
      <c r="P30" s="17" t="s">
        <v>18</v>
      </c>
      <c r="Q30" s="18">
        <v>134.12</v>
      </c>
      <c r="R30" s="17" t="s">
        <v>18</v>
      </c>
      <c r="S30" s="19">
        <f t="shared" si="0"/>
        <v>1072.96</v>
      </c>
      <c r="T30" s="26"/>
      <c r="U30" s="18"/>
      <c r="V30" s="18"/>
      <c r="W30" s="26"/>
      <c r="X30" s="18"/>
      <c r="Y30" s="23"/>
      <c r="Z30" s="26"/>
      <c r="AA30" s="18"/>
      <c r="AB30" s="23"/>
      <c r="AC30" s="17"/>
      <c r="AD30" s="17"/>
      <c r="AE30" s="17"/>
      <c r="AF30" s="17"/>
      <c r="AG30" s="26"/>
      <c r="AH30" s="18"/>
      <c r="AI30" s="18"/>
      <c r="AJ30" s="26"/>
      <c r="AK30" s="18"/>
      <c r="AL30" s="18"/>
      <c r="AM30" s="26"/>
      <c r="AN30" s="18"/>
      <c r="AO30" s="18"/>
      <c r="AP30" s="26"/>
      <c r="AQ30" s="18"/>
      <c r="AR30" s="18"/>
      <c r="AS30" s="26"/>
      <c r="AT30" s="18"/>
      <c r="AU30" s="18"/>
      <c r="AV30" s="26"/>
      <c r="AW30" s="18"/>
      <c r="AX30" s="18"/>
      <c r="AY30" s="26"/>
      <c r="AZ30" s="18"/>
      <c r="BA30" s="18"/>
      <c r="BB30" s="26"/>
      <c r="BC30" s="18"/>
      <c r="BD30" s="18"/>
      <c r="BE30" s="26"/>
      <c r="BF30" s="18"/>
      <c r="BG30" s="18"/>
      <c r="BH30" s="26"/>
      <c r="BI30" s="18"/>
      <c r="BJ30" s="18"/>
      <c r="BK30" s="26"/>
      <c r="BL30" s="18"/>
      <c r="BM30" s="18"/>
      <c r="BN30" s="26"/>
      <c r="BO30" s="18"/>
      <c r="BP30" s="18"/>
      <c r="BQ30" s="11"/>
      <c r="BR30" s="11"/>
      <c r="BS30" s="26"/>
      <c r="BT30" s="18"/>
      <c r="BU30" s="18"/>
      <c r="BV30" s="26"/>
      <c r="BW30" s="18"/>
      <c r="BX30" s="18"/>
      <c r="BY30" s="17" t="s">
        <v>332</v>
      </c>
      <c r="BZ30" s="18"/>
      <c r="CA30" s="27">
        <v>7181.73</v>
      </c>
      <c r="CB30" s="26"/>
      <c r="CC30" s="18"/>
      <c r="CD30" s="18"/>
      <c r="CE30" s="26"/>
      <c r="CF30" s="18"/>
      <c r="CG30" s="18"/>
      <c r="CH30" s="26"/>
      <c r="CI30" s="18"/>
      <c r="CJ30" s="18"/>
      <c r="CK30" s="26"/>
      <c r="CL30" s="18"/>
      <c r="CM30" s="18"/>
      <c r="CN30" s="26"/>
      <c r="CO30" s="18"/>
      <c r="CP30" s="18"/>
      <c r="CQ30" s="26"/>
      <c r="CR30" s="18"/>
      <c r="CS30" s="18"/>
      <c r="CT30" s="26"/>
      <c r="CU30" s="18"/>
      <c r="CV30" s="18"/>
      <c r="CW30" s="26"/>
      <c r="CX30" s="18"/>
      <c r="CY30" s="18"/>
      <c r="CZ30" s="26"/>
      <c r="DA30" s="18"/>
      <c r="DB30" s="18"/>
      <c r="DC30" s="11"/>
      <c r="DD30" s="11"/>
      <c r="DE30" s="17" t="s">
        <v>407</v>
      </c>
      <c r="DF30" s="18"/>
      <c r="DG30" s="18">
        <v>1362.77</v>
      </c>
      <c r="DH30" s="26"/>
      <c r="DI30" s="18"/>
      <c r="DJ30" s="18"/>
      <c r="DK30" s="26"/>
      <c r="DL30" s="18"/>
      <c r="DM30" s="18"/>
      <c r="DN30" s="26"/>
      <c r="DO30" s="18"/>
      <c r="DP30" s="18"/>
      <c r="DQ30" s="26"/>
      <c r="DR30" s="18"/>
      <c r="DS30" s="18"/>
      <c r="DT30" s="26"/>
      <c r="DU30" s="18"/>
      <c r="DV30" s="18"/>
      <c r="DW30" s="26"/>
      <c r="DX30" s="18"/>
      <c r="DY30" s="18"/>
      <c r="DZ30" s="26"/>
      <c r="EA30" s="18"/>
      <c r="EB30" s="18"/>
      <c r="EC30" s="26"/>
      <c r="ED30" s="18"/>
      <c r="EE30" s="18"/>
      <c r="EF30" s="26"/>
      <c r="EG30" s="18"/>
      <c r="EH30" s="18"/>
      <c r="EI30" s="26"/>
      <c r="EJ30" s="18"/>
      <c r="EK30" s="18"/>
      <c r="EL30" s="26"/>
      <c r="EM30" s="18"/>
      <c r="EN30" s="18"/>
      <c r="EO30" s="18"/>
      <c r="EP30" s="18"/>
      <c r="EQ30" s="26"/>
      <c r="ER30" s="18"/>
      <c r="ES30" s="18"/>
      <c r="ET30" s="26"/>
      <c r="EU30" s="18"/>
      <c r="EV30" s="18"/>
      <c r="EW30" s="76" t="s">
        <v>583</v>
      </c>
      <c r="EX30" s="18" t="s">
        <v>581</v>
      </c>
      <c r="EY30" s="147">
        <v>3280.75</v>
      </c>
      <c r="EZ30" s="26"/>
      <c r="FA30" s="18"/>
      <c r="FB30" s="18"/>
      <c r="FC30" s="121" t="s">
        <v>535</v>
      </c>
      <c r="FD30" s="18" t="s">
        <v>614</v>
      </c>
      <c r="FE30" s="154">
        <v>1344.06</v>
      </c>
      <c r="FF30" s="26"/>
      <c r="FG30" s="18"/>
      <c r="FH30" s="18"/>
      <c r="FI30" s="26"/>
      <c r="FJ30" s="18"/>
      <c r="FK30" s="18"/>
      <c r="FL30" s="26"/>
      <c r="FM30" s="18"/>
      <c r="FN30" s="18"/>
      <c r="FO30" s="26"/>
      <c r="FP30" s="18"/>
      <c r="FQ30" s="23"/>
      <c r="FR30" s="149" t="s">
        <v>617</v>
      </c>
      <c r="FS30" s="149" t="s">
        <v>627</v>
      </c>
      <c r="FT30" s="115">
        <v>46666.67</v>
      </c>
      <c r="FU30" s="128"/>
      <c r="FV30" s="128"/>
      <c r="FW30" s="128"/>
      <c r="FX30" s="128"/>
      <c r="FY30" s="128"/>
      <c r="FZ30" s="141"/>
    </row>
    <row r="31" spans="1:182" s="1" customFormat="1" ht="20.25" customHeight="1">
      <c r="A31" s="13"/>
      <c r="B31" s="17" t="s">
        <v>18</v>
      </c>
      <c r="C31" s="18">
        <v>89.41</v>
      </c>
      <c r="D31" s="17" t="s">
        <v>18</v>
      </c>
      <c r="E31" s="18">
        <v>89.41</v>
      </c>
      <c r="F31" s="17" t="s">
        <v>18</v>
      </c>
      <c r="G31" s="18">
        <v>89.41</v>
      </c>
      <c r="H31" s="17" t="s">
        <v>18</v>
      </c>
      <c r="I31" s="18">
        <v>89.41</v>
      </c>
      <c r="J31" s="17" t="s">
        <v>18</v>
      </c>
      <c r="K31" s="18">
        <v>89.41</v>
      </c>
      <c r="L31" s="17" t="s">
        <v>18</v>
      </c>
      <c r="M31" s="18">
        <v>89.41</v>
      </c>
      <c r="N31" s="17" t="s">
        <v>18</v>
      </c>
      <c r="O31" s="18">
        <v>89.41</v>
      </c>
      <c r="P31" s="17" t="s">
        <v>18</v>
      </c>
      <c r="Q31" s="18">
        <v>89.41</v>
      </c>
      <c r="R31" s="17" t="s">
        <v>18</v>
      </c>
      <c r="S31" s="19">
        <f t="shared" si="0"/>
        <v>715.2799999999999</v>
      </c>
      <c r="T31" s="17"/>
      <c r="U31" s="18"/>
      <c r="V31" s="18"/>
      <c r="W31" s="17"/>
      <c r="X31" s="18"/>
      <c r="Y31" s="23"/>
      <c r="Z31" s="17"/>
      <c r="AA31" s="18"/>
      <c r="AB31" s="23"/>
      <c r="AC31" s="17"/>
      <c r="AD31" s="17"/>
      <c r="AE31" s="17"/>
      <c r="AF31" s="17"/>
      <c r="AG31" s="17"/>
      <c r="AH31" s="18"/>
      <c r="AI31" s="18"/>
      <c r="AJ31" s="17"/>
      <c r="AK31" s="18"/>
      <c r="AL31" s="18"/>
      <c r="AM31" s="17"/>
      <c r="AN31" s="18"/>
      <c r="AO31" s="18"/>
      <c r="AP31" s="17"/>
      <c r="AQ31" s="18"/>
      <c r="AR31" s="18"/>
      <c r="AS31" s="17"/>
      <c r="AT31" s="18"/>
      <c r="AU31" s="18"/>
      <c r="AV31" s="17"/>
      <c r="AW31" s="18"/>
      <c r="AX31" s="18"/>
      <c r="AY31" s="17"/>
      <c r="AZ31" s="18"/>
      <c r="BA31" s="18"/>
      <c r="BB31" s="17"/>
      <c r="BC31" s="18"/>
      <c r="BD31" s="18"/>
      <c r="BE31" s="17"/>
      <c r="BF31" s="18"/>
      <c r="BG31" s="18"/>
      <c r="BH31" s="17"/>
      <c r="BI31" s="18"/>
      <c r="BJ31" s="18"/>
      <c r="BK31" s="17"/>
      <c r="BL31" s="18"/>
      <c r="BM31" s="18"/>
      <c r="BN31" s="17"/>
      <c r="BO31" s="18"/>
      <c r="BP31" s="18"/>
      <c r="BQ31" s="11"/>
      <c r="BR31" s="11"/>
      <c r="BS31" s="17"/>
      <c r="BT31" s="18"/>
      <c r="BU31" s="18"/>
      <c r="BV31" s="17"/>
      <c r="BW31" s="18"/>
      <c r="BX31" s="18"/>
      <c r="BY31" s="17" t="s">
        <v>333</v>
      </c>
      <c r="BZ31" s="18"/>
      <c r="CA31" s="18">
        <v>2230.35</v>
      </c>
      <c r="CB31" s="17"/>
      <c r="CC31" s="18"/>
      <c r="CD31" s="18"/>
      <c r="CE31" s="17"/>
      <c r="CF31" s="18"/>
      <c r="CG31" s="18"/>
      <c r="CH31" s="17"/>
      <c r="CI31" s="18"/>
      <c r="CJ31" s="18"/>
      <c r="CK31" s="17"/>
      <c r="CL31" s="18"/>
      <c r="CM31" s="18"/>
      <c r="CN31" s="17"/>
      <c r="CO31" s="18"/>
      <c r="CP31" s="18"/>
      <c r="CQ31" s="17"/>
      <c r="CR31" s="18"/>
      <c r="CS31" s="18"/>
      <c r="CT31" s="17"/>
      <c r="CU31" s="18"/>
      <c r="CV31" s="18"/>
      <c r="CW31" s="17"/>
      <c r="CX31" s="18"/>
      <c r="CY31" s="18"/>
      <c r="CZ31" s="17"/>
      <c r="DA31" s="18"/>
      <c r="DB31" s="18"/>
      <c r="DC31" s="11"/>
      <c r="DD31" s="11"/>
      <c r="DE31" s="17"/>
      <c r="DF31" s="18"/>
      <c r="DG31" s="18"/>
      <c r="DH31" s="17"/>
      <c r="DI31" s="18"/>
      <c r="DJ31" s="18"/>
      <c r="DK31" s="17"/>
      <c r="DL31" s="18"/>
      <c r="DM31" s="18"/>
      <c r="DN31" s="17"/>
      <c r="DO31" s="18"/>
      <c r="DP31" s="18"/>
      <c r="DQ31" s="17"/>
      <c r="DR31" s="18"/>
      <c r="DS31" s="18"/>
      <c r="DT31" s="17"/>
      <c r="DU31" s="18"/>
      <c r="DV31" s="18"/>
      <c r="DW31" s="17"/>
      <c r="DX31" s="18"/>
      <c r="DY31" s="18"/>
      <c r="DZ31" s="17"/>
      <c r="EA31" s="18"/>
      <c r="EB31" s="18"/>
      <c r="EC31" s="17"/>
      <c r="ED31" s="18"/>
      <c r="EE31" s="18"/>
      <c r="EF31" s="17"/>
      <c r="EG31" s="18"/>
      <c r="EH31" s="18"/>
      <c r="EI31" s="17"/>
      <c r="EJ31" s="18"/>
      <c r="EK31" s="18"/>
      <c r="EL31" s="17"/>
      <c r="EM31" s="18"/>
      <c r="EN31" s="18"/>
      <c r="EO31" s="18"/>
      <c r="EP31" s="18"/>
      <c r="EQ31" s="17"/>
      <c r="ER31" s="18"/>
      <c r="ES31" s="18"/>
      <c r="ET31" s="17"/>
      <c r="EU31" s="18"/>
      <c r="EV31" s="18"/>
      <c r="EW31" s="17" t="s">
        <v>584</v>
      </c>
      <c r="EX31" s="18" t="s">
        <v>585</v>
      </c>
      <c r="EY31" s="147">
        <v>494.16</v>
      </c>
      <c r="EZ31" s="17"/>
      <c r="FA31" s="18"/>
      <c r="FB31" s="18"/>
      <c r="FC31" s="26" t="s">
        <v>622</v>
      </c>
      <c r="FD31" s="18" t="s">
        <v>623</v>
      </c>
      <c r="FE31" s="147">
        <v>1042.08</v>
      </c>
      <c r="FF31" s="68"/>
      <c r="FG31" s="18"/>
      <c r="FH31" s="18"/>
      <c r="FI31" s="71"/>
      <c r="FJ31" s="18"/>
      <c r="FK31" s="18"/>
      <c r="FL31" s="74"/>
      <c r="FM31" s="18"/>
      <c r="FN31" s="18"/>
      <c r="FO31" s="79"/>
      <c r="FP31" s="18"/>
      <c r="FQ31" s="23"/>
      <c r="FR31" s="122"/>
      <c r="FS31" s="122"/>
      <c r="FT31" s="122"/>
      <c r="FU31" s="122"/>
      <c r="FV31" s="122"/>
      <c r="FW31" s="122"/>
      <c r="FX31" s="122"/>
      <c r="FY31" s="122"/>
      <c r="FZ31" s="142"/>
    </row>
    <row r="32" spans="1:182" s="1" customFormat="1" ht="22.5">
      <c r="A32" s="13"/>
      <c r="B32" s="17" t="s">
        <v>18</v>
      </c>
      <c r="C32" s="18">
        <v>2995.37</v>
      </c>
      <c r="D32" s="17" t="s">
        <v>18</v>
      </c>
      <c r="E32" s="18">
        <v>2995.37</v>
      </c>
      <c r="F32" s="17" t="s">
        <v>18</v>
      </c>
      <c r="G32" s="18">
        <v>2995.37</v>
      </c>
      <c r="H32" s="17" t="s">
        <v>18</v>
      </c>
      <c r="I32" s="18">
        <v>2995.37</v>
      </c>
      <c r="J32" s="17" t="s">
        <v>18</v>
      </c>
      <c r="K32" s="18">
        <v>2995.37</v>
      </c>
      <c r="L32" s="17" t="s">
        <v>18</v>
      </c>
      <c r="M32" s="18">
        <v>2995.37</v>
      </c>
      <c r="N32" s="17" t="s">
        <v>18</v>
      </c>
      <c r="O32" s="18">
        <v>2995.37</v>
      </c>
      <c r="P32" s="17" t="s">
        <v>18</v>
      </c>
      <c r="Q32" s="18">
        <v>2995.37</v>
      </c>
      <c r="R32" s="17" t="s">
        <v>18</v>
      </c>
      <c r="S32" s="19">
        <f t="shared" si="0"/>
        <v>23962.959999999995</v>
      </c>
      <c r="T32" s="17"/>
      <c r="U32" s="18"/>
      <c r="V32" s="18"/>
      <c r="W32" s="17"/>
      <c r="X32" s="18"/>
      <c r="Y32" s="23"/>
      <c r="Z32" s="17"/>
      <c r="AA32" s="18"/>
      <c r="AB32" s="23"/>
      <c r="AC32" s="17"/>
      <c r="AD32" s="17"/>
      <c r="AE32" s="17"/>
      <c r="AF32" s="17"/>
      <c r="AG32" s="17"/>
      <c r="AH32" s="18"/>
      <c r="AI32" s="18"/>
      <c r="AJ32" s="17"/>
      <c r="AK32" s="18"/>
      <c r="AL32" s="18"/>
      <c r="AM32" s="17"/>
      <c r="AN32" s="18"/>
      <c r="AO32" s="18"/>
      <c r="AP32" s="17"/>
      <c r="AQ32" s="18"/>
      <c r="AR32" s="18"/>
      <c r="AS32" s="17"/>
      <c r="AT32" s="18"/>
      <c r="AU32" s="18"/>
      <c r="AV32" s="17"/>
      <c r="AW32" s="18"/>
      <c r="AX32" s="18"/>
      <c r="AY32" s="17"/>
      <c r="AZ32" s="18"/>
      <c r="BA32" s="18"/>
      <c r="BB32" s="17"/>
      <c r="BC32" s="18"/>
      <c r="BD32" s="18"/>
      <c r="BE32" s="17"/>
      <c r="BF32" s="18"/>
      <c r="BG32" s="18"/>
      <c r="BH32" s="17"/>
      <c r="BI32" s="18"/>
      <c r="BJ32" s="18"/>
      <c r="BK32" s="17"/>
      <c r="BL32" s="18"/>
      <c r="BM32" s="18"/>
      <c r="BN32" s="17"/>
      <c r="BO32" s="18"/>
      <c r="BP32" s="18"/>
      <c r="BQ32" s="11"/>
      <c r="BR32" s="11"/>
      <c r="BS32" s="17"/>
      <c r="BT32" s="18"/>
      <c r="BU32" s="18"/>
      <c r="BV32" s="17"/>
      <c r="BW32" s="18"/>
      <c r="BX32" s="18"/>
      <c r="BY32" s="17"/>
      <c r="BZ32" s="18"/>
      <c r="CA32" s="18"/>
      <c r="CB32" s="17"/>
      <c r="CC32" s="18"/>
      <c r="CD32" s="18"/>
      <c r="CE32" s="17"/>
      <c r="CF32" s="18"/>
      <c r="CG32" s="18"/>
      <c r="CH32" s="17"/>
      <c r="CI32" s="18"/>
      <c r="CJ32" s="18"/>
      <c r="CK32" s="17"/>
      <c r="CL32" s="18"/>
      <c r="CM32" s="18"/>
      <c r="CN32" s="17"/>
      <c r="CO32" s="18"/>
      <c r="CP32" s="18"/>
      <c r="CQ32" s="17"/>
      <c r="CR32" s="18"/>
      <c r="CS32" s="18"/>
      <c r="CT32" s="17"/>
      <c r="CU32" s="18"/>
      <c r="CV32" s="18"/>
      <c r="CW32" s="17"/>
      <c r="CX32" s="18"/>
      <c r="CY32" s="18"/>
      <c r="CZ32" s="17"/>
      <c r="DA32" s="18"/>
      <c r="DB32" s="18"/>
      <c r="DC32" s="11"/>
      <c r="DD32" s="11"/>
      <c r="DE32" s="17"/>
      <c r="DF32" s="18"/>
      <c r="DG32" s="18"/>
      <c r="DH32" s="17"/>
      <c r="DI32" s="18"/>
      <c r="DJ32" s="18"/>
      <c r="DK32" s="17"/>
      <c r="DL32" s="18"/>
      <c r="DM32" s="18"/>
      <c r="DN32" s="17"/>
      <c r="DO32" s="18"/>
      <c r="DP32" s="18"/>
      <c r="DQ32" s="17"/>
      <c r="DR32" s="18"/>
      <c r="DS32" s="18"/>
      <c r="DT32" s="17"/>
      <c r="DU32" s="18"/>
      <c r="DV32" s="18"/>
      <c r="DW32" s="17"/>
      <c r="DX32" s="18"/>
      <c r="DY32" s="18"/>
      <c r="DZ32" s="17"/>
      <c r="EA32" s="18"/>
      <c r="EB32" s="18"/>
      <c r="EC32" s="17"/>
      <c r="ED32" s="18"/>
      <c r="EE32" s="18"/>
      <c r="EF32" s="17"/>
      <c r="EG32" s="18"/>
      <c r="EH32" s="18"/>
      <c r="EI32" s="17"/>
      <c r="EJ32" s="18"/>
      <c r="EK32" s="18"/>
      <c r="EL32" s="17"/>
      <c r="EM32" s="18"/>
      <c r="EN32" s="18"/>
      <c r="EO32" s="18"/>
      <c r="EP32" s="18"/>
      <c r="EQ32" s="17"/>
      <c r="ER32" s="18"/>
      <c r="ES32" s="18"/>
      <c r="ET32" s="17"/>
      <c r="EU32" s="18"/>
      <c r="EV32" s="18"/>
      <c r="EW32" s="17" t="s">
        <v>586</v>
      </c>
      <c r="EX32" s="18" t="s">
        <v>585</v>
      </c>
      <c r="EY32" s="147">
        <v>4673.76</v>
      </c>
      <c r="EZ32" s="17"/>
      <c r="FA32" s="18"/>
      <c r="FB32" s="18"/>
      <c r="FC32" s="64" t="s">
        <v>16</v>
      </c>
      <c r="FD32" s="22" t="s">
        <v>563</v>
      </c>
      <c r="FE32" s="147">
        <v>2273.8</v>
      </c>
      <c r="FF32" s="68"/>
      <c r="FG32" s="18"/>
      <c r="FH32" s="18"/>
      <c r="FI32" s="71"/>
      <c r="FJ32" s="18"/>
      <c r="FK32" s="18"/>
      <c r="FL32" s="74"/>
      <c r="FM32" s="18"/>
      <c r="FN32" s="18"/>
      <c r="FO32" s="79"/>
      <c r="FP32" s="18"/>
      <c r="FQ32" s="23"/>
      <c r="FR32" s="122"/>
      <c r="FS32" s="122"/>
      <c r="FT32" s="122"/>
      <c r="FU32" s="122"/>
      <c r="FV32" s="122"/>
      <c r="FW32" s="122"/>
      <c r="FX32" s="122"/>
      <c r="FY32" s="122"/>
      <c r="FZ32" s="142"/>
    </row>
    <row r="33" spans="1:182" s="1" customFormat="1" ht="12.75">
      <c r="A33" s="13"/>
      <c r="B33" s="17" t="s">
        <v>21</v>
      </c>
      <c r="C33" s="18">
        <v>3160.08</v>
      </c>
      <c r="D33" s="17" t="s">
        <v>22</v>
      </c>
      <c r="E33" s="18">
        <v>3112.2</v>
      </c>
      <c r="F33" s="17" t="s">
        <v>23</v>
      </c>
      <c r="G33" s="18">
        <v>3128.16</v>
      </c>
      <c r="H33" s="17" t="s">
        <v>24</v>
      </c>
      <c r="I33" s="18">
        <v>3096.24</v>
      </c>
      <c r="J33" s="17" t="s">
        <v>25</v>
      </c>
      <c r="K33" s="18">
        <v>3080.28</v>
      </c>
      <c r="L33" s="18" t="s">
        <v>25</v>
      </c>
      <c r="M33" s="18">
        <v>3080.28</v>
      </c>
      <c r="N33" s="18" t="s">
        <v>25</v>
      </c>
      <c r="O33" s="18">
        <v>3080.28</v>
      </c>
      <c r="P33" s="17" t="s">
        <v>22</v>
      </c>
      <c r="Q33" s="18">
        <v>3112.2</v>
      </c>
      <c r="R33" s="17" t="s">
        <v>22</v>
      </c>
      <c r="S33" s="19">
        <f t="shared" si="0"/>
        <v>24849.719999999998</v>
      </c>
      <c r="T33" s="26"/>
      <c r="U33" s="18"/>
      <c r="V33" s="18"/>
      <c r="W33" s="26"/>
      <c r="X33" s="18"/>
      <c r="Y33" s="23"/>
      <c r="Z33" s="26"/>
      <c r="AA33" s="18"/>
      <c r="AB33" s="23"/>
      <c r="AC33" s="17"/>
      <c r="AD33" s="17"/>
      <c r="AE33" s="17"/>
      <c r="AF33" s="17"/>
      <c r="AG33" s="26"/>
      <c r="AH33" s="18"/>
      <c r="AI33" s="18"/>
      <c r="AJ33" s="26"/>
      <c r="AK33" s="18"/>
      <c r="AL33" s="18"/>
      <c r="AM33" s="26"/>
      <c r="AN33" s="18"/>
      <c r="AO33" s="18"/>
      <c r="AP33" s="26"/>
      <c r="AQ33" s="18"/>
      <c r="AR33" s="18"/>
      <c r="AS33" s="26"/>
      <c r="AT33" s="18"/>
      <c r="AU33" s="18"/>
      <c r="AV33" s="26"/>
      <c r="AW33" s="18"/>
      <c r="AX33" s="18"/>
      <c r="AY33" s="26"/>
      <c r="AZ33" s="18"/>
      <c r="BA33" s="18"/>
      <c r="BB33" s="26"/>
      <c r="BC33" s="18"/>
      <c r="BD33" s="18"/>
      <c r="BE33" s="26"/>
      <c r="BF33" s="18"/>
      <c r="BG33" s="18"/>
      <c r="BH33" s="26"/>
      <c r="BI33" s="18"/>
      <c r="BJ33" s="18"/>
      <c r="BK33" s="26"/>
      <c r="BL33" s="18"/>
      <c r="BM33" s="18"/>
      <c r="BN33" s="26"/>
      <c r="BO33" s="18"/>
      <c r="BP33" s="18"/>
      <c r="BQ33" s="11"/>
      <c r="BR33" s="11"/>
      <c r="BS33" s="26"/>
      <c r="BT33" s="18"/>
      <c r="BU33" s="18"/>
      <c r="BV33" s="26"/>
      <c r="BW33" s="18"/>
      <c r="BX33" s="18"/>
      <c r="BY33" s="26"/>
      <c r="BZ33" s="18"/>
      <c r="CA33" s="18"/>
      <c r="CB33" s="26"/>
      <c r="CC33" s="18"/>
      <c r="CD33" s="18"/>
      <c r="CE33" s="26"/>
      <c r="CF33" s="18"/>
      <c r="CG33" s="18"/>
      <c r="CH33" s="26"/>
      <c r="CI33" s="18"/>
      <c r="CJ33" s="18"/>
      <c r="CK33" s="26"/>
      <c r="CL33" s="18"/>
      <c r="CM33" s="18"/>
      <c r="CN33" s="26"/>
      <c r="CO33" s="18"/>
      <c r="CP33" s="18"/>
      <c r="CQ33" s="26"/>
      <c r="CR33" s="18"/>
      <c r="CS33" s="18"/>
      <c r="CT33" s="26"/>
      <c r="CU33" s="18"/>
      <c r="CV33" s="18"/>
      <c r="CW33" s="26"/>
      <c r="CX33" s="18"/>
      <c r="CY33" s="18"/>
      <c r="CZ33" s="26"/>
      <c r="DA33" s="18"/>
      <c r="DB33" s="18"/>
      <c r="DC33" s="11"/>
      <c r="DD33" s="11"/>
      <c r="DE33" s="26"/>
      <c r="DF33" s="18"/>
      <c r="DG33" s="18"/>
      <c r="DH33" s="26"/>
      <c r="DI33" s="18"/>
      <c r="DJ33" s="18"/>
      <c r="DK33" s="26"/>
      <c r="DL33" s="18"/>
      <c r="DM33" s="18"/>
      <c r="DN33" s="26"/>
      <c r="DO33" s="18"/>
      <c r="DP33" s="18"/>
      <c r="DQ33" s="26"/>
      <c r="DR33" s="18"/>
      <c r="DS33" s="18"/>
      <c r="DT33" s="26"/>
      <c r="DU33" s="18"/>
      <c r="DV33" s="18"/>
      <c r="DW33" s="26"/>
      <c r="DX33" s="18"/>
      <c r="DY33" s="18"/>
      <c r="DZ33" s="26"/>
      <c r="EA33" s="18"/>
      <c r="EB33" s="18"/>
      <c r="EC33" s="26"/>
      <c r="ED33" s="18"/>
      <c r="EE33" s="18"/>
      <c r="EF33" s="26"/>
      <c r="EG33" s="18"/>
      <c r="EH33" s="18"/>
      <c r="EI33" s="26"/>
      <c r="EJ33" s="18"/>
      <c r="EK33" s="18"/>
      <c r="EL33" s="26"/>
      <c r="EM33" s="18"/>
      <c r="EN33" s="18"/>
      <c r="EO33" s="18"/>
      <c r="EP33" s="18"/>
      <c r="EQ33" s="26"/>
      <c r="ER33" s="18"/>
      <c r="ES33" s="18"/>
      <c r="ET33" s="26"/>
      <c r="EU33" s="18"/>
      <c r="EV33" s="18"/>
      <c r="EW33" s="26" t="s">
        <v>587</v>
      </c>
      <c r="EX33" s="18" t="s">
        <v>585</v>
      </c>
      <c r="EY33" s="147">
        <v>2670.72</v>
      </c>
      <c r="EZ33" s="26"/>
      <c r="FA33" s="18"/>
      <c r="FB33" s="18"/>
      <c r="FC33" s="26"/>
      <c r="FD33" s="18"/>
      <c r="FE33" s="18"/>
      <c r="FF33" s="26"/>
      <c r="FG33" s="18"/>
      <c r="FH33" s="18"/>
      <c r="FI33" s="26"/>
      <c r="FJ33" s="18"/>
      <c r="FK33" s="18"/>
      <c r="FL33" s="26"/>
      <c r="FM33" s="18"/>
      <c r="FN33" s="18"/>
      <c r="FO33" s="26"/>
      <c r="FP33" s="18"/>
      <c r="FQ33" s="23"/>
      <c r="FR33" s="122"/>
      <c r="FS33" s="122"/>
      <c r="FT33" s="122"/>
      <c r="FU33" s="122"/>
      <c r="FV33" s="122"/>
      <c r="FW33" s="122"/>
      <c r="FX33" s="122"/>
      <c r="FY33" s="122"/>
      <c r="FZ33" s="142"/>
    </row>
    <row r="34" spans="1:182" ht="17.25" customHeight="1">
      <c r="A34" s="15"/>
      <c r="B34" s="177" t="s">
        <v>8</v>
      </c>
      <c r="C34" s="177"/>
      <c r="D34" s="177" t="s">
        <v>8</v>
      </c>
      <c r="E34" s="177"/>
      <c r="F34" s="177" t="s">
        <v>8</v>
      </c>
      <c r="G34" s="177"/>
      <c r="H34" s="177" t="s">
        <v>8</v>
      </c>
      <c r="I34" s="177"/>
      <c r="J34" s="177" t="s">
        <v>8</v>
      </c>
      <c r="K34" s="177"/>
      <c r="L34" s="177" t="s">
        <v>8</v>
      </c>
      <c r="M34" s="177"/>
      <c r="N34" s="177" t="s">
        <v>8</v>
      </c>
      <c r="O34" s="177"/>
      <c r="P34" s="177" t="s">
        <v>8</v>
      </c>
      <c r="Q34" s="177"/>
      <c r="R34" s="177" t="s">
        <v>8</v>
      </c>
      <c r="S34" s="177"/>
      <c r="T34" s="18"/>
      <c r="U34" s="18"/>
      <c r="V34" s="18"/>
      <c r="W34" s="18"/>
      <c r="X34" s="18"/>
      <c r="Y34" s="23"/>
      <c r="Z34" s="18"/>
      <c r="AA34" s="18"/>
      <c r="AB34" s="23"/>
      <c r="AC34" s="17"/>
      <c r="AD34" s="17"/>
      <c r="AE34" s="17"/>
      <c r="AF34" s="17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 t="s">
        <v>588</v>
      </c>
      <c r="EX34" s="18" t="s">
        <v>585</v>
      </c>
      <c r="EY34" s="147">
        <v>494.16</v>
      </c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23"/>
      <c r="FR34" s="88"/>
      <c r="FS34" s="88"/>
      <c r="FT34" s="88"/>
      <c r="FU34" s="88"/>
      <c r="FV34" s="88"/>
      <c r="FW34" s="88"/>
      <c r="FX34" s="88"/>
      <c r="FY34" s="88"/>
      <c r="FZ34" s="143"/>
    </row>
    <row r="35" spans="1:182" ht="15" customHeight="1">
      <c r="A35" s="17"/>
      <c r="B35" s="17"/>
      <c r="C35" s="18"/>
      <c r="D35" s="17"/>
      <c r="E35" s="18"/>
      <c r="F35" s="17"/>
      <c r="G35" s="18"/>
      <c r="H35" s="17" t="s">
        <v>19</v>
      </c>
      <c r="I35" s="18">
        <v>7213.65</v>
      </c>
      <c r="J35" s="17"/>
      <c r="K35" s="18"/>
      <c r="L35" s="18"/>
      <c r="M35" s="18"/>
      <c r="N35" s="18"/>
      <c r="O35" s="18"/>
      <c r="P35" s="18"/>
      <c r="Q35" s="18"/>
      <c r="R35" s="13"/>
      <c r="S35" s="19">
        <f t="shared" si="0"/>
        <v>7213.65</v>
      </c>
      <c r="T35" s="18"/>
      <c r="U35" s="18"/>
      <c r="V35" s="18"/>
      <c r="W35" s="18"/>
      <c r="X35" s="18"/>
      <c r="Y35" s="23"/>
      <c r="Z35" s="18"/>
      <c r="AA35" s="18"/>
      <c r="AB35" s="23"/>
      <c r="AC35" s="17"/>
      <c r="AD35" s="17"/>
      <c r="AE35" s="17"/>
      <c r="AF35" s="17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 t="s">
        <v>589</v>
      </c>
      <c r="EX35" s="18" t="s">
        <v>585</v>
      </c>
      <c r="EY35" s="147">
        <v>667.68</v>
      </c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23"/>
      <c r="FR35" s="88"/>
      <c r="FS35" s="88"/>
      <c r="FT35" s="88"/>
      <c r="FU35" s="88"/>
      <c r="FV35" s="88"/>
      <c r="FW35" s="88"/>
      <c r="FX35" s="88"/>
      <c r="FY35" s="88"/>
      <c r="FZ35" s="143"/>
    </row>
    <row r="36" spans="1:182" ht="22.5" customHeight="1">
      <c r="A36" s="17"/>
      <c r="B36" s="17"/>
      <c r="C36" s="18"/>
      <c r="D36" s="17"/>
      <c r="E36" s="18"/>
      <c r="F36" s="17"/>
      <c r="G36" s="18"/>
      <c r="H36" s="17"/>
      <c r="I36" s="17"/>
      <c r="J36" s="17" t="s">
        <v>20</v>
      </c>
      <c r="K36" s="18">
        <v>105.49</v>
      </c>
      <c r="L36" s="18"/>
      <c r="M36" s="18"/>
      <c r="N36" s="18"/>
      <c r="O36" s="18"/>
      <c r="P36" s="18"/>
      <c r="Q36" s="18"/>
      <c r="R36" s="13"/>
      <c r="S36" s="19">
        <f t="shared" si="0"/>
        <v>105.49</v>
      </c>
      <c r="T36" s="18"/>
      <c r="U36" s="18"/>
      <c r="V36" s="18"/>
      <c r="W36" s="18"/>
      <c r="X36" s="18"/>
      <c r="Y36" s="23"/>
      <c r="Z36" s="18"/>
      <c r="AA36" s="18"/>
      <c r="AB36" s="23"/>
      <c r="AC36" s="17"/>
      <c r="AD36" s="17"/>
      <c r="AE36" s="17"/>
      <c r="AF36" s="17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 t="s">
        <v>590</v>
      </c>
      <c r="EX36" s="18" t="s">
        <v>585</v>
      </c>
      <c r="EY36" s="147">
        <v>694.72</v>
      </c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23"/>
      <c r="FR36" s="88"/>
      <c r="FS36" s="88"/>
      <c r="FT36" s="88"/>
      <c r="FU36" s="88"/>
      <c r="FV36" s="88"/>
      <c r="FW36" s="88"/>
      <c r="FX36" s="88"/>
      <c r="FY36" s="88"/>
      <c r="FZ36" s="143"/>
    </row>
    <row r="37" spans="1:182" ht="15" customHeight="1">
      <c r="A37" s="17"/>
      <c r="B37" s="17"/>
      <c r="C37" s="18"/>
      <c r="D37" s="17"/>
      <c r="E37" s="18"/>
      <c r="F37" s="17"/>
      <c r="G37" s="18"/>
      <c r="H37" s="17"/>
      <c r="I37" s="17"/>
      <c r="J37" s="17"/>
      <c r="K37" s="18"/>
      <c r="L37" s="18" t="s">
        <v>27</v>
      </c>
      <c r="M37" s="18"/>
      <c r="N37" s="18"/>
      <c r="O37" s="18"/>
      <c r="P37" s="18"/>
      <c r="Q37" s="18"/>
      <c r="R37" s="13"/>
      <c r="S37" s="19">
        <f t="shared" si="0"/>
        <v>0</v>
      </c>
      <c r="T37" s="177"/>
      <c r="U37" s="177"/>
      <c r="V37" s="9"/>
      <c r="W37" s="177"/>
      <c r="X37" s="177"/>
      <c r="Y37" s="9"/>
      <c r="Z37" s="177"/>
      <c r="AA37" s="177"/>
      <c r="AB37" s="9"/>
      <c r="AC37" s="17"/>
      <c r="AD37" s="17"/>
      <c r="AE37" s="17"/>
      <c r="AF37" s="17"/>
      <c r="AG37" s="177"/>
      <c r="AH37" s="177"/>
      <c r="AI37" s="9"/>
      <c r="AJ37" s="177"/>
      <c r="AK37" s="177"/>
      <c r="AL37" s="9"/>
      <c r="AM37" s="177"/>
      <c r="AN37" s="177"/>
      <c r="AO37" s="9"/>
      <c r="AP37" s="177"/>
      <c r="AQ37" s="177"/>
      <c r="AR37" s="9"/>
      <c r="AS37" s="177"/>
      <c r="AT37" s="177"/>
      <c r="AU37" s="9"/>
      <c r="AV37" s="177"/>
      <c r="AW37" s="177"/>
      <c r="AX37" s="9"/>
      <c r="AY37" s="177"/>
      <c r="AZ37" s="177"/>
      <c r="BA37" s="9"/>
      <c r="BB37" s="177"/>
      <c r="BC37" s="177"/>
      <c r="BD37" s="9"/>
      <c r="BE37" s="177"/>
      <c r="BF37" s="177"/>
      <c r="BG37" s="9"/>
      <c r="BH37" s="177"/>
      <c r="BI37" s="177"/>
      <c r="BJ37" s="9"/>
      <c r="BK37" s="177"/>
      <c r="BL37" s="177"/>
      <c r="BM37" s="9"/>
      <c r="BN37" s="177"/>
      <c r="BO37" s="177"/>
      <c r="BP37" s="9"/>
      <c r="BS37" s="177"/>
      <c r="BT37" s="177"/>
      <c r="BU37" s="9"/>
      <c r="BV37" s="177"/>
      <c r="BW37" s="177"/>
      <c r="BX37" s="9"/>
      <c r="BY37" s="177"/>
      <c r="BZ37" s="177"/>
      <c r="CA37" s="9"/>
      <c r="CB37" s="177"/>
      <c r="CC37" s="177"/>
      <c r="CD37" s="9"/>
      <c r="CE37" s="177"/>
      <c r="CF37" s="177"/>
      <c r="CG37" s="9"/>
      <c r="CH37" s="177"/>
      <c r="CI37" s="177"/>
      <c r="CJ37" s="9"/>
      <c r="CK37" s="177"/>
      <c r="CL37" s="177"/>
      <c r="CM37" s="9"/>
      <c r="CN37" s="177"/>
      <c r="CO37" s="177"/>
      <c r="CP37" s="9"/>
      <c r="CQ37" s="177"/>
      <c r="CR37" s="177"/>
      <c r="CS37" s="9"/>
      <c r="CT37" s="177"/>
      <c r="CU37" s="177"/>
      <c r="CV37" s="9"/>
      <c r="CW37" s="177"/>
      <c r="CX37" s="177"/>
      <c r="CY37" s="9"/>
      <c r="CZ37" s="177"/>
      <c r="DA37" s="177"/>
      <c r="DB37" s="9"/>
      <c r="DE37" s="177"/>
      <c r="DF37" s="177"/>
      <c r="DG37" s="9"/>
      <c r="DH37" s="177"/>
      <c r="DI37" s="177"/>
      <c r="DJ37" s="9"/>
      <c r="DK37" s="177"/>
      <c r="DL37" s="177"/>
      <c r="DM37" s="9"/>
      <c r="DN37" s="177"/>
      <c r="DO37" s="177"/>
      <c r="DP37" s="9"/>
      <c r="DQ37" s="177"/>
      <c r="DR37" s="177"/>
      <c r="DS37" s="9"/>
      <c r="DT37" s="177"/>
      <c r="DU37" s="177"/>
      <c r="DV37" s="9"/>
      <c r="DW37" s="177"/>
      <c r="DX37" s="177"/>
      <c r="DY37" s="9"/>
      <c r="DZ37" s="177"/>
      <c r="EA37" s="177"/>
      <c r="EB37" s="9"/>
      <c r="EC37" s="177"/>
      <c r="ED37" s="177"/>
      <c r="EE37" s="9"/>
      <c r="EF37" s="177"/>
      <c r="EG37" s="177"/>
      <c r="EH37" s="9"/>
      <c r="EI37" s="177"/>
      <c r="EJ37" s="177"/>
      <c r="EK37" s="9"/>
      <c r="EL37" s="177"/>
      <c r="EM37" s="177"/>
      <c r="EN37" s="9"/>
      <c r="EO37" s="9"/>
      <c r="EP37" s="9"/>
      <c r="EQ37" s="177"/>
      <c r="ER37" s="177"/>
      <c r="ES37" s="9"/>
      <c r="ET37" s="177"/>
      <c r="EU37" s="177"/>
      <c r="EV37" s="9"/>
      <c r="EW37" s="76" t="s">
        <v>591</v>
      </c>
      <c r="EX37" s="76" t="s">
        <v>585</v>
      </c>
      <c r="EY37" s="157">
        <v>347.35</v>
      </c>
      <c r="EZ37" s="177"/>
      <c r="FA37" s="177"/>
      <c r="FB37" s="9"/>
      <c r="FC37" s="177"/>
      <c r="FD37" s="177"/>
      <c r="FE37" s="9"/>
      <c r="FF37" s="177"/>
      <c r="FG37" s="177"/>
      <c r="FH37" s="9"/>
      <c r="FI37" s="177"/>
      <c r="FJ37" s="177"/>
      <c r="FK37" s="9"/>
      <c r="FL37" s="177"/>
      <c r="FM37" s="177"/>
      <c r="FN37" s="9"/>
      <c r="FO37" s="177"/>
      <c r="FP37" s="177"/>
      <c r="FQ37" s="9"/>
      <c r="FR37" s="88"/>
      <c r="FS37" s="88"/>
      <c r="FT37" s="88"/>
      <c r="FU37" s="88"/>
      <c r="FV37" s="88"/>
      <c r="FW37" s="88"/>
      <c r="FX37" s="88"/>
      <c r="FY37" s="88"/>
      <c r="FZ37" s="143"/>
    </row>
    <row r="38" spans="1:182" ht="27.75" customHeight="1">
      <c r="A38" s="17"/>
      <c r="B38" s="17"/>
      <c r="C38" s="18"/>
      <c r="D38" s="17"/>
      <c r="E38" s="18"/>
      <c r="F38" s="17"/>
      <c r="G38" s="18"/>
      <c r="H38" s="17"/>
      <c r="I38" s="17"/>
      <c r="J38" s="17"/>
      <c r="K38" s="18"/>
      <c r="L38" s="18" t="s">
        <v>27</v>
      </c>
      <c r="M38" s="18"/>
      <c r="N38" s="18" t="s">
        <v>27</v>
      </c>
      <c r="O38" s="18"/>
      <c r="P38" s="18" t="s">
        <v>27</v>
      </c>
      <c r="Q38" s="18"/>
      <c r="R38" s="13"/>
      <c r="S38" s="19">
        <f t="shared" si="0"/>
        <v>0</v>
      </c>
      <c r="T38" s="29"/>
      <c r="U38" s="29"/>
      <c r="V38" s="29"/>
      <c r="W38" s="29"/>
      <c r="X38" s="29"/>
      <c r="Y38" s="30"/>
      <c r="Z38" s="29"/>
      <c r="AA38" s="29"/>
      <c r="AB38" s="30"/>
      <c r="AC38" s="17"/>
      <c r="AD38" s="17"/>
      <c r="AE38" s="17"/>
      <c r="AF38" s="17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77" t="s">
        <v>592</v>
      </c>
      <c r="EX38" s="26" t="s">
        <v>585</v>
      </c>
      <c r="EY38" s="173">
        <v>46893.73</v>
      </c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30"/>
      <c r="FR38" s="88"/>
      <c r="FS38" s="88"/>
      <c r="FT38" s="88"/>
      <c r="FU38" s="88"/>
      <c r="FV38" s="88"/>
      <c r="FW38" s="88"/>
      <c r="FX38" s="88"/>
      <c r="FY38" s="88"/>
      <c r="FZ38" s="143"/>
    </row>
    <row r="39" spans="1:182" ht="33.75" customHeight="1">
      <c r="A39" s="17"/>
      <c r="B39" s="17"/>
      <c r="C39" s="18"/>
      <c r="D39" s="17"/>
      <c r="E39" s="18"/>
      <c r="F39" s="17"/>
      <c r="G39" s="18"/>
      <c r="H39" s="17"/>
      <c r="I39" s="17"/>
      <c r="J39" s="17"/>
      <c r="K39" s="18"/>
      <c r="L39" s="18"/>
      <c r="M39" s="18"/>
      <c r="N39" s="18" t="s">
        <v>29</v>
      </c>
      <c r="O39" s="18">
        <v>909.69</v>
      </c>
      <c r="P39" s="18"/>
      <c r="Q39" s="18"/>
      <c r="R39" s="13"/>
      <c r="S39" s="19">
        <f t="shared" si="0"/>
        <v>909.69</v>
      </c>
      <c r="T39" s="29"/>
      <c r="U39" s="29"/>
      <c r="V39" s="29"/>
      <c r="W39" s="29"/>
      <c r="X39" s="29"/>
      <c r="Y39" s="30"/>
      <c r="Z39" s="29"/>
      <c r="AA39" s="29"/>
      <c r="AB39" s="30"/>
      <c r="AC39" s="17"/>
      <c r="AD39" s="17"/>
      <c r="AE39" s="17"/>
      <c r="AF39" s="31" t="s">
        <v>284</v>
      </c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32" t="s">
        <v>285</v>
      </c>
      <c r="BR39" s="32" t="s">
        <v>286</v>
      </c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56" t="s">
        <v>371</v>
      </c>
      <c r="DD39" s="56" t="s">
        <v>372</v>
      </c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32" t="s">
        <v>512</v>
      </c>
      <c r="EP39" s="32" t="s">
        <v>513</v>
      </c>
      <c r="EQ39" s="29"/>
      <c r="ER39" s="29"/>
      <c r="ES39" s="29"/>
      <c r="ET39" s="29"/>
      <c r="EU39" s="29"/>
      <c r="EV39" s="29"/>
      <c r="EW39" s="76" t="s">
        <v>593</v>
      </c>
      <c r="EX39" s="76" t="s">
        <v>594</v>
      </c>
      <c r="EY39" s="155">
        <v>624.92</v>
      </c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30"/>
      <c r="FR39" s="88"/>
      <c r="FS39" s="88"/>
      <c r="FT39" s="88"/>
      <c r="FU39" s="88"/>
      <c r="FV39" s="88"/>
      <c r="FW39" s="88"/>
      <c r="FX39" s="88"/>
      <c r="FY39" s="88"/>
      <c r="FZ39" s="143"/>
    </row>
    <row r="40" spans="1:182" ht="20.25" customHeight="1">
      <c r="A40" s="133"/>
      <c r="B40" s="133"/>
      <c r="C40" s="18"/>
      <c r="D40" s="133"/>
      <c r="E40" s="18"/>
      <c r="F40" s="133"/>
      <c r="G40" s="18"/>
      <c r="H40" s="133"/>
      <c r="I40" s="133"/>
      <c r="J40" s="133"/>
      <c r="K40" s="18"/>
      <c r="L40" s="18"/>
      <c r="M40" s="18"/>
      <c r="N40" s="18"/>
      <c r="O40" s="18"/>
      <c r="P40" s="18"/>
      <c r="Q40" s="18"/>
      <c r="R40" s="134"/>
      <c r="S40" s="19"/>
      <c r="T40" s="29"/>
      <c r="U40" s="29"/>
      <c r="V40" s="29"/>
      <c r="W40" s="29"/>
      <c r="X40" s="29"/>
      <c r="Y40" s="30"/>
      <c r="Z40" s="29"/>
      <c r="AA40" s="29"/>
      <c r="AB40" s="30"/>
      <c r="AC40" s="133"/>
      <c r="AD40" s="133"/>
      <c r="AE40" s="133"/>
      <c r="AF40" s="31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32"/>
      <c r="BR40" s="32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56"/>
      <c r="DD40" s="56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32"/>
      <c r="EP40" s="32"/>
      <c r="EQ40" s="29"/>
      <c r="ER40" s="29"/>
      <c r="ES40" s="29"/>
      <c r="ET40" s="29"/>
      <c r="EU40" s="29"/>
      <c r="EV40" s="29"/>
      <c r="EW40" s="20" t="s">
        <v>625</v>
      </c>
      <c r="EX40" s="18" t="s">
        <v>626</v>
      </c>
      <c r="EY40" s="154">
        <v>1458.16</v>
      </c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30"/>
      <c r="FR40" s="88"/>
      <c r="FS40" s="88"/>
      <c r="FT40" s="88"/>
      <c r="FU40" s="88"/>
      <c r="FV40" s="88"/>
      <c r="FW40" s="88"/>
      <c r="FX40" s="88"/>
      <c r="FY40" s="88"/>
      <c r="FZ40" s="143"/>
    </row>
    <row r="41" spans="1:182" ht="25.5" customHeight="1">
      <c r="A41" s="145"/>
      <c r="B41" s="145"/>
      <c r="C41" s="18"/>
      <c r="D41" s="145"/>
      <c r="E41" s="18"/>
      <c r="F41" s="145"/>
      <c r="G41" s="18"/>
      <c r="H41" s="145"/>
      <c r="I41" s="145"/>
      <c r="J41" s="145"/>
      <c r="K41" s="18"/>
      <c r="L41" s="18"/>
      <c r="M41" s="18"/>
      <c r="N41" s="18"/>
      <c r="O41" s="18"/>
      <c r="P41" s="18"/>
      <c r="Q41" s="18"/>
      <c r="R41" s="146"/>
      <c r="S41" s="19"/>
      <c r="T41" s="29"/>
      <c r="U41" s="29"/>
      <c r="V41" s="29"/>
      <c r="W41" s="29"/>
      <c r="X41" s="29"/>
      <c r="Y41" s="30"/>
      <c r="Z41" s="29"/>
      <c r="AA41" s="29"/>
      <c r="AB41" s="30"/>
      <c r="AC41" s="145"/>
      <c r="AD41" s="145"/>
      <c r="AE41" s="145"/>
      <c r="AF41" s="31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32"/>
      <c r="BR41" s="32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56"/>
      <c r="DD41" s="56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32"/>
      <c r="EP41" s="32"/>
      <c r="EQ41" s="29"/>
      <c r="ER41" s="29"/>
      <c r="ES41" s="29"/>
      <c r="ET41" s="29"/>
      <c r="EU41" s="29"/>
      <c r="EV41" s="29"/>
      <c r="EW41" s="145"/>
      <c r="EX41" s="18"/>
      <c r="EY41" s="18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30"/>
      <c r="FR41" s="88"/>
      <c r="FS41" s="88"/>
      <c r="FT41" s="88"/>
      <c r="FU41" s="88"/>
      <c r="FV41" s="88"/>
      <c r="FW41" s="88"/>
      <c r="FX41" s="88"/>
      <c r="FY41" s="88"/>
      <c r="FZ41" s="143"/>
    </row>
    <row r="42" spans="1:182" ht="19.5" customHeight="1">
      <c r="A42" s="133"/>
      <c r="B42" s="133"/>
      <c r="C42" s="18"/>
      <c r="D42" s="133"/>
      <c r="E42" s="18"/>
      <c r="F42" s="133"/>
      <c r="G42" s="18"/>
      <c r="H42" s="133"/>
      <c r="I42" s="133"/>
      <c r="J42" s="133"/>
      <c r="K42" s="18"/>
      <c r="L42" s="18"/>
      <c r="M42" s="18"/>
      <c r="N42" s="18"/>
      <c r="O42" s="18"/>
      <c r="P42" s="18"/>
      <c r="Q42" s="18"/>
      <c r="R42" s="134"/>
      <c r="S42" s="19"/>
      <c r="T42" s="29"/>
      <c r="U42" s="29"/>
      <c r="V42" s="29"/>
      <c r="W42" s="29"/>
      <c r="X42" s="29"/>
      <c r="Y42" s="30"/>
      <c r="Z42" s="29"/>
      <c r="AA42" s="29"/>
      <c r="AB42" s="30"/>
      <c r="AC42" s="133"/>
      <c r="AD42" s="133"/>
      <c r="AE42" s="133"/>
      <c r="AF42" s="31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32"/>
      <c r="BR42" s="32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56"/>
      <c r="DD42" s="56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32"/>
      <c r="EP42" s="32"/>
      <c r="EQ42" s="29"/>
      <c r="ER42" s="29"/>
      <c r="ES42" s="29"/>
      <c r="ET42" s="29"/>
      <c r="EU42" s="29"/>
      <c r="EV42" s="29"/>
      <c r="EW42" s="133"/>
      <c r="EX42" s="133"/>
      <c r="EY42" s="133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30"/>
      <c r="FR42" s="88"/>
      <c r="FS42" s="88"/>
      <c r="FT42" s="88"/>
      <c r="FU42" s="88"/>
      <c r="FV42" s="88"/>
      <c r="FW42" s="88"/>
      <c r="FX42" s="88"/>
      <c r="FY42" s="88"/>
      <c r="FZ42" s="143"/>
    </row>
    <row r="43" spans="1:182" s="8" customFormat="1" ht="15" customHeight="1">
      <c r="A43" s="13" t="s">
        <v>9</v>
      </c>
      <c r="B43" s="13"/>
      <c r="C43" s="33">
        <f>SUM(C7:C8)+C14+SUM(C29:C33)+SUM(C35:C39)</f>
        <v>27257.17</v>
      </c>
      <c r="D43" s="13"/>
      <c r="E43" s="33">
        <f>SUM(E7:E8)+E14+SUM(E29:E33)+SUM(E35:E39)</f>
        <v>27209.289999999997</v>
      </c>
      <c r="F43" s="34"/>
      <c r="G43" s="33">
        <f>SUM(G7:G8)+G14+SUM(G29:G33)+SUM(G35:G39)</f>
        <v>27225.25</v>
      </c>
      <c r="H43" s="34"/>
      <c r="I43" s="33">
        <f>SUM(I7:I8)+I14+SUM(I29:I33)+SUM(I35:I39)</f>
        <v>34406.979999999996</v>
      </c>
      <c r="J43" s="34"/>
      <c r="K43" s="33">
        <f>SUM(K7:K8)+K14+SUM(K29:K33)+SUM(K35:K39)</f>
        <v>27282.86</v>
      </c>
      <c r="L43" s="33"/>
      <c r="M43" s="33">
        <f>SUM(M7:M8)+M14+SUM(M29:M33)+SUM(M35:M39)</f>
        <v>27177.37</v>
      </c>
      <c r="N43" s="33"/>
      <c r="O43" s="33">
        <f>SUM(O7:O8)+O14+SUM(O29:O33)+SUM(O35:O39)</f>
        <v>28087.059999999998</v>
      </c>
      <c r="P43" s="33"/>
      <c r="Q43" s="33">
        <f>SUM(Q7:Q8)+Q14+SUM(Q29:Q33)+SUM(Q35:Q39)</f>
        <v>27209.289999999997</v>
      </c>
      <c r="R43" s="34"/>
      <c r="S43" s="19">
        <f t="shared" si="0"/>
        <v>225855.27</v>
      </c>
      <c r="T43" s="35"/>
      <c r="U43" s="35"/>
      <c r="V43" s="35">
        <f>SUM(V7:V39)</f>
        <v>24003.239999999994</v>
      </c>
      <c r="W43" s="36">
        <f aca="true" t="shared" si="1" ref="W43:AL43">SUM(W7:W39)</f>
        <v>0</v>
      </c>
      <c r="X43" s="36">
        <f t="shared" si="1"/>
        <v>0</v>
      </c>
      <c r="Y43" s="36">
        <f t="shared" si="1"/>
        <v>28050</v>
      </c>
      <c r="Z43" s="36">
        <f t="shared" si="1"/>
        <v>0</v>
      </c>
      <c r="AA43" s="36">
        <f t="shared" si="1"/>
        <v>0</v>
      </c>
      <c r="AB43" s="36">
        <f t="shared" si="1"/>
        <v>47463.880000000005</v>
      </c>
      <c r="AC43" s="36">
        <f t="shared" si="1"/>
        <v>0</v>
      </c>
      <c r="AD43" s="36">
        <f t="shared" si="1"/>
        <v>0</v>
      </c>
      <c r="AE43" s="36">
        <f t="shared" si="1"/>
        <v>31858.497500000005</v>
      </c>
      <c r="AF43" s="24">
        <f>S43+V43+Y43+AB43+AE43</f>
        <v>357230.8875</v>
      </c>
      <c r="AG43" s="36">
        <f t="shared" si="1"/>
        <v>0</v>
      </c>
      <c r="AH43" s="36">
        <f t="shared" si="1"/>
        <v>0</v>
      </c>
      <c r="AI43" s="36">
        <f t="shared" si="1"/>
        <v>30648.965357142857</v>
      </c>
      <c r="AJ43" s="36">
        <f t="shared" si="1"/>
        <v>0</v>
      </c>
      <c r="AK43" s="36">
        <f t="shared" si="1"/>
        <v>0</v>
      </c>
      <c r="AL43" s="36">
        <f t="shared" si="1"/>
        <v>43084.69</v>
      </c>
      <c r="AM43" s="29"/>
      <c r="AN43" s="29"/>
      <c r="AO43" s="29">
        <f>SUM(AO7:AO36)</f>
        <v>30658.300000000003</v>
      </c>
      <c r="AP43" s="29">
        <f aca="true" t="shared" si="2" ref="AP43:AU43">SUM(AP7:AP36)</f>
        <v>0</v>
      </c>
      <c r="AQ43" s="29">
        <f t="shared" si="2"/>
        <v>0</v>
      </c>
      <c r="AR43" s="29">
        <f t="shared" si="2"/>
        <v>33040.28</v>
      </c>
      <c r="AS43" s="29">
        <f t="shared" si="2"/>
        <v>0</v>
      </c>
      <c r="AT43" s="29">
        <f t="shared" si="2"/>
        <v>0</v>
      </c>
      <c r="AU43" s="29">
        <f t="shared" si="2"/>
        <v>28658.2</v>
      </c>
      <c r="AV43" s="29"/>
      <c r="AW43" s="29"/>
      <c r="AX43" s="29">
        <f>SUM(AX7:AX39)</f>
        <v>28602.690000000006</v>
      </c>
      <c r="AY43" s="29">
        <f aca="true" t="shared" si="3" ref="AY43:BD43">SUM(AY7:AY39)</f>
        <v>0</v>
      </c>
      <c r="AZ43" s="29">
        <f t="shared" si="3"/>
        <v>0</v>
      </c>
      <c r="BA43" s="29">
        <f t="shared" si="3"/>
        <v>25019.820000000007</v>
      </c>
      <c r="BB43" s="29">
        <f t="shared" si="3"/>
        <v>0</v>
      </c>
      <c r="BC43" s="29">
        <f t="shared" si="3"/>
        <v>0</v>
      </c>
      <c r="BD43" s="29">
        <f t="shared" si="3"/>
        <v>25837.760000000002</v>
      </c>
      <c r="BE43" s="29">
        <f aca="true" t="shared" si="4" ref="BE43:BM43">SUM(BE7:BE39)</f>
        <v>0</v>
      </c>
      <c r="BF43" s="29">
        <f t="shared" si="4"/>
        <v>0</v>
      </c>
      <c r="BG43" s="29">
        <f t="shared" si="4"/>
        <v>25196.32</v>
      </c>
      <c r="BH43" s="29">
        <f t="shared" si="4"/>
        <v>0</v>
      </c>
      <c r="BI43" s="29">
        <f t="shared" si="4"/>
        <v>0</v>
      </c>
      <c r="BJ43" s="29">
        <f t="shared" si="4"/>
        <v>24147.090000000004</v>
      </c>
      <c r="BK43" s="29">
        <f t="shared" si="4"/>
        <v>0</v>
      </c>
      <c r="BL43" s="29">
        <f t="shared" si="4"/>
        <v>0</v>
      </c>
      <c r="BM43" s="29">
        <f t="shared" si="4"/>
        <v>33062.37000000001</v>
      </c>
      <c r="BN43" s="29">
        <f>SUM(BN7:BN39)</f>
        <v>0</v>
      </c>
      <c r="BO43" s="29">
        <f>SUM(BO7:BO39)</f>
        <v>0</v>
      </c>
      <c r="BP43" s="29">
        <f>SUM(BP7:BP39)</f>
        <v>30608.820000000007</v>
      </c>
      <c r="BQ43" s="24">
        <f>AI39:AI43+AL43+AO43+AR43+AU43+AX43+BA43+BD43+BG43+BJ43+BM43+BP43</f>
        <v>358565.30535714293</v>
      </c>
      <c r="BR43" s="24">
        <f>BQ43+AF43</f>
        <v>715796.192857143</v>
      </c>
      <c r="BS43" s="29"/>
      <c r="BT43" s="29"/>
      <c r="BU43" s="29">
        <f>SUM(BU7:BU39)</f>
        <v>117755.57</v>
      </c>
      <c r="BV43" s="29"/>
      <c r="BW43" s="29"/>
      <c r="BX43" s="29">
        <f>SUM(BX7:BX39)</f>
        <v>28450.109999999997</v>
      </c>
      <c r="BY43" s="29"/>
      <c r="BZ43" s="29"/>
      <c r="CA43" s="29">
        <f>SUM(CA7:CA39)</f>
        <v>50194.409999999996</v>
      </c>
      <c r="CB43" s="29"/>
      <c r="CC43" s="29"/>
      <c r="CD43" s="29">
        <f>SUM(CD7:CD39)</f>
        <v>50062.65999999999</v>
      </c>
      <c r="CE43" s="29"/>
      <c r="CF43" s="29"/>
      <c r="CG43" s="29">
        <f>SUM(CG7:CG39)</f>
        <v>27404.51</v>
      </c>
      <c r="CH43" s="29"/>
      <c r="CI43" s="29"/>
      <c r="CJ43" s="29">
        <f>SUM(CJ7:CJ39)</f>
        <v>36937.869999999995</v>
      </c>
      <c r="CK43" s="29"/>
      <c r="CL43" s="29"/>
      <c r="CM43" s="29">
        <f>SUM(CM7:CM39)</f>
        <v>27699.86</v>
      </c>
      <c r="CN43" s="29"/>
      <c r="CO43" s="29"/>
      <c r="CP43" s="29">
        <f>SUM(CP7:CP39)</f>
        <v>36727.43</v>
      </c>
      <c r="CQ43" s="29"/>
      <c r="CR43" s="29"/>
      <c r="CS43" s="29">
        <f>SUM(CS7:CS39)</f>
        <v>76676.78</v>
      </c>
      <c r="CT43" s="29"/>
      <c r="CU43" s="29"/>
      <c r="CV43" s="29">
        <f>SUM(CV7:CV39)</f>
        <v>30939.059999999998</v>
      </c>
      <c r="CW43" s="29"/>
      <c r="CX43" s="29"/>
      <c r="CY43" s="29">
        <f>SUM(CY7:CY39)</f>
        <v>33416.37</v>
      </c>
      <c r="CZ43" s="29"/>
      <c r="DA43" s="29"/>
      <c r="DB43" s="29">
        <f>SUM(DB7:DB39)</f>
        <v>29614.59</v>
      </c>
      <c r="DC43" s="11">
        <f>DB43+CY43+CV43+CS43+CP43+CM43+CJ43+CG43+CD43+CA43+BX43+BU43</f>
        <v>545879.22</v>
      </c>
      <c r="DD43" s="37">
        <f>DC43+BR43</f>
        <v>1261675.412857143</v>
      </c>
      <c r="DE43" s="29"/>
      <c r="DF43" s="29"/>
      <c r="DG43" s="29">
        <f>SUM(DG7:DG39)</f>
        <v>48901.45999999999</v>
      </c>
      <c r="DH43" s="29"/>
      <c r="DI43" s="29"/>
      <c r="DJ43" s="29">
        <f>SUM(DJ7:DJ39)</f>
        <v>30348.030000000002</v>
      </c>
      <c r="DK43" s="29"/>
      <c r="DL43" s="29"/>
      <c r="DM43" s="29">
        <f>SUM(DM7:DM39)</f>
        <v>157226.03999999998</v>
      </c>
      <c r="DN43" s="29"/>
      <c r="DO43" s="29"/>
      <c r="DP43" s="29">
        <f>SUM(DP7:DP39)</f>
        <v>47179.71</v>
      </c>
      <c r="DQ43" s="29"/>
      <c r="DR43" s="29"/>
      <c r="DS43" s="29">
        <f>SUM(DS7:DS39)</f>
        <v>44155.84999999999</v>
      </c>
      <c r="DT43" s="29"/>
      <c r="DU43" s="29"/>
      <c r="DV43" s="29">
        <f>SUM(DV7:DV39)</f>
        <v>69605.67000000001</v>
      </c>
      <c r="DW43" s="29"/>
      <c r="DX43" s="29"/>
      <c r="DY43" s="29">
        <f>SUM(DY7:DY39)</f>
        <v>60441.670000000006</v>
      </c>
      <c r="DZ43" s="29"/>
      <c r="EA43" s="29"/>
      <c r="EB43" s="29">
        <f>SUM(EB7:EB39)</f>
        <v>41559.19</v>
      </c>
      <c r="EC43" s="29"/>
      <c r="ED43" s="29"/>
      <c r="EE43" s="29">
        <f>SUM(EE7:EE39)</f>
        <v>30774.27</v>
      </c>
      <c r="EF43" s="29"/>
      <c r="EG43" s="29"/>
      <c r="EH43" s="29">
        <f>SUM(EH7:EH39)</f>
        <v>104972.23000000001</v>
      </c>
      <c r="EI43" s="29"/>
      <c r="EJ43" s="29"/>
      <c r="EK43" s="29">
        <f>SUM(EK7:EK39)</f>
        <v>75472.50000000001</v>
      </c>
      <c r="EL43" s="29"/>
      <c r="EM43" s="29"/>
      <c r="EN43" s="29">
        <f>SUM(EN7:EN39)</f>
        <v>34616.020000000004</v>
      </c>
      <c r="EO43" s="29">
        <f>SUM(EO7:EO39)</f>
        <v>0</v>
      </c>
      <c r="EP43" s="29">
        <f>SUM(EP7:EP39)</f>
        <v>0</v>
      </c>
      <c r="EQ43" s="29"/>
      <c r="ER43" s="29"/>
      <c r="ES43" s="29">
        <f>SUM(ES7:ES42)</f>
        <v>52432.674999999996</v>
      </c>
      <c r="ET43" s="29"/>
      <c r="EU43" s="29"/>
      <c r="EV43" s="29">
        <f>SUM(EV7:EV42)</f>
        <v>36770.895</v>
      </c>
      <c r="EW43" s="29"/>
      <c r="EX43" s="29"/>
      <c r="EY43" s="29">
        <f>SUM(EY7:EY42)</f>
        <v>111395.16500000002</v>
      </c>
      <c r="EZ43" s="29"/>
      <c r="FA43" s="29"/>
      <c r="FB43" s="29">
        <f>SUM(FB7:FB42)</f>
        <v>93958.88500000002</v>
      </c>
      <c r="FC43" s="29"/>
      <c r="FD43" s="29"/>
      <c r="FE43" s="29">
        <f>SUM(FE7:FE42)</f>
        <v>112260.285</v>
      </c>
      <c r="FF43" s="29"/>
      <c r="FG43" s="29"/>
      <c r="FH43" s="29">
        <f>SUM(FH7:FH42)</f>
        <v>36770.895</v>
      </c>
      <c r="FI43" s="29"/>
      <c r="FJ43" s="29"/>
      <c r="FK43" s="29">
        <f>SUM(FK7:FK42)</f>
        <v>47652.66499999999</v>
      </c>
      <c r="FL43" s="29"/>
      <c r="FM43" s="29"/>
      <c r="FN43" s="29">
        <f>SUM(FN7:FN42)</f>
        <v>37990.845</v>
      </c>
      <c r="FO43" s="29"/>
      <c r="FP43" s="29"/>
      <c r="FQ43" s="29">
        <f>SUM(FQ7:FQ42)</f>
        <v>37040.704999999994</v>
      </c>
      <c r="FR43" s="89"/>
      <c r="FS43" s="89"/>
      <c r="FT43" s="29">
        <f>SUM(FT7:FT42)</f>
        <v>165527.505</v>
      </c>
      <c r="FU43" s="89"/>
      <c r="FV43" s="89"/>
      <c r="FW43" s="29">
        <f>SUM(FW7:FW42)</f>
        <v>38184.524999999994</v>
      </c>
      <c r="FX43" s="89"/>
      <c r="FY43" s="89"/>
      <c r="FZ43" s="42">
        <f>SUM(FZ7:FZ42)</f>
        <v>69740.505</v>
      </c>
    </row>
    <row r="44" spans="1:183" s="2" customFormat="1" ht="55.5" customHeight="1">
      <c r="A44" s="38" t="s">
        <v>55</v>
      </c>
      <c r="B44" s="39" t="s">
        <v>43</v>
      </c>
      <c r="C44" s="40"/>
      <c r="D44" s="40"/>
      <c r="E44" s="40"/>
      <c r="F44" s="41"/>
      <c r="G44" s="40"/>
      <c r="H44" s="40"/>
      <c r="I44" s="40"/>
      <c r="J44" s="39"/>
      <c r="K44" s="40"/>
      <c r="L44" s="40"/>
      <c r="M44" s="40"/>
      <c r="N44" s="39"/>
      <c r="O44" s="40"/>
      <c r="P44" s="40"/>
      <c r="Q44" s="40"/>
      <c r="R44" s="39" t="s">
        <v>44</v>
      </c>
      <c r="S44" s="40"/>
      <c r="T44" s="29"/>
      <c r="U44" s="29"/>
      <c r="V44" s="29"/>
      <c r="W44" s="29"/>
      <c r="X44" s="29"/>
      <c r="Y44" s="30"/>
      <c r="Z44" s="29"/>
      <c r="AA44" s="29"/>
      <c r="AB44" s="30"/>
      <c r="AC44" s="39"/>
      <c r="AD44" s="39"/>
      <c r="AE44" s="39"/>
      <c r="AF44" s="24">
        <f aca="true" t="shared" si="5" ref="AF44:AF67">S44+V44+Y44+AB44+AE44</f>
        <v>0</v>
      </c>
      <c r="AG44" s="29"/>
      <c r="AH44" s="29"/>
      <c r="AI44" s="29"/>
      <c r="AJ44" s="29"/>
      <c r="AK44" s="29"/>
      <c r="AL44" s="29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24">
        <f aca="true" t="shared" si="6" ref="BQ44:BQ67">AI43:AI44+AL44+AO44+AR44+AU44+AX44+BA44+BD44+BG44+BJ44+BM44+BP44</f>
        <v>0</v>
      </c>
      <c r="BR44" s="24">
        <f aca="true" t="shared" si="7" ref="BR44:BR67">BQ44+AF44</f>
        <v>0</v>
      </c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11">
        <f aca="true" t="shared" si="8" ref="DC44:DC67">DB44+CY44+CV44+CS44+CP44+CM44+CJ44+CG44+CD44+CA44+BX44+BU44</f>
        <v>0</v>
      </c>
      <c r="DD44" s="37">
        <f aca="true" t="shared" si="9" ref="DD44:DD67">DC44+BR44</f>
        <v>0</v>
      </c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32"/>
      <c r="EP44" s="3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86"/>
      <c r="FR44" s="90"/>
      <c r="FS44" s="90"/>
      <c r="FT44" s="42"/>
      <c r="FU44" s="90"/>
      <c r="FV44" s="90"/>
      <c r="FW44" s="42"/>
      <c r="FX44" s="90"/>
      <c r="FY44" s="90"/>
      <c r="FZ44" s="42"/>
      <c r="GA44" s="161" t="s">
        <v>642</v>
      </c>
    </row>
    <row r="45" spans="1:183" s="3" customFormat="1" ht="21">
      <c r="A45" s="43" t="s">
        <v>45</v>
      </c>
      <c r="B45" s="13"/>
      <c r="C45" s="19">
        <f>C43-C33</f>
        <v>24097.089999999997</v>
      </c>
      <c r="D45" s="19"/>
      <c r="E45" s="19">
        <f aca="true" t="shared" si="10" ref="E45:Q45">E43-E33</f>
        <v>24097.089999999997</v>
      </c>
      <c r="F45" s="19"/>
      <c r="G45" s="19">
        <f t="shared" si="10"/>
        <v>24097.09</v>
      </c>
      <c r="H45" s="19"/>
      <c r="I45" s="19">
        <f t="shared" si="10"/>
        <v>31310.739999999998</v>
      </c>
      <c r="J45" s="19"/>
      <c r="K45" s="19">
        <f t="shared" si="10"/>
        <v>24202.58</v>
      </c>
      <c r="L45" s="19"/>
      <c r="M45" s="19">
        <f t="shared" si="10"/>
        <v>24097.09</v>
      </c>
      <c r="N45" s="19"/>
      <c r="O45" s="19">
        <f t="shared" si="10"/>
        <v>25006.78</v>
      </c>
      <c r="P45" s="19"/>
      <c r="Q45" s="19">
        <f t="shared" si="10"/>
        <v>24097.089999999997</v>
      </c>
      <c r="R45" s="19"/>
      <c r="S45" s="19">
        <f>C45+E45+G45+I45+K45+M45+O45+Q45</f>
        <v>201005.55</v>
      </c>
      <c r="T45" s="35"/>
      <c r="U45" s="35"/>
      <c r="V45" s="35">
        <f>V43</f>
        <v>24003.239999999994</v>
      </c>
      <c r="W45" s="36">
        <f aca="true" t="shared" si="11" ref="W45:AL45">W43</f>
        <v>0</v>
      </c>
      <c r="X45" s="36">
        <f t="shared" si="11"/>
        <v>0</v>
      </c>
      <c r="Y45" s="36">
        <f t="shared" si="11"/>
        <v>28050</v>
      </c>
      <c r="Z45" s="36">
        <f t="shared" si="11"/>
        <v>0</v>
      </c>
      <c r="AA45" s="36">
        <f t="shared" si="11"/>
        <v>0</v>
      </c>
      <c r="AB45" s="36">
        <f t="shared" si="11"/>
        <v>47463.880000000005</v>
      </c>
      <c r="AC45" s="36">
        <f t="shared" si="11"/>
        <v>0</v>
      </c>
      <c r="AD45" s="36">
        <f t="shared" si="11"/>
        <v>0</v>
      </c>
      <c r="AE45" s="36">
        <f t="shared" si="11"/>
        <v>31858.497500000005</v>
      </c>
      <c r="AF45" s="24">
        <f t="shared" si="5"/>
        <v>332381.1675</v>
      </c>
      <c r="AG45" s="36">
        <f t="shared" si="11"/>
        <v>0</v>
      </c>
      <c r="AH45" s="36">
        <f t="shared" si="11"/>
        <v>0</v>
      </c>
      <c r="AI45" s="36">
        <f t="shared" si="11"/>
        <v>30648.965357142857</v>
      </c>
      <c r="AJ45" s="36">
        <f t="shared" si="11"/>
        <v>0</v>
      </c>
      <c r="AK45" s="36">
        <f t="shared" si="11"/>
        <v>0</v>
      </c>
      <c r="AL45" s="36">
        <f t="shared" si="11"/>
        <v>43084.69</v>
      </c>
      <c r="AM45" s="42"/>
      <c r="AN45" s="29"/>
      <c r="AO45" s="29">
        <f>AO43</f>
        <v>30658.300000000003</v>
      </c>
      <c r="AP45" s="29">
        <f aca="true" t="shared" si="12" ref="AP45:AU45">AP43</f>
        <v>0</v>
      </c>
      <c r="AQ45" s="29">
        <f t="shared" si="12"/>
        <v>0</v>
      </c>
      <c r="AR45" s="29">
        <f t="shared" si="12"/>
        <v>33040.28</v>
      </c>
      <c r="AS45" s="29">
        <f t="shared" si="12"/>
        <v>0</v>
      </c>
      <c r="AT45" s="29">
        <f t="shared" si="12"/>
        <v>0</v>
      </c>
      <c r="AU45" s="29">
        <f t="shared" si="12"/>
        <v>28658.2</v>
      </c>
      <c r="AV45" s="29"/>
      <c r="AW45" s="29"/>
      <c r="AX45" s="29">
        <f>AX43</f>
        <v>28602.690000000006</v>
      </c>
      <c r="AY45" s="29">
        <f aca="true" t="shared" si="13" ref="AY45:BD45">AY43</f>
        <v>0</v>
      </c>
      <c r="AZ45" s="29">
        <f t="shared" si="13"/>
        <v>0</v>
      </c>
      <c r="BA45" s="29">
        <f t="shared" si="13"/>
        <v>25019.820000000007</v>
      </c>
      <c r="BB45" s="29">
        <f t="shared" si="13"/>
        <v>0</v>
      </c>
      <c r="BC45" s="29">
        <f t="shared" si="13"/>
        <v>0</v>
      </c>
      <c r="BD45" s="29">
        <f t="shared" si="13"/>
        <v>25837.760000000002</v>
      </c>
      <c r="BE45" s="29">
        <f aca="true" t="shared" si="14" ref="BE45:BM45">BE43</f>
        <v>0</v>
      </c>
      <c r="BF45" s="29">
        <f t="shared" si="14"/>
        <v>0</v>
      </c>
      <c r="BG45" s="29">
        <f t="shared" si="14"/>
        <v>25196.32</v>
      </c>
      <c r="BH45" s="29">
        <f t="shared" si="14"/>
        <v>0</v>
      </c>
      <c r="BI45" s="29">
        <f t="shared" si="14"/>
        <v>0</v>
      </c>
      <c r="BJ45" s="29">
        <f t="shared" si="14"/>
        <v>24147.090000000004</v>
      </c>
      <c r="BK45" s="29">
        <f t="shared" si="14"/>
        <v>0</v>
      </c>
      <c r="BL45" s="29">
        <f t="shared" si="14"/>
        <v>0</v>
      </c>
      <c r="BM45" s="29">
        <f t="shared" si="14"/>
        <v>33062.37000000001</v>
      </c>
      <c r="BN45" s="29">
        <f>BN43</f>
        <v>0</v>
      </c>
      <c r="BO45" s="29">
        <f>BO43</f>
        <v>0</v>
      </c>
      <c r="BP45" s="29">
        <f>BP43</f>
        <v>30608.820000000007</v>
      </c>
      <c r="BQ45" s="24">
        <f t="shared" si="6"/>
        <v>358565.30535714293</v>
      </c>
      <c r="BR45" s="24">
        <f t="shared" si="7"/>
        <v>690946.4728571429</v>
      </c>
      <c r="BS45" s="29"/>
      <c r="BT45" s="29"/>
      <c r="BU45" s="29">
        <f>BU43</f>
        <v>117755.57</v>
      </c>
      <c r="BV45" s="29"/>
      <c r="BW45" s="29"/>
      <c r="BX45" s="29">
        <f>BX43</f>
        <v>28450.109999999997</v>
      </c>
      <c r="BY45" s="29"/>
      <c r="BZ45" s="29"/>
      <c r="CA45" s="29">
        <f>CA43</f>
        <v>50194.409999999996</v>
      </c>
      <c r="CB45" s="29"/>
      <c r="CC45" s="29"/>
      <c r="CD45" s="29">
        <f>CD43</f>
        <v>50062.65999999999</v>
      </c>
      <c r="CE45" s="29"/>
      <c r="CF45" s="29"/>
      <c r="CG45" s="29">
        <f>CG43</f>
        <v>27404.51</v>
      </c>
      <c r="CH45" s="29"/>
      <c r="CI45" s="29"/>
      <c r="CJ45" s="29">
        <f>CJ43</f>
        <v>36937.869999999995</v>
      </c>
      <c r="CK45" s="29"/>
      <c r="CL45" s="29"/>
      <c r="CM45" s="29">
        <f>CM43</f>
        <v>27699.86</v>
      </c>
      <c r="CN45" s="29"/>
      <c r="CO45" s="29"/>
      <c r="CP45" s="29">
        <f>CP43</f>
        <v>36727.43</v>
      </c>
      <c r="CQ45" s="29"/>
      <c r="CR45" s="29"/>
      <c r="CS45" s="29">
        <f>CS43</f>
        <v>76676.78</v>
      </c>
      <c r="CT45" s="29"/>
      <c r="CU45" s="29"/>
      <c r="CV45" s="29">
        <f>CV43</f>
        <v>30939.059999999998</v>
      </c>
      <c r="CW45" s="29"/>
      <c r="CX45" s="29"/>
      <c r="CY45" s="29">
        <f>CY43</f>
        <v>33416.37</v>
      </c>
      <c r="CZ45" s="29"/>
      <c r="DA45" s="29"/>
      <c r="DB45" s="29">
        <f>DB43</f>
        <v>29614.59</v>
      </c>
      <c r="DC45" s="11">
        <f t="shared" si="8"/>
        <v>545879.22</v>
      </c>
      <c r="DD45" s="37">
        <f t="shared" si="9"/>
        <v>1236825.692857143</v>
      </c>
      <c r="DE45" s="29"/>
      <c r="DF45" s="29"/>
      <c r="DG45" s="29">
        <f>DG43</f>
        <v>48901.45999999999</v>
      </c>
      <c r="DH45" s="29"/>
      <c r="DI45" s="29"/>
      <c r="DJ45" s="29">
        <f>DJ43</f>
        <v>30348.030000000002</v>
      </c>
      <c r="DK45" s="29"/>
      <c r="DL45" s="29"/>
      <c r="DM45" s="29">
        <f>DM43</f>
        <v>157226.03999999998</v>
      </c>
      <c r="DN45" s="29"/>
      <c r="DO45" s="29"/>
      <c r="DP45" s="29">
        <f>DP43</f>
        <v>47179.71</v>
      </c>
      <c r="DQ45" s="29"/>
      <c r="DR45" s="29"/>
      <c r="DS45" s="29">
        <f>DS43</f>
        <v>44155.84999999999</v>
      </c>
      <c r="DT45" s="29"/>
      <c r="DU45" s="29"/>
      <c r="DV45" s="29">
        <f>DV43</f>
        <v>69605.67000000001</v>
      </c>
      <c r="DW45" s="29"/>
      <c r="DX45" s="29"/>
      <c r="DY45" s="29">
        <f>DY43</f>
        <v>60441.670000000006</v>
      </c>
      <c r="DZ45" s="29"/>
      <c r="EA45" s="29"/>
      <c r="EB45" s="29">
        <f>EB43</f>
        <v>41559.19</v>
      </c>
      <c r="EC45" s="29"/>
      <c r="ED45" s="29"/>
      <c r="EE45" s="29">
        <f>EE43</f>
        <v>30774.27</v>
      </c>
      <c r="EF45" s="29"/>
      <c r="EG45" s="29"/>
      <c r="EH45" s="29">
        <f>EH43</f>
        <v>104972.23000000001</v>
      </c>
      <c r="EI45" s="29"/>
      <c r="EJ45" s="29"/>
      <c r="EK45" s="29">
        <f>EK43</f>
        <v>75472.50000000001</v>
      </c>
      <c r="EL45" s="29"/>
      <c r="EM45" s="29"/>
      <c r="EN45" s="29">
        <f>EN43</f>
        <v>34616.020000000004</v>
      </c>
      <c r="EO45" s="29">
        <f>EO43</f>
        <v>0</v>
      </c>
      <c r="EP45" s="29">
        <f>EP43</f>
        <v>0</v>
      </c>
      <c r="EQ45" s="29"/>
      <c r="ER45" s="29"/>
      <c r="ES45" s="29">
        <f>ES43</f>
        <v>52432.674999999996</v>
      </c>
      <c r="ET45" s="29"/>
      <c r="EU45" s="29"/>
      <c r="EV45" s="29">
        <f>EV43</f>
        <v>36770.895</v>
      </c>
      <c r="EW45" s="29"/>
      <c r="EX45" s="29"/>
      <c r="EY45" s="29">
        <f>EY43</f>
        <v>111395.16500000002</v>
      </c>
      <c r="EZ45" s="29"/>
      <c r="FA45" s="29"/>
      <c r="FB45" s="29">
        <f>FB43</f>
        <v>93958.88500000002</v>
      </c>
      <c r="FC45" s="29"/>
      <c r="FD45" s="29"/>
      <c r="FE45" s="29">
        <f>FE43</f>
        <v>112260.285</v>
      </c>
      <c r="FF45" s="29"/>
      <c r="FG45" s="29"/>
      <c r="FH45" s="29">
        <f>FH43</f>
        <v>36770.895</v>
      </c>
      <c r="FI45" s="29"/>
      <c r="FJ45" s="29"/>
      <c r="FK45" s="29">
        <f>FK43</f>
        <v>47652.66499999999</v>
      </c>
      <c r="FL45" s="29"/>
      <c r="FM45" s="29"/>
      <c r="FN45" s="29">
        <f>FN43</f>
        <v>37990.845</v>
      </c>
      <c r="FO45" s="29"/>
      <c r="FP45" s="29"/>
      <c r="FQ45" s="30">
        <f>FQ43</f>
        <v>37040.704999999994</v>
      </c>
      <c r="FR45" s="35"/>
      <c r="FS45" s="35"/>
      <c r="FT45" s="29">
        <f>FT43</f>
        <v>165527.505</v>
      </c>
      <c r="FU45" s="35"/>
      <c r="FV45" s="35"/>
      <c r="FW45" s="29">
        <f>FW43</f>
        <v>38184.524999999994</v>
      </c>
      <c r="FX45" s="35"/>
      <c r="FY45" s="35"/>
      <c r="FZ45" s="42">
        <f>FZ43</f>
        <v>69740.505</v>
      </c>
      <c r="GA45" s="26">
        <f>SUM(ES45:FZ45)</f>
        <v>839725.55</v>
      </c>
    </row>
    <row r="46" spans="1:183" s="3" customFormat="1" ht="12.75">
      <c r="A46" s="43" t="s">
        <v>654</v>
      </c>
      <c r="B46" s="167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35"/>
      <c r="U46" s="35"/>
      <c r="V46" s="35"/>
      <c r="W46" s="36"/>
      <c r="X46" s="36"/>
      <c r="Y46" s="168"/>
      <c r="Z46" s="36"/>
      <c r="AA46" s="36"/>
      <c r="AB46" s="168"/>
      <c r="AC46" s="36"/>
      <c r="AD46" s="36"/>
      <c r="AE46" s="36"/>
      <c r="AF46" s="24"/>
      <c r="AG46" s="36"/>
      <c r="AH46" s="36"/>
      <c r="AI46" s="36"/>
      <c r="AJ46" s="36"/>
      <c r="AK46" s="36"/>
      <c r="AL46" s="36"/>
      <c r="AM46" s="42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4"/>
      <c r="BR46" s="24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11"/>
      <c r="DD46" s="37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169">
        <f>ES47+ES48+ES49+ES50</f>
        <v>77031.59</v>
      </c>
      <c r="ET46" s="29"/>
      <c r="EU46" s="29"/>
      <c r="EV46" s="169">
        <f>EV47+EV48+EV49+EV50</f>
        <v>77116.45999999999</v>
      </c>
      <c r="EW46" s="29"/>
      <c r="EX46" s="29"/>
      <c r="EY46" s="169">
        <f>EY47+EY48+EY49+EY50</f>
        <v>77074.01</v>
      </c>
      <c r="EZ46" s="29"/>
      <c r="FA46" s="29"/>
      <c r="FB46" s="169">
        <f>FB47+FB48+FB49+FB50</f>
        <v>77074.01</v>
      </c>
      <c r="FC46" s="29"/>
      <c r="FD46" s="29"/>
      <c r="FE46" s="169">
        <f>FE47+FE48+FE49+FE50</f>
        <v>77074.01</v>
      </c>
      <c r="FF46" s="29"/>
      <c r="FG46" s="29"/>
      <c r="FH46" s="169">
        <f>FH47+FH48+FH49+FH50</f>
        <v>77074.01</v>
      </c>
      <c r="FI46" s="29"/>
      <c r="FJ46" s="29"/>
      <c r="FK46" s="169">
        <f>FK47+FK48+FK49+FK50</f>
        <v>77074.01</v>
      </c>
      <c r="FL46" s="29"/>
      <c r="FM46" s="29"/>
      <c r="FN46" s="169">
        <f>FN47+FN48+FN49+FN50</f>
        <v>77072.28</v>
      </c>
      <c r="FO46" s="29"/>
      <c r="FP46" s="29"/>
      <c r="FQ46" s="169">
        <f>FQ47+FQ48+FQ49+FQ50</f>
        <v>77072.28</v>
      </c>
      <c r="FR46" s="35"/>
      <c r="FS46" s="35"/>
      <c r="FT46" s="169">
        <f>FT47+FT48+FT49+FT50</f>
        <v>77072.28</v>
      </c>
      <c r="FU46" s="35"/>
      <c r="FV46" s="35"/>
      <c r="FW46" s="169">
        <f>FW47+FW48+FW49+FW50</f>
        <v>77072.28</v>
      </c>
      <c r="FX46" s="35"/>
      <c r="FY46" s="35"/>
      <c r="FZ46" s="169">
        <f>FZ47+FZ48+FZ49+FZ50</f>
        <v>77072.28</v>
      </c>
      <c r="GA46" s="34">
        <f>SUM(ES46:FZ46)</f>
        <v>924879.5000000001</v>
      </c>
    </row>
    <row r="47" spans="1:183" s="112" customFormat="1" ht="12.75">
      <c r="A47" s="98" t="s">
        <v>655</v>
      </c>
      <c r="B47" s="99"/>
      <c r="C47" s="100">
        <v>34059.13</v>
      </c>
      <c r="D47" s="100"/>
      <c r="E47" s="100">
        <v>34059.13</v>
      </c>
      <c r="F47" s="100"/>
      <c r="G47" s="100">
        <v>34059.13</v>
      </c>
      <c r="H47" s="100"/>
      <c r="I47" s="100">
        <v>34059.13</v>
      </c>
      <c r="J47" s="101"/>
      <c r="K47" s="100">
        <v>34059.13</v>
      </c>
      <c r="L47" s="100"/>
      <c r="M47" s="100">
        <v>34059.13</v>
      </c>
      <c r="N47" s="101"/>
      <c r="O47" s="100">
        <v>33940.33</v>
      </c>
      <c r="P47" s="100"/>
      <c r="Q47" s="100">
        <v>33940.33</v>
      </c>
      <c r="R47" s="101"/>
      <c r="S47" s="102">
        <f>C47+E47+G47+I47+K47+M47+O47+Q47</f>
        <v>272235.44</v>
      </c>
      <c r="T47" s="103"/>
      <c r="U47" s="103"/>
      <c r="V47" s="103">
        <v>33940.33</v>
      </c>
      <c r="W47" s="103"/>
      <c r="X47" s="103"/>
      <c r="Y47" s="104">
        <v>33940.33</v>
      </c>
      <c r="Z47" s="103"/>
      <c r="AA47" s="103"/>
      <c r="AB47" s="104">
        <v>32973.31</v>
      </c>
      <c r="AC47" s="99"/>
      <c r="AD47" s="99"/>
      <c r="AE47" s="99">
        <v>33617.99</v>
      </c>
      <c r="AF47" s="105">
        <f t="shared" si="5"/>
        <v>406707.4</v>
      </c>
      <c r="AG47" s="103"/>
      <c r="AH47" s="103"/>
      <c r="AI47" s="103">
        <v>40621.83</v>
      </c>
      <c r="AJ47" s="103"/>
      <c r="AK47" s="103"/>
      <c r="AL47" s="103">
        <v>40621.83</v>
      </c>
      <c r="AM47" s="106"/>
      <c r="AN47" s="106"/>
      <c r="AO47" s="106">
        <v>40621.83</v>
      </c>
      <c r="AP47" s="106"/>
      <c r="AQ47" s="106"/>
      <c r="AR47" s="106">
        <v>40621.83</v>
      </c>
      <c r="AS47" s="106"/>
      <c r="AT47" s="106"/>
      <c r="AU47" s="106">
        <v>40621.83</v>
      </c>
      <c r="AV47" s="106"/>
      <c r="AW47" s="106"/>
      <c r="AX47" s="106">
        <v>40621.83</v>
      </c>
      <c r="AY47" s="106"/>
      <c r="AZ47" s="106"/>
      <c r="BA47" s="106">
        <v>40621.78</v>
      </c>
      <c r="BB47" s="106"/>
      <c r="BC47" s="106"/>
      <c r="BD47" s="106">
        <v>40621.83</v>
      </c>
      <c r="BE47" s="106"/>
      <c r="BF47" s="106"/>
      <c r="BG47" s="106">
        <v>40621.83</v>
      </c>
      <c r="BH47" s="106"/>
      <c r="BI47" s="106"/>
      <c r="BJ47" s="106">
        <v>40621.83</v>
      </c>
      <c r="BK47" s="106"/>
      <c r="BL47" s="106"/>
      <c r="BM47" s="106">
        <v>40621.83</v>
      </c>
      <c r="BN47" s="106"/>
      <c r="BO47" s="106"/>
      <c r="BP47" s="106">
        <v>40621.83</v>
      </c>
      <c r="BQ47" s="105">
        <f>AI45:AI47+AL47+AO47+AR47+AU47+AX47+BA47+BD47+BG47+BJ47+BM47+BP47</f>
        <v>487461.9100000001</v>
      </c>
      <c r="BR47" s="105">
        <f t="shared" si="7"/>
        <v>894169.31</v>
      </c>
      <c r="BS47" s="106"/>
      <c r="BT47" s="106"/>
      <c r="BU47" s="106">
        <v>39475.71</v>
      </c>
      <c r="BV47" s="106"/>
      <c r="BW47" s="106"/>
      <c r="BX47" s="106">
        <v>39475.71</v>
      </c>
      <c r="BY47" s="106"/>
      <c r="BZ47" s="106"/>
      <c r="CA47" s="106">
        <v>39475.71</v>
      </c>
      <c r="CB47" s="106"/>
      <c r="CC47" s="106"/>
      <c r="CD47" s="106">
        <v>39475.71</v>
      </c>
      <c r="CE47" s="106"/>
      <c r="CF47" s="106"/>
      <c r="CG47" s="106">
        <v>39451.43</v>
      </c>
      <c r="CH47" s="106"/>
      <c r="CI47" s="106"/>
      <c r="CJ47" s="106">
        <v>39471.99</v>
      </c>
      <c r="CK47" s="106"/>
      <c r="CL47" s="106"/>
      <c r="CM47" s="106">
        <v>39471.99</v>
      </c>
      <c r="CN47" s="106"/>
      <c r="CO47" s="106"/>
      <c r="CP47" s="106">
        <v>39471.99</v>
      </c>
      <c r="CQ47" s="106"/>
      <c r="CR47" s="106"/>
      <c r="CS47" s="106">
        <v>39471.99</v>
      </c>
      <c r="CT47" s="106"/>
      <c r="CU47" s="106"/>
      <c r="CV47" s="106">
        <v>29471.99</v>
      </c>
      <c r="CW47" s="106"/>
      <c r="CX47" s="106"/>
      <c r="CY47" s="106">
        <v>39471.99</v>
      </c>
      <c r="CZ47" s="106"/>
      <c r="DA47" s="106"/>
      <c r="DB47" s="106">
        <v>39471.99</v>
      </c>
      <c r="DC47" s="107">
        <f t="shared" si="8"/>
        <v>463658.20000000007</v>
      </c>
      <c r="DD47" s="108">
        <f t="shared" si="9"/>
        <v>1357827.5100000002</v>
      </c>
      <c r="DE47" s="106"/>
      <c r="DF47" s="106"/>
      <c r="DG47" s="106">
        <v>62221.41</v>
      </c>
      <c r="DH47" s="106"/>
      <c r="DI47" s="106"/>
      <c r="DJ47" s="106">
        <v>62221.41</v>
      </c>
      <c r="DK47" s="106"/>
      <c r="DL47" s="106"/>
      <c r="DM47" s="106">
        <v>62221.41</v>
      </c>
      <c r="DN47" s="106"/>
      <c r="DO47" s="106"/>
      <c r="DP47" s="106">
        <v>62221.41</v>
      </c>
      <c r="DQ47" s="106"/>
      <c r="DR47" s="106"/>
      <c r="DS47" s="106">
        <v>62221.41</v>
      </c>
      <c r="DT47" s="106"/>
      <c r="DU47" s="106"/>
      <c r="DV47" s="106">
        <v>62221.41</v>
      </c>
      <c r="DW47" s="106"/>
      <c r="DX47" s="106"/>
      <c r="DY47" s="106">
        <v>62221.41</v>
      </c>
      <c r="DZ47" s="106"/>
      <c r="EA47" s="106"/>
      <c r="EB47" s="109">
        <v>62221.41</v>
      </c>
      <c r="EC47" s="106"/>
      <c r="ED47" s="106"/>
      <c r="EE47" s="109">
        <v>62221.41</v>
      </c>
      <c r="EF47" s="106"/>
      <c r="EG47" s="106"/>
      <c r="EH47" s="109">
        <v>62221.41</v>
      </c>
      <c r="EI47" s="106"/>
      <c r="EJ47" s="106"/>
      <c r="EK47" s="109">
        <v>62221.41</v>
      </c>
      <c r="EL47" s="106"/>
      <c r="EM47" s="106"/>
      <c r="EN47" s="109">
        <v>62221.41</v>
      </c>
      <c r="EO47" s="109">
        <f>EN47+EK47+EH47+EE47+EB47+DY47+DV47+DS47+DP47+DM47+DJ47+DG47</f>
        <v>746656.9200000003</v>
      </c>
      <c r="EP47" s="109">
        <f>EO47+DD47</f>
        <v>2104484.4300000006</v>
      </c>
      <c r="EQ47" s="106"/>
      <c r="ER47" s="106"/>
      <c r="ES47" s="109">
        <v>73299.11</v>
      </c>
      <c r="ET47" s="106"/>
      <c r="EU47" s="106"/>
      <c r="EV47" s="109">
        <v>73383.98</v>
      </c>
      <c r="EW47" s="106"/>
      <c r="EX47" s="106"/>
      <c r="EY47" s="109">
        <v>73341.53</v>
      </c>
      <c r="EZ47" s="106"/>
      <c r="FA47" s="106"/>
      <c r="FB47" s="109">
        <v>73341.53</v>
      </c>
      <c r="FC47" s="106"/>
      <c r="FD47" s="106"/>
      <c r="FE47" s="109">
        <v>73341.53</v>
      </c>
      <c r="FF47" s="106"/>
      <c r="FG47" s="106"/>
      <c r="FH47" s="109">
        <v>73341.53</v>
      </c>
      <c r="FI47" s="106"/>
      <c r="FJ47" s="106"/>
      <c r="FK47" s="109">
        <v>73341.53</v>
      </c>
      <c r="FL47" s="106"/>
      <c r="FM47" s="106"/>
      <c r="FN47" s="109">
        <v>73339.8</v>
      </c>
      <c r="FO47" s="106"/>
      <c r="FP47" s="106"/>
      <c r="FQ47" s="110">
        <v>73339.8</v>
      </c>
      <c r="FR47" s="111"/>
      <c r="FS47" s="111"/>
      <c r="FT47" s="109">
        <v>73339.8</v>
      </c>
      <c r="FU47" s="111"/>
      <c r="FV47" s="111"/>
      <c r="FW47" s="109">
        <v>73339.8</v>
      </c>
      <c r="FX47" s="111"/>
      <c r="FY47" s="111"/>
      <c r="FZ47" s="109">
        <v>73339.8</v>
      </c>
      <c r="GA47" s="156">
        <f aca="true" t="shared" si="15" ref="GA47:GA67">SUM(ES47:FZ47)</f>
        <v>880089.7400000003</v>
      </c>
    </row>
    <row r="48" spans="1:183" s="112" customFormat="1" ht="12.75">
      <c r="A48" s="98" t="s">
        <v>656</v>
      </c>
      <c r="B48" s="99"/>
      <c r="C48" s="100"/>
      <c r="D48" s="100"/>
      <c r="E48" s="100"/>
      <c r="F48" s="100"/>
      <c r="G48" s="100"/>
      <c r="H48" s="100"/>
      <c r="I48" s="100"/>
      <c r="J48" s="101"/>
      <c r="K48" s="100"/>
      <c r="L48" s="100"/>
      <c r="M48" s="100"/>
      <c r="N48" s="101"/>
      <c r="O48" s="100"/>
      <c r="P48" s="100"/>
      <c r="Q48" s="100"/>
      <c r="R48" s="101"/>
      <c r="S48" s="102"/>
      <c r="T48" s="103"/>
      <c r="U48" s="103"/>
      <c r="V48" s="103"/>
      <c r="W48" s="103"/>
      <c r="X48" s="103"/>
      <c r="Y48" s="104"/>
      <c r="Z48" s="103"/>
      <c r="AA48" s="103"/>
      <c r="AB48" s="104"/>
      <c r="AC48" s="99"/>
      <c r="AD48" s="99"/>
      <c r="AE48" s="99"/>
      <c r="AF48" s="105"/>
      <c r="AG48" s="103"/>
      <c r="AH48" s="103"/>
      <c r="AI48" s="103"/>
      <c r="AJ48" s="103"/>
      <c r="AK48" s="103"/>
      <c r="AL48" s="103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5"/>
      <c r="BR48" s="105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7"/>
      <c r="DD48" s="108"/>
      <c r="DE48" s="106"/>
      <c r="DF48" s="106"/>
      <c r="DG48" s="106"/>
      <c r="DH48" s="106"/>
      <c r="DI48" s="106"/>
      <c r="DJ48" s="106"/>
      <c r="DK48" s="106"/>
      <c r="DL48" s="106"/>
      <c r="DM48" s="106"/>
      <c r="DN48" s="106"/>
      <c r="DO48" s="106"/>
      <c r="DP48" s="106"/>
      <c r="DQ48" s="106"/>
      <c r="DR48" s="106"/>
      <c r="DS48" s="106"/>
      <c r="DT48" s="106"/>
      <c r="DU48" s="106"/>
      <c r="DV48" s="106"/>
      <c r="DW48" s="106"/>
      <c r="DX48" s="106"/>
      <c r="DY48" s="106"/>
      <c r="DZ48" s="106"/>
      <c r="EA48" s="106"/>
      <c r="EB48" s="109"/>
      <c r="EC48" s="106"/>
      <c r="ED48" s="106"/>
      <c r="EE48" s="109"/>
      <c r="EF48" s="106"/>
      <c r="EG48" s="106"/>
      <c r="EH48" s="109"/>
      <c r="EI48" s="106"/>
      <c r="EJ48" s="106"/>
      <c r="EK48" s="109"/>
      <c r="EL48" s="106"/>
      <c r="EM48" s="106"/>
      <c r="EN48" s="109"/>
      <c r="EO48" s="109"/>
      <c r="EP48" s="109"/>
      <c r="EQ48" s="106"/>
      <c r="ER48" s="106"/>
      <c r="ES48" s="109">
        <v>1823.04</v>
      </c>
      <c r="ET48" s="106"/>
      <c r="EU48" s="106"/>
      <c r="EV48" s="109">
        <v>1823.04</v>
      </c>
      <c r="EW48" s="106"/>
      <c r="EX48" s="106"/>
      <c r="EY48" s="109">
        <v>1823.04</v>
      </c>
      <c r="EZ48" s="106"/>
      <c r="FA48" s="106"/>
      <c r="FB48" s="109">
        <v>1823.04</v>
      </c>
      <c r="FC48" s="106"/>
      <c r="FD48" s="106"/>
      <c r="FE48" s="109">
        <v>1823.04</v>
      </c>
      <c r="FF48" s="106"/>
      <c r="FG48" s="106"/>
      <c r="FH48" s="109">
        <v>1823.04</v>
      </c>
      <c r="FI48" s="106"/>
      <c r="FJ48" s="106"/>
      <c r="FK48" s="109">
        <v>1823.04</v>
      </c>
      <c r="FL48" s="106"/>
      <c r="FM48" s="106"/>
      <c r="FN48" s="109">
        <v>1823.04</v>
      </c>
      <c r="FO48" s="106"/>
      <c r="FP48" s="106"/>
      <c r="FQ48" s="109">
        <v>1823.04</v>
      </c>
      <c r="FR48" s="111"/>
      <c r="FS48" s="111"/>
      <c r="FT48" s="109">
        <v>1823.04</v>
      </c>
      <c r="FU48" s="111"/>
      <c r="FV48" s="111"/>
      <c r="FW48" s="109">
        <v>1823.04</v>
      </c>
      <c r="FX48" s="111"/>
      <c r="FY48" s="111"/>
      <c r="FZ48" s="109">
        <v>1823.04</v>
      </c>
      <c r="GA48" s="156">
        <f t="shared" si="15"/>
        <v>21876.480000000007</v>
      </c>
    </row>
    <row r="49" spans="1:183" s="112" customFormat="1" ht="12.75">
      <c r="A49" s="98" t="s">
        <v>657</v>
      </c>
      <c r="B49" s="99"/>
      <c r="C49" s="100"/>
      <c r="D49" s="100"/>
      <c r="E49" s="100"/>
      <c r="F49" s="100"/>
      <c r="G49" s="100"/>
      <c r="H49" s="100"/>
      <c r="I49" s="100"/>
      <c r="J49" s="101"/>
      <c r="K49" s="100"/>
      <c r="L49" s="100"/>
      <c r="M49" s="100"/>
      <c r="N49" s="101"/>
      <c r="O49" s="100"/>
      <c r="P49" s="100"/>
      <c r="Q49" s="100"/>
      <c r="R49" s="101"/>
      <c r="S49" s="102"/>
      <c r="T49" s="103"/>
      <c r="U49" s="103"/>
      <c r="V49" s="103"/>
      <c r="W49" s="103"/>
      <c r="X49" s="103"/>
      <c r="Y49" s="104"/>
      <c r="Z49" s="103"/>
      <c r="AA49" s="103"/>
      <c r="AB49" s="104"/>
      <c r="AC49" s="99"/>
      <c r="AD49" s="99"/>
      <c r="AE49" s="99"/>
      <c r="AF49" s="105"/>
      <c r="AG49" s="103"/>
      <c r="AH49" s="103"/>
      <c r="AI49" s="103"/>
      <c r="AJ49" s="103"/>
      <c r="AK49" s="103"/>
      <c r="AL49" s="103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5"/>
      <c r="BR49" s="105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7"/>
      <c r="DD49" s="108"/>
      <c r="DE49" s="106"/>
      <c r="DF49" s="106"/>
      <c r="DG49" s="106"/>
      <c r="DH49" s="106"/>
      <c r="DI49" s="106"/>
      <c r="DJ49" s="106"/>
      <c r="DK49" s="106"/>
      <c r="DL49" s="106"/>
      <c r="DM49" s="106"/>
      <c r="DN49" s="106"/>
      <c r="DO49" s="106"/>
      <c r="DP49" s="106"/>
      <c r="DQ49" s="106"/>
      <c r="DR49" s="106"/>
      <c r="DS49" s="106"/>
      <c r="DT49" s="106"/>
      <c r="DU49" s="106"/>
      <c r="DV49" s="106"/>
      <c r="DW49" s="106"/>
      <c r="DX49" s="106"/>
      <c r="DY49" s="106"/>
      <c r="DZ49" s="106"/>
      <c r="EA49" s="106"/>
      <c r="EB49" s="109"/>
      <c r="EC49" s="106"/>
      <c r="ED49" s="106"/>
      <c r="EE49" s="109"/>
      <c r="EF49" s="106"/>
      <c r="EG49" s="106"/>
      <c r="EH49" s="109"/>
      <c r="EI49" s="106"/>
      <c r="EJ49" s="106"/>
      <c r="EK49" s="109"/>
      <c r="EL49" s="106"/>
      <c r="EM49" s="106"/>
      <c r="EN49" s="109"/>
      <c r="EO49" s="109"/>
      <c r="EP49" s="109"/>
      <c r="EQ49" s="106"/>
      <c r="ER49" s="106"/>
      <c r="ES49" s="109">
        <v>1221.7</v>
      </c>
      <c r="ET49" s="106"/>
      <c r="EU49" s="106"/>
      <c r="EV49" s="109">
        <v>1221.7</v>
      </c>
      <c r="EW49" s="106"/>
      <c r="EX49" s="106"/>
      <c r="EY49" s="109">
        <v>1221.7</v>
      </c>
      <c r="EZ49" s="106"/>
      <c r="FA49" s="106"/>
      <c r="FB49" s="109">
        <v>1221.7</v>
      </c>
      <c r="FC49" s="106"/>
      <c r="FD49" s="106"/>
      <c r="FE49" s="109">
        <v>1221.7</v>
      </c>
      <c r="FF49" s="106"/>
      <c r="FG49" s="106"/>
      <c r="FH49" s="109">
        <v>1221.7</v>
      </c>
      <c r="FI49" s="106"/>
      <c r="FJ49" s="106"/>
      <c r="FK49" s="109">
        <v>1221.7</v>
      </c>
      <c r="FL49" s="106"/>
      <c r="FM49" s="106"/>
      <c r="FN49" s="109">
        <v>1221.7</v>
      </c>
      <c r="FO49" s="106"/>
      <c r="FP49" s="106"/>
      <c r="FQ49" s="109">
        <v>1221.7</v>
      </c>
      <c r="FR49" s="111"/>
      <c r="FS49" s="111"/>
      <c r="FT49" s="109">
        <v>1221.7</v>
      </c>
      <c r="FU49" s="111"/>
      <c r="FV49" s="111"/>
      <c r="FW49" s="109">
        <v>1221.7</v>
      </c>
      <c r="FX49" s="111"/>
      <c r="FY49" s="111"/>
      <c r="FZ49" s="109">
        <v>1221.7</v>
      </c>
      <c r="GA49" s="156">
        <f t="shared" si="15"/>
        <v>14660.400000000003</v>
      </c>
    </row>
    <row r="50" spans="1:183" s="112" customFormat="1" ht="12.75">
      <c r="A50" s="98" t="s">
        <v>658</v>
      </c>
      <c r="B50" s="99"/>
      <c r="C50" s="100"/>
      <c r="D50" s="100"/>
      <c r="E50" s="100"/>
      <c r="F50" s="100"/>
      <c r="G50" s="100"/>
      <c r="H50" s="100"/>
      <c r="I50" s="100"/>
      <c r="J50" s="101"/>
      <c r="K50" s="100"/>
      <c r="L50" s="100"/>
      <c r="M50" s="100"/>
      <c r="N50" s="101"/>
      <c r="O50" s="100"/>
      <c r="P50" s="100"/>
      <c r="Q50" s="100"/>
      <c r="R50" s="101"/>
      <c r="S50" s="102"/>
      <c r="T50" s="103"/>
      <c r="U50" s="103"/>
      <c r="V50" s="103"/>
      <c r="W50" s="103"/>
      <c r="X50" s="103"/>
      <c r="Y50" s="104"/>
      <c r="Z50" s="103"/>
      <c r="AA50" s="103"/>
      <c r="AB50" s="104"/>
      <c r="AC50" s="99"/>
      <c r="AD50" s="99"/>
      <c r="AE50" s="99"/>
      <c r="AF50" s="105"/>
      <c r="AG50" s="103"/>
      <c r="AH50" s="103"/>
      <c r="AI50" s="103"/>
      <c r="AJ50" s="103"/>
      <c r="AK50" s="103"/>
      <c r="AL50" s="103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5"/>
      <c r="BR50" s="105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7"/>
      <c r="DD50" s="108"/>
      <c r="DE50" s="106"/>
      <c r="DF50" s="106"/>
      <c r="DG50" s="106"/>
      <c r="DH50" s="106"/>
      <c r="DI50" s="106"/>
      <c r="DJ50" s="106"/>
      <c r="DK50" s="106"/>
      <c r="DL50" s="106"/>
      <c r="DM50" s="106"/>
      <c r="DN50" s="106"/>
      <c r="DO50" s="106"/>
      <c r="DP50" s="106"/>
      <c r="DQ50" s="106"/>
      <c r="DR50" s="106"/>
      <c r="DS50" s="106"/>
      <c r="DT50" s="106"/>
      <c r="DU50" s="106"/>
      <c r="DV50" s="106"/>
      <c r="DW50" s="106"/>
      <c r="DX50" s="106"/>
      <c r="DY50" s="106"/>
      <c r="DZ50" s="106"/>
      <c r="EA50" s="106"/>
      <c r="EB50" s="109"/>
      <c r="EC50" s="106"/>
      <c r="ED50" s="106"/>
      <c r="EE50" s="109"/>
      <c r="EF50" s="106"/>
      <c r="EG50" s="106"/>
      <c r="EH50" s="109"/>
      <c r="EI50" s="106"/>
      <c r="EJ50" s="106"/>
      <c r="EK50" s="109"/>
      <c r="EL50" s="106"/>
      <c r="EM50" s="106"/>
      <c r="EN50" s="109"/>
      <c r="EO50" s="109"/>
      <c r="EP50" s="109"/>
      <c r="EQ50" s="106"/>
      <c r="ER50" s="106"/>
      <c r="ES50" s="109">
        <v>687.74</v>
      </c>
      <c r="ET50" s="106"/>
      <c r="EU50" s="106"/>
      <c r="EV50" s="109">
        <v>687.74</v>
      </c>
      <c r="EW50" s="106"/>
      <c r="EX50" s="106"/>
      <c r="EY50" s="109">
        <v>687.74</v>
      </c>
      <c r="EZ50" s="106"/>
      <c r="FA50" s="106"/>
      <c r="FB50" s="109">
        <v>687.74</v>
      </c>
      <c r="FC50" s="106"/>
      <c r="FD50" s="106"/>
      <c r="FE50" s="109">
        <v>687.74</v>
      </c>
      <c r="FF50" s="106"/>
      <c r="FG50" s="106"/>
      <c r="FH50" s="109">
        <v>687.74</v>
      </c>
      <c r="FI50" s="106"/>
      <c r="FJ50" s="106"/>
      <c r="FK50" s="109">
        <v>687.74</v>
      </c>
      <c r="FL50" s="106"/>
      <c r="FM50" s="106"/>
      <c r="FN50" s="109">
        <v>687.74</v>
      </c>
      <c r="FO50" s="106"/>
      <c r="FP50" s="106"/>
      <c r="FQ50" s="109">
        <v>687.74</v>
      </c>
      <c r="FR50" s="111"/>
      <c r="FS50" s="111"/>
      <c r="FT50" s="109">
        <v>687.74</v>
      </c>
      <c r="FU50" s="111"/>
      <c r="FV50" s="111"/>
      <c r="FW50" s="109">
        <v>687.74</v>
      </c>
      <c r="FX50" s="111"/>
      <c r="FY50" s="111"/>
      <c r="FZ50" s="109">
        <v>687.74</v>
      </c>
      <c r="GA50" s="156">
        <f t="shared" si="15"/>
        <v>8252.88</v>
      </c>
    </row>
    <row r="51" spans="1:183" s="3" customFormat="1" ht="12.75">
      <c r="A51" s="43" t="s">
        <v>46</v>
      </c>
      <c r="B51" s="167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35"/>
      <c r="U51" s="35"/>
      <c r="V51" s="35"/>
      <c r="W51" s="36"/>
      <c r="X51" s="36"/>
      <c r="Y51" s="168"/>
      <c r="Z51" s="36"/>
      <c r="AA51" s="36"/>
      <c r="AB51" s="168"/>
      <c r="AC51" s="36"/>
      <c r="AD51" s="36"/>
      <c r="AE51" s="36"/>
      <c r="AF51" s="24"/>
      <c r="AG51" s="36"/>
      <c r="AH51" s="36"/>
      <c r="AI51" s="36"/>
      <c r="AJ51" s="36"/>
      <c r="AK51" s="36"/>
      <c r="AL51" s="36"/>
      <c r="AM51" s="42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4"/>
      <c r="BR51" s="24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11"/>
      <c r="DD51" s="37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169">
        <f>ES52+ES53+ES54+ES55</f>
        <v>67080.23000000001</v>
      </c>
      <c r="ET51" s="29"/>
      <c r="EU51" s="29"/>
      <c r="EV51" s="169">
        <f>EV52+EV53+EV54+EV55</f>
        <v>78076.21</v>
      </c>
      <c r="EW51" s="29"/>
      <c r="EX51" s="29"/>
      <c r="EY51" s="169">
        <f>EY52+EY53+EY54+EY55</f>
        <v>74449.16</v>
      </c>
      <c r="EZ51" s="29"/>
      <c r="FA51" s="29"/>
      <c r="FB51" s="169">
        <f>FB52+FB53+FB54+FB55</f>
        <v>71386.94000000002</v>
      </c>
      <c r="FC51" s="29"/>
      <c r="FD51" s="29"/>
      <c r="FE51" s="169">
        <f>FE52+FE53+FE54+FE55</f>
        <v>78864.28000000001</v>
      </c>
      <c r="FF51" s="29"/>
      <c r="FG51" s="29"/>
      <c r="FH51" s="169">
        <f>FH52+FH53+FH54+FH55</f>
        <v>71137.95000000001</v>
      </c>
      <c r="FI51" s="29"/>
      <c r="FJ51" s="29"/>
      <c r="FK51" s="169">
        <f>FK52+FK53+FK54+FK55</f>
        <v>68560.34000000001</v>
      </c>
      <c r="FL51" s="29"/>
      <c r="FM51" s="29"/>
      <c r="FN51" s="169">
        <f>FN52+FN53+FN54+FN55</f>
        <v>76266.20000000001</v>
      </c>
      <c r="FO51" s="29"/>
      <c r="FP51" s="29"/>
      <c r="FQ51" s="169">
        <f>FQ52+FQ53+FQ54+FQ55</f>
        <v>77901.50000000001</v>
      </c>
      <c r="FR51" s="35"/>
      <c r="FS51" s="35"/>
      <c r="FT51" s="169">
        <f>FT52+FT53+FT54+FT55</f>
        <v>85344.05</v>
      </c>
      <c r="FU51" s="35"/>
      <c r="FV51" s="35"/>
      <c r="FW51" s="169">
        <f>FW52+FW53+FW54+FW55</f>
        <v>73496.63</v>
      </c>
      <c r="FX51" s="35"/>
      <c r="FY51" s="35"/>
      <c r="FZ51" s="169">
        <f>FZ52+FZ53+FZ54+FZ55</f>
        <v>72726.82</v>
      </c>
      <c r="GA51" s="34">
        <f>SUM(ES51:FZ51)</f>
        <v>895290.31</v>
      </c>
    </row>
    <row r="52" spans="1:183" s="112" customFormat="1" ht="12.75">
      <c r="A52" s="98" t="s">
        <v>655</v>
      </c>
      <c r="B52" s="99"/>
      <c r="C52" s="100">
        <f>7058.11+27267.86</f>
        <v>34325.97</v>
      </c>
      <c r="D52" s="100"/>
      <c r="E52" s="100">
        <f>7058.11+24851.88</f>
        <v>31909.99</v>
      </c>
      <c r="F52" s="100"/>
      <c r="G52" s="100">
        <f>7025.46+26639.2</f>
        <v>33664.66</v>
      </c>
      <c r="H52" s="100"/>
      <c r="I52" s="100">
        <f>6817.51+25567.78</f>
        <v>32385.29</v>
      </c>
      <c r="J52" s="101"/>
      <c r="K52" s="100">
        <f>6774.58+30253.12</f>
        <v>37027.7</v>
      </c>
      <c r="L52" s="100"/>
      <c r="M52" s="100">
        <f>6774.58+27303.92</f>
        <v>34078.5</v>
      </c>
      <c r="N52" s="101"/>
      <c r="O52" s="100">
        <f>6842.78+25123.16</f>
        <v>31965.94</v>
      </c>
      <c r="P52" s="100"/>
      <c r="Q52" s="100">
        <f>6987.97+27899.94</f>
        <v>34887.909999999996</v>
      </c>
      <c r="R52" s="101"/>
      <c r="S52" s="102">
        <f>C52+E52+G52+I52+K52+M52+O52+Q52</f>
        <v>270245.95999999996</v>
      </c>
      <c r="T52" s="113"/>
      <c r="U52" s="105"/>
      <c r="V52" s="105">
        <f>7030.39+30993.14</f>
        <v>38023.53</v>
      </c>
      <c r="W52" s="113"/>
      <c r="X52" s="105"/>
      <c r="Y52" s="114">
        <f>7030.39+18761.93</f>
        <v>25792.32</v>
      </c>
      <c r="Z52" s="113"/>
      <c r="AA52" s="105"/>
      <c r="AB52" s="114">
        <f>7030.39+29917.26</f>
        <v>36947.65</v>
      </c>
      <c r="AC52" s="99"/>
      <c r="AD52" s="99"/>
      <c r="AE52" s="99">
        <f>7030.39+25520.49</f>
        <v>32550.88</v>
      </c>
      <c r="AF52" s="105">
        <f t="shared" si="5"/>
        <v>403560.34</v>
      </c>
      <c r="AG52" s="113"/>
      <c r="AH52" s="105"/>
      <c r="AI52" s="105">
        <f>8503.54+27508.31</f>
        <v>36011.850000000006</v>
      </c>
      <c r="AJ52" s="113"/>
      <c r="AK52" s="105"/>
      <c r="AL52" s="105">
        <f>8652.56+29691.54</f>
        <v>38344.1</v>
      </c>
      <c r="AM52" s="113"/>
      <c r="AN52" s="105"/>
      <c r="AO52" s="105">
        <f>8679.97+37882.34</f>
        <v>46562.31</v>
      </c>
      <c r="AP52" s="113"/>
      <c r="AQ52" s="105"/>
      <c r="AR52" s="105">
        <f>8679.97+29889.55</f>
        <v>38569.52</v>
      </c>
      <c r="AS52" s="113"/>
      <c r="AT52" s="105"/>
      <c r="AU52" s="105">
        <f>8679.97+32510.26</f>
        <v>41190.229999999996</v>
      </c>
      <c r="AV52" s="113"/>
      <c r="AW52" s="105"/>
      <c r="AX52" s="105">
        <f>8679.97+29280.36</f>
        <v>37960.33</v>
      </c>
      <c r="AY52" s="113"/>
      <c r="AZ52" s="105"/>
      <c r="BA52" s="105">
        <f>8533.07+30824.35</f>
        <v>39357.42</v>
      </c>
      <c r="BB52" s="113"/>
      <c r="BC52" s="105"/>
      <c r="BD52" s="105">
        <v>41233.12</v>
      </c>
      <c r="BE52" s="113"/>
      <c r="BF52" s="105"/>
      <c r="BG52" s="105">
        <v>38229.54</v>
      </c>
      <c r="BH52" s="113"/>
      <c r="BI52" s="105"/>
      <c r="BJ52" s="105">
        <v>39825.21</v>
      </c>
      <c r="BK52" s="113"/>
      <c r="BL52" s="105"/>
      <c r="BM52" s="105">
        <v>42196.77</v>
      </c>
      <c r="BN52" s="113"/>
      <c r="BO52" s="105"/>
      <c r="BP52" s="105">
        <v>38706.03</v>
      </c>
      <c r="BQ52" s="105">
        <f>AI47:AI52+AL52+AO52+AR52+AU52+AX52+BA52+BD52+BG52+BJ52+BM52+BP52</f>
        <v>478186.43000000005</v>
      </c>
      <c r="BR52" s="105">
        <f t="shared" si="7"/>
        <v>881746.77</v>
      </c>
      <c r="BS52" s="113"/>
      <c r="BT52" s="105"/>
      <c r="BU52" s="105">
        <v>38779.45</v>
      </c>
      <c r="BV52" s="113"/>
      <c r="BW52" s="105"/>
      <c r="BX52" s="105">
        <v>39073.26</v>
      </c>
      <c r="BY52" s="113"/>
      <c r="BZ52" s="105"/>
      <c r="CA52" s="105">
        <v>38615.19</v>
      </c>
      <c r="CB52" s="113"/>
      <c r="CC52" s="105"/>
      <c r="CD52" s="105">
        <v>39686.25</v>
      </c>
      <c r="CE52" s="113"/>
      <c r="CF52" s="105"/>
      <c r="CG52" s="105">
        <v>38162.48</v>
      </c>
      <c r="CH52" s="113"/>
      <c r="CI52" s="105"/>
      <c r="CJ52" s="105">
        <v>38648.86</v>
      </c>
      <c r="CK52" s="113"/>
      <c r="CL52" s="105"/>
      <c r="CM52" s="105">
        <v>38138.33</v>
      </c>
      <c r="CN52" s="113"/>
      <c r="CO52" s="105"/>
      <c r="CP52" s="105">
        <v>43593.1</v>
      </c>
      <c r="CQ52" s="113"/>
      <c r="CR52" s="105"/>
      <c r="CS52" s="105">
        <v>38018.4</v>
      </c>
      <c r="CT52" s="113"/>
      <c r="CU52" s="105"/>
      <c r="CV52" s="105">
        <v>36884.42</v>
      </c>
      <c r="CW52" s="113"/>
      <c r="CX52" s="105"/>
      <c r="CY52" s="105">
        <v>39102.27</v>
      </c>
      <c r="CZ52" s="113"/>
      <c r="DA52" s="105"/>
      <c r="DB52" s="105">
        <v>36672.16</v>
      </c>
      <c r="DC52" s="107">
        <f t="shared" si="8"/>
        <v>465374.17</v>
      </c>
      <c r="DD52" s="108">
        <f t="shared" si="9"/>
        <v>1347120.94</v>
      </c>
      <c r="DE52" s="113"/>
      <c r="DF52" s="105"/>
      <c r="DG52" s="105">
        <v>36788.75</v>
      </c>
      <c r="DH52" s="113"/>
      <c r="DI52" s="105"/>
      <c r="DJ52" s="105">
        <v>60204.25</v>
      </c>
      <c r="DK52" s="113"/>
      <c r="DL52" s="105"/>
      <c r="DM52" s="105">
        <v>57885.63</v>
      </c>
      <c r="DN52" s="113"/>
      <c r="DO52" s="105"/>
      <c r="DP52" s="105">
        <v>57499.05</v>
      </c>
      <c r="DQ52" s="113"/>
      <c r="DR52" s="105"/>
      <c r="DS52" s="105">
        <v>60403.69</v>
      </c>
      <c r="DT52" s="113"/>
      <c r="DU52" s="105"/>
      <c r="DV52" s="105">
        <v>64163.52</v>
      </c>
      <c r="DW52" s="113"/>
      <c r="DX52" s="105"/>
      <c r="DY52" s="105">
        <v>58196.29</v>
      </c>
      <c r="DZ52" s="113"/>
      <c r="EA52" s="105"/>
      <c r="EB52" s="105">
        <v>68821.11</v>
      </c>
      <c r="EC52" s="113"/>
      <c r="ED52" s="105"/>
      <c r="EE52" s="105">
        <v>72016.86</v>
      </c>
      <c r="EF52" s="113"/>
      <c r="EG52" s="105"/>
      <c r="EH52" s="105">
        <v>62436.64</v>
      </c>
      <c r="EI52" s="113"/>
      <c r="EJ52" s="105"/>
      <c r="EK52" s="105">
        <v>61799.85</v>
      </c>
      <c r="EL52" s="113"/>
      <c r="EM52" s="105"/>
      <c r="EN52" s="105">
        <v>60160.18</v>
      </c>
      <c r="EO52" s="109">
        <f aca="true" t="shared" si="16" ref="EO52:EO67">EN52+EK52+EH52+EE52+EB52+DY52+DV52+DS52+DP52+DM52+DJ52+DG52</f>
        <v>720375.82</v>
      </c>
      <c r="EP52" s="109">
        <f aca="true" t="shared" si="17" ref="EP52:EP67">EO52+DD52</f>
        <v>2067496.7599999998</v>
      </c>
      <c r="EQ52" s="113"/>
      <c r="ER52" s="105"/>
      <c r="ES52" s="105">
        <v>63707.11</v>
      </c>
      <c r="ET52" s="113"/>
      <c r="EU52" s="105"/>
      <c r="EV52" s="105">
        <v>74703.09</v>
      </c>
      <c r="EW52" s="113"/>
      <c r="EX52" s="105"/>
      <c r="EY52" s="105">
        <v>71076.04</v>
      </c>
      <c r="EZ52" s="113"/>
      <c r="FA52" s="105"/>
      <c r="FB52" s="105">
        <v>68013.82</v>
      </c>
      <c r="FC52" s="113"/>
      <c r="FD52" s="105"/>
      <c r="FE52" s="105">
        <v>75491.16</v>
      </c>
      <c r="FF52" s="113"/>
      <c r="FG52" s="105"/>
      <c r="FH52" s="105">
        <v>67764.83</v>
      </c>
      <c r="FI52" s="113"/>
      <c r="FJ52" s="105"/>
      <c r="FK52" s="105">
        <v>65187.22</v>
      </c>
      <c r="FL52" s="113"/>
      <c r="FM52" s="105"/>
      <c r="FN52" s="105">
        <v>72893.08</v>
      </c>
      <c r="FO52" s="113"/>
      <c r="FP52" s="105"/>
      <c r="FQ52" s="114">
        <v>74528.38</v>
      </c>
      <c r="FR52" s="111"/>
      <c r="FS52" s="111"/>
      <c r="FT52" s="105">
        <v>81970.93</v>
      </c>
      <c r="FU52" s="111"/>
      <c r="FV52" s="111"/>
      <c r="FW52" s="105">
        <v>70123.51</v>
      </c>
      <c r="FX52" s="111"/>
      <c r="FY52" s="111"/>
      <c r="FZ52" s="105">
        <v>69353.7</v>
      </c>
      <c r="GA52" s="156">
        <f t="shared" si="15"/>
        <v>854812.8699999999</v>
      </c>
    </row>
    <row r="53" spans="1:183" s="112" customFormat="1" ht="12.75">
      <c r="A53" s="98" t="s">
        <v>656</v>
      </c>
      <c r="B53" s="99"/>
      <c r="C53" s="100"/>
      <c r="D53" s="100"/>
      <c r="E53" s="100"/>
      <c r="F53" s="100"/>
      <c r="G53" s="100"/>
      <c r="H53" s="100"/>
      <c r="I53" s="100"/>
      <c r="J53" s="101"/>
      <c r="K53" s="100"/>
      <c r="L53" s="100"/>
      <c r="M53" s="100"/>
      <c r="N53" s="101"/>
      <c r="O53" s="100"/>
      <c r="P53" s="100"/>
      <c r="Q53" s="100"/>
      <c r="R53" s="101"/>
      <c r="S53" s="102"/>
      <c r="T53" s="113"/>
      <c r="U53" s="105"/>
      <c r="V53" s="105"/>
      <c r="W53" s="113"/>
      <c r="X53" s="105"/>
      <c r="Y53" s="114"/>
      <c r="Z53" s="113"/>
      <c r="AA53" s="105"/>
      <c r="AB53" s="114"/>
      <c r="AC53" s="99"/>
      <c r="AD53" s="99"/>
      <c r="AE53" s="99"/>
      <c r="AF53" s="105"/>
      <c r="AG53" s="113"/>
      <c r="AH53" s="105"/>
      <c r="AI53" s="105"/>
      <c r="AJ53" s="113"/>
      <c r="AK53" s="105"/>
      <c r="AL53" s="105"/>
      <c r="AM53" s="113"/>
      <c r="AN53" s="105"/>
      <c r="AO53" s="105"/>
      <c r="AP53" s="113"/>
      <c r="AQ53" s="105"/>
      <c r="AR53" s="105"/>
      <c r="AS53" s="113"/>
      <c r="AT53" s="105"/>
      <c r="AU53" s="105"/>
      <c r="AV53" s="113"/>
      <c r="AW53" s="105"/>
      <c r="AX53" s="105"/>
      <c r="AY53" s="113"/>
      <c r="AZ53" s="105"/>
      <c r="BA53" s="105"/>
      <c r="BB53" s="113"/>
      <c r="BC53" s="105"/>
      <c r="BD53" s="105"/>
      <c r="BE53" s="113"/>
      <c r="BF53" s="105"/>
      <c r="BG53" s="105"/>
      <c r="BH53" s="113"/>
      <c r="BI53" s="105"/>
      <c r="BJ53" s="105"/>
      <c r="BK53" s="113"/>
      <c r="BL53" s="105"/>
      <c r="BM53" s="105"/>
      <c r="BN53" s="113"/>
      <c r="BO53" s="105"/>
      <c r="BP53" s="105"/>
      <c r="BQ53" s="105"/>
      <c r="BR53" s="105"/>
      <c r="BS53" s="113"/>
      <c r="BT53" s="105"/>
      <c r="BU53" s="105"/>
      <c r="BV53" s="113"/>
      <c r="BW53" s="105"/>
      <c r="BX53" s="105"/>
      <c r="BY53" s="113"/>
      <c r="BZ53" s="105"/>
      <c r="CA53" s="105"/>
      <c r="CB53" s="113"/>
      <c r="CC53" s="105"/>
      <c r="CD53" s="105"/>
      <c r="CE53" s="113"/>
      <c r="CF53" s="105"/>
      <c r="CG53" s="105"/>
      <c r="CH53" s="113"/>
      <c r="CI53" s="105"/>
      <c r="CJ53" s="105"/>
      <c r="CK53" s="113"/>
      <c r="CL53" s="105"/>
      <c r="CM53" s="105"/>
      <c r="CN53" s="113"/>
      <c r="CO53" s="105"/>
      <c r="CP53" s="105"/>
      <c r="CQ53" s="113"/>
      <c r="CR53" s="105"/>
      <c r="CS53" s="105"/>
      <c r="CT53" s="113"/>
      <c r="CU53" s="105"/>
      <c r="CV53" s="105"/>
      <c r="CW53" s="113"/>
      <c r="CX53" s="105"/>
      <c r="CY53" s="105"/>
      <c r="CZ53" s="113"/>
      <c r="DA53" s="105"/>
      <c r="DB53" s="105"/>
      <c r="DC53" s="107"/>
      <c r="DD53" s="108"/>
      <c r="DE53" s="113"/>
      <c r="DF53" s="105"/>
      <c r="DG53" s="105"/>
      <c r="DH53" s="113"/>
      <c r="DI53" s="105"/>
      <c r="DJ53" s="105"/>
      <c r="DK53" s="113"/>
      <c r="DL53" s="105"/>
      <c r="DM53" s="105"/>
      <c r="DN53" s="113"/>
      <c r="DO53" s="105"/>
      <c r="DP53" s="105"/>
      <c r="DQ53" s="113"/>
      <c r="DR53" s="105"/>
      <c r="DS53" s="105"/>
      <c r="DT53" s="113"/>
      <c r="DU53" s="105"/>
      <c r="DV53" s="105"/>
      <c r="DW53" s="113"/>
      <c r="DX53" s="105"/>
      <c r="DY53" s="105"/>
      <c r="DZ53" s="113"/>
      <c r="EA53" s="105"/>
      <c r="EB53" s="105"/>
      <c r="EC53" s="113"/>
      <c r="ED53" s="105"/>
      <c r="EE53" s="105"/>
      <c r="EF53" s="113"/>
      <c r="EG53" s="105"/>
      <c r="EH53" s="105"/>
      <c r="EI53" s="113"/>
      <c r="EJ53" s="105"/>
      <c r="EK53" s="105"/>
      <c r="EL53" s="113"/>
      <c r="EM53" s="105"/>
      <c r="EN53" s="105"/>
      <c r="EO53" s="109"/>
      <c r="EP53" s="109"/>
      <c r="EQ53" s="113"/>
      <c r="ER53" s="105"/>
      <c r="ES53" s="105">
        <v>1610.84</v>
      </c>
      <c r="ET53" s="113"/>
      <c r="EU53" s="105"/>
      <c r="EV53" s="105">
        <v>1610.84</v>
      </c>
      <c r="EW53" s="113"/>
      <c r="EX53" s="105"/>
      <c r="EY53" s="105">
        <v>1610.84</v>
      </c>
      <c r="EZ53" s="113"/>
      <c r="FA53" s="105"/>
      <c r="FB53" s="105">
        <v>1610.84</v>
      </c>
      <c r="FC53" s="113"/>
      <c r="FD53" s="105"/>
      <c r="FE53" s="105">
        <v>1610.84</v>
      </c>
      <c r="FF53" s="113"/>
      <c r="FG53" s="105"/>
      <c r="FH53" s="105">
        <v>1610.84</v>
      </c>
      <c r="FI53" s="113"/>
      <c r="FJ53" s="105"/>
      <c r="FK53" s="105">
        <v>1610.84</v>
      </c>
      <c r="FL53" s="113"/>
      <c r="FM53" s="105"/>
      <c r="FN53" s="105">
        <v>1610.84</v>
      </c>
      <c r="FO53" s="113"/>
      <c r="FP53" s="105"/>
      <c r="FQ53" s="105">
        <v>1610.84</v>
      </c>
      <c r="FR53" s="111"/>
      <c r="FS53" s="111"/>
      <c r="FT53" s="105">
        <v>1610.84</v>
      </c>
      <c r="FU53" s="111"/>
      <c r="FV53" s="111"/>
      <c r="FW53" s="105">
        <v>1610.84</v>
      </c>
      <c r="FX53" s="111"/>
      <c r="FY53" s="111"/>
      <c r="FZ53" s="105">
        <v>1610.84</v>
      </c>
      <c r="GA53" s="156">
        <v>19330.06</v>
      </c>
    </row>
    <row r="54" spans="1:183" s="112" customFormat="1" ht="12.75">
      <c r="A54" s="98" t="s">
        <v>657</v>
      </c>
      <c r="B54" s="99"/>
      <c r="C54" s="100"/>
      <c r="D54" s="100"/>
      <c r="E54" s="100"/>
      <c r="F54" s="100"/>
      <c r="G54" s="100"/>
      <c r="H54" s="100"/>
      <c r="I54" s="100"/>
      <c r="J54" s="101"/>
      <c r="K54" s="100"/>
      <c r="L54" s="100"/>
      <c r="M54" s="100"/>
      <c r="N54" s="101"/>
      <c r="O54" s="100"/>
      <c r="P54" s="100"/>
      <c r="Q54" s="100"/>
      <c r="R54" s="101"/>
      <c r="S54" s="102"/>
      <c r="T54" s="113"/>
      <c r="U54" s="105"/>
      <c r="V54" s="105"/>
      <c r="W54" s="113"/>
      <c r="X54" s="105"/>
      <c r="Y54" s="114"/>
      <c r="Z54" s="113"/>
      <c r="AA54" s="105"/>
      <c r="AB54" s="114"/>
      <c r="AC54" s="99"/>
      <c r="AD54" s="99"/>
      <c r="AE54" s="99"/>
      <c r="AF54" s="105"/>
      <c r="AG54" s="113"/>
      <c r="AH54" s="105"/>
      <c r="AI54" s="105"/>
      <c r="AJ54" s="113"/>
      <c r="AK54" s="105"/>
      <c r="AL54" s="105"/>
      <c r="AM54" s="113"/>
      <c r="AN54" s="105"/>
      <c r="AO54" s="105"/>
      <c r="AP54" s="113"/>
      <c r="AQ54" s="105"/>
      <c r="AR54" s="105"/>
      <c r="AS54" s="113"/>
      <c r="AT54" s="105"/>
      <c r="AU54" s="105"/>
      <c r="AV54" s="113"/>
      <c r="AW54" s="105"/>
      <c r="AX54" s="105"/>
      <c r="AY54" s="113"/>
      <c r="AZ54" s="105"/>
      <c r="BA54" s="105"/>
      <c r="BB54" s="113"/>
      <c r="BC54" s="105"/>
      <c r="BD54" s="105"/>
      <c r="BE54" s="113"/>
      <c r="BF54" s="105"/>
      <c r="BG54" s="105"/>
      <c r="BH54" s="113"/>
      <c r="BI54" s="105"/>
      <c r="BJ54" s="105"/>
      <c r="BK54" s="113"/>
      <c r="BL54" s="105"/>
      <c r="BM54" s="105"/>
      <c r="BN54" s="113"/>
      <c r="BO54" s="105"/>
      <c r="BP54" s="105"/>
      <c r="BQ54" s="105"/>
      <c r="BR54" s="105"/>
      <c r="BS54" s="113"/>
      <c r="BT54" s="105"/>
      <c r="BU54" s="105"/>
      <c r="BV54" s="113"/>
      <c r="BW54" s="105"/>
      <c r="BX54" s="105"/>
      <c r="BY54" s="113"/>
      <c r="BZ54" s="105"/>
      <c r="CA54" s="105"/>
      <c r="CB54" s="113"/>
      <c r="CC54" s="105"/>
      <c r="CD54" s="105"/>
      <c r="CE54" s="113"/>
      <c r="CF54" s="105"/>
      <c r="CG54" s="105"/>
      <c r="CH54" s="113"/>
      <c r="CI54" s="105"/>
      <c r="CJ54" s="105"/>
      <c r="CK54" s="113"/>
      <c r="CL54" s="105"/>
      <c r="CM54" s="105"/>
      <c r="CN54" s="113"/>
      <c r="CO54" s="105"/>
      <c r="CP54" s="105"/>
      <c r="CQ54" s="113"/>
      <c r="CR54" s="105"/>
      <c r="CS54" s="105"/>
      <c r="CT54" s="113"/>
      <c r="CU54" s="105"/>
      <c r="CV54" s="105"/>
      <c r="CW54" s="113"/>
      <c r="CX54" s="105"/>
      <c r="CY54" s="105"/>
      <c r="CZ54" s="113"/>
      <c r="DA54" s="105"/>
      <c r="DB54" s="105"/>
      <c r="DC54" s="107"/>
      <c r="DD54" s="108"/>
      <c r="DE54" s="113"/>
      <c r="DF54" s="105"/>
      <c r="DG54" s="105"/>
      <c r="DH54" s="113"/>
      <c r="DI54" s="105"/>
      <c r="DJ54" s="105"/>
      <c r="DK54" s="113"/>
      <c r="DL54" s="105"/>
      <c r="DM54" s="105"/>
      <c r="DN54" s="113"/>
      <c r="DO54" s="105"/>
      <c r="DP54" s="105"/>
      <c r="DQ54" s="113"/>
      <c r="DR54" s="105"/>
      <c r="DS54" s="105"/>
      <c r="DT54" s="113"/>
      <c r="DU54" s="105"/>
      <c r="DV54" s="105"/>
      <c r="DW54" s="113"/>
      <c r="DX54" s="105"/>
      <c r="DY54" s="105"/>
      <c r="DZ54" s="113"/>
      <c r="EA54" s="105"/>
      <c r="EB54" s="105"/>
      <c r="EC54" s="113"/>
      <c r="ED54" s="105"/>
      <c r="EE54" s="105"/>
      <c r="EF54" s="113"/>
      <c r="EG54" s="105"/>
      <c r="EH54" s="105"/>
      <c r="EI54" s="113"/>
      <c r="EJ54" s="105"/>
      <c r="EK54" s="105"/>
      <c r="EL54" s="113"/>
      <c r="EM54" s="105"/>
      <c r="EN54" s="105"/>
      <c r="EO54" s="109"/>
      <c r="EP54" s="109"/>
      <c r="EQ54" s="113"/>
      <c r="ER54" s="105"/>
      <c r="ES54" s="105">
        <v>1102.46</v>
      </c>
      <c r="ET54" s="113"/>
      <c r="EU54" s="105"/>
      <c r="EV54" s="105">
        <v>1102.46</v>
      </c>
      <c r="EW54" s="113"/>
      <c r="EX54" s="105"/>
      <c r="EY54" s="105">
        <v>1102.46</v>
      </c>
      <c r="EZ54" s="113"/>
      <c r="FA54" s="105"/>
      <c r="FB54" s="105">
        <v>1102.46</v>
      </c>
      <c r="FC54" s="113"/>
      <c r="FD54" s="105"/>
      <c r="FE54" s="105">
        <v>1102.46</v>
      </c>
      <c r="FF54" s="113"/>
      <c r="FG54" s="105"/>
      <c r="FH54" s="105">
        <v>1102.46</v>
      </c>
      <c r="FI54" s="113"/>
      <c r="FJ54" s="105"/>
      <c r="FK54" s="105">
        <v>1102.46</v>
      </c>
      <c r="FL54" s="113"/>
      <c r="FM54" s="105"/>
      <c r="FN54" s="105">
        <v>1102.46</v>
      </c>
      <c r="FO54" s="113"/>
      <c r="FP54" s="105"/>
      <c r="FQ54" s="105">
        <v>1102.46</v>
      </c>
      <c r="FR54" s="111"/>
      <c r="FS54" s="111"/>
      <c r="FT54" s="105">
        <v>1102.46</v>
      </c>
      <c r="FU54" s="111"/>
      <c r="FV54" s="111"/>
      <c r="FW54" s="105">
        <v>1102.46</v>
      </c>
      <c r="FX54" s="111"/>
      <c r="FY54" s="111"/>
      <c r="FZ54" s="105">
        <v>1102.46</v>
      </c>
      <c r="GA54" s="156">
        <v>13229.55</v>
      </c>
    </row>
    <row r="55" spans="1:183" s="112" customFormat="1" ht="12.75">
      <c r="A55" s="98" t="s">
        <v>658</v>
      </c>
      <c r="B55" s="99"/>
      <c r="C55" s="100"/>
      <c r="D55" s="100"/>
      <c r="E55" s="100"/>
      <c r="F55" s="100"/>
      <c r="G55" s="100"/>
      <c r="H55" s="100"/>
      <c r="I55" s="100"/>
      <c r="J55" s="101"/>
      <c r="K55" s="100"/>
      <c r="L55" s="100"/>
      <c r="M55" s="100"/>
      <c r="N55" s="101"/>
      <c r="O55" s="100"/>
      <c r="P55" s="100"/>
      <c r="Q55" s="100"/>
      <c r="R55" s="101"/>
      <c r="S55" s="102"/>
      <c r="T55" s="113"/>
      <c r="U55" s="105"/>
      <c r="V55" s="105"/>
      <c r="W55" s="113"/>
      <c r="X55" s="105"/>
      <c r="Y55" s="114"/>
      <c r="Z55" s="113"/>
      <c r="AA55" s="105"/>
      <c r="AB55" s="114"/>
      <c r="AC55" s="99"/>
      <c r="AD55" s="99"/>
      <c r="AE55" s="99"/>
      <c r="AF55" s="105"/>
      <c r="AG55" s="113"/>
      <c r="AH55" s="105"/>
      <c r="AI55" s="105"/>
      <c r="AJ55" s="113"/>
      <c r="AK55" s="105"/>
      <c r="AL55" s="105"/>
      <c r="AM55" s="113"/>
      <c r="AN55" s="105"/>
      <c r="AO55" s="105"/>
      <c r="AP55" s="113"/>
      <c r="AQ55" s="105"/>
      <c r="AR55" s="105"/>
      <c r="AS55" s="113"/>
      <c r="AT55" s="105"/>
      <c r="AU55" s="105"/>
      <c r="AV55" s="113"/>
      <c r="AW55" s="105"/>
      <c r="AX55" s="105"/>
      <c r="AY55" s="113"/>
      <c r="AZ55" s="105"/>
      <c r="BA55" s="105"/>
      <c r="BB55" s="113"/>
      <c r="BC55" s="105"/>
      <c r="BD55" s="105"/>
      <c r="BE55" s="113"/>
      <c r="BF55" s="105"/>
      <c r="BG55" s="105"/>
      <c r="BH55" s="113"/>
      <c r="BI55" s="105"/>
      <c r="BJ55" s="105"/>
      <c r="BK55" s="113"/>
      <c r="BL55" s="105"/>
      <c r="BM55" s="105"/>
      <c r="BN55" s="113"/>
      <c r="BO55" s="105"/>
      <c r="BP55" s="105"/>
      <c r="BQ55" s="105"/>
      <c r="BR55" s="105"/>
      <c r="BS55" s="113"/>
      <c r="BT55" s="105"/>
      <c r="BU55" s="105"/>
      <c r="BV55" s="113"/>
      <c r="BW55" s="105"/>
      <c r="BX55" s="105"/>
      <c r="BY55" s="113"/>
      <c r="BZ55" s="105"/>
      <c r="CA55" s="105"/>
      <c r="CB55" s="113"/>
      <c r="CC55" s="105"/>
      <c r="CD55" s="105"/>
      <c r="CE55" s="113"/>
      <c r="CF55" s="105"/>
      <c r="CG55" s="105"/>
      <c r="CH55" s="113"/>
      <c r="CI55" s="105"/>
      <c r="CJ55" s="105"/>
      <c r="CK55" s="113"/>
      <c r="CL55" s="105"/>
      <c r="CM55" s="105"/>
      <c r="CN55" s="113"/>
      <c r="CO55" s="105"/>
      <c r="CP55" s="105"/>
      <c r="CQ55" s="113"/>
      <c r="CR55" s="105"/>
      <c r="CS55" s="105"/>
      <c r="CT55" s="113"/>
      <c r="CU55" s="105"/>
      <c r="CV55" s="105"/>
      <c r="CW55" s="113"/>
      <c r="CX55" s="105"/>
      <c r="CY55" s="105"/>
      <c r="CZ55" s="113"/>
      <c r="DA55" s="105"/>
      <c r="DB55" s="105"/>
      <c r="DC55" s="107"/>
      <c r="DD55" s="108"/>
      <c r="DE55" s="113"/>
      <c r="DF55" s="105"/>
      <c r="DG55" s="105"/>
      <c r="DH55" s="113"/>
      <c r="DI55" s="105"/>
      <c r="DJ55" s="105"/>
      <c r="DK55" s="113"/>
      <c r="DL55" s="105"/>
      <c r="DM55" s="105"/>
      <c r="DN55" s="113"/>
      <c r="DO55" s="105"/>
      <c r="DP55" s="105"/>
      <c r="DQ55" s="113"/>
      <c r="DR55" s="105"/>
      <c r="DS55" s="105"/>
      <c r="DT55" s="113"/>
      <c r="DU55" s="105"/>
      <c r="DV55" s="105"/>
      <c r="DW55" s="113"/>
      <c r="DX55" s="105"/>
      <c r="DY55" s="105"/>
      <c r="DZ55" s="113"/>
      <c r="EA55" s="105"/>
      <c r="EB55" s="105"/>
      <c r="EC55" s="113"/>
      <c r="ED55" s="105"/>
      <c r="EE55" s="105"/>
      <c r="EF55" s="113"/>
      <c r="EG55" s="105"/>
      <c r="EH55" s="105"/>
      <c r="EI55" s="113"/>
      <c r="EJ55" s="105"/>
      <c r="EK55" s="105"/>
      <c r="EL55" s="113"/>
      <c r="EM55" s="105"/>
      <c r="EN55" s="105"/>
      <c r="EO55" s="109"/>
      <c r="EP55" s="109"/>
      <c r="EQ55" s="113"/>
      <c r="ER55" s="105"/>
      <c r="ES55" s="105">
        <v>659.82</v>
      </c>
      <c r="ET55" s="113"/>
      <c r="EU55" s="105"/>
      <c r="EV55" s="105">
        <v>659.82</v>
      </c>
      <c r="EW55" s="113"/>
      <c r="EX55" s="105"/>
      <c r="EY55" s="105">
        <v>659.82</v>
      </c>
      <c r="EZ55" s="113"/>
      <c r="FA55" s="105"/>
      <c r="FB55" s="105">
        <v>659.82</v>
      </c>
      <c r="FC55" s="113"/>
      <c r="FD55" s="105"/>
      <c r="FE55" s="105">
        <v>659.82</v>
      </c>
      <c r="FF55" s="113"/>
      <c r="FG55" s="105"/>
      <c r="FH55" s="105">
        <v>659.82</v>
      </c>
      <c r="FI55" s="113"/>
      <c r="FJ55" s="105"/>
      <c r="FK55" s="105">
        <v>659.82</v>
      </c>
      <c r="FL55" s="113"/>
      <c r="FM55" s="105"/>
      <c r="FN55" s="105">
        <v>659.82</v>
      </c>
      <c r="FO55" s="113"/>
      <c r="FP55" s="105"/>
      <c r="FQ55" s="105">
        <v>659.82</v>
      </c>
      <c r="FR55" s="111"/>
      <c r="FS55" s="111"/>
      <c r="FT55" s="105">
        <v>659.82</v>
      </c>
      <c r="FU55" s="111"/>
      <c r="FV55" s="111"/>
      <c r="FW55" s="105">
        <v>659.82</v>
      </c>
      <c r="FX55" s="111"/>
      <c r="FY55" s="111"/>
      <c r="FZ55" s="105">
        <v>659.82</v>
      </c>
      <c r="GA55" s="156">
        <v>7917.81</v>
      </c>
    </row>
    <row r="56" spans="1:183" s="4" customFormat="1" ht="18" customHeight="1">
      <c r="A56" s="39" t="s">
        <v>47</v>
      </c>
      <c r="B56" s="20">
        <v>35680.99</v>
      </c>
      <c r="C56" s="44">
        <f>C47-C52</f>
        <v>-266.8400000000038</v>
      </c>
      <c r="D56" s="44"/>
      <c r="E56" s="44">
        <f>E47-E52</f>
        <v>2149.139999999996</v>
      </c>
      <c r="F56" s="44"/>
      <c r="G56" s="44">
        <f>G47-G52</f>
        <v>394.4699999999939</v>
      </c>
      <c r="H56" s="44"/>
      <c r="I56" s="44">
        <f>I47-I52</f>
        <v>1673.8399999999965</v>
      </c>
      <c r="J56" s="44"/>
      <c r="K56" s="44">
        <f>K47-K52</f>
        <v>-2968.5699999999997</v>
      </c>
      <c r="L56" s="44"/>
      <c r="M56" s="44">
        <f>M47-M52</f>
        <v>-19.37000000000262</v>
      </c>
      <c r="N56" s="44"/>
      <c r="O56" s="44">
        <f>O47-O52</f>
        <v>1974.390000000003</v>
      </c>
      <c r="P56" s="44"/>
      <c r="Q56" s="44">
        <f>Q47-Q52</f>
        <v>-947.5799999999945</v>
      </c>
      <c r="R56" s="44">
        <v>37076.31</v>
      </c>
      <c r="S56" s="19">
        <f>C56+E56+G56+I56+K56+M56+O56+Q56</f>
        <v>1989.4799999999886</v>
      </c>
      <c r="T56" s="24"/>
      <c r="U56" s="24"/>
      <c r="V56" s="24">
        <f aca="true" t="shared" si="18" ref="V56:AE56">V47-V52</f>
        <v>-4083.199999999997</v>
      </c>
      <c r="W56" s="24">
        <f t="shared" si="18"/>
        <v>0</v>
      </c>
      <c r="X56" s="24">
        <f t="shared" si="18"/>
        <v>0</v>
      </c>
      <c r="Y56" s="24">
        <f t="shared" si="18"/>
        <v>8148.010000000002</v>
      </c>
      <c r="Z56" s="24">
        <f t="shared" si="18"/>
        <v>0</v>
      </c>
      <c r="AA56" s="24">
        <f t="shared" si="18"/>
        <v>0</v>
      </c>
      <c r="AB56" s="24">
        <f t="shared" si="18"/>
        <v>-3974.340000000004</v>
      </c>
      <c r="AC56" s="24">
        <f t="shared" si="18"/>
        <v>0</v>
      </c>
      <c r="AD56" s="24">
        <f t="shared" si="18"/>
        <v>0</v>
      </c>
      <c r="AE56" s="24">
        <f t="shared" si="18"/>
        <v>1067.109999999997</v>
      </c>
      <c r="AF56" s="24">
        <f t="shared" si="5"/>
        <v>3147.0599999999868</v>
      </c>
      <c r="AG56" s="24">
        <f aca="true" t="shared" si="19" ref="AG56:AL56">AG47-AG52</f>
        <v>0</v>
      </c>
      <c r="AH56" s="24">
        <f t="shared" si="19"/>
        <v>0</v>
      </c>
      <c r="AI56" s="24">
        <f t="shared" si="19"/>
        <v>4609.979999999996</v>
      </c>
      <c r="AJ56" s="24">
        <f t="shared" si="19"/>
        <v>0</v>
      </c>
      <c r="AK56" s="24">
        <f t="shared" si="19"/>
        <v>0</v>
      </c>
      <c r="AL56" s="24">
        <f t="shared" si="19"/>
        <v>2277.730000000003</v>
      </c>
      <c r="AM56" s="24"/>
      <c r="AN56" s="24"/>
      <c r="AO56" s="24">
        <f aca="true" t="shared" si="20" ref="AO56:AU56">AO47-AO52</f>
        <v>-5940.479999999996</v>
      </c>
      <c r="AP56" s="24">
        <f t="shared" si="20"/>
        <v>0</v>
      </c>
      <c r="AQ56" s="24">
        <f t="shared" si="20"/>
        <v>0</v>
      </c>
      <c r="AR56" s="24">
        <f t="shared" si="20"/>
        <v>2052.310000000005</v>
      </c>
      <c r="AS56" s="24">
        <f t="shared" si="20"/>
        <v>0</v>
      </c>
      <c r="AT56" s="24">
        <f t="shared" si="20"/>
        <v>0</v>
      </c>
      <c r="AU56" s="24">
        <f t="shared" si="20"/>
        <v>-568.3999999999942</v>
      </c>
      <c r="AV56" s="24"/>
      <c r="AW56" s="24"/>
      <c r="AX56" s="24">
        <f aca="true" t="shared" si="21" ref="AX56:BP56">AX47-AX52</f>
        <v>2661.5</v>
      </c>
      <c r="AY56" s="24">
        <f t="shared" si="21"/>
        <v>0</v>
      </c>
      <c r="AZ56" s="24">
        <f t="shared" si="21"/>
        <v>0</v>
      </c>
      <c r="BA56" s="24">
        <f t="shared" si="21"/>
        <v>1264.3600000000006</v>
      </c>
      <c r="BB56" s="24">
        <f t="shared" si="21"/>
        <v>0</v>
      </c>
      <c r="BC56" s="24">
        <f t="shared" si="21"/>
        <v>0</v>
      </c>
      <c r="BD56" s="24">
        <f t="shared" si="21"/>
        <v>-611.2900000000009</v>
      </c>
      <c r="BE56" s="24">
        <f t="shared" si="21"/>
        <v>0</v>
      </c>
      <c r="BF56" s="24">
        <f t="shared" si="21"/>
        <v>0</v>
      </c>
      <c r="BG56" s="24">
        <f t="shared" si="21"/>
        <v>2392.290000000001</v>
      </c>
      <c r="BH56" s="24">
        <f t="shared" si="21"/>
        <v>0</v>
      </c>
      <c r="BI56" s="24">
        <f t="shared" si="21"/>
        <v>0</v>
      </c>
      <c r="BJ56" s="24">
        <f t="shared" si="21"/>
        <v>796.6200000000026</v>
      </c>
      <c r="BK56" s="24">
        <f t="shared" si="21"/>
        <v>0</v>
      </c>
      <c r="BL56" s="24">
        <f t="shared" si="21"/>
        <v>0</v>
      </c>
      <c r="BM56" s="24">
        <f t="shared" si="21"/>
        <v>-1574.939999999995</v>
      </c>
      <c r="BN56" s="24">
        <f t="shared" si="21"/>
        <v>0</v>
      </c>
      <c r="BO56" s="24">
        <f t="shared" si="21"/>
        <v>0</v>
      </c>
      <c r="BP56" s="24">
        <f t="shared" si="21"/>
        <v>1915.800000000003</v>
      </c>
      <c r="BQ56" s="24">
        <f>AI52:AI56+AL56+AO56+AR56+AU56+AX56+BA56+BD56+BG56+BJ56+BM56+BP56</f>
        <v>9275.480000000025</v>
      </c>
      <c r="BR56" s="24">
        <f t="shared" si="7"/>
        <v>12422.540000000012</v>
      </c>
      <c r="BS56" s="24"/>
      <c r="BT56" s="24"/>
      <c r="BU56" s="24">
        <f>BU47-BU52</f>
        <v>696.260000000002</v>
      </c>
      <c r="BV56" s="24"/>
      <c r="BW56" s="24"/>
      <c r="BX56" s="24">
        <f>BX47-BX52</f>
        <v>402.4499999999971</v>
      </c>
      <c r="BY56" s="24"/>
      <c r="BZ56" s="24"/>
      <c r="CA56" s="24">
        <f>CA47-CA52</f>
        <v>860.5199999999968</v>
      </c>
      <c r="CB56" s="24"/>
      <c r="CC56" s="24"/>
      <c r="CD56" s="24">
        <f>CD47-CD52</f>
        <v>-210.54000000000087</v>
      </c>
      <c r="CE56" s="24"/>
      <c r="CF56" s="24"/>
      <c r="CG56" s="24">
        <f>CG47-CG52</f>
        <v>1288.949999999997</v>
      </c>
      <c r="CH56" s="24"/>
      <c r="CI56" s="24"/>
      <c r="CJ56" s="24">
        <f>CJ47-CJ52</f>
        <v>823.1299999999974</v>
      </c>
      <c r="CK56" s="24"/>
      <c r="CL56" s="24"/>
      <c r="CM56" s="24">
        <f>CM47-CM52</f>
        <v>1333.6599999999962</v>
      </c>
      <c r="CN56" s="24"/>
      <c r="CO56" s="24"/>
      <c r="CP56" s="24">
        <f>CP47-CP52</f>
        <v>-4121.110000000001</v>
      </c>
      <c r="CQ56" s="24"/>
      <c r="CR56" s="24"/>
      <c r="CS56" s="24">
        <f>CS47-CS52</f>
        <v>1453.5899999999965</v>
      </c>
      <c r="CT56" s="24"/>
      <c r="CU56" s="24"/>
      <c r="CV56" s="24">
        <f>CV47-CV52</f>
        <v>-7412.429999999997</v>
      </c>
      <c r="CW56" s="24"/>
      <c r="CX56" s="24"/>
      <c r="CY56" s="24">
        <f>CY47-CY52</f>
        <v>369.72000000000116</v>
      </c>
      <c r="CZ56" s="24"/>
      <c r="DA56" s="24"/>
      <c r="DB56" s="24">
        <f>DB47-DB52</f>
        <v>2799.8299999999945</v>
      </c>
      <c r="DC56" s="11">
        <f t="shared" si="8"/>
        <v>-1715.9700000000194</v>
      </c>
      <c r="DD56" s="37">
        <f t="shared" si="9"/>
        <v>10706.569999999992</v>
      </c>
      <c r="DE56" s="24"/>
      <c r="DF56" s="24"/>
      <c r="DG56" s="24">
        <f>DG47-DG52</f>
        <v>25432.660000000003</v>
      </c>
      <c r="DH56" s="24"/>
      <c r="DI56" s="24"/>
      <c r="DJ56" s="24">
        <f>DJ47-DJ52</f>
        <v>2017.1600000000035</v>
      </c>
      <c r="DK56" s="24"/>
      <c r="DL56" s="24"/>
      <c r="DM56" s="24">
        <f>DM47-DM52</f>
        <v>4335.780000000006</v>
      </c>
      <c r="DN56" s="24"/>
      <c r="DO56" s="24"/>
      <c r="DP56" s="24">
        <f>DP47-DP52</f>
        <v>4722.360000000001</v>
      </c>
      <c r="DQ56" s="24"/>
      <c r="DR56" s="24"/>
      <c r="DS56" s="24">
        <f>DS47-DS52</f>
        <v>1817.7200000000012</v>
      </c>
      <c r="DT56" s="24"/>
      <c r="DU56" s="24"/>
      <c r="DV56" s="24">
        <f>DV47-DV52</f>
        <v>-1942.1099999999933</v>
      </c>
      <c r="DW56" s="24"/>
      <c r="DX56" s="24"/>
      <c r="DY56" s="24">
        <f>DY47-DY52</f>
        <v>4025.1200000000026</v>
      </c>
      <c r="DZ56" s="24"/>
      <c r="EA56" s="24"/>
      <c r="EB56" s="24">
        <f>EB47-EB52</f>
        <v>-6599.699999999997</v>
      </c>
      <c r="EC56" s="24"/>
      <c r="ED56" s="24"/>
      <c r="EE56" s="24">
        <f>EE47-EE52</f>
        <v>-9795.449999999997</v>
      </c>
      <c r="EF56" s="24"/>
      <c r="EG56" s="24"/>
      <c r="EH56" s="24">
        <f>EH47-EH52</f>
        <v>-215.22999999999593</v>
      </c>
      <c r="EI56" s="24"/>
      <c r="EJ56" s="24"/>
      <c r="EK56" s="24">
        <f>EK47-EK52</f>
        <v>421.56000000000495</v>
      </c>
      <c r="EL56" s="24"/>
      <c r="EM56" s="24"/>
      <c r="EN56" s="24">
        <f>EN47-EN52</f>
        <v>2061.230000000003</v>
      </c>
      <c r="EO56" s="36">
        <f t="shared" si="16"/>
        <v>26281.100000000042</v>
      </c>
      <c r="EP56" s="36">
        <f t="shared" si="17"/>
        <v>36987.670000000035</v>
      </c>
      <c r="EQ56" s="24"/>
      <c r="ER56" s="24"/>
      <c r="ES56" s="24">
        <f>ES46-ES51</f>
        <v>9951.359999999986</v>
      </c>
      <c r="ET56" s="24"/>
      <c r="EU56" s="24"/>
      <c r="EV56" s="24">
        <f>EV46-EV51</f>
        <v>-959.7500000000146</v>
      </c>
      <c r="EW56" s="24"/>
      <c r="EX56" s="24"/>
      <c r="EY56" s="24">
        <f>EY46-EY51</f>
        <v>2624.8499999999913</v>
      </c>
      <c r="EZ56" s="24"/>
      <c r="FA56" s="24"/>
      <c r="FB56" s="24">
        <f>FB46-FB51</f>
        <v>5687.069999999978</v>
      </c>
      <c r="FC56" s="24"/>
      <c r="FD56" s="24"/>
      <c r="FE56" s="24">
        <f>FE46-FE51</f>
        <v>-1790.2700000000186</v>
      </c>
      <c r="FF56" s="24"/>
      <c r="FG56" s="24"/>
      <c r="FH56" s="24">
        <f>FH46-FH51</f>
        <v>5936.059999999983</v>
      </c>
      <c r="FI56" s="24"/>
      <c r="FJ56" s="24"/>
      <c r="FK56" s="24">
        <f>FK46-FK51</f>
        <v>8513.669999999984</v>
      </c>
      <c r="FL56" s="24"/>
      <c r="FM56" s="24"/>
      <c r="FN56" s="24">
        <f>FN46-FN51</f>
        <v>806.0799999999872</v>
      </c>
      <c r="FO56" s="24"/>
      <c r="FP56" s="24"/>
      <c r="FQ56" s="24">
        <f>FQ46-FQ51</f>
        <v>-829.2200000000157</v>
      </c>
      <c r="FR56" s="91"/>
      <c r="FS56" s="91"/>
      <c r="FT56" s="24">
        <f>FT46-FT51</f>
        <v>-8271.770000000004</v>
      </c>
      <c r="FU56" s="91"/>
      <c r="FV56" s="91"/>
      <c r="FW56" s="24">
        <f>FW46-FW51</f>
        <v>3575.649999999994</v>
      </c>
      <c r="FX56" s="91"/>
      <c r="FY56" s="91"/>
      <c r="FZ56" s="24">
        <f>FZ46-FZ51</f>
        <v>4345.459999999992</v>
      </c>
      <c r="GA56" s="26">
        <f t="shared" si="15"/>
        <v>29589.189999999842</v>
      </c>
    </row>
    <row r="57" spans="1:183" s="4" customFormat="1" ht="22.5" hidden="1">
      <c r="A57" s="39" t="s">
        <v>48</v>
      </c>
      <c r="B57" s="20"/>
      <c r="C57" s="44"/>
      <c r="D57" s="44"/>
      <c r="E57" s="44"/>
      <c r="F57" s="44"/>
      <c r="G57" s="44"/>
      <c r="H57" s="44"/>
      <c r="I57" s="44"/>
      <c r="J57" s="45"/>
      <c r="K57" s="44"/>
      <c r="L57" s="44"/>
      <c r="M57" s="44"/>
      <c r="N57" s="45"/>
      <c r="O57" s="44"/>
      <c r="P57" s="44"/>
      <c r="Q57" s="44"/>
      <c r="R57" s="45"/>
      <c r="S57" s="44">
        <v>1989.48</v>
      </c>
      <c r="T57" s="24"/>
      <c r="U57" s="24"/>
      <c r="V57" s="24"/>
      <c r="W57" s="24"/>
      <c r="X57" s="24"/>
      <c r="Y57" s="46"/>
      <c r="Z57" s="24"/>
      <c r="AA57" s="24"/>
      <c r="AB57" s="46"/>
      <c r="AC57" s="20"/>
      <c r="AD57" s="20"/>
      <c r="AE57" s="20"/>
      <c r="AF57" s="24">
        <f t="shared" si="5"/>
        <v>1989.48</v>
      </c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>
        <f t="shared" si="6"/>
        <v>0</v>
      </c>
      <c r="BR57" s="24">
        <f t="shared" si="7"/>
        <v>1989.48</v>
      </c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11">
        <f t="shared" si="8"/>
        <v>0</v>
      </c>
      <c r="DD57" s="37">
        <f t="shared" si="9"/>
        <v>1989.48</v>
      </c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36">
        <f t="shared" si="16"/>
        <v>0</v>
      </c>
      <c r="EP57" s="36">
        <f t="shared" si="17"/>
        <v>1989.48</v>
      </c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91"/>
      <c r="FS57" s="91"/>
      <c r="FT57" s="24"/>
      <c r="FU57" s="91"/>
      <c r="FV57" s="91"/>
      <c r="FW57" s="24"/>
      <c r="FX57" s="91"/>
      <c r="FY57" s="91"/>
      <c r="FZ57" s="24"/>
      <c r="GA57" s="26">
        <f t="shared" si="15"/>
        <v>0</v>
      </c>
    </row>
    <row r="58" spans="1:183" s="4" customFormat="1" ht="22.5">
      <c r="A58" s="39" t="s">
        <v>49</v>
      </c>
      <c r="B58" s="20"/>
      <c r="C58" s="44">
        <f>C52-C45</f>
        <v>10228.880000000005</v>
      </c>
      <c r="D58" s="44"/>
      <c r="E58" s="44">
        <f aca="true" t="shared" si="22" ref="E58:Q58">E52-E45</f>
        <v>7812.900000000005</v>
      </c>
      <c r="F58" s="44">
        <f t="shared" si="22"/>
        <v>0</v>
      </c>
      <c r="G58" s="44">
        <f t="shared" si="22"/>
        <v>9567.570000000003</v>
      </c>
      <c r="H58" s="44">
        <f t="shared" si="22"/>
        <v>0</v>
      </c>
      <c r="I58" s="44">
        <f t="shared" si="22"/>
        <v>1074.550000000003</v>
      </c>
      <c r="J58" s="44">
        <f t="shared" si="22"/>
        <v>0</v>
      </c>
      <c r="K58" s="44">
        <f t="shared" si="22"/>
        <v>12825.119999999995</v>
      </c>
      <c r="L58" s="44">
        <f t="shared" si="22"/>
        <v>0</v>
      </c>
      <c r="M58" s="44">
        <f t="shared" si="22"/>
        <v>9981.41</v>
      </c>
      <c r="N58" s="44">
        <f t="shared" si="22"/>
        <v>0</v>
      </c>
      <c r="O58" s="44">
        <f t="shared" si="22"/>
        <v>6959.16</v>
      </c>
      <c r="P58" s="44">
        <f t="shared" si="22"/>
        <v>0</v>
      </c>
      <c r="Q58" s="44">
        <f t="shared" si="22"/>
        <v>10790.82</v>
      </c>
      <c r="R58" s="44"/>
      <c r="S58" s="19">
        <f>C58+E58+G58+I58+K58+M58+O58+Q58</f>
        <v>69240.41</v>
      </c>
      <c r="T58" s="24"/>
      <c r="U58" s="24"/>
      <c r="V58" s="24">
        <f aca="true" t="shared" si="23" ref="V58:AE58">V52-V45</f>
        <v>14020.290000000005</v>
      </c>
      <c r="W58" s="24">
        <f t="shared" si="23"/>
        <v>0</v>
      </c>
      <c r="X58" s="24">
        <f t="shared" si="23"/>
        <v>0</v>
      </c>
      <c r="Y58" s="24">
        <f t="shared" si="23"/>
        <v>-2257.6800000000003</v>
      </c>
      <c r="Z58" s="24">
        <f t="shared" si="23"/>
        <v>0</v>
      </c>
      <c r="AA58" s="24">
        <f t="shared" si="23"/>
        <v>0</v>
      </c>
      <c r="AB58" s="24">
        <f t="shared" si="23"/>
        <v>-10516.230000000003</v>
      </c>
      <c r="AC58" s="24">
        <f t="shared" si="23"/>
        <v>0</v>
      </c>
      <c r="AD58" s="24">
        <f t="shared" si="23"/>
        <v>0</v>
      </c>
      <c r="AE58" s="24">
        <f t="shared" si="23"/>
        <v>692.3824999999961</v>
      </c>
      <c r="AF58" s="24">
        <f t="shared" si="5"/>
        <v>71179.1725</v>
      </c>
      <c r="AG58" s="24">
        <f aca="true" t="shared" si="24" ref="AG58:AL58">AG52-AG45</f>
        <v>0</v>
      </c>
      <c r="AH58" s="24">
        <f t="shared" si="24"/>
        <v>0</v>
      </c>
      <c r="AI58" s="24">
        <f t="shared" si="24"/>
        <v>5362.884642857149</v>
      </c>
      <c r="AJ58" s="24">
        <f t="shared" si="24"/>
        <v>0</v>
      </c>
      <c r="AK58" s="24">
        <f t="shared" si="24"/>
        <v>0</v>
      </c>
      <c r="AL58" s="24">
        <f t="shared" si="24"/>
        <v>-4740.590000000004</v>
      </c>
      <c r="AM58" s="24"/>
      <c r="AN58" s="24"/>
      <c r="AO58" s="24">
        <f aca="true" t="shared" si="25" ref="AO58:AU58">AO52-AO45</f>
        <v>15904.009999999995</v>
      </c>
      <c r="AP58" s="24">
        <f t="shared" si="25"/>
        <v>0</v>
      </c>
      <c r="AQ58" s="24">
        <f t="shared" si="25"/>
        <v>0</v>
      </c>
      <c r="AR58" s="24">
        <f t="shared" si="25"/>
        <v>5529.239999999998</v>
      </c>
      <c r="AS58" s="24">
        <f t="shared" si="25"/>
        <v>0</v>
      </c>
      <c r="AT58" s="24">
        <f t="shared" si="25"/>
        <v>0</v>
      </c>
      <c r="AU58" s="24">
        <f t="shared" si="25"/>
        <v>12532.029999999995</v>
      </c>
      <c r="AV58" s="24"/>
      <c r="AW58" s="24"/>
      <c r="AX58" s="24">
        <f aca="true" t="shared" si="26" ref="AX58:BP58">AX52-AX45</f>
        <v>9357.639999999996</v>
      </c>
      <c r="AY58" s="24">
        <f t="shared" si="26"/>
        <v>0</v>
      </c>
      <c r="AZ58" s="24">
        <f t="shared" si="26"/>
        <v>0</v>
      </c>
      <c r="BA58" s="24">
        <f t="shared" si="26"/>
        <v>14337.599999999991</v>
      </c>
      <c r="BB58" s="24">
        <f t="shared" si="26"/>
        <v>0</v>
      </c>
      <c r="BC58" s="24">
        <f t="shared" si="26"/>
        <v>0</v>
      </c>
      <c r="BD58" s="24">
        <f t="shared" si="26"/>
        <v>15395.36</v>
      </c>
      <c r="BE58" s="24">
        <f t="shared" si="26"/>
        <v>0</v>
      </c>
      <c r="BF58" s="24">
        <f t="shared" si="26"/>
        <v>0</v>
      </c>
      <c r="BG58" s="24">
        <f t="shared" si="26"/>
        <v>13033.220000000001</v>
      </c>
      <c r="BH58" s="24">
        <f t="shared" si="26"/>
        <v>0</v>
      </c>
      <c r="BI58" s="24">
        <f t="shared" si="26"/>
        <v>0</v>
      </c>
      <c r="BJ58" s="24">
        <f t="shared" si="26"/>
        <v>15678.119999999995</v>
      </c>
      <c r="BK58" s="24">
        <f t="shared" si="26"/>
        <v>0</v>
      </c>
      <c r="BL58" s="24">
        <f t="shared" si="26"/>
        <v>0</v>
      </c>
      <c r="BM58" s="24">
        <f t="shared" si="26"/>
        <v>9134.399999999987</v>
      </c>
      <c r="BN58" s="24">
        <f t="shared" si="26"/>
        <v>0</v>
      </c>
      <c r="BO58" s="24">
        <f t="shared" si="26"/>
        <v>0</v>
      </c>
      <c r="BP58" s="24">
        <f t="shared" si="26"/>
        <v>8097.209999999992</v>
      </c>
      <c r="BQ58" s="24">
        <f t="shared" si="6"/>
        <v>119621.12464285709</v>
      </c>
      <c r="BR58" s="24">
        <f t="shared" si="7"/>
        <v>190800.2971428571</v>
      </c>
      <c r="BS58" s="24"/>
      <c r="BT58" s="24"/>
      <c r="BU58" s="24">
        <f>BU52-BU45</f>
        <v>-78976.12000000001</v>
      </c>
      <c r="BV58" s="24"/>
      <c r="BW58" s="24"/>
      <c r="BX58" s="24">
        <f>BX52-BX45</f>
        <v>10623.150000000005</v>
      </c>
      <c r="BY58" s="24"/>
      <c r="BZ58" s="24"/>
      <c r="CA58" s="24">
        <f>CA52-CA45</f>
        <v>-11579.219999999994</v>
      </c>
      <c r="CB58" s="24"/>
      <c r="CC58" s="24"/>
      <c r="CD58" s="24">
        <f>CD52-CD45</f>
        <v>-10376.409999999989</v>
      </c>
      <c r="CE58" s="24"/>
      <c r="CF58" s="24"/>
      <c r="CG58" s="24">
        <f>CG52-CG45</f>
        <v>10757.970000000005</v>
      </c>
      <c r="CH58" s="24"/>
      <c r="CI58" s="24"/>
      <c r="CJ58" s="24">
        <f>CJ52-CJ45</f>
        <v>1710.9900000000052</v>
      </c>
      <c r="CK58" s="24"/>
      <c r="CL58" s="24"/>
      <c r="CM58" s="24">
        <f>CM52-CM45</f>
        <v>10438.470000000001</v>
      </c>
      <c r="CN58" s="24"/>
      <c r="CO58" s="24"/>
      <c r="CP58" s="24">
        <f>CP52-CP45</f>
        <v>6865.669999999998</v>
      </c>
      <c r="CQ58" s="24"/>
      <c r="CR58" s="24"/>
      <c r="CS58" s="24">
        <f>CS52-CS45</f>
        <v>-38658.38</v>
      </c>
      <c r="CT58" s="24"/>
      <c r="CU58" s="24"/>
      <c r="CV58" s="24">
        <f>CV52-CV45</f>
        <v>5945.360000000001</v>
      </c>
      <c r="CW58" s="24"/>
      <c r="CX58" s="24"/>
      <c r="CY58" s="24">
        <f>CY52-CY45</f>
        <v>5685.899999999994</v>
      </c>
      <c r="CZ58" s="24"/>
      <c r="DA58" s="24"/>
      <c r="DB58" s="24">
        <f>DB52-DB45</f>
        <v>7057.570000000003</v>
      </c>
      <c r="DC58" s="11">
        <f t="shared" si="8"/>
        <v>-80505.04999999997</v>
      </c>
      <c r="DD58" s="37">
        <f t="shared" si="9"/>
        <v>110295.24714285713</v>
      </c>
      <c r="DE58" s="24"/>
      <c r="DF58" s="24"/>
      <c r="DG58" s="24">
        <f>DG52-DG45</f>
        <v>-12112.709999999992</v>
      </c>
      <c r="DH58" s="24"/>
      <c r="DI58" s="24"/>
      <c r="DJ58" s="24">
        <f>DJ52-DJ45</f>
        <v>29856.219999999998</v>
      </c>
      <c r="DK58" s="24"/>
      <c r="DL58" s="24"/>
      <c r="DM58" s="24">
        <f>DM52-DM45</f>
        <v>-99340.40999999997</v>
      </c>
      <c r="DN58" s="24"/>
      <c r="DO58" s="24"/>
      <c r="DP58" s="24">
        <f>DP52-DP45</f>
        <v>10319.340000000004</v>
      </c>
      <c r="DQ58" s="24"/>
      <c r="DR58" s="24"/>
      <c r="DS58" s="24">
        <f>DS52-DS45</f>
        <v>16247.840000000011</v>
      </c>
      <c r="DT58" s="24"/>
      <c r="DU58" s="24"/>
      <c r="DV58" s="24">
        <f>DV52-DV45</f>
        <v>-5442.150000000016</v>
      </c>
      <c r="DW58" s="24"/>
      <c r="DX58" s="24"/>
      <c r="DY58" s="24">
        <f>DY52-DY45</f>
        <v>-2245.3800000000047</v>
      </c>
      <c r="DZ58" s="24"/>
      <c r="EA58" s="24"/>
      <c r="EB58" s="24">
        <f>EB52-EB45</f>
        <v>27261.92</v>
      </c>
      <c r="EC58" s="24"/>
      <c r="ED58" s="24"/>
      <c r="EE58" s="24">
        <f>EE52-EE45</f>
        <v>41242.59</v>
      </c>
      <c r="EF58" s="24"/>
      <c r="EG58" s="24"/>
      <c r="EH58" s="24">
        <f>EH52-EH45</f>
        <v>-42535.59000000001</v>
      </c>
      <c r="EI58" s="24"/>
      <c r="EJ58" s="24"/>
      <c r="EK58" s="24">
        <f>EK52-EK45</f>
        <v>-13672.650000000016</v>
      </c>
      <c r="EL58" s="24"/>
      <c r="EM58" s="24"/>
      <c r="EN58" s="24">
        <f>EN52-EN45</f>
        <v>25544.159999999996</v>
      </c>
      <c r="EO58" s="36">
        <f t="shared" si="16"/>
        <v>-24876.82000000001</v>
      </c>
      <c r="EP58" s="36">
        <f t="shared" si="17"/>
        <v>85418.42714285712</v>
      </c>
      <c r="EQ58" s="24"/>
      <c r="ER58" s="24"/>
      <c r="ES58" s="24">
        <f>ES51-ES45</f>
        <v>14647.555000000015</v>
      </c>
      <c r="ET58" s="24"/>
      <c r="EU58" s="24"/>
      <c r="EV58" s="24">
        <f>EV51-EV45</f>
        <v>41305.31500000001</v>
      </c>
      <c r="EW58" s="24"/>
      <c r="EX58" s="24"/>
      <c r="EY58" s="24">
        <f>EY51-EY45</f>
        <v>-36946.00500000002</v>
      </c>
      <c r="EZ58" s="24"/>
      <c r="FA58" s="24"/>
      <c r="FB58" s="24">
        <f>FB51-FB45</f>
        <v>-22571.945000000007</v>
      </c>
      <c r="FC58" s="24"/>
      <c r="FD58" s="24"/>
      <c r="FE58" s="24">
        <f>FE51-FE45</f>
        <v>-33396.00499999999</v>
      </c>
      <c r="FF58" s="24"/>
      <c r="FG58" s="24"/>
      <c r="FH58" s="24">
        <f>FH51-FH45</f>
        <v>34367.055000000015</v>
      </c>
      <c r="FI58" s="24"/>
      <c r="FJ58" s="24"/>
      <c r="FK58" s="24">
        <f>FK51-FK45</f>
        <v>20907.675000000017</v>
      </c>
      <c r="FL58" s="24"/>
      <c r="FM58" s="24"/>
      <c r="FN58" s="24">
        <f>FN51-FN45</f>
        <v>38275.35500000001</v>
      </c>
      <c r="FO58" s="24"/>
      <c r="FP58" s="24"/>
      <c r="FQ58" s="24">
        <f>FQ51-FQ45</f>
        <v>40860.79500000002</v>
      </c>
      <c r="FR58" s="91"/>
      <c r="FS58" s="91"/>
      <c r="FT58" s="24">
        <f>FT51-FT45</f>
        <v>-80183.455</v>
      </c>
      <c r="FU58" s="91"/>
      <c r="FV58" s="91"/>
      <c r="FW58" s="24">
        <f>FW51-FW45</f>
        <v>35312.10500000001</v>
      </c>
      <c r="FX58" s="91"/>
      <c r="FY58" s="91"/>
      <c r="FZ58" s="24">
        <f>FZ51-FZ45</f>
        <v>2986.3150000000023</v>
      </c>
      <c r="GA58" s="26">
        <f t="shared" si="15"/>
        <v>55564.76000000008</v>
      </c>
    </row>
    <row r="59" spans="1:183" s="5" customFormat="1" ht="12.75">
      <c r="A59" s="17"/>
      <c r="B59" s="17"/>
      <c r="C59" s="17"/>
      <c r="D59" s="17"/>
      <c r="E59" s="17"/>
      <c r="F59" s="17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24"/>
      <c r="U59" s="24"/>
      <c r="V59" s="24"/>
      <c r="W59" s="24"/>
      <c r="X59" s="24"/>
      <c r="Y59" s="46"/>
      <c r="Z59" s="24"/>
      <c r="AA59" s="24"/>
      <c r="AB59" s="46"/>
      <c r="AC59" s="17"/>
      <c r="AD59" s="17"/>
      <c r="AE59" s="17"/>
      <c r="AF59" s="24">
        <f t="shared" si="5"/>
        <v>0</v>
      </c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>
        <f t="shared" si="6"/>
        <v>0</v>
      </c>
      <c r="BR59" s="24">
        <f t="shared" si="7"/>
        <v>0</v>
      </c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11">
        <f t="shared" si="8"/>
        <v>0</v>
      </c>
      <c r="DD59" s="37">
        <f t="shared" si="9"/>
        <v>0</v>
      </c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36">
        <f t="shared" si="16"/>
        <v>0</v>
      </c>
      <c r="EP59" s="36">
        <f t="shared" si="17"/>
        <v>0</v>
      </c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46"/>
      <c r="FR59" s="92"/>
      <c r="FS59" s="92"/>
      <c r="FT59" s="24"/>
      <c r="FU59" s="92"/>
      <c r="FV59" s="92"/>
      <c r="FW59" s="24"/>
      <c r="FX59" s="92"/>
      <c r="FY59" s="92"/>
      <c r="FZ59" s="24"/>
      <c r="GA59" s="26"/>
    </row>
    <row r="60" spans="1:183" s="5" customFormat="1" ht="12.75">
      <c r="A60" s="43" t="s">
        <v>50</v>
      </c>
      <c r="B60" s="17"/>
      <c r="C60" s="18">
        <v>3160.08</v>
      </c>
      <c r="D60" s="17"/>
      <c r="E60" s="18">
        <v>3112.2</v>
      </c>
      <c r="F60" s="17"/>
      <c r="G60" s="18">
        <v>3128.16</v>
      </c>
      <c r="H60" s="17"/>
      <c r="I60" s="18">
        <v>3096.24</v>
      </c>
      <c r="J60" s="17"/>
      <c r="K60" s="18">
        <v>3080.28</v>
      </c>
      <c r="L60" s="18"/>
      <c r="M60" s="18">
        <v>3080.28</v>
      </c>
      <c r="N60" s="18"/>
      <c r="O60" s="18">
        <v>3080.28</v>
      </c>
      <c r="P60" s="17"/>
      <c r="Q60" s="18">
        <v>3112.2</v>
      </c>
      <c r="R60" s="17"/>
      <c r="S60" s="19">
        <f>C60+E60+G60+I60+K60+M60+O60+Q60</f>
        <v>24849.719999999998</v>
      </c>
      <c r="T60" s="24"/>
      <c r="U60" s="24"/>
      <c r="V60" s="24">
        <v>5439.54</v>
      </c>
      <c r="W60" s="24"/>
      <c r="X60" s="24"/>
      <c r="Y60" s="46">
        <v>4954.37</v>
      </c>
      <c r="Z60" s="24"/>
      <c r="AA60" s="24"/>
      <c r="AB60" s="46">
        <v>4989.17</v>
      </c>
      <c r="AC60" s="17"/>
      <c r="AD60" s="17"/>
      <c r="AE60" s="17">
        <v>4402.93</v>
      </c>
      <c r="AF60" s="24">
        <f t="shared" si="5"/>
        <v>44635.729999999996</v>
      </c>
      <c r="AG60" s="24"/>
      <c r="AH60" s="24"/>
      <c r="AI60" s="24">
        <v>4151.88</v>
      </c>
      <c r="AJ60" s="24"/>
      <c r="AK60" s="24"/>
      <c r="AL60" s="24">
        <v>4200.24</v>
      </c>
      <c r="AM60" s="24"/>
      <c r="AN60" s="24"/>
      <c r="AO60" s="24">
        <v>3933.23</v>
      </c>
      <c r="AP60" s="24"/>
      <c r="AQ60" s="24"/>
      <c r="AR60" s="24">
        <v>4330.16</v>
      </c>
      <c r="AS60" s="24"/>
      <c r="AT60" s="24"/>
      <c r="AU60" s="24">
        <v>4119.29</v>
      </c>
      <c r="AV60" s="24"/>
      <c r="AW60" s="24"/>
      <c r="AX60" s="24">
        <v>4276.08</v>
      </c>
      <c r="AY60" s="24"/>
      <c r="AZ60" s="24"/>
      <c r="BA60" s="24">
        <v>4339.2</v>
      </c>
      <c r="BB60" s="24"/>
      <c r="BC60" s="24"/>
      <c r="BD60" s="24">
        <v>4313.99</v>
      </c>
      <c r="BE60" s="24"/>
      <c r="BF60" s="24"/>
      <c r="BG60" s="24">
        <v>3914.77</v>
      </c>
      <c r="BH60" s="24"/>
      <c r="BI60" s="24"/>
      <c r="BJ60" s="24">
        <v>4316.44</v>
      </c>
      <c r="BK60" s="24"/>
      <c r="BL60" s="24"/>
      <c r="BM60" s="24">
        <v>4300.28</v>
      </c>
      <c r="BN60" s="24"/>
      <c r="BO60" s="24"/>
      <c r="BP60" s="24">
        <v>4230.8</v>
      </c>
      <c r="BQ60" s="24">
        <f t="shared" si="6"/>
        <v>50426.36</v>
      </c>
      <c r="BR60" s="24">
        <f t="shared" si="7"/>
        <v>95062.09</v>
      </c>
      <c r="BS60" s="24"/>
      <c r="BT60" s="24"/>
      <c r="BU60" s="24">
        <v>4878.25</v>
      </c>
      <c r="BV60" s="24"/>
      <c r="BW60" s="24"/>
      <c r="BX60" s="24">
        <v>4713.3</v>
      </c>
      <c r="BY60" s="24"/>
      <c r="BZ60" s="24"/>
      <c r="CA60" s="24">
        <v>4532.36</v>
      </c>
      <c r="CB60" s="24"/>
      <c r="CC60" s="24"/>
      <c r="CD60" s="24">
        <v>4773.78</v>
      </c>
      <c r="CE60" s="24"/>
      <c r="CF60" s="24"/>
      <c r="CG60" s="24">
        <v>4529.23</v>
      </c>
      <c r="CH60" s="24"/>
      <c r="CI60" s="24"/>
      <c r="CJ60" s="24">
        <v>4755.26</v>
      </c>
      <c r="CK60" s="24"/>
      <c r="CL60" s="24"/>
      <c r="CM60" s="24">
        <v>4224.43</v>
      </c>
      <c r="CN60" s="24"/>
      <c r="CO60" s="24"/>
      <c r="CP60" s="24">
        <v>4603.09</v>
      </c>
      <c r="CQ60" s="24"/>
      <c r="CR60" s="24"/>
      <c r="CS60" s="24">
        <v>4698.38</v>
      </c>
      <c r="CT60" s="24"/>
      <c r="CU60" s="24"/>
      <c r="CV60" s="24">
        <v>4713.66</v>
      </c>
      <c r="CW60" s="24"/>
      <c r="CX60" s="24"/>
      <c r="CY60" s="24">
        <v>4265.92</v>
      </c>
      <c r="CZ60" s="24"/>
      <c r="DA60" s="24"/>
      <c r="DB60" s="24">
        <v>4683.73</v>
      </c>
      <c r="DC60" s="11">
        <f t="shared" si="8"/>
        <v>55371.39</v>
      </c>
      <c r="DD60" s="37">
        <f t="shared" si="9"/>
        <v>150433.47999999998</v>
      </c>
      <c r="DE60" s="24"/>
      <c r="DF60" s="24"/>
      <c r="DG60" s="24">
        <v>4988</v>
      </c>
      <c r="DH60" s="24"/>
      <c r="DI60" s="24"/>
      <c r="DJ60" s="24">
        <v>4802.72</v>
      </c>
      <c r="DK60" s="24"/>
      <c r="DL60" s="24"/>
      <c r="DM60" s="24">
        <v>4629.51</v>
      </c>
      <c r="DN60" s="24"/>
      <c r="DO60" s="24"/>
      <c r="DP60" s="24">
        <v>4570.46</v>
      </c>
      <c r="DQ60" s="24"/>
      <c r="DR60" s="24"/>
      <c r="DS60" s="24">
        <v>4680.41</v>
      </c>
      <c r="DT60" s="24"/>
      <c r="DU60" s="24"/>
      <c r="DV60" s="24">
        <v>4646.6</v>
      </c>
      <c r="DW60" s="24"/>
      <c r="DX60" s="24"/>
      <c r="DY60" s="24">
        <v>4737.77</v>
      </c>
      <c r="DZ60" s="24"/>
      <c r="EA60" s="24"/>
      <c r="EB60" s="24">
        <v>4763.54</v>
      </c>
      <c r="EC60" s="24"/>
      <c r="ED60" s="24"/>
      <c r="EE60" s="24">
        <v>4769.17</v>
      </c>
      <c r="EF60" s="24"/>
      <c r="EG60" s="24"/>
      <c r="EH60" s="24">
        <v>4877.2</v>
      </c>
      <c r="EI60" s="24"/>
      <c r="EJ60" s="24"/>
      <c r="EK60" s="24">
        <v>4745.04</v>
      </c>
      <c r="EL60" s="24"/>
      <c r="EM60" s="24"/>
      <c r="EN60" s="24">
        <v>4824.23</v>
      </c>
      <c r="EO60" s="36">
        <f t="shared" si="16"/>
        <v>57034.65000000001</v>
      </c>
      <c r="EP60" s="36">
        <f t="shared" si="17"/>
        <v>207468.13</v>
      </c>
      <c r="EQ60" s="24"/>
      <c r="ER60" s="24"/>
      <c r="ES60" s="24">
        <v>5680.47</v>
      </c>
      <c r="ET60" s="24"/>
      <c r="EU60" s="24"/>
      <c r="EV60" s="24">
        <v>6288.47</v>
      </c>
      <c r="EW60" s="24"/>
      <c r="EX60" s="24"/>
      <c r="EY60" s="24">
        <v>5984.47</v>
      </c>
      <c r="EZ60" s="24"/>
      <c r="FA60" s="24"/>
      <c r="FB60" s="24">
        <v>5692.6</v>
      </c>
      <c r="FC60" s="24"/>
      <c r="FD60" s="24"/>
      <c r="FE60" s="24">
        <v>5984.47</v>
      </c>
      <c r="FF60" s="24"/>
      <c r="FG60" s="24"/>
      <c r="FH60" s="24">
        <v>5872.64</v>
      </c>
      <c r="FI60" s="24"/>
      <c r="FJ60" s="24"/>
      <c r="FK60" s="24">
        <v>5984.47</v>
      </c>
      <c r="FL60" s="24"/>
      <c r="FM60" s="24"/>
      <c r="FN60" s="24">
        <v>5984.33</v>
      </c>
      <c r="FO60" s="24"/>
      <c r="FP60" s="24"/>
      <c r="FQ60" s="46">
        <v>5984.33</v>
      </c>
      <c r="FR60" s="92"/>
      <c r="FS60" s="92"/>
      <c r="FT60" s="24">
        <v>5984.33</v>
      </c>
      <c r="FU60" s="92"/>
      <c r="FV60" s="92"/>
      <c r="FW60" s="24">
        <v>5984.33</v>
      </c>
      <c r="FX60" s="92"/>
      <c r="FY60" s="92"/>
      <c r="FZ60" s="24">
        <v>5984.33</v>
      </c>
      <c r="GA60" s="26">
        <f t="shared" si="15"/>
        <v>71409.24</v>
      </c>
    </row>
    <row r="61" spans="1:183" s="117" customFormat="1" ht="12.75">
      <c r="A61" s="98" t="s">
        <v>51</v>
      </c>
      <c r="B61" s="115"/>
      <c r="C61" s="115">
        <v>3139.94</v>
      </c>
      <c r="D61" s="115"/>
      <c r="E61" s="115">
        <v>3100.5</v>
      </c>
      <c r="F61" s="115"/>
      <c r="G61" s="103">
        <v>3037.28</v>
      </c>
      <c r="H61" s="103"/>
      <c r="I61" s="103">
        <v>3043.21</v>
      </c>
      <c r="J61" s="103"/>
      <c r="K61" s="103">
        <v>3039.25</v>
      </c>
      <c r="L61" s="103"/>
      <c r="M61" s="103">
        <v>2946.66</v>
      </c>
      <c r="N61" s="103"/>
      <c r="O61" s="103">
        <v>2914.92</v>
      </c>
      <c r="P61" s="103"/>
      <c r="Q61" s="103">
        <v>3085.19</v>
      </c>
      <c r="R61" s="103"/>
      <c r="S61" s="102">
        <f aca="true" t="shared" si="27" ref="S61:S67">C61+E61+G61+I61+K61+M61+O61+Q61</f>
        <v>24306.95</v>
      </c>
      <c r="T61" s="105"/>
      <c r="U61" s="105"/>
      <c r="V61" s="105">
        <v>2947.11</v>
      </c>
      <c r="W61" s="105"/>
      <c r="X61" s="105"/>
      <c r="Y61" s="114">
        <v>3075.15</v>
      </c>
      <c r="Z61" s="105"/>
      <c r="AA61" s="105"/>
      <c r="AB61" s="114">
        <v>3047.34</v>
      </c>
      <c r="AC61" s="115"/>
      <c r="AD61" s="115"/>
      <c r="AE61" s="115">
        <v>3014.74</v>
      </c>
      <c r="AF61" s="105">
        <f t="shared" si="5"/>
        <v>36391.29</v>
      </c>
      <c r="AG61" s="105"/>
      <c r="AH61" s="105"/>
      <c r="AI61" s="105">
        <v>4151.88</v>
      </c>
      <c r="AJ61" s="105"/>
      <c r="AK61" s="105"/>
      <c r="AL61" s="105">
        <v>4200.24</v>
      </c>
      <c r="AM61" s="105"/>
      <c r="AN61" s="105"/>
      <c r="AO61" s="105">
        <v>3933.23</v>
      </c>
      <c r="AP61" s="105"/>
      <c r="AQ61" s="105"/>
      <c r="AR61" s="105">
        <v>4330.16</v>
      </c>
      <c r="AS61" s="105"/>
      <c r="AT61" s="105"/>
      <c r="AU61" s="105">
        <v>4119.29</v>
      </c>
      <c r="AV61" s="105"/>
      <c r="AW61" s="105"/>
      <c r="AX61" s="105">
        <v>4276.08</v>
      </c>
      <c r="AY61" s="105"/>
      <c r="AZ61" s="105"/>
      <c r="BA61" s="105">
        <v>4339.2</v>
      </c>
      <c r="BB61" s="105"/>
      <c r="BC61" s="105"/>
      <c r="BD61" s="105">
        <v>4313.99</v>
      </c>
      <c r="BE61" s="105"/>
      <c r="BF61" s="105"/>
      <c r="BG61" s="105">
        <v>3914.77</v>
      </c>
      <c r="BH61" s="105"/>
      <c r="BI61" s="105"/>
      <c r="BJ61" s="105">
        <v>4316.44</v>
      </c>
      <c r="BK61" s="105"/>
      <c r="BL61" s="105"/>
      <c r="BM61" s="105">
        <v>4300.28</v>
      </c>
      <c r="BN61" s="105"/>
      <c r="BO61" s="105"/>
      <c r="BP61" s="105">
        <v>4230.8</v>
      </c>
      <c r="BQ61" s="105">
        <f t="shared" si="6"/>
        <v>50426.36</v>
      </c>
      <c r="BR61" s="105">
        <f t="shared" si="7"/>
        <v>86817.65</v>
      </c>
      <c r="BS61" s="105"/>
      <c r="BT61" s="105"/>
      <c r="BU61" s="105">
        <v>4878.25</v>
      </c>
      <c r="BV61" s="105"/>
      <c r="BW61" s="105"/>
      <c r="BX61" s="105">
        <v>4713.3</v>
      </c>
      <c r="BY61" s="105"/>
      <c r="BZ61" s="105"/>
      <c r="CA61" s="105">
        <v>4532.36</v>
      </c>
      <c r="CB61" s="105"/>
      <c r="CC61" s="105"/>
      <c r="CD61" s="105">
        <v>4773.78</v>
      </c>
      <c r="CE61" s="105"/>
      <c r="CF61" s="105"/>
      <c r="CG61" s="105">
        <v>4529.23</v>
      </c>
      <c r="CH61" s="105"/>
      <c r="CI61" s="105"/>
      <c r="CJ61" s="105">
        <v>4755.26</v>
      </c>
      <c r="CK61" s="105"/>
      <c r="CL61" s="105"/>
      <c r="CM61" s="105">
        <v>4224.43</v>
      </c>
      <c r="CN61" s="105"/>
      <c r="CO61" s="105"/>
      <c r="CP61" s="105">
        <v>4603.09</v>
      </c>
      <c r="CQ61" s="105"/>
      <c r="CR61" s="105"/>
      <c r="CS61" s="105">
        <v>4698.38</v>
      </c>
      <c r="CT61" s="105"/>
      <c r="CU61" s="105"/>
      <c r="CV61" s="105">
        <v>4713.66</v>
      </c>
      <c r="CW61" s="105"/>
      <c r="CX61" s="105"/>
      <c r="CY61" s="105">
        <v>4265.92</v>
      </c>
      <c r="CZ61" s="105"/>
      <c r="DA61" s="105"/>
      <c r="DB61" s="105">
        <v>4683.73</v>
      </c>
      <c r="DC61" s="107">
        <f t="shared" si="8"/>
        <v>55371.39</v>
      </c>
      <c r="DD61" s="108">
        <f t="shared" si="9"/>
        <v>142189.03999999998</v>
      </c>
      <c r="DE61" s="105"/>
      <c r="DF61" s="105"/>
      <c r="DG61" s="105">
        <v>4988</v>
      </c>
      <c r="DH61" s="105"/>
      <c r="DI61" s="105"/>
      <c r="DJ61" s="105">
        <v>4802.72</v>
      </c>
      <c r="DK61" s="105"/>
      <c r="DL61" s="105"/>
      <c r="DM61" s="105">
        <v>4629.51</v>
      </c>
      <c r="DN61" s="105"/>
      <c r="DO61" s="105"/>
      <c r="DP61" s="105">
        <v>4570.46</v>
      </c>
      <c r="DQ61" s="105"/>
      <c r="DR61" s="105"/>
      <c r="DS61" s="105">
        <v>4680.41</v>
      </c>
      <c r="DT61" s="105"/>
      <c r="DU61" s="105"/>
      <c r="DV61" s="105">
        <v>4646.6</v>
      </c>
      <c r="DW61" s="105"/>
      <c r="DX61" s="105"/>
      <c r="DY61" s="105">
        <v>4737.77</v>
      </c>
      <c r="DZ61" s="105"/>
      <c r="EA61" s="105"/>
      <c r="EB61" s="105">
        <v>4763.54</v>
      </c>
      <c r="EC61" s="105"/>
      <c r="ED61" s="105"/>
      <c r="EE61" s="105">
        <v>4769.17</v>
      </c>
      <c r="EF61" s="105"/>
      <c r="EG61" s="105"/>
      <c r="EH61" s="105">
        <v>4877.2</v>
      </c>
      <c r="EI61" s="105"/>
      <c r="EJ61" s="105"/>
      <c r="EK61" s="105">
        <v>4745.04</v>
      </c>
      <c r="EL61" s="105"/>
      <c r="EM61" s="105"/>
      <c r="EN61" s="105">
        <v>4824.23</v>
      </c>
      <c r="EO61" s="109">
        <f t="shared" si="16"/>
        <v>57034.65000000001</v>
      </c>
      <c r="EP61" s="109">
        <f t="shared" si="17"/>
        <v>199223.69</v>
      </c>
      <c r="EQ61" s="105"/>
      <c r="ER61" s="105"/>
      <c r="ES61" s="105">
        <v>5680.47</v>
      </c>
      <c r="ET61" s="105"/>
      <c r="EU61" s="105"/>
      <c r="EV61" s="105">
        <v>6288.47</v>
      </c>
      <c r="EW61" s="105"/>
      <c r="EX61" s="105"/>
      <c r="EY61" s="105">
        <v>5984.47</v>
      </c>
      <c r="EZ61" s="105"/>
      <c r="FA61" s="105"/>
      <c r="FB61" s="105">
        <v>5692.6</v>
      </c>
      <c r="FC61" s="105"/>
      <c r="FD61" s="105"/>
      <c r="FE61" s="105">
        <v>5984.47</v>
      </c>
      <c r="FF61" s="105"/>
      <c r="FG61" s="105"/>
      <c r="FH61" s="105">
        <v>5872.64</v>
      </c>
      <c r="FI61" s="105"/>
      <c r="FJ61" s="105"/>
      <c r="FK61" s="105">
        <v>5984.47</v>
      </c>
      <c r="FL61" s="105"/>
      <c r="FM61" s="105"/>
      <c r="FN61" s="105">
        <v>5984.33</v>
      </c>
      <c r="FO61" s="105"/>
      <c r="FP61" s="105"/>
      <c r="FQ61" s="114">
        <v>5984.33</v>
      </c>
      <c r="FR61" s="116"/>
      <c r="FS61" s="116"/>
      <c r="FT61" s="105">
        <v>5984.33</v>
      </c>
      <c r="FU61" s="116"/>
      <c r="FV61" s="116"/>
      <c r="FW61" s="105">
        <v>5984.33</v>
      </c>
      <c r="FX61" s="116"/>
      <c r="FY61" s="116"/>
      <c r="FZ61" s="105">
        <v>5984.33</v>
      </c>
      <c r="GA61" s="156">
        <f t="shared" si="15"/>
        <v>71409.24</v>
      </c>
    </row>
    <row r="62" spans="1:183" s="117" customFormat="1" ht="12.75">
      <c r="A62" s="98" t="s">
        <v>46</v>
      </c>
      <c r="B62" s="115"/>
      <c r="C62" s="115">
        <f>590.05+2548.85</f>
        <v>3138.8999999999996</v>
      </c>
      <c r="D62" s="115"/>
      <c r="E62" s="115">
        <f>590.52+2288.52</f>
        <v>2879.04</v>
      </c>
      <c r="F62" s="115"/>
      <c r="G62" s="103">
        <f>575.89+2579.47</f>
        <v>3155.3599999999997</v>
      </c>
      <c r="H62" s="103"/>
      <c r="I62" s="103">
        <f>566.32+2355.59</f>
        <v>2921.9100000000003</v>
      </c>
      <c r="J62" s="103"/>
      <c r="K62" s="103">
        <f>561.53+2551.71</f>
        <v>3113.24</v>
      </c>
      <c r="L62" s="103"/>
      <c r="M62" s="103">
        <f>550.23+2414.91</f>
        <v>2965.14</v>
      </c>
      <c r="N62" s="103"/>
      <c r="O62" s="103">
        <f>561.09+2140.3</f>
        <v>2701.3900000000003</v>
      </c>
      <c r="P62" s="103"/>
      <c r="Q62" s="103">
        <f>590.52+2556.99</f>
        <v>3147.5099999999998</v>
      </c>
      <c r="R62" s="103"/>
      <c r="S62" s="102">
        <f t="shared" si="27"/>
        <v>24022.489999999998</v>
      </c>
      <c r="T62" s="102"/>
      <c r="U62" s="102"/>
      <c r="V62" s="102">
        <v>2674.94</v>
      </c>
      <c r="W62" s="102"/>
      <c r="X62" s="102"/>
      <c r="Y62" s="118">
        <f>583.4+1746.62</f>
        <v>2330.02</v>
      </c>
      <c r="Z62" s="102"/>
      <c r="AA62" s="102"/>
      <c r="AB62" s="118">
        <v>2774.58</v>
      </c>
      <c r="AC62" s="115"/>
      <c r="AD62" s="115"/>
      <c r="AE62" s="115">
        <v>2251.26</v>
      </c>
      <c r="AF62" s="105">
        <f t="shared" si="5"/>
        <v>34053.29</v>
      </c>
      <c r="AG62" s="102"/>
      <c r="AH62" s="102"/>
      <c r="AI62" s="102">
        <v>2471.43</v>
      </c>
      <c r="AJ62" s="102"/>
      <c r="AK62" s="102"/>
      <c r="AL62" s="102">
        <v>2978.06</v>
      </c>
      <c r="AM62" s="102"/>
      <c r="AN62" s="102"/>
      <c r="AO62" s="102">
        <f>827.25+4013.31</f>
        <v>4840.5599999999995</v>
      </c>
      <c r="AP62" s="102"/>
      <c r="AQ62" s="102"/>
      <c r="AR62" s="102">
        <f>827.25+3239.05</f>
        <v>4066.3</v>
      </c>
      <c r="AS62" s="102"/>
      <c r="AT62" s="102"/>
      <c r="AU62" s="102">
        <f>820.64+3413.04</f>
        <v>4233.68</v>
      </c>
      <c r="AV62" s="102"/>
      <c r="AW62" s="102"/>
      <c r="AX62" s="102">
        <f>827.25+3000.51</f>
        <v>3827.76</v>
      </c>
      <c r="AY62" s="102"/>
      <c r="AZ62" s="102"/>
      <c r="BA62" s="119">
        <f>816.22+3295.53</f>
        <v>4111.75</v>
      </c>
      <c r="BB62" s="102"/>
      <c r="BC62" s="102"/>
      <c r="BD62" s="119">
        <v>4624.94</v>
      </c>
      <c r="BE62" s="102"/>
      <c r="BF62" s="102"/>
      <c r="BG62" s="119">
        <v>3999.06</v>
      </c>
      <c r="BH62" s="102"/>
      <c r="BI62" s="102"/>
      <c r="BJ62" s="119">
        <v>4220.06</v>
      </c>
      <c r="BK62" s="102"/>
      <c r="BL62" s="102"/>
      <c r="BM62" s="119">
        <v>3905.31</v>
      </c>
      <c r="BN62" s="102"/>
      <c r="BO62" s="102"/>
      <c r="BP62" s="119">
        <v>3874.98</v>
      </c>
      <c r="BQ62" s="105">
        <f t="shared" si="6"/>
        <v>47153.89</v>
      </c>
      <c r="BR62" s="105">
        <f t="shared" si="7"/>
        <v>81207.18</v>
      </c>
      <c r="BS62" s="102"/>
      <c r="BT62" s="102"/>
      <c r="BU62" s="119">
        <v>4114.95</v>
      </c>
      <c r="BV62" s="102"/>
      <c r="BW62" s="102"/>
      <c r="BX62" s="119">
        <v>4382.08</v>
      </c>
      <c r="BY62" s="102"/>
      <c r="BZ62" s="102"/>
      <c r="CA62" s="119">
        <v>4617.34</v>
      </c>
      <c r="CB62" s="102"/>
      <c r="CC62" s="102"/>
      <c r="CD62" s="119">
        <v>4969.71</v>
      </c>
      <c r="CE62" s="102"/>
      <c r="CF62" s="102"/>
      <c r="CG62" s="119">
        <v>4446.9</v>
      </c>
      <c r="CH62" s="102"/>
      <c r="CI62" s="102"/>
      <c r="CJ62" s="119">
        <v>4403.27</v>
      </c>
      <c r="CK62" s="102"/>
      <c r="CL62" s="102"/>
      <c r="CM62" s="119">
        <v>4497.27</v>
      </c>
      <c r="CN62" s="102"/>
      <c r="CO62" s="102"/>
      <c r="CP62" s="119">
        <v>5234.24</v>
      </c>
      <c r="CQ62" s="102"/>
      <c r="CR62" s="102"/>
      <c r="CS62" s="119">
        <v>4206.06</v>
      </c>
      <c r="CT62" s="102"/>
      <c r="CU62" s="102"/>
      <c r="CV62" s="119">
        <v>4227.84</v>
      </c>
      <c r="CW62" s="102"/>
      <c r="CX62" s="102"/>
      <c r="CY62" s="119">
        <v>4322.97</v>
      </c>
      <c r="CZ62" s="102"/>
      <c r="DA62" s="102"/>
      <c r="DB62" s="119">
        <v>3961.52</v>
      </c>
      <c r="DC62" s="107">
        <f t="shared" si="8"/>
        <v>53384.149999999994</v>
      </c>
      <c r="DD62" s="108">
        <f t="shared" si="9"/>
        <v>134591.33</v>
      </c>
      <c r="DE62" s="102"/>
      <c r="DF62" s="102"/>
      <c r="DG62" s="119">
        <v>4030.92</v>
      </c>
      <c r="DH62" s="102"/>
      <c r="DI62" s="102"/>
      <c r="DJ62" s="119">
        <v>4916.77</v>
      </c>
      <c r="DK62" s="102"/>
      <c r="DL62" s="102"/>
      <c r="DM62" s="119">
        <v>4568.09</v>
      </c>
      <c r="DN62" s="102"/>
      <c r="DO62" s="102"/>
      <c r="DP62" s="119">
        <v>4210.32</v>
      </c>
      <c r="DQ62" s="102"/>
      <c r="DR62" s="102"/>
      <c r="DS62" s="119">
        <v>4321.55</v>
      </c>
      <c r="DT62" s="102"/>
      <c r="DU62" s="102"/>
      <c r="DV62" s="119">
        <v>5242.12</v>
      </c>
      <c r="DW62" s="102"/>
      <c r="DX62" s="102"/>
      <c r="DY62" s="119">
        <v>4007.25</v>
      </c>
      <c r="DZ62" s="102"/>
      <c r="EA62" s="102"/>
      <c r="EB62" s="119">
        <v>5754.74</v>
      </c>
      <c r="EC62" s="102"/>
      <c r="ED62" s="102"/>
      <c r="EE62" s="119">
        <v>5794.32</v>
      </c>
      <c r="EF62" s="102"/>
      <c r="EG62" s="102"/>
      <c r="EH62" s="119">
        <v>4890.01</v>
      </c>
      <c r="EI62" s="102"/>
      <c r="EJ62" s="102"/>
      <c r="EK62" s="119">
        <v>4939.18</v>
      </c>
      <c r="EL62" s="102"/>
      <c r="EM62" s="102"/>
      <c r="EN62" s="119">
        <v>4906.6</v>
      </c>
      <c r="EO62" s="109">
        <f t="shared" si="16"/>
        <v>57581.87000000001</v>
      </c>
      <c r="EP62" s="109">
        <f t="shared" si="17"/>
        <v>192173.2</v>
      </c>
      <c r="EQ62" s="102"/>
      <c r="ER62" s="102"/>
      <c r="ES62" s="119">
        <v>4868.05</v>
      </c>
      <c r="ET62" s="102"/>
      <c r="EU62" s="102"/>
      <c r="EV62" s="119">
        <v>6103.8</v>
      </c>
      <c r="EW62" s="102"/>
      <c r="EX62" s="102"/>
      <c r="EY62" s="119">
        <v>6251.81</v>
      </c>
      <c r="EZ62" s="102"/>
      <c r="FA62" s="102"/>
      <c r="FB62" s="119">
        <v>5677.45</v>
      </c>
      <c r="FC62" s="102"/>
      <c r="FD62" s="102"/>
      <c r="FE62" s="119">
        <v>6219.19</v>
      </c>
      <c r="FF62" s="102"/>
      <c r="FG62" s="102"/>
      <c r="FH62" s="119">
        <v>5488.96</v>
      </c>
      <c r="FI62" s="102"/>
      <c r="FJ62" s="102"/>
      <c r="FK62" s="119">
        <v>5269.25</v>
      </c>
      <c r="FL62" s="102"/>
      <c r="FM62" s="102"/>
      <c r="FN62" s="119">
        <v>5930.99</v>
      </c>
      <c r="FO62" s="102"/>
      <c r="FP62" s="102"/>
      <c r="FQ62" s="120">
        <v>6047.69</v>
      </c>
      <c r="FR62" s="116"/>
      <c r="FS62" s="116"/>
      <c r="FT62" s="119">
        <v>6649.55</v>
      </c>
      <c r="FU62" s="116"/>
      <c r="FV62" s="116"/>
      <c r="FW62" s="119">
        <v>5742.15</v>
      </c>
      <c r="FX62" s="116"/>
      <c r="FY62" s="116"/>
      <c r="FZ62" s="119">
        <v>5640.28</v>
      </c>
      <c r="GA62" s="156">
        <f t="shared" si="15"/>
        <v>69889.17000000001</v>
      </c>
    </row>
    <row r="63" spans="1:183" s="5" customFormat="1" ht="12.75">
      <c r="A63" s="39" t="s">
        <v>47</v>
      </c>
      <c r="B63" s="17">
        <v>3614.94</v>
      </c>
      <c r="C63" s="17">
        <f>C61-C62</f>
        <v>1.0400000000004184</v>
      </c>
      <c r="D63" s="17"/>
      <c r="E63" s="17">
        <f aca="true" t="shared" si="28" ref="E63:Q63">E61-E62</f>
        <v>221.46000000000004</v>
      </c>
      <c r="F63" s="17"/>
      <c r="G63" s="17">
        <f t="shared" si="28"/>
        <v>-118.07999999999947</v>
      </c>
      <c r="H63" s="17"/>
      <c r="I63" s="17">
        <f t="shared" si="28"/>
        <v>121.29999999999973</v>
      </c>
      <c r="J63" s="17"/>
      <c r="K63" s="17">
        <f t="shared" si="28"/>
        <v>-73.98999999999978</v>
      </c>
      <c r="L63" s="17"/>
      <c r="M63" s="17">
        <f t="shared" si="28"/>
        <v>-18.480000000000018</v>
      </c>
      <c r="N63" s="17"/>
      <c r="O63" s="17">
        <f t="shared" si="28"/>
        <v>213.52999999999975</v>
      </c>
      <c r="P63" s="17"/>
      <c r="Q63" s="17">
        <f t="shared" si="28"/>
        <v>-62.31999999999971</v>
      </c>
      <c r="R63" s="17">
        <v>3899.4</v>
      </c>
      <c r="S63" s="19">
        <f t="shared" si="27"/>
        <v>284.46000000000095</v>
      </c>
      <c r="T63" s="40"/>
      <c r="U63" s="40"/>
      <c r="V63" s="40">
        <f>V61-V62</f>
        <v>272.1700000000001</v>
      </c>
      <c r="W63" s="40">
        <f aca="true" t="shared" si="29" ref="W63:AL63">W61-W62</f>
        <v>0</v>
      </c>
      <c r="X63" s="40">
        <f t="shared" si="29"/>
        <v>0</v>
      </c>
      <c r="Y63" s="40">
        <f t="shared" si="29"/>
        <v>745.1300000000001</v>
      </c>
      <c r="Z63" s="40">
        <f t="shared" si="29"/>
        <v>0</v>
      </c>
      <c r="AA63" s="40">
        <f t="shared" si="29"/>
        <v>0</v>
      </c>
      <c r="AB63" s="40">
        <f t="shared" si="29"/>
        <v>272.7600000000002</v>
      </c>
      <c r="AC63" s="40">
        <f t="shared" si="29"/>
        <v>0</v>
      </c>
      <c r="AD63" s="40">
        <f t="shared" si="29"/>
        <v>0</v>
      </c>
      <c r="AE63" s="40">
        <f t="shared" si="29"/>
        <v>763.4799999999996</v>
      </c>
      <c r="AF63" s="24">
        <f t="shared" si="5"/>
        <v>2338.000000000001</v>
      </c>
      <c r="AG63" s="40">
        <f t="shared" si="29"/>
        <v>0</v>
      </c>
      <c r="AH63" s="40">
        <f t="shared" si="29"/>
        <v>0</v>
      </c>
      <c r="AI63" s="40">
        <f t="shared" si="29"/>
        <v>1680.4500000000003</v>
      </c>
      <c r="AJ63" s="40">
        <f t="shared" si="29"/>
        <v>0</v>
      </c>
      <c r="AK63" s="40">
        <f t="shared" si="29"/>
        <v>0</v>
      </c>
      <c r="AL63" s="40">
        <f t="shared" si="29"/>
        <v>1222.1799999999998</v>
      </c>
      <c r="AM63" s="40"/>
      <c r="AN63" s="40"/>
      <c r="AO63" s="44">
        <f>AO61-AO62</f>
        <v>-907.3299999999995</v>
      </c>
      <c r="AP63" s="44">
        <f aca="true" t="shared" si="30" ref="AP63:AU63">AP61-AP62</f>
        <v>0</v>
      </c>
      <c r="AQ63" s="44">
        <f t="shared" si="30"/>
        <v>0</v>
      </c>
      <c r="AR63" s="44">
        <f t="shared" si="30"/>
        <v>263.8599999999997</v>
      </c>
      <c r="AS63" s="44">
        <f t="shared" si="30"/>
        <v>0</v>
      </c>
      <c r="AT63" s="44">
        <f t="shared" si="30"/>
        <v>0</v>
      </c>
      <c r="AU63" s="44">
        <f t="shared" si="30"/>
        <v>-114.39000000000033</v>
      </c>
      <c r="AV63" s="44"/>
      <c r="AW63" s="44"/>
      <c r="AX63" s="44">
        <f>AX61-AX62</f>
        <v>448.3199999999997</v>
      </c>
      <c r="AY63" s="44">
        <f aca="true" t="shared" si="31" ref="AY63:BD63">AY61-AY62</f>
        <v>0</v>
      </c>
      <c r="AZ63" s="44">
        <f t="shared" si="31"/>
        <v>0</v>
      </c>
      <c r="BA63" s="44">
        <f t="shared" si="31"/>
        <v>227.44999999999982</v>
      </c>
      <c r="BB63" s="44">
        <f t="shared" si="31"/>
        <v>0</v>
      </c>
      <c r="BC63" s="44">
        <f t="shared" si="31"/>
        <v>0</v>
      </c>
      <c r="BD63" s="44">
        <f t="shared" si="31"/>
        <v>-310.9499999999998</v>
      </c>
      <c r="BE63" s="44">
        <f aca="true" t="shared" si="32" ref="BE63:BM63">BE61-BE62</f>
        <v>0</v>
      </c>
      <c r="BF63" s="44">
        <f t="shared" si="32"/>
        <v>0</v>
      </c>
      <c r="BG63" s="44">
        <f t="shared" si="32"/>
        <v>-84.28999999999996</v>
      </c>
      <c r="BH63" s="44">
        <f t="shared" si="32"/>
        <v>0</v>
      </c>
      <c r="BI63" s="44">
        <f t="shared" si="32"/>
        <v>0</v>
      </c>
      <c r="BJ63" s="44">
        <f t="shared" si="32"/>
        <v>96.3799999999992</v>
      </c>
      <c r="BK63" s="44">
        <f t="shared" si="32"/>
        <v>0</v>
      </c>
      <c r="BL63" s="44">
        <f t="shared" si="32"/>
        <v>0</v>
      </c>
      <c r="BM63" s="44">
        <f t="shared" si="32"/>
        <v>394.9699999999998</v>
      </c>
      <c r="BN63" s="44">
        <f>BN61-BN62</f>
        <v>0</v>
      </c>
      <c r="BO63" s="44">
        <f>BO61-BO62</f>
        <v>0</v>
      </c>
      <c r="BP63" s="44">
        <f>BP61-BP62</f>
        <v>355.82000000000016</v>
      </c>
      <c r="BQ63" s="24">
        <f t="shared" si="6"/>
        <v>3272.469999999999</v>
      </c>
      <c r="BR63" s="24">
        <f t="shared" si="7"/>
        <v>5610.469999999999</v>
      </c>
      <c r="BS63" s="44"/>
      <c r="BT63" s="44"/>
      <c r="BU63" s="44">
        <f>BU61-BU62</f>
        <v>763.3000000000002</v>
      </c>
      <c r="BV63" s="44"/>
      <c r="BW63" s="44"/>
      <c r="BX63" s="44">
        <f>BX61-BX62</f>
        <v>331.22000000000025</v>
      </c>
      <c r="BY63" s="44"/>
      <c r="BZ63" s="44"/>
      <c r="CA63" s="44">
        <f>CA61-CA62</f>
        <v>-84.98000000000047</v>
      </c>
      <c r="CB63" s="44"/>
      <c r="CC63" s="44"/>
      <c r="CD63" s="44">
        <f>CD61-CD62</f>
        <v>-195.9300000000003</v>
      </c>
      <c r="CE63" s="44"/>
      <c r="CF63" s="44"/>
      <c r="CG63" s="44">
        <f>CG61-CG62</f>
        <v>82.32999999999993</v>
      </c>
      <c r="CH63" s="44"/>
      <c r="CI63" s="44"/>
      <c r="CJ63" s="44">
        <f>CJ61-CJ62</f>
        <v>351.9899999999998</v>
      </c>
      <c r="CK63" s="44"/>
      <c r="CL63" s="44"/>
      <c r="CM63" s="44">
        <f>CM61-CM62</f>
        <v>-272.84000000000015</v>
      </c>
      <c r="CN63" s="44"/>
      <c r="CO63" s="44"/>
      <c r="CP63" s="44">
        <f>CP61-CP62</f>
        <v>-631.1499999999996</v>
      </c>
      <c r="CQ63" s="44"/>
      <c r="CR63" s="44"/>
      <c r="CS63" s="44">
        <f>CS61-CS62</f>
        <v>492.3199999999997</v>
      </c>
      <c r="CT63" s="44"/>
      <c r="CU63" s="44"/>
      <c r="CV63" s="44">
        <f>CV61-CV62</f>
        <v>485.8199999999997</v>
      </c>
      <c r="CW63" s="44"/>
      <c r="CX63" s="44"/>
      <c r="CY63" s="44">
        <f>CY61-CY62</f>
        <v>-57.05000000000018</v>
      </c>
      <c r="CZ63" s="44"/>
      <c r="DA63" s="44"/>
      <c r="DB63" s="44">
        <f>DB61-DB62</f>
        <v>722.2099999999996</v>
      </c>
      <c r="DC63" s="11">
        <f t="shared" si="8"/>
        <v>1987.2399999999984</v>
      </c>
      <c r="DD63" s="37">
        <f t="shared" si="9"/>
        <v>7597.709999999997</v>
      </c>
      <c r="DE63" s="44"/>
      <c r="DF63" s="44"/>
      <c r="DG63" s="44">
        <f>DG61-DG62</f>
        <v>957.0799999999999</v>
      </c>
      <c r="DH63" s="44"/>
      <c r="DI63" s="44"/>
      <c r="DJ63" s="44">
        <f>DJ61-DJ62</f>
        <v>-114.05000000000018</v>
      </c>
      <c r="DK63" s="44"/>
      <c r="DL63" s="44"/>
      <c r="DM63" s="44">
        <f>DM61-DM62</f>
        <v>61.42000000000007</v>
      </c>
      <c r="DN63" s="44"/>
      <c r="DO63" s="44"/>
      <c r="DP63" s="44">
        <f>DP61-DP62</f>
        <v>360.1400000000003</v>
      </c>
      <c r="DQ63" s="44"/>
      <c r="DR63" s="44"/>
      <c r="DS63" s="44">
        <f>DS61-DS62</f>
        <v>358.8599999999997</v>
      </c>
      <c r="DT63" s="44"/>
      <c r="DU63" s="44"/>
      <c r="DV63" s="44">
        <f>DV61-DV62</f>
        <v>-595.5199999999995</v>
      </c>
      <c r="DW63" s="44"/>
      <c r="DX63" s="44"/>
      <c r="DY63" s="44">
        <f>DY61-DY62</f>
        <v>730.5200000000004</v>
      </c>
      <c r="DZ63" s="44"/>
      <c r="EA63" s="44"/>
      <c r="EB63" s="44">
        <f>EB61-EB62</f>
        <v>-991.1999999999998</v>
      </c>
      <c r="EC63" s="44"/>
      <c r="ED63" s="44"/>
      <c r="EE63" s="44">
        <f>EE61-EE62</f>
        <v>-1025.1499999999996</v>
      </c>
      <c r="EF63" s="44"/>
      <c r="EG63" s="44"/>
      <c r="EH63" s="44">
        <f>EH61-EH62</f>
        <v>-12.8100000000004</v>
      </c>
      <c r="EI63" s="44"/>
      <c r="EJ63" s="44"/>
      <c r="EK63" s="44">
        <f>EK61-EK62</f>
        <v>-194.14000000000033</v>
      </c>
      <c r="EL63" s="44"/>
      <c r="EM63" s="44"/>
      <c r="EN63" s="44">
        <f>EN61-EN62</f>
        <v>-82.3700000000008</v>
      </c>
      <c r="EO63" s="36">
        <f t="shared" si="16"/>
        <v>-547.2200000000003</v>
      </c>
      <c r="EP63" s="36">
        <f t="shared" si="17"/>
        <v>7050.489999999997</v>
      </c>
      <c r="EQ63" s="44"/>
      <c r="ER63" s="44"/>
      <c r="ES63" s="44">
        <f>ES61-ES62</f>
        <v>812.4200000000001</v>
      </c>
      <c r="ET63" s="44"/>
      <c r="EU63" s="44"/>
      <c r="EV63" s="44">
        <f>EV61-EV62</f>
        <v>184.67000000000007</v>
      </c>
      <c r="EW63" s="44"/>
      <c r="EX63" s="44"/>
      <c r="EY63" s="44">
        <f>EY61-EY62</f>
        <v>-267.34000000000015</v>
      </c>
      <c r="EZ63" s="44"/>
      <c r="FA63" s="44"/>
      <c r="FB63" s="44">
        <f>FB61-FB62</f>
        <v>15.150000000000546</v>
      </c>
      <c r="FC63" s="44"/>
      <c r="FD63" s="44"/>
      <c r="FE63" s="44">
        <f>FE61-FE62</f>
        <v>-234.71999999999935</v>
      </c>
      <c r="FF63" s="44"/>
      <c r="FG63" s="44"/>
      <c r="FH63" s="44">
        <f>FH61-FH62</f>
        <v>383.6800000000003</v>
      </c>
      <c r="FI63" s="44"/>
      <c r="FJ63" s="44"/>
      <c r="FK63" s="44">
        <f>FK61-FK62</f>
        <v>715.2200000000003</v>
      </c>
      <c r="FL63" s="44"/>
      <c r="FM63" s="44"/>
      <c r="FN63" s="44">
        <f>FN61-FN62</f>
        <v>53.340000000000146</v>
      </c>
      <c r="FO63" s="44"/>
      <c r="FP63" s="44"/>
      <c r="FQ63" s="87">
        <f>FQ61-FQ62</f>
        <v>-63.35999999999967</v>
      </c>
      <c r="FR63" s="92"/>
      <c r="FS63" s="92"/>
      <c r="FT63" s="44">
        <f>FT61-FT62</f>
        <v>-665.2200000000003</v>
      </c>
      <c r="FU63" s="92"/>
      <c r="FV63" s="92"/>
      <c r="FW63" s="44">
        <f>FW61-FW62</f>
        <v>242.1800000000003</v>
      </c>
      <c r="FX63" s="92"/>
      <c r="FY63" s="92"/>
      <c r="FZ63" s="44">
        <f>FZ61-FZ62</f>
        <v>344.0500000000002</v>
      </c>
      <c r="GA63" s="26">
        <f t="shared" si="15"/>
        <v>1520.0700000000024</v>
      </c>
    </row>
    <row r="64" spans="1:183" s="5" customFormat="1" ht="22.5" hidden="1">
      <c r="A64" s="39" t="s">
        <v>52</v>
      </c>
      <c r="B64" s="17"/>
      <c r="C64" s="17"/>
      <c r="D64" s="17"/>
      <c r="E64" s="17"/>
      <c r="F64" s="17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>
        <v>284.46</v>
      </c>
      <c r="T64" s="19"/>
      <c r="U64" s="19"/>
      <c r="V64" s="19"/>
      <c r="W64" s="19"/>
      <c r="X64" s="19"/>
      <c r="Y64" s="47"/>
      <c r="Z64" s="19"/>
      <c r="AA64" s="19"/>
      <c r="AB64" s="47"/>
      <c r="AC64" s="17"/>
      <c r="AD64" s="17"/>
      <c r="AE64" s="17"/>
      <c r="AF64" s="24">
        <f t="shared" si="5"/>
        <v>284.46</v>
      </c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24">
        <f t="shared" si="6"/>
        <v>0</v>
      </c>
      <c r="BR64" s="24">
        <f t="shared" si="7"/>
        <v>284.46</v>
      </c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1">
        <f t="shared" si="8"/>
        <v>0</v>
      </c>
      <c r="DD64" s="37">
        <f t="shared" si="9"/>
        <v>284.46</v>
      </c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36">
        <f t="shared" si="16"/>
        <v>0</v>
      </c>
      <c r="EP64" s="36">
        <f t="shared" si="17"/>
        <v>284.46</v>
      </c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47"/>
      <c r="FR64" s="92"/>
      <c r="FS64" s="92"/>
      <c r="FT64" s="19"/>
      <c r="FU64" s="92"/>
      <c r="FV64" s="92"/>
      <c r="FW64" s="19"/>
      <c r="FX64" s="92"/>
      <c r="FY64" s="92"/>
      <c r="FZ64" s="19"/>
      <c r="GA64" s="26">
        <f t="shared" si="15"/>
        <v>0</v>
      </c>
    </row>
    <row r="65" spans="1:183" s="5" customFormat="1" ht="22.5">
      <c r="A65" s="39" t="s">
        <v>49</v>
      </c>
      <c r="B65" s="17"/>
      <c r="C65" s="18">
        <f>C62-C60</f>
        <v>-21.18000000000029</v>
      </c>
      <c r="D65" s="18">
        <f aca="true" t="shared" si="33" ref="D65:Q65">D62-D60</f>
        <v>0</v>
      </c>
      <c r="E65" s="18">
        <f t="shared" si="33"/>
        <v>-233.15999999999985</v>
      </c>
      <c r="F65" s="18">
        <f t="shared" si="33"/>
        <v>0</v>
      </c>
      <c r="G65" s="18">
        <f t="shared" si="33"/>
        <v>27.199999999999818</v>
      </c>
      <c r="H65" s="18">
        <f t="shared" si="33"/>
        <v>0</v>
      </c>
      <c r="I65" s="18">
        <f t="shared" si="33"/>
        <v>-174.32999999999947</v>
      </c>
      <c r="J65" s="18">
        <f t="shared" si="33"/>
        <v>0</v>
      </c>
      <c r="K65" s="18">
        <f t="shared" si="33"/>
        <v>32.95999999999958</v>
      </c>
      <c r="L65" s="18">
        <f t="shared" si="33"/>
        <v>0</v>
      </c>
      <c r="M65" s="18">
        <f t="shared" si="33"/>
        <v>-115.14000000000033</v>
      </c>
      <c r="N65" s="18">
        <f t="shared" si="33"/>
        <v>0</v>
      </c>
      <c r="O65" s="18">
        <f t="shared" si="33"/>
        <v>-378.8899999999999</v>
      </c>
      <c r="P65" s="18">
        <f t="shared" si="33"/>
        <v>0</v>
      </c>
      <c r="Q65" s="18">
        <f t="shared" si="33"/>
        <v>35.309999999999945</v>
      </c>
      <c r="R65" s="18"/>
      <c r="S65" s="19">
        <f t="shared" si="27"/>
        <v>-827.2300000000005</v>
      </c>
      <c r="T65" s="44"/>
      <c r="U65" s="44"/>
      <c r="V65" s="44">
        <f>V62-V60</f>
        <v>-2764.6</v>
      </c>
      <c r="W65" s="44">
        <f aca="true" t="shared" si="34" ref="W65:AL65">W62-W60</f>
        <v>0</v>
      </c>
      <c r="X65" s="44">
        <f t="shared" si="34"/>
        <v>0</v>
      </c>
      <c r="Y65" s="44">
        <f t="shared" si="34"/>
        <v>-2624.35</v>
      </c>
      <c r="Z65" s="44">
        <f t="shared" si="34"/>
        <v>0</v>
      </c>
      <c r="AA65" s="44">
        <f t="shared" si="34"/>
        <v>0</v>
      </c>
      <c r="AB65" s="44">
        <f t="shared" si="34"/>
        <v>-2214.59</v>
      </c>
      <c r="AC65" s="44">
        <f t="shared" si="34"/>
        <v>0</v>
      </c>
      <c r="AD65" s="44">
        <f t="shared" si="34"/>
        <v>0</v>
      </c>
      <c r="AE65" s="44">
        <f t="shared" si="34"/>
        <v>-2151.67</v>
      </c>
      <c r="AF65" s="24">
        <f t="shared" si="5"/>
        <v>-10582.44</v>
      </c>
      <c r="AG65" s="44">
        <f t="shared" si="34"/>
        <v>0</v>
      </c>
      <c r="AH65" s="44">
        <f t="shared" si="34"/>
        <v>0</v>
      </c>
      <c r="AI65" s="44">
        <f t="shared" si="34"/>
        <v>-1680.4500000000003</v>
      </c>
      <c r="AJ65" s="44">
        <f t="shared" si="34"/>
        <v>0</v>
      </c>
      <c r="AK65" s="44">
        <f t="shared" si="34"/>
        <v>0</v>
      </c>
      <c r="AL65" s="44">
        <f t="shared" si="34"/>
        <v>-1222.1799999999998</v>
      </c>
      <c r="AM65" s="44"/>
      <c r="AN65" s="44"/>
      <c r="AO65" s="44">
        <f>AO62-AO60</f>
        <v>907.3299999999995</v>
      </c>
      <c r="AP65" s="44">
        <f aca="true" t="shared" si="35" ref="AP65:AU65">AP62-AP60</f>
        <v>0</v>
      </c>
      <c r="AQ65" s="44">
        <f t="shared" si="35"/>
        <v>0</v>
      </c>
      <c r="AR65" s="44">
        <f t="shared" si="35"/>
        <v>-263.8599999999997</v>
      </c>
      <c r="AS65" s="44">
        <f t="shared" si="35"/>
        <v>0</v>
      </c>
      <c r="AT65" s="44">
        <f t="shared" si="35"/>
        <v>0</v>
      </c>
      <c r="AU65" s="44">
        <f t="shared" si="35"/>
        <v>114.39000000000033</v>
      </c>
      <c r="AV65" s="44"/>
      <c r="AW65" s="44"/>
      <c r="AX65" s="44">
        <f>AX62-AX60</f>
        <v>-448.3199999999997</v>
      </c>
      <c r="AY65" s="44">
        <f aca="true" t="shared" si="36" ref="AY65:BD65">AY62-AY60</f>
        <v>0</v>
      </c>
      <c r="AZ65" s="44">
        <f t="shared" si="36"/>
        <v>0</v>
      </c>
      <c r="BA65" s="44">
        <f t="shared" si="36"/>
        <v>-227.44999999999982</v>
      </c>
      <c r="BB65" s="44">
        <f t="shared" si="36"/>
        <v>0</v>
      </c>
      <c r="BC65" s="44">
        <f t="shared" si="36"/>
        <v>0</v>
      </c>
      <c r="BD65" s="44">
        <f t="shared" si="36"/>
        <v>310.9499999999998</v>
      </c>
      <c r="BE65" s="44">
        <f aca="true" t="shared" si="37" ref="BE65:BM65">BE62-BE60</f>
        <v>0</v>
      </c>
      <c r="BF65" s="44">
        <f t="shared" si="37"/>
        <v>0</v>
      </c>
      <c r="BG65" s="44">
        <f t="shared" si="37"/>
        <v>84.28999999999996</v>
      </c>
      <c r="BH65" s="44">
        <f t="shared" si="37"/>
        <v>0</v>
      </c>
      <c r="BI65" s="44">
        <f t="shared" si="37"/>
        <v>0</v>
      </c>
      <c r="BJ65" s="44">
        <f t="shared" si="37"/>
        <v>-96.3799999999992</v>
      </c>
      <c r="BK65" s="44">
        <f t="shared" si="37"/>
        <v>0</v>
      </c>
      <c r="BL65" s="44">
        <f t="shared" si="37"/>
        <v>0</v>
      </c>
      <c r="BM65" s="44">
        <f t="shared" si="37"/>
        <v>-394.9699999999998</v>
      </c>
      <c r="BN65" s="44">
        <f>BN62-BN60</f>
        <v>0</v>
      </c>
      <c r="BO65" s="44">
        <f>BO62-BO60</f>
        <v>0</v>
      </c>
      <c r="BP65" s="44">
        <f>BP62-BP60</f>
        <v>-355.82000000000016</v>
      </c>
      <c r="BQ65" s="24">
        <f t="shared" si="6"/>
        <v>-3272.469999999999</v>
      </c>
      <c r="BR65" s="24">
        <f t="shared" si="7"/>
        <v>-13854.91</v>
      </c>
      <c r="BS65" s="44"/>
      <c r="BT65" s="44"/>
      <c r="BU65" s="44">
        <f>BU62-BU60</f>
        <v>-763.3000000000002</v>
      </c>
      <c r="BV65" s="44"/>
      <c r="BW65" s="44"/>
      <c r="BX65" s="44">
        <f>BX62-BX60</f>
        <v>-331.22000000000025</v>
      </c>
      <c r="BY65" s="44"/>
      <c r="BZ65" s="44"/>
      <c r="CA65" s="44">
        <f>CA62-CA60</f>
        <v>84.98000000000047</v>
      </c>
      <c r="CB65" s="44"/>
      <c r="CC65" s="44"/>
      <c r="CD65" s="44">
        <f>CD62-CD60</f>
        <v>195.9300000000003</v>
      </c>
      <c r="CE65" s="44"/>
      <c r="CF65" s="44"/>
      <c r="CG65" s="44">
        <f>CG62-CG60</f>
        <v>-82.32999999999993</v>
      </c>
      <c r="CH65" s="44"/>
      <c r="CI65" s="44"/>
      <c r="CJ65" s="44">
        <f>CJ62-CJ60</f>
        <v>-351.9899999999998</v>
      </c>
      <c r="CK65" s="44"/>
      <c r="CL65" s="44"/>
      <c r="CM65" s="44">
        <f>CM62-CM60</f>
        <v>272.84000000000015</v>
      </c>
      <c r="CN65" s="44"/>
      <c r="CO65" s="44"/>
      <c r="CP65" s="44">
        <f>CP62-CP60</f>
        <v>631.1499999999996</v>
      </c>
      <c r="CQ65" s="44"/>
      <c r="CR65" s="44"/>
      <c r="CS65" s="44">
        <f>CS62-CS60</f>
        <v>-492.3199999999997</v>
      </c>
      <c r="CT65" s="44"/>
      <c r="CU65" s="44"/>
      <c r="CV65" s="44">
        <f>CV62-CV60</f>
        <v>-485.8199999999997</v>
      </c>
      <c r="CW65" s="44"/>
      <c r="CX65" s="44"/>
      <c r="CY65" s="44">
        <f>CY62-CY60</f>
        <v>57.05000000000018</v>
      </c>
      <c r="CZ65" s="44"/>
      <c r="DA65" s="44"/>
      <c r="DB65" s="44">
        <f>DB62-DB60</f>
        <v>-722.2099999999996</v>
      </c>
      <c r="DC65" s="11">
        <f t="shared" si="8"/>
        <v>-1987.2399999999984</v>
      </c>
      <c r="DD65" s="37">
        <f t="shared" si="9"/>
        <v>-15842.149999999998</v>
      </c>
      <c r="DE65" s="44"/>
      <c r="DF65" s="44"/>
      <c r="DG65" s="44">
        <f>DG62-DG60</f>
        <v>-957.0799999999999</v>
      </c>
      <c r="DH65" s="44"/>
      <c r="DI65" s="44"/>
      <c r="DJ65" s="44">
        <f>DJ62-DJ60</f>
        <v>114.05000000000018</v>
      </c>
      <c r="DK65" s="44"/>
      <c r="DL65" s="44"/>
      <c r="DM65" s="44">
        <f>DM62-DM60</f>
        <v>-61.42000000000007</v>
      </c>
      <c r="DN65" s="44"/>
      <c r="DO65" s="44"/>
      <c r="DP65" s="44">
        <f>DP62-DP60</f>
        <v>-360.1400000000003</v>
      </c>
      <c r="DQ65" s="44"/>
      <c r="DR65" s="44"/>
      <c r="DS65" s="44">
        <f>DS62-DS60</f>
        <v>-358.8599999999997</v>
      </c>
      <c r="DT65" s="44"/>
      <c r="DU65" s="44"/>
      <c r="DV65" s="44">
        <f>DV62-DV60</f>
        <v>595.5199999999995</v>
      </c>
      <c r="DW65" s="44"/>
      <c r="DX65" s="44"/>
      <c r="DY65" s="44">
        <f>DY62-DY60</f>
        <v>-730.5200000000004</v>
      </c>
      <c r="DZ65" s="44"/>
      <c r="EA65" s="44"/>
      <c r="EB65" s="44">
        <f>EB62-EB60</f>
        <v>991.1999999999998</v>
      </c>
      <c r="EC65" s="44"/>
      <c r="ED65" s="44"/>
      <c r="EE65" s="44">
        <f>EE62-EE60</f>
        <v>1025.1499999999996</v>
      </c>
      <c r="EF65" s="44"/>
      <c r="EG65" s="44"/>
      <c r="EH65" s="44">
        <f>EH62-EH60</f>
        <v>12.8100000000004</v>
      </c>
      <c r="EI65" s="44"/>
      <c r="EJ65" s="44"/>
      <c r="EK65" s="44">
        <f>EK62-EK60</f>
        <v>194.14000000000033</v>
      </c>
      <c r="EL65" s="44"/>
      <c r="EM65" s="44"/>
      <c r="EN65" s="44">
        <f>EN62-EN60</f>
        <v>82.3700000000008</v>
      </c>
      <c r="EO65" s="36">
        <f t="shared" si="16"/>
        <v>547.2200000000003</v>
      </c>
      <c r="EP65" s="36">
        <f t="shared" si="17"/>
        <v>-15294.929999999997</v>
      </c>
      <c r="EQ65" s="44"/>
      <c r="ER65" s="44"/>
      <c r="ES65" s="44">
        <f>ES62-ES60</f>
        <v>-812.4200000000001</v>
      </c>
      <c r="ET65" s="44"/>
      <c r="EU65" s="44"/>
      <c r="EV65" s="44">
        <f>EV62-EV60</f>
        <v>-184.67000000000007</v>
      </c>
      <c r="EW65" s="44"/>
      <c r="EX65" s="44"/>
      <c r="EY65" s="44">
        <f>EY62-EY60</f>
        <v>267.34000000000015</v>
      </c>
      <c r="EZ65" s="44"/>
      <c r="FA65" s="44"/>
      <c r="FB65" s="44">
        <f>FB62-FB60</f>
        <v>-15.150000000000546</v>
      </c>
      <c r="FC65" s="44"/>
      <c r="FD65" s="44"/>
      <c r="FE65" s="44">
        <f>FE62-FE60</f>
        <v>234.71999999999935</v>
      </c>
      <c r="FF65" s="44"/>
      <c r="FG65" s="44"/>
      <c r="FH65" s="44">
        <f>FH62-FH60</f>
        <v>-383.6800000000003</v>
      </c>
      <c r="FI65" s="44"/>
      <c r="FJ65" s="44"/>
      <c r="FK65" s="44">
        <f>FK62-FK60</f>
        <v>-715.2200000000003</v>
      </c>
      <c r="FL65" s="44"/>
      <c r="FM65" s="44"/>
      <c r="FN65" s="44">
        <f>FN62-FN60</f>
        <v>-53.340000000000146</v>
      </c>
      <c r="FO65" s="44"/>
      <c r="FP65" s="44"/>
      <c r="FQ65" s="87">
        <f>FQ62-FQ60</f>
        <v>63.35999999999967</v>
      </c>
      <c r="FR65" s="92"/>
      <c r="FS65" s="92"/>
      <c r="FT65" s="44">
        <f>FT62-FT60</f>
        <v>665.2200000000003</v>
      </c>
      <c r="FU65" s="92"/>
      <c r="FV65" s="92"/>
      <c r="FW65" s="44">
        <f>FW62-FW60</f>
        <v>-242.1800000000003</v>
      </c>
      <c r="FX65" s="92"/>
      <c r="FY65" s="92"/>
      <c r="FZ65" s="44">
        <f>FZ62-FZ60</f>
        <v>-344.0500000000002</v>
      </c>
      <c r="GA65" s="26">
        <f t="shared" si="15"/>
        <v>-1520.0700000000024</v>
      </c>
    </row>
    <row r="66" spans="1:183" s="6" customFormat="1" ht="18.75" customHeight="1">
      <c r="A66" s="48" t="s">
        <v>53</v>
      </c>
      <c r="B66" s="49"/>
      <c r="C66" s="50">
        <f>C56+C63</f>
        <v>-265.80000000000337</v>
      </c>
      <c r="D66" s="50">
        <f aca="true" t="shared" si="38" ref="D66:Q66">D56+D63</f>
        <v>0</v>
      </c>
      <c r="E66" s="50">
        <f t="shared" si="38"/>
        <v>2370.599999999996</v>
      </c>
      <c r="F66" s="50">
        <f t="shared" si="38"/>
        <v>0</v>
      </c>
      <c r="G66" s="50">
        <f t="shared" si="38"/>
        <v>276.3899999999944</v>
      </c>
      <c r="H66" s="50">
        <f t="shared" si="38"/>
        <v>0</v>
      </c>
      <c r="I66" s="50">
        <f t="shared" si="38"/>
        <v>1795.1399999999962</v>
      </c>
      <c r="J66" s="50">
        <f t="shared" si="38"/>
        <v>0</v>
      </c>
      <c r="K66" s="50">
        <f t="shared" si="38"/>
        <v>-3042.5599999999995</v>
      </c>
      <c r="L66" s="50">
        <f t="shared" si="38"/>
        <v>0</v>
      </c>
      <c r="M66" s="50">
        <f t="shared" si="38"/>
        <v>-37.85000000000264</v>
      </c>
      <c r="N66" s="50">
        <f t="shared" si="38"/>
        <v>0</v>
      </c>
      <c r="O66" s="50">
        <f t="shared" si="38"/>
        <v>2187.920000000003</v>
      </c>
      <c r="P66" s="50">
        <f t="shared" si="38"/>
        <v>0</v>
      </c>
      <c r="Q66" s="50">
        <f t="shared" si="38"/>
        <v>-1009.8999999999942</v>
      </c>
      <c r="R66" s="51"/>
      <c r="S66" s="19">
        <f t="shared" si="27"/>
        <v>2273.93999999999</v>
      </c>
      <c r="T66" s="44"/>
      <c r="U66" s="44"/>
      <c r="V66" s="44">
        <f>V56+V63</f>
        <v>-3811.029999999997</v>
      </c>
      <c r="W66" s="44">
        <f aca="true" t="shared" si="39" ref="W66:AL66">W56+W63</f>
        <v>0</v>
      </c>
      <c r="X66" s="44">
        <f t="shared" si="39"/>
        <v>0</v>
      </c>
      <c r="Y66" s="44">
        <f t="shared" si="39"/>
        <v>8893.140000000003</v>
      </c>
      <c r="Z66" s="44">
        <f t="shared" si="39"/>
        <v>0</v>
      </c>
      <c r="AA66" s="44">
        <f t="shared" si="39"/>
        <v>0</v>
      </c>
      <c r="AB66" s="44">
        <f t="shared" si="39"/>
        <v>-3701.5800000000036</v>
      </c>
      <c r="AC66" s="44">
        <f t="shared" si="39"/>
        <v>0</v>
      </c>
      <c r="AD66" s="44">
        <f t="shared" si="39"/>
        <v>0</v>
      </c>
      <c r="AE66" s="44">
        <f t="shared" si="39"/>
        <v>1830.5899999999965</v>
      </c>
      <c r="AF66" s="24">
        <f t="shared" si="5"/>
        <v>5485.059999999989</v>
      </c>
      <c r="AG66" s="44">
        <f t="shared" si="39"/>
        <v>0</v>
      </c>
      <c r="AH66" s="44">
        <f t="shared" si="39"/>
        <v>0</v>
      </c>
      <c r="AI66" s="44">
        <f t="shared" si="39"/>
        <v>6290.429999999997</v>
      </c>
      <c r="AJ66" s="44">
        <f t="shared" si="39"/>
        <v>0</v>
      </c>
      <c r="AK66" s="44">
        <f t="shared" si="39"/>
        <v>0</v>
      </c>
      <c r="AL66" s="44">
        <f t="shared" si="39"/>
        <v>3499.910000000003</v>
      </c>
      <c r="AM66" s="44"/>
      <c r="AN66" s="44"/>
      <c r="AO66" s="44">
        <f>AO56+AO63</f>
        <v>-6847.809999999996</v>
      </c>
      <c r="AP66" s="44">
        <f aca="true" t="shared" si="40" ref="AP66:AU66">AP56+AP63</f>
        <v>0</v>
      </c>
      <c r="AQ66" s="44">
        <f t="shared" si="40"/>
        <v>0</v>
      </c>
      <c r="AR66" s="44">
        <f t="shared" si="40"/>
        <v>2316.1700000000046</v>
      </c>
      <c r="AS66" s="44">
        <f t="shared" si="40"/>
        <v>0</v>
      </c>
      <c r="AT66" s="44">
        <f t="shared" si="40"/>
        <v>0</v>
      </c>
      <c r="AU66" s="44">
        <f t="shared" si="40"/>
        <v>-682.7899999999945</v>
      </c>
      <c r="AV66" s="44"/>
      <c r="AW66" s="44"/>
      <c r="AX66" s="44">
        <f>AX56+AX63</f>
        <v>3109.8199999999997</v>
      </c>
      <c r="AY66" s="44">
        <f aca="true" t="shared" si="41" ref="AY66:BD66">AY56+AY63</f>
        <v>0</v>
      </c>
      <c r="AZ66" s="44">
        <f t="shared" si="41"/>
        <v>0</v>
      </c>
      <c r="BA66" s="44">
        <f t="shared" si="41"/>
        <v>1491.8100000000004</v>
      </c>
      <c r="BB66" s="44">
        <f t="shared" si="41"/>
        <v>0</v>
      </c>
      <c r="BC66" s="44">
        <f t="shared" si="41"/>
        <v>0</v>
      </c>
      <c r="BD66" s="44">
        <f t="shared" si="41"/>
        <v>-922.2400000000007</v>
      </c>
      <c r="BE66" s="44">
        <f aca="true" t="shared" si="42" ref="BE66:BM66">BE56+BE63</f>
        <v>0</v>
      </c>
      <c r="BF66" s="44">
        <f t="shared" si="42"/>
        <v>0</v>
      </c>
      <c r="BG66" s="44">
        <f t="shared" si="42"/>
        <v>2308.000000000001</v>
      </c>
      <c r="BH66" s="44">
        <f t="shared" si="42"/>
        <v>0</v>
      </c>
      <c r="BI66" s="44">
        <f t="shared" si="42"/>
        <v>0</v>
      </c>
      <c r="BJ66" s="44">
        <f t="shared" si="42"/>
        <v>893.0000000000018</v>
      </c>
      <c r="BK66" s="44">
        <f t="shared" si="42"/>
        <v>0</v>
      </c>
      <c r="BL66" s="44">
        <f t="shared" si="42"/>
        <v>0</v>
      </c>
      <c r="BM66" s="44">
        <f t="shared" si="42"/>
        <v>-1179.9699999999953</v>
      </c>
      <c r="BN66" s="44">
        <f>BN56+BN63</f>
        <v>0</v>
      </c>
      <c r="BO66" s="44">
        <f>BO56+BO63</f>
        <v>0</v>
      </c>
      <c r="BP66" s="44">
        <f>BP56+BP63</f>
        <v>2271.620000000003</v>
      </c>
      <c r="BQ66" s="24">
        <f t="shared" si="6"/>
        <v>12547.950000000023</v>
      </c>
      <c r="BR66" s="24">
        <f t="shared" si="7"/>
        <v>18033.01000000001</v>
      </c>
      <c r="BS66" s="44"/>
      <c r="BT66" s="44"/>
      <c r="BU66" s="44">
        <f>BU56+BU63</f>
        <v>1459.5600000000022</v>
      </c>
      <c r="BV66" s="44"/>
      <c r="BW66" s="44"/>
      <c r="BX66" s="44">
        <f>BX56+BX63</f>
        <v>733.6699999999973</v>
      </c>
      <c r="BY66" s="44"/>
      <c r="BZ66" s="44"/>
      <c r="CA66" s="44">
        <f>CA56+CA63</f>
        <v>775.5399999999963</v>
      </c>
      <c r="CB66" s="44"/>
      <c r="CC66" s="44"/>
      <c r="CD66" s="44">
        <f>CD56+CD63</f>
        <v>-406.47000000000116</v>
      </c>
      <c r="CE66" s="44"/>
      <c r="CF66" s="44"/>
      <c r="CG66" s="44">
        <f>CG56+CG63</f>
        <v>1371.279999999997</v>
      </c>
      <c r="CH66" s="44"/>
      <c r="CI66" s="44"/>
      <c r="CJ66" s="44">
        <f>CJ56+CJ63</f>
        <v>1175.1199999999972</v>
      </c>
      <c r="CK66" s="44"/>
      <c r="CL66" s="44"/>
      <c r="CM66" s="44">
        <f>CM56+CM63</f>
        <v>1060.819999999996</v>
      </c>
      <c r="CN66" s="44"/>
      <c r="CO66" s="44"/>
      <c r="CP66" s="44">
        <f>CP56+CP63</f>
        <v>-4752.26</v>
      </c>
      <c r="CQ66" s="44"/>
      <c r="CR66" s="44"/>
      <c r="CS66" s="44">
        <f>CS56+CS63</f>
        <v>1945.9099999999962</v>
      </c>
      <c r="CT66" s="44"/>
      <c r="CU66" s="44"/>
      <c r="CV66" s="44">
        <f>CV56+CV63</f>
        <v>-6926.609999999997</v>
      </c>
      <c r="CW66" s="44"/>
      <c r="CX66" s="44"/>
      <c r="CY66" s="44">
        <f>CY56+CY63</f>
        <v>312.670000000001</v>
      </c>
      <c r="CZ66" s="44"/>
      <c r="DA66" s="44"/>
      <c r="DB66" s="44">
        <f>DB56+DB63</f>
        <v>3522.039999999994</v>
      </c>
      <c r="DC66" s="11">
        <f t="shared" si="8"/>
        <v>271.2699999999795</v>
      </c>
      <c r="DD66" s="37">
        <f t="shared" si="9"/>
        <v>18304.279999999988</v>
      </c>
      <c r="DE66" s="44"/>
      <c r="DF66" s="44"/>
      <c r="DG66" s="44">
        <f>DG56+DG63</f>
        <v>26389.740000000005</v>
      </c>
      <c r="DH66" s="44"/>
      <c r="DI66" s="44"/>
      <c r="DJ66" s="44">
        <f>DJ56+DJ63</f>
        <v>1903.1100000000033</v>
      </c>
      <c r="DK66" s="44"/>
      <c r="DL66" s="44"/>
      <c r="DM66" s="44">
        <f>DM56+DM63</f>
        <v>4397.200000000006</v>
      </c>
      <c r="DN66" s="44"/>
      <c r="DO66" s="44"/>
      <c r="DP66" s="44">
        <f>DP56+DP63</f>
        <v>5082.500000000001</v>
      </c>
      <c r="DQ66" s="44"/>
      <c r="DR66" s="44"/>
      <c r="DS66" s="44">
        <f>DS56+DS63</f>
        <v>2176.580000000001</v>
      </c>
      <c r="DT66" s="44"/>
      <c r="DU66" s="44"/>
      <c r="DV66" s="44">
        <f>DV56+DV63</f>
        <v>-2537.629999999993</v>
      </c>
      <c r="DW66" s="44"/>
      <c r="DX66" s="44"/>
      <c r="DY66" s="44">
        <f>DY56+DY63</f>
        <v>4755.640000000003</v>
      </c>
      <c r="DZ66" s="44"/>
      <c r="EA66" s="44"/>
      <c r="EB66" s="44">
        <f>EB56+EB63</f>
        <v>-7590.899999999997</v>
      </c>
      <c r="EC66" s="44"/>
      <c r="ED66" s="44"/>
      <c r="EE66" s="44">
        <f>EE56+EE63</f>
        <v>-10820.599999999997</v>
      </c>
      <c r="EF66" s="44"/>
      <c r="EG66" s="44"/>
      <c r="EH66" s="44">
        <f>EH56+EH63</f>
        <v>-228.03999999999633</v>
      </c>
      <c r="EI66" s="44"/>
      <c r="EJ66" s="44"/>
      <c r="EK66" s="44">
        <f>EK56+EK63</f>
        <v>227.42000000000462</v>
      </c>
      <c r="EL66" s="44"/>
      <c r="EM66" s="44"/>
      <c r="EN66" s="44">
        <f>EN56+EN63</f>
        <v>1978.8600000000024</v>
      </c>
      <c r="EO66" s="36">
        <f t="shared" si="16"/>
        <v>25733.88000000004</v>
      </c>
      <c r="EP66" s="36">
        <f t="shared" si="17"/>
        <v>44038.16000000003</v>
      </c>
      <c r="EQ66" s="44"/>
      <c r="ER66" s="44"/>
      <c r="ES66" s="44">
        <f>ES56+ES63</f>
        <v>10763.779999999986</v>
      </c>
      <c r="ET66" s="44"/>
      <c r="EU66" s="44"/>
      <c r="EV66" s="44">
        <f>EV56+EV63</f>
        <v>-775.0800000000145</v>
      </c>
      <c r="EW66" s="44"/>
      <c r="EX66" s="44"/>
      <c r="EY66" s="44">
        <f>EY56+EY63</f>
        <v>2357.509999999991</v>
      </c>
      <c r="EZ66" s="44"/>
      <c r="FA66" s="44"/>
      <c r="FB66" s="44">
        <f>FB56+FB63</f>
        <v>5702.219999999978</v>
      </c>
      <c r="FC66" s="44"/>
      <c r="FD66" s="44"/>
      <c r="FE66" s="44">
        <f>FE56+FE63</f>
        <v>-2024.990000000018</v>
      </c>
      <c r="FF66" s="44"/>
      <c r="FG66" s="44"/>
      <c r="FH66" s="44">
        <f>FH56+FH63</f>
        <v>6319.739999999983</v>
      </c>
      <c r="FI66" s="44"/>
      <c r="FJ66" s="44"/>
      <c r="FK66" s="44">
        <f>FK56+FK63</f>
        <v>9228.889999999985</v>
      </c>
      <c r="FL66" s="44"/>
      <c r="FM66" s="44"/>
      <c r="FN66" s="44">
        <f>FN56+FN63</f>
        <v>859.4199999999873</v>
      </c>
      <c r="FO66" s="44"/>
      <c r="FP66" s="44"/>
      <c r="FQ66" s="87">
        <f>FQ56+FQ63</f>
        <v>-892.5800000000154</v>
      </c>
      <c r="FR66" s="51"/>
      <c r="FS66" s="51"/>
      <c r="FT66" s="44">
        <f>FT56+FT63</f>
        <v>-8936.990000000005</v>
      </c>
      <c r="FU66" s="51"/>
      <c r="FV66" s="51"/>
      <c r="FW66" s="44">
        <f>FW56+FW63</f>
        <v>3817.8299999999945</v>
      </c>
      <c r="FX66" s="51"/>
      <c r="FY66" s="51"/>
      <c r="FZ66" s="44">
        <f>FZ56+FZ63</f>
        <v>4689.509999999992</v>
      </c>
      <c r="GA66" s="26">
        <f t="shared" si="15"/>
        <v>31109.259999999842</v>
      </c>
    </row>
    <row r="67" spans="1:183" s="6" customFormat="1" ht="24">
      <c r="A67" s="48" t="s">
        <v>54</v>
      </c>
      <c r="B67" s="49"/>
      <c r="C67" s="50">
        <f>C58+C65</f>
        <v>10207.700000000004</v>
      </c>
      <c r="D67" s="50">
        <f aca="true" t="shared" si="43" ref="D67:Q67">D58+D65</f>
        <v>0</v>
      </c>
      <c r="E67" s="50">
        <f t="shared" si="43"/>
        <v>7579.740000000005</v>
      </c>
      <c r="F67" s="50">
        <f t="shared" si="43"/>
        <v>0</v>
      </c>
      <c r="G67" s="50">
        <f t="shared" si="43"/>
        <v>9594.770000000004</v>
      </c>
      <c r="H67" s="50">
        <f t="shared" si="43"/>
        <v>0</v>
      </c>
      <c r="I67" s="50">
        <f t="shared" si="43"/>
        <v>900.2200000000034</v>
      </c>
      <c r="J67" s="50">
        <f t="shared" si="43"/>
        <v>0</v>
      </c>
      <c r="K67" s="50">
        <f t="shared" si="43"/>
        <v>12858.079999999994</v>
      </c>
      <c r="L67" s="50">
        <f t="shared" si="43"/>
        <v>0</v>
      </c>
      <c r="M67" s="50">
        <f t="shared" si="43"/>
        <v>9866.27</v>
      </c>
      <c r="N67" s="50">
        <f t="shared" si="43"/>
        <v>0</v>
      </c>
      <c r="O67" s="50">
        <f t="shared" si="43"/>
        <v>6580.27</v>
      </c>
      <c r="P67" s="50">
        <f t="shared" si="43"/>
        <v>0</v>
      </c>
      <c r="Q67" s="50">
        <f t="shared" si="43"/>
        <v>10826.13</v>
      </c>
      <c r="R67" s="51"/>
      <c r="S67" s="19">
        <f t="shared" si="27"/>
        <v>68413.18000000002</v>
      </c>
      <c r="T67" s="44"/>
      <c r="U67" s="44"/>
      <c r="V67" s="44">
        <f>V58+V65</f>
        <v>11255.690000000004</v>
      </c>
      <c r="W67" s="44">
        <f aca="true" t="shared" si="44" ref="W67:AL67">W58+W65</f>
        <v>0</v>
      </c>
      <c r="X67" s="44">
        <f t="shared" si="44"/>
        <v>0</v>
      </c>
      <c r="Y67" s="44">
        <f t="shared" si="44"/>
        <v>-4882.030000000001</v>
      </c>
      <c r="Z67" s="44">
        <f t="shared" si="44"/>
        <v>0</v>
      </c>
      <c r="AA67" s="44">
        <f t="shared" si="44"/>
        <v>0</v>
      </c>
      <c r="AB67" s="44">
        <f t="shared" si="44"/>
        <v>-12730.820000000003</v>
      </c>
      <c r="AC67" s="44">
        <f t="shared" si="44"/>
        <v>0</v>
      </c>
      <c r="AD67" s="44">
        <f t="shared" si="44"/>
        <v>0</v>
      </c>
      <c r="AE67" s="44">
        <f t="shared" si="44"/>
        <v>-1459.287500000004</v>
      </c>
      <c r="AF67" s="24">
        <f t="shared" si="5"/>
        <v>60596.73250000001</v>
      </c>
      <c r="AG67" s="44">
        <f t="shared" si="44"/>
        <v>0</v>
      </c>
      <c r="AH67" s="44">
        <f t="shared" si="44"/>
        <v>0</v>
      </c>
      <c r="AI67" s="44">
        <f t="shared" si="44"/>
        <v>3682.4346428571484</v>
      </c>
      <c r="AJ67" s="44">
        <f t="shared" si="44"/>
        <v>0</v>
      </c>
      <c r="AK67" s="44">
        <f t="shared" si="44"/>
        <v>0</v>
      </c>
      <c r="AL67" s="44">
        <f t="shared" si="44"/>
        <v>-5962.770000000004</v>
      </c>
      <c r="AM67" s="44"/>
      <c r="AN67" s="44"/>
      <c r="AO67" s="44">
        <f>AO58+AO65</f>
        <v>16811.339999999993</v>
      </c>
      <c r="AP67" s="44">
        <f aca="true" t="shared" si="45" ref="AP67:AU67">AP58+AP65</f>
        <v>0</v>
      </c>
      <c r="AQ67" s="44">
        <f t="shared" si="45"/>
        <v>0</v>
      </c>
      <c r="AR67" s="44">
        <f t="shared" si="45"/>
        <v>5265.379999999998</v>
      </c>
      <c r="AS67" s="44">
        <f t="shared" si="45"/>
        <v>0</v>
      </c>
      <c r="AT67" s="44">
        <f t="shared" si="45"/>
        <v>0</v>
      </c>
      <c r="AU67" s="44">
        <f t="shared" si="45"/>
        <v>12646.419999999995</v>
      </c>
      <c r="AV67" s="44"/>
      <c r="AW67" s="44"/>
      <c r="AX67" s="44">
        <f>AX58+AX65</f>
        <v>8909.319999999996</v>
      </c>
      <c r="AY67" s="44">
        <f aca="true" t="shared" si="46" ref="AY67:BD67">AY58+AY65</f>
        <v>0</v>
      </c>
      <c r="AZ67" s="44">
        <f t="shared" si="46"/>
        <v>0</v>
      </c>
      <c r="BA67" s="44">
        <f t="shared" si="46"/>
        <v>14110.14999999999</v>
      </c>
      <c r="BB67" s="44">
        <f t="shared" si="46"/>
        <v>0</v>
      </c>
      <c r="BC67" s="44">
        <f t="shared" si="46"/>
        <v>0</v>
      </c>
      <c r="BD67" s="44">
        <f t="shared" si="46"/>
        <v>15706.310000000001</v>
      </c>
      <c r="BE67" s="44">
        <f aca="true" t="shared" si="47" ref="BE67:BM67">BE58+BE65</f>
        <v>0</v>
      </c>
      <c r="BF67" s="44">
        <f t="shared" si="47"/>
        <v>0</v>
      </c>
      <c r="BG67" s="44">
        <f t="shared" si="47"/>
        <v>13117.510000000002</v>
      </c>
      <c r="BH67" s="44">
        <f t="shared" si="47"/>
        <v>0</v>
      </c>
      <c r="BI67" s="44">
        <f t="shared" si="47"/>
        <v>0</v>
      </c>
      <c r="BJ67" s="44">
        <f t="shared" si="47"/>
        <v>15581.739999999996</v>
      </c>
      <c r="BK67" s="44">
        <f t="shared" si="47"/>
        <v>0</v>
      </c>
      <c r="BL67" s="44">
        <f t="shared" si="47"/>
        <v>0</v>
      </c>
      <c r="BM67" s="44">
        <f t="shared" si="47"/>
        <v>8739.429999999988</v>
      </c>
      <c r="BN67" s="44">
        <f>BN58+BN65</f>
        <v>0</v>
      </c>
      <c r="BO67" s="44">
        <f>BO58+BO65</f>
        <v>0</v>
      </c>
      <c r="BP67" s="44">
        <f>BP58+BP65</f>
        <v>7741.389999999992</v>
      </c>
      <c r="BQ67" s="24">
        <f t="shared" si="6"/>
        <v>116348.65464285709</v>
      </c>
      <c r="BR67" s="24">
        <f t="shared" si="7"/>
        <v>176945.3871428571</v>
      </c>
      <c r="BS67" s="44"/>
      <c r="BT67" s="44"/>
      <c r="BU67" s="44">
        <f>BU58+BU65</f>
        <v>-79739.42000000001</v>
      </c>
      <c r="BV67" s="44"/>
      <c r="BW67" s="44"/>
      <c r="BX67" s="44">
        <f>BX58+BX65</f>
        <v>10291.930000000004</v>
      </c>
      <c r="BY67" s="44"/>
      <c r="BZ67" s="44"/>
      <c r="CA67" s="44">
        <f>CA58+CA65</f>
        <v>-11494.239999999994</v>
      </c>
      <c r="CB67" s="44"/>
      <c r="CC67" s="44"/>
      <c r="CD67" s="44">
        <f>CD58+CD65</f>
        <v>-10180.479999999989</v>
      </c>
      <c r="CE67" s="44"/>
      <c r="CF67" s="44"/>
      <c r="CG67" s="44">
        <f>CG58+CG65</f>
        <v>10675.640000000005</v>
      </c>
      <c r="CH67" s="44"/>
      <c r="CI67" s="44"/>
      <c r="CJ67" s="44">
        <f>CJ58+CJ65</f>
        <v>1359.0000000000055</v>
      </c>
      <c r="CK67" s="44"/>
      <c r="CL67" s="44"/>
      <c r="CM67" s="44">
        <f>CM58+CM65</f>
        <v>10711.310000000001</v>
      </c>
      <c r="CN67" s="44"/>
      <c r="CO67" s="44"/>
      <c r="CP67" s="44">
        <f>CP58+CP65</f>
        <v>7496.819999999998</v>
      </c>
      <c r="CQ67" s="44"/>
      <c r="CR67" s="44"/>
      <c r="CS67" s="44">
        <f>CS58+CS65</f>
        <v>-39150.7</v>
      </c>
      <c r="CT67" s="44"/>
      <c r="CU67" s="44"/>
      <c r="CV67" s="44">
        <f>CV58+CV65</f>
        <v>5459.540000000001</v>
      </c>
      <c r="CW67" s="44"/>
      <c r="CX67" s="44"/>
      <c r="CY67" s="44">
        <f>CY58+CY65</f>
        <v>5742.949999999994</v>
      </c>
      <c r="CZ67" s="44"/>
      <c r="DA67" s="44"/>
      <c r="DB67" s="44">
        <f>DB58+DB65</f>
        <v>6335.360000000004</v>
      </c>
      <c r="DC67" s="11">
        <f t="shared" si="8"/>
        <v>-82492.28999999998</v>
      </c>
      <c r="DD67" s="37">
        <f t="shared" si="9"/>
        <v>94453.09714285712</v>
      </c>
      <c r="DE67" s="44"/>
      <c r="DF67" s="44"/>
      <c r="DG67" s="44">
        <f>DG58+DG65</f>
        <v>-13069.789999999992</v>
      </c>
      <c r="DH67" s="44"/>
      <c r="DI67" s="44"/>
      <c r="DJ67" s="44">
        <f>DJ58+DJ65</f>
        <v>29970.269999999997</v>
      </c>
      <c r="DK67" s="44"/>
      <c r="DL67" s="44"/>
      <c r="DM67" s="44">
        <f>DM58+DM65</f>
        <v>-99401.82999999997</v>
      </c>
      <c r="DN67" s="44"/>
      <c r="DO67" s="44"/>
      <c r="DP67" s="44">
        <f>DP58+DP65</f>
        <v>9959.200000000004</v>
      </c>
      <c r="DQ67" s="44"/>
      <c r="DR67" s="44"/>
      <c r="DS67" s="44">
        <f>DS58+DS65</f>
        <v>15888.98000000001</v>
      </c>
      <c r="DT67" s="44"/>
      <c r="DU67" s="44"/>
      <c r="DV67" s="44">
        <f>DV58+DV65</f>
        <v>-4846.6300000000165</v>
      </c>
      <c r="DW67" s="44"/>
      <c r="DX67" s="44"/>
      <c r="DY67" s="44">
        <f>DY58+DY65</f>
        <v>-2975.900000000005</v>
      </c>
      <c r="DZ67" s="44"/>
      <c r="EA67" s="44"/>
      <c r="EB67" s="44">
        <f>EB58+EB65</f>
        <v>28253.12</v>
      </c>
      <c r="EC67" s="44"/>
      <c r="ED67" s="44"/>
      <c r="EE67" s="44">
        <f>EE58+EE65</f>
        <v>42267.74</v>
      </c>
      <c r="EF67" s="44"/>
      <c r="EG67" s="44"/>
      <c r="EH67" s="44">
        <f>EH58+EH65</f>
        <v>-42522.78000000001</v>
      </c>
      <c r="EI67" s="44"/>
      <c r="EJ67" s="44"/>
      <c r="EK67" s="44">
        <f>EK58+EK65</f>
        <v>-13478.510000000017</v>
      </c>
      <c r="EL67" s="44"/>
      <c r="EM67" s="44"/>
      <c r="EN67" s="44">
        <f>EN58+EN65</f>
        <v>25626.53</v>
      </c>
      <c r="EO67" s="36">
        <f t="shared" si="16"/>
        <v>-24329.60000000002</v>
      </c>
      <c r="EP67" s="36">
        <f t="shared" si="17"/>
        <v>70123.4971428571</v>
      </c>
      <c r="EQ67" s="44"/>
      <c r="ER67" s="44"/>
      <c r="ES67" s="44">
        <f>ES58+ES65</f>
        <v>13835.135000000015</v>
      </c>
      <c r="ET67" s="44"/>
      <c r="EU67" s="44"/>
      <c r="EV67" s="44">
        <f>EV58+EV65</f>
        <v>41120.64500000001</v>
      </c>
      <c r="EW67" s="44"/>
      <c r="EX67" s="44"/>
      <c r="EY67" s="44">
        <f>EY58+EY65</f>
        <v>-36678.66500000002</v>
      </c>
      <c r="EZ67" s="44"/>
      <c r="FA67" s="44"/>
      <c r="FB67" s="44">
        <f>FB58+FB65</f>
        <v>-22587.09500000001</v>
      </c>
      <c r="FC67" s="44"/>
      <c r="FD67" s="44"/>
      <c r="FE67" s="44">
        <f>FE58+FE65</f>
        <v>-33161.28499999999</v>
      </c>
      <c r="FF67" s="44"/>
      <c r="FG67" s="44"/>
      <c r="FH67" s="44">
        <f>FH58+FH65</f>
        <v>33983.375000000015</v>
      </c>
      <c r="FI67" s="44"/>
      <c r="FJ67" s="44"/>
      <c r="FK67" s="44">
        <f>FK58+FK65</f>
        <v>20192.455000000016</v>
      </c>
      <c r="FL67" s="44"/>
      <c r="FM67" s="44"/>
      <c r="FN67" s="44">
        <f>FN58+FN65</f>
        <v>38222.015000000014</v>
      </c>
      <c r="FO67" s="44"/>
      <c r="FP67" s="44"/>
      <c r="FQ67" s="87">
        <f>FQ58+FQ65</f>
        <v>40924.15500000002</v>
      </c>
      <c r="FR67" s="51"/>
      <c r="FS67" s="51"/>
      <c r="FT67" s="44">
        <f>FT58+FT65</f>
        <v>-79518.235</v>
      </c>
      <c r="FU67" s="51"/>
      <c r="FV67" s="51"/>
      <c r="FW67" s="44">
        <f>FW58+FW65</f>
        <v>35069.92500000001</v>
      </c>
      <c r="FX67" s="51"/>
      <c r="FY67" s="51"/>
      <c r="FZ67" s="44">
        <f>FZ58+FZ65</f>
        <v>2642.265000000002</v>
      </c>
      <c r="GA67" s="162">
        <f t="shared" si="15"/>
        <v>54044.69000000008</v>
      </c>
    </row>
    <row r="68" spans="1:182" ht="12.75">
      <c r="A68" s="52"/>
      <c r="B68" s="52"/>
      <c r="C68" s="52"/>
      <c r="D68" s="52"/>
      <c r="V68" s="37">
        <f>S67+V67</f>
        <v>79668.87000000002</v>
      </c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T68" s="9"/>
      <c r="FW68" s="9"/>
      <c r="FZ68" s="53"/>
    </row>
    <row r="69" spans="1:182" ht="14.25">
      <c r="A69" s="189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53">
        <f>BD67+BA67+AX67+AU67+AR67+AO67+AL67+AI67+AE67+AB67+Y67+V67+S67</f>
        <v>131765.31714285712</v>
      </c>
      <c r="BE69" s="9"/>
      <c r="BF69" s="9"/>
      <c r="BG69" s="53"/>
      <c r="BH69" s="9"/>
      <c r="BI69" s="9"/>
      <c r="BJ69" s="53">
        <f>BD69+BG67+BJ67</f>
        <v>160464.56714285712</v>
      </c>
      <c r="BK69" s="9"/>
      <c r="BL69" s="9"/>
      <c r="BM69" s="53">
        <f>BJ69+BM67</f>
        <v>169203.99714285712</v>
      </c>
      <c r="BN69" s="9"/>
      <c r="BO69" s="9"/>
      <c r="BP69" s="53">
        <f>BM69+BP67</f>
        <v>176945.3871428571</v>
      </c>
      <c r="BS69" s="9"/>
      <c r="BT69" s="9"/>
      <c r="BU69" s="53" t="e">
        <f>BP70+BU67</f>
        <v>#REF!</v>
      </c>
      <c r="BV69" s="9"/>
      <c r="BW69" s="9"/>
      <c r="BX69" s="53" t="e">
        <f>BU69+BX67</f>
        <v>#REF!</v>
      </c>
      <c r="BY69" s="9"/>
      <c r="BZ69" s="9"/>
      <c r="CA69" s="53" t="e">
        <f>BX69+CA67</f>
        <v>#REF!</v>
      </c>
      <c r="CB69" s="9"/>
      <c r="CC69" s="9"/>
      <c r="CD69" s="53" t="e">
        <f>CA69+CD67</f>
        <v>#REF!</v>
      </c>
      <c r="CE69" s="9"/>
      <c r="CF69" s="9"/>
      <c r="CG69" s="53" t="e">
        <f>CD69+CG67</f>
        <v>#REF!</v>
      </c>
      <c r="CH69" s="9"/>
      <c r="CI69" s="9"/>
      <c r="CJ69" s="53" t="e">
        <f>CG69+CJ67</f>
        <v>#REF!</v>
      </c>
      <c r="CK69" s="9"/>
      <c r="CL69" s="9"/>
      <c r="CM69" s="53" t="e">
        <f>CJ69+CM67</f>
        <v>#REF!</v>
      </c>
      <c r="CN69" s="9"/>
      <c r="CO69" s="9"/>
      <c r="CP69" s="53" t="e">
        <f>CM69+CP67</f>
        <v>#REF!</v>
      </c>
      <c r="CQ69" s="9"/>
      <c r="CR69" s="9"/>
      <c r="CS69" s="53" t="e">
        <f>CP70+CS67</f>
        <v>#REF!</v>
      </c>
      <c r="CT69" s="9"/>
      <c r="CU69" s="9"/>
      <c r="CV69" s="53" t="e">
        <f>CS70+CV67</f>
        <v>#REF!</v>
      </c>
      <c r="CW69" s="9"/>
      <c r="CX69" s="9"/>
      <c r="CY69" s="53" t="e">
        <f>CV70+CY67</f>
        <v>#REF!</v>
      </c>
      <c r="CZ69" s="9"/>
      <c r="DA69" s="9"/>
      <c r="DB69" s="53" t="e">
        <f>CY70+DB67</f>
        <v>#REF!</v>
      </c>
      <c r="DE69" s="9"/>
      <c r="DF69" s="9"/>
      <c r="DG69" s="53" t="e">
        <f>DD70+DG67</f>
        <v>#REF!</v>
      </c>
      <c r="DH69" s="9"/>
      <c r="DI69" s="9"/>
      <c r="DJ69" s="53" t="e">
        <f>DG70+DJ67</f>
        <v>#REF!</v>
      </c>
      <c r="DK69" s="9"/>
      <c r="DL69" s="9"/>
      <c r="DM69" s="53" t="e">
        <f>DJ70+DM67</f>
        <v>#REF!</v>
      </c>
      <c r="DN69" s="9"/>
      <c r="DO69" s="9"/>
      <c r="DP69" s="53" t="e">
        <f>DM70+DP67</f>
        <v>#REF!</v>
      </c>
      <c r="DQ69" s="9"/>
      <c r="DR69" s="9"/>
      <c r="DS69" s="53" t="e">
        <f>DP70+DS67</f>
        <v>#REF!</v>
      </c>
      <c r="DT69" s="9"/>
      <c r="DU69" s="9"/>
      <c r="DV69" s="53" t="e">
        <f>DS70+DV67</f>
        <v>#REF!</v>
      </c>
      <c r="DW69" s="9"/>
      <c r="DX69" s="9"/>
      <c r="DY69" s="53" t="e">
        <f>DV70+DY67</f>
        <v>#REF!</v>
      </c>
      <c r="DZ69" s="9"/>
      <c r="EA69" s="9"/>
      <c r="EB69" s="53" t="e">
        <f>DY70+EB67</f>
        <v>#REF!</v>
      </c>
      <c r="EC69" s="9"/>
      <c r="ED69" s="9"/>
      <c r="EE69" s="53" t="e">
        <f>EB69+EE67</f>
        <v>#REF!</v>
      </c>
      <c r="EF69" s="9"/>
      <c r="EG69" s="9"/>
      <c r="EH69" s="53" t="e">
        <f>EE69+EH67</f>
        <v>#REF!</v>
      </c>
      <c r="EI69" s="9"/>
      <c r="EJ69" s="9"/>
      <c r="EK69" s="53" t="e">
        <f>EH69+EK67</f>
        <v>#REF!</v>
      </c>
      <c r="EL69" s="9"/>
      <c r="EM69" s="9"/>
      <c r="EN69" s="53" t="e">
        <f>EK69+EN67</f>
        <v>#REF!</v>
      </c>
      <c r="EO69" s="53"/>
      <c r="EP69" s="53"/>
      <c r="EQ69" s="9"/>
      <c r="ER69" s="9"/>
      <c r="ES69" s="53">
        <f>EP72+ES67</f>
        <v>165357.6821428571</v>
      </c>
      <c r="ET69" s="9"/>
      <c r="EU69" s="9"/>
      <c r="EV69" s="53">
        <f>ES72+EV67</f>
        <v>207134.32714285713</v>
      </c>
      <c r="EW69" s="9"/>
      <c r="EX69" s="9"/>
      <c r="EY69" s="53">
        <f>EV72+EY67</f>
        <v>171111.6621428571</v>
      </c>
      <c r="EZ69" s="9"/>
      <c r="FA69" s="9"/>
      <c r="FB69" s="53">
        <f>EY72+FB67</f>
        <v>149180.5671428571</v>
      </c>
      <c r="FC69" s="9"/>
      <c r="FD69" s="9"/>
      <c r="FE69" s="53">
        <f>FB72+FE67</f>
        <v>116675.2821428571</v>
      </c>
      <c r="FF69" s="9"/>
      <c r="FG69" s="9"/>
      <c r="FH69" s="53">
        <f>FE72+FH67</f>
        <v>151314.65714285712</v>
      </c>
      <c r="FI69" s="9"/>
      <c r="FJ69" s="9"/>
      <c r="FK69" s="53">
        <f>FH72+FK67</f>
        <v>172163.11214285714</v>
      </c>
      <c r="FL69" s="9"/>
      <c r="FM69" s="9"/>
      <c r="FN69" s="53">
        <f>FK72+FN67</f>
        <v>211041.12714285715</v>
      </c>
      <c r="FO69" s="9"/>
      <c r="FP69" s="9"/>
      <c r="FQ69" s="53">
        <f>FN72+FQ67</f>
        <v>252621.28214285718</v>
      </c>
      <c r="FS69" s="9"/>
      <c r="FT69" s="53">
        <f>FQ72+FT67</f>
        <v>173759.04714285716</v>
      </c>
      <c r="FV69" s="9"/>
      <c r="FW69" s="53">
        <f>FT72+FW67</f>
        <v>209484.97214285718</v>
      </c>
      <c r="FY69" s="9"/>
      <c r="FZ69" s="53">
        <f>FW72+FZ67</f>
        <v>212783.2371428572</v>
      </c>
    </row>
    <row r="70" spans="1:183" ht="14.25">
      <c r="A70" s="189"/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53" t="e">
        <f>BP69+#REF!</f>
        <v>#REF!</v>
      </c>
      <c r="BQ70" s="37"/>
      <c r="BS70" s="9"/>
      <c r="BT70" s="9"/>
      <c r="BU70" s="37"/>
      <c r="BV70" s="9"/>
      <c r="BW70" s="9"/>
      <c r="BX70" s="37"/>
      <c r="BY70" s="9"/>
      <c r="BZ70" s="9"/>
      <c r="CA70" s="37"/>
      <c r="CB70" s="9"/>
      <c r="CC70" s="9"/>
      <c r="CD70" s="37"/>
      <c r="CE70" s="9"/>
      <c r="CF70" s="9"/>
      <c r="CG70" s="37"/>
      <c r="CH70" s="9"/>
      <c r="CI70" s="9"/>
      <c r="CJ70" s="37"/>
      <c r="CK70" s="9"/>
      <c r="CL70" s="9"/>
      <c r="CM70" s="37"/>
      <c r="CN70" s="9"/>
      <c r="CO70" s="9"/>
      <c r="CP70" s="53" t="e">
        <f>CP69+#REF!</f>
        <v>#REF!</v>
      </c>
      <c r="CQ70" s="9"/>
      <c r="CR70" s="9"/>
      <c r="CS70" s="53" t="e">
        <f>CS69+#REF!</f>
        <v>#REF!</v>
      </c>
      <c r="CT70" s="9"/>
      <c r="CU70" s="9"/>
      <c r="CV70" s="53" t="e">
        <f>CV69+#REF!</f>
        <v>#REF!</v>
      </c>
      <c r="CW70" s="9"/>
      <c r="CX70" s="9"/>
      <c r="CY70" s="53" t="e">
        <f>CY69+#REF!</f>
        <v>#REF!</v>
      </c>
      <c r="CZ70" s="9"/>
      <c r="DA70" s="9"/>
      <c r="DB70" s="53" t="e">
        <f>DB69+#REF!</f>
        <v>#REF!</v>
      </c>
      <c r="DD70" s="37" t="e">
        <f>DD67+#REF!</f>
        <v>#REF!</v>
      </c>
      <c r="DE70" s="9"/>
      <c r="DF70" s="9"/>
      <c r="DG70" s="53" t="e">
        <f>DG69+#REF!</f>
        <v>#REF!</v>
      </c>
      <c r="DH70" s="9"/>
      <c r="DI70" s="9"/>
      <c r="DJ70" s="53" t="e">
        <f>DJ69+#REF!</f>
        <v>#REF!</v>
      </c>
      <c r="DK70" s="9"/>
      <c r="DL70" s="9"/>
      <c r="DM70" s="53" t="e">
        <f>DM69+#REF!</f>
        <v>#REF!</v>
      </c>
      <c r="DN70" s="9"/>
      <c r="DO70" s="9"/>
      <c r="DP70" s="53" t="e">
        <f>DP69+#REF!</f>
        <v>#REF!</v>
      </c>
      <c r="DQ70" s="9"/>
      <c r="DR70" s="9"/>
      <c r="DS70" s="53" t="e">
        <f>DS69+#REF!</f>
        <v>#REF!</v>
      </c>
      <c r="DT70" s="9"/>
      <c r="DU70" s="9"/>
      <c r="DV70" s="53" t="e">
        <f>DV69+#REF!</f>
        <v>#REF!</v>
      </c>
      <c r="DW70" s="9"/>
      <c r="DX70" s="9"/>
      <c r="DY70" s="53" t="e">
        <f>DY69+#REF!</f>
        <v>#REF!</v>
      </c>
      <c r="DZ70" s="9"/>
      <c r="EA70" s="9"/>
      <c r="EB70" s="53" t="e">
        <f>EB69+#REF!</f>
        <v>#REF!</v>
      </c>
      <c r="EC70" s="9"/>
      <c r="ED70" s="9"/>
      <c r="EE70" s="53" t="e">
        <f>EE69+#REF!</f>
        <v>#REF!</v>
      </c>
      <c r="EF70" s="9"/>
      <c r="EG70" s="9"/>
      <c r="EH70" s="53" t="e">
        <f>EH69+#REF!</f>
        <v>#REF!</v>
      </c>
      <c r="EI70" s="9"/>
      <c r="EJ70" s="9"/>
      <c r="EK70" s="53" t="e">
        <f>EK69+#REF!</f>
        <v>#REF!</v>
      </c>
      <c r="EL70" s="9"/>
      <c r="EM70" s="9" t="s">
        <v>508</v>
      </c>
      <c r="EN70" s="53">
        <v>5076</v>
      </c>
      <c r="EO70" s="53"/>
      <c r="EP70" s="53"/>
      <c r="EQ70" s="9"/>
      <c r="ER70" s="9" t="s">
        <v>508</v>
      </c>
      <c r="ES70" s="53">
        <v>410</v>
      </c>
      <c r="ET70" s="9"/>
      <c r="EU70" s="9" t="s">
        <v>508</v>
      </c>
      <c r="EV70" s="53">
        <v>410</v>
      </c>
      <c r="EW70" s="9"/>
      <c r="EX70" s="9" t="s">
        <v>508</v>
      </c>
      <c r="EY70" s="53">
        <v>410</v>
      </c>
      <c r="EZ70" s="9"/>
      <c r="FA70" s="9" t="s">
        <v>508</v>
      </c>
      <c r="FB70" s="53">
        <v>410</v>
      </c>
      <c r="FC70" s="9"/>
      <c r="FD70" s="9" t="s">
        <v>508</v>
      </c>
      <c r="FE70" s="53">
        <v>410</v>
      </c>
      <c r="FF70" s="9"/>
      <c r="FG70" s="9" t="s">
        <v>508</v>
      </c>
      <c r="FH70" s="53">
        <v>410</v>
      </c>
      <c r="FI70" s="9"/>
      <c r="FJ70" s="9" t="s">
        <v>508</v>
      </c>
      <c r="FK70" s="53">
        <v>410</v>
      </c>
      <c r="FL70" s="9"/>
      <c r="FM70" s="9" t="s">
        <v>508</v>
      </c>
      <c r="FN70" s="53">
        <v>410</v>
      </c>
      <c r="FO70" s="9"/>
      <c r="FP70" s="9" t="s">
        <v>508</v>
      </c>
      <c r="FQ70" s="53">
        <v>410</v>
      </c>
      <c r="FS70" s="9" t="s">
        <v>508</v>
      </c>
      <c r="FT70" s="53">
        <v>410</v>
      </c>
      <c r="FV70" s="9" t="s">
        <v>508</v>
      </c>
      <c r="FW70" s="53">
        <v>410</v>
      </c>
      <c r="FY70" s="9" t="s">
        <v>508</v>
      </c>
      <c r="FZ70" s="53">
        <v>410</v>
      </c>
      <c r="GA70" s="143">
        <f>SUM(ES70:FZ70)</f>
        <v>4920</v>
      </c>
    </row>
    <row r="71" spans="1:183" ht="14.25">
      <c r="A71" s="150"/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53"/>
      <c r="BQ71" s="37"/>
      <c r="BS71" s="9"/>
      <c r="BT71" s="9"/>
      <c r="BU71" s="37"/>
      <c r="BV71" s="9"/>
      <c r="BW71" s="9"/>
      <c r="BX71" s="37"/>
      <c r="BY71" s="9"/>
      <c r="BZ71" s="9"/>
      <c r="CA71" s="37"/>
      <c r="CB71" s="9"/>
      <c r="CC71" s="9"/>
      <c r="CD71" s="37"/>
      <c r="CE71" s="9"/>
      <c r="CF71" s="9"/>
      <c r="CG71" s="37"/>
      <c r="CH71" s="9"/>
      <c r="CI71" s="9"/>
      <c r="CJ71" s="37"/>
      <c r="CK71" s="9"/>
      <c r="CL71" s="9"/>
      <c r="CM71" s="37"/>
      <c r="CN71" s="9"/>
      <c r="CO71" s="9"/>
      <c r="CP71" s="53"/>
      <c r="CQ71" s="9"/>
      <c r="CR71" s="9"/>
      <c r="CS71" s="53"/>
      <c r="CT71" s="9"/>
      <c r="CU71" s="9"/>
      <c r="CV71" s="53"/>
      <c r="CW71" s="9"/>
      <c r="CX71" s="9"/>
      <c r="CY71" s="53"/>
      <c r="CZ71" s="9"/>
      <c r="DA71" s="9"/>
      <c r="DB71" s="53"/>
      <c r="DD71" s="37"/>
      <c r="DE71" s="9"/>
      <c r="DF71" s="9"/>
      <c r="DG71" s="53"/>
      <c r="DH71" s="9"/>
      <c r="DI71" s="9"/>
      <c r="DJ71" s="53"/>
      <c r="DK71" s="9"/>
      <c r="DL71" s="9"/>
      <c r="DM71" s="53"/>
      <c r="DN71" s="9"/>
      <c r="DO71" s="9"/>
      <c r="DP71" s="53"/>
      <c r="DQ71" s="9"/>
      <c r="DR71" s="9"/>
      <c r="DS71" s="53"/>
      <c r="DT71" s="9"/>
      <c r="DU71" s="9"/>
      <c r="DV71" s="53"/>
      <c r="DW71" s="9"/>
      <c r="DX71" s="9"/>
      <c r="DY71" s="53"/>
      <c r="DZ71" s="9"/>
      <c r="EA71" s="9"/>
      <c r="EB71" s="53"/>
      <c r="EC71" s="9"/>
      <c r="ED71" s="9"/>
      <c r="EE71" s="53"/>
      <c r="EF71" s="9"/>
      <c r="EG71" s="9"/>
      <c r="EH71" s="53"/>
      <c r="EI71" s="9"/>
      <c r="EJ71" s="9"/>
      <c r="EK71" s="53"/>
      <c r="EL71" s="9"/>
      <c r="EM71" s="9"/>
      <c r="EN71" s="53"/>
      <c r="EO71" s="53"/>
      <c r="EP71" s="53"/>
      <c r="EQ71" s="9"/>
      <c r="ER71" s="9" t="s">
        <v>653</v>
      </c>
      <c r="ES71" s="53">
        <v>246</v>
      </c>
      <c r="ET71" s="9"/>
      <c r="EU71" s="9" t="s">
        <v>653</v>
      </c>
      <c r="EV71" s="53">
        <v>246</v>
      </c>
      <c r="EW71" s="9"/>
      <c r="EX71" s="9" t="s">
        <v>653</v>
      </c>
      <c r="EY71" s="53">
        <v>246</v>
      </c>
      <c r="EZ71" s="9"/>
      <c r="FA71" s="9" t="s">
        <v>653</v>
      </c>
      <c r="FB71" s="53">
        <v>246</v>
      </c>
      <c r="FC71" s="9"/>
      <c r="FD71" s="9" t="s">
        <v>653</v>
      </c>
      <c r="FE71" s="53">
        <v>246</v>
      </c>
      <c r="FF71" s="9"/>
      <c r="FG71" s="9" t="s">
        <v>653</v>
      </c>
      <c r="FH71" s="53">
        <v>246</v>
      </c>
      <c r="FI71" s="9"/>
      <c r="FJ71" s="9" t="s">
        <v>653</v>
      </c>
      <c r="FK71" s="53">
        <v>246</v>
      </c>
      <c r="FL71" s="9"/>
      <c r="FM71" s="9" t="s">
        <v>653</v>
      </c>
      <c r="FN71" s="53">
        <v>246</v>
      </c>
      <c r="FO71" s="9"/>
      <c r="FP71" s="9" t="s">
        <v>653</v>
      </c>
      <c r="FQ71" s="53">
        <v>246</v>
      </c>
      <c r="FS71" s="9" t="s">
        <v>653</v>
      </c>
      <c r="FT71" s="53">
        <v>246</v>
      </c>
      <c r="FV71" s="9" t="s">
        <v>653</v>
      </c>
      <c r="FW71" s="53">
        <v>246</v>
      </c>
      <c r="FY71" s="9" t="s">
        <v>653</v>
      </c>
      <c r="FZ71" s="53">
        <v>246</v>
      </c>
      <c r="GA71" s="143">
        <f>SUM(ES71:FZ71)</f>
        <v>2952</v>
      </c>
    </row>
    <row r="72" spans="1:182" ht="15">
      <c r="A72" s="52"/>
      <c r="B72" s="52"/>
      <c r="C72" s="52"/>
      <c r="D72" s="52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37"/>
      <c r="BS72" s="9"/>
      <c r="BT72" s="9"/>
      <c r="BU72" s="37"/>
      <c r="BV72" s="9"/>
      <c r="BW72" s="9"/>
      <c r="BX72" s="37"/>
      <c r="BY72" s="9"/>
      <c r="BZ72" s="9"/>
      <c r="CA72" s="37"/>
      <c r="CB72" s="9"/>
      <c r="CC72" s="9"/>
      <c r="CD72" s="37"/>
      <c r="CE72" s="9"/>
      <c r="CF72" s="9"/>
      <c r="CG72" s="37"/>
      <c r="CH72" s="9"/>
      <c r="CI72" s="9"/>
      <c r="CJ72" s="37"/>
      <c r="CK72" s="9"/>
      <c r="CL72" s="9"/>
      <c r="CM72" s="37"/>
      <c r="CN72" s="9"/>
      <c r="CO72" s="9"/>
      <c r="CP72" s="37"/>
      <c r="CQ72" s="9"/>
      <c r="CR72" s="9"/>
      <c r="CS72" s="37"/>
      <c r="CT72" s="9"/>
      <c r="CU72" s="9"/>
      <c r="CV72" s="37"/>
      <c r="CW72" s="9"/>
      <c r="CX72" s="9"/>
      <c r="CY72" s="37"/>
      <c r="CZ72" s="9"/>
      <c r="DA72" s="9"/>
      <c r="DB72" s="37"/>
      <c r="DE72" s="9"/>
      <c r="DF72" s="9"/>
      <c r="DG72" s="37"/>
      <c r="DH72" s="9"/>
      <c r="DI72" s="9"/>
      <c r="DJ72" s="37"/>
      <c r="DK72" s="9"/>
      <c r="DL72" s="9"/>
      <c r="DM72" s="37"/>
      <c r="DN72" s="9"/>
      <c r="DO72" s="9"/>
      <c r="DP72" s="37"/>
      <c r="DQ72" s="9"/>
      <c r="DR72" s="9"/>
      <c r="DS72" s="37"/>
      <c r="DT72" s="9"/>
      <c r="DU72" s="9"/>
      <c r="DV72" s="37"/>
      <c r="DW72" s="9"/>
      <c r="DX72" s="9"/>
      <c r="DY72" s="37"/>
      <c r="DZ72" s="9"/>
      <c r="EA72" s="9"/>
      <c r="EB72" s="37"/>
      <c r="EC72" s="9"/>
      <c r="ED72" s="9"/>
      <c r="EE72" s="37"/>
      <c r="EF72" s="9"/>
      <c r="EG72" s="9"/>
      <c r="EH72" s="37"/>
      <c r="EI72" s="9"/>
      <c r="EJ72" s="9"/>
      <c r="EK72" s="37"/>
      <c r="EL72" s="9"/>
      <c r="EM72" s="9"/>
      <c r="EN72" s="37" t="e">
        <f>EN69+EN70+#REF!</f>
        <v>#REF!</v>
      </c>
      <c r="EO72" s="37"/>
      <c r="EP72" s="153">
        <f>'[1]Лист1'!$EN$58</f>
        <v>151522.5471428571</v>
      </c>
      <c r="EQ72" s="9"/>
      <c r="ER72" s="9"/>
      <c r="ES72" s="37">
        <f>ES69+ES70+ES71</f>
        <v>166013.6821428571</v>
      </c>
      <c r="ET72" s="9"/>
      <c r="EU72" s="9"/>
      <c r="EV72" s="37">
        <f>EV69+EV70+EV71</f>
        <v>207790.32714285713</v>
      </c>
      <c r="EW72" s="9"/>
      <c r="EX72" s="9"/>
      <c r="EY72" s="37">
        <f>EY69+EY70+EY71</f>
        <v>171767.6621428571</v>
      </c>
      <c r="EZ72" s="9"/>
      <c r="FA72" s="9"/>
      <c r="FB72" s="37">
        <f>FB69+FB70+FB71</f>
        <v>149836.5671428571</v>
      </c>
      <c r="FC72" s="9"/>
      <c r="FD72" s="9"/>
      <c r="FE72" s="37">
        <f>FE69+FE70+FE71</f>
        <v>117331.2821428571</v>
      </c>
      <c r="FF72" s="9"/>
      <c r="FG72" s="9"/>
      <c r="FH72" s="37">
        <f>FH69+FH70+FH71</f>
        <v>151970.65714285712</v>
      </c>
      <c r="FI72" s="9"/>
      <c r="FJ72" s="9"/>
      <c r="FK72" s="37">
        <f>FK69+FK70+FK71</f>
        <v>172819.11214285714</v>
      </c>
      <c r="FL72" s="9"/>
      <c r="FM72" s="9"/>
      <c r="FN72" s="37">
        <f>FN69+FN70+FN71</f>
        <v>211697.12714285715</v>
      </c>
      <c r="FO72" s="9"/>
      <c r="FP72" s="9"/>
      <c r="FQ72" s="37">
        <f>FQ69+FQ70+FQ71</f>
        <v>253277.28214285718</v>
      </c>
      <c r="FS72" s="9"/>
      <c r="FT72" s="37">
        <f>FT69+FT70+FT71</f>
        <v>174415.04714285716</v>
      </c>
      <c r="FV72" s="9"/>
      <c r="FW72" s="37">
        <f>FW69+FW70+FW71</f>
        <v>210140.97214285718</v>
      </c>
      <c r="FY72" s="9"/>
      <c r="FZ72" s="153">
        <f>FZ69+FZ70+FZ71</f>
        <v>213439.2371428572</v>
      </c>
    </row>
    <row r="73" spans="1:173" ht="27" customHeight="1">
      <c r="A73" s="52"/>
      <c r="B73" s="52"/>
      <c r="C73" s="52"/>
      <c r="D73" s="52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53"/>
      <c r="BE73" s="9"/>
      <c r="BF73" s="9"/>
      <c r="BG73" s="53"/>
      <c r="BH73" s="9"/>
      <c r="BI73" s="9"/>
      <c r="BJ73" s="53"/>
      <c r="BK73" s="9"/>
      <c r="BL73" s="9"/>
      <c r="BM73" s="53"/>
      <c r="BN73" s="9"/>
      <c r="BO73" s="9"/>
      <c r="BP73" s="53"/>
      <c r="BS73" s="9"/>
      <c r="BT73" s="9"/>
      <c r="BU73" s="53"/>
      <c r="BV73" s="9"/>
      <c r="BW73" s="9"/>
      <c r="BX73" s="53"/>
      <c r="BY73" s="9"/>
      <c r="BZ73" s="9"/>
      <c r="CA73" s="53"/>
      <c r="CB73" s="9"/>
      <c r="CC73" s="9"/>
      <c r="CD73" s="53"/>
      <c r="CE73" s="9"/>
      <c r="CF73" s="9"/>
      <c r="CG73" s="53"/>
      <c r="CH73" s="9"/>
      <c r="CI73" s="9"/>
      <c r="CJ73" s="53"/>
      <c r="CK73" s="9"/>
      <c r="CL73" s="9"/>
      <c r="CM73" s="53"/>
      <c r="CN73" s="9"/>
      <c r="CO73" s="9"/>
      <c r="CP73" s="53"/>
      <c r="CQ73" s="9"/>
      <c r="CR73" s="9"/>
      <c r="CS73" s="53"/>
      <c r="CT73" s="9"/>
      <c r="CU73" s="9"/>
      <c r="CV73" s="53"/>
      <c r="CW73" s="9"/>
      <c r="CX73" s="9"/>
      <c r="CY73" s="53"/>
      <c r="CZ73" s="9"/>
      <c r="DA73" s="9"/>
      <c r="DB73" s="53"/>
      <c r="DE73" s="9"/>
      <c r="DF73" s="9"/>
      <c r="DG73" s="53"/>
      <c r="DH73" s="9"/>
      <c r="DI73" s="9"/>
      <c r="DJ73" s="53"/>
      <c r="DK73" s="9"/>
      <c r="DL73" s="9"/>
      <c r="DM73" s="53"/>
      <c r="DN73" s="9"/>
      <c r="DO73" s="9"/>
      <c r="DP73" s="53"/>
      <c r="DQ73" s="9"/>
      <c r="DR73" s="9"/>
      <c r="DS73" s="53"/>
      <c r="DT73" s="9"/>
      <c r="DU73" s="9"/>
      <c r="DV73" s="53"/>
      <c r="DW73" s="9"/>
      <c r="DX73" s="9"/>
      <c r="DY73" s="53"/>
      <c r="DZ73" s="9"/>
      <c r="EA73" s="9"/>
      <c r="EB73" s="53"/>
      <c r="EC73" s="9"/>
      <c r="ED73" s="9"/>
      <c r="EE73" s="53"/>
      <c r="EF73" s="9"/>
      <c r="EG73" s="9"/>
      <c r="EH73" s="53"/>
      <c r="EI73" s="9"/>
      <c r="EJ73" s="9"/>
      <c r="EK73" s="53"/>
      <c r="EL73" s="9"/>
      <c r="EM73" s="9"/>
      <c r="EN73" s="53"/>
      <c r="EO73" s="53"/>
      <c r="EP73" s="54"/>
      <c r="EQ73" s="9"/>
      <c r="ER73" s="9"/>
      <c r="ES73" s="53"/>
      <c r="ET73" s="9"/>
      <c r="EU73" s="9"/>
      <c r="EV73" s="53"/>
      <c r="EW73" s="9"/>
      <c r="EX73" s="9"/>
      <c r="EY73" s="53"/>
      <c r="EZ73" s="9"/>
      <c r="FA73" s="9"/>
      <c r="FB73" s="53"/>
      <c r="FC73" s="9"/>
      <c r="FD73" s="9"/>
      <c r="FE73" s="53"/>
      <c r="FF73" s="9"/>
      <c r="FG73" s="9"/>
      <c r="FH73" s="53"/>
      <c r="FI73" s="9"/>
      <c r="FJ73" s="9"/>
      <c r="FK73" s="53"/>
      <c r="FL73" s="9"/>
      <c r="FM73" s="9"/>
      <c r="FN73" s="53"/>
      <c r="FO73" s="9"/>
      <c r="FP73" s="9"/>
      <c r="FQ73" s="53"/>
    </row>
    <row r="74" spans="1:183" ht="15">
      <c r="A74" s="52"/>
      <c r="B74" s="52"/>
      <c r="C74" s="52"/>
      <c r="D74" s="52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55" t="s">
        <v>373</v>
      </c>
      <c r="DA74" s="55"/>
      <c r="DB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7" t="s">
        <v>516</v>
      </c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7"/>
      <c r="FK74" s="57"/>
      <c r="FL74" s="57"/>
      <c r="FM74" s="57"/>
      <c r="FN74" s="57"/>
      <c r="FO74" s="57"/>
      <c r="FP74" s="57"/>
      <c r="FQ74" s="57"/>
      <c r="FX74" s="170" t="s">
        <v>516</v>
      </c>
      <c r="FY74" s="170"/>
      <c r="FZ74" s="170"/>
      <c r="GA74" s="170" t="s">
        <v>517</v>
      </c>
    </row>
    <row r="75" spans="1:183" ht="39.75" customHeight="1">
      <c r="A75" s="52"/>
      <c r="B75" s="52"/>
      <c r="C75" s="52"/>
      <c r="D75" s="52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55"/>
      <c r="DA75" s="55"/>
      <c r="DB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55"/>
      <c r="DU75" s="55"/>
      <c r="DV75" s="55"/>
      <c r="DW75" s="55"/>
      <c r="DX75" s="55"/>
      <c r="DY75" s="55"/>
      <c r="DZ75" s="55"/>
      <c r="EA75" s="55"/>
      <c r="EB75" s="55"/>
      <c r="EC75" s="55"/>
      <c r="ED75" s="55"/>
      <c r="EE75" s="55"/>
      <c r="EF75" s="55"/>
      <c r="EG75" s="55"/>
      <c r="EH75" s="55"/>
      <c r="EI75" s="55"/>
      <c r="EJ75" s="55"/>
      <c r="EK75" s="55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S75" t="s">
        <v>615</v>
      </c>
      <c r="FX75" s="170"/>
      <c r="FY75" s="170"/>
      <c r="FZ75" s="170"/>
      <c r="GA75" s="170"/>
    </row>
    <row r="76" spans="1:183" ht="30">
      <c r="A76" s="52"/>
      <c r="B76" s="52"/>
      <c r="C76" s="52"/>
      <c r="D76" s="52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55" t="s">
        <v>374</v>
      </c>
      <c r="DA76" s="55"/>
      <c r="DB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  <c r="EA76" s="55"/>
      <c r="EB76" s="55"/>
      <c r="EC76" s="55"/>
      <c r="ED76" s="55"/>
      <c r="EE76" s="55"/>
      <c r="EF76" s="55"/>
      <c r="EG76" s="55"/>
      <c r="EH76" s="55"/>
      <c r="EI76" s="55"/>
      <c r="EJ76" s="55"/>
      <c r="EK76" s="55"/>
      <c r="EL76" s="58" t="s">
        <v>518</v>
      </c>
      <c r="EM76" s="57"/>
      <c r="EN76" s="57"/>
      <c r="EO76" s="57"/>
      <c r="EP76" s="57"/>
      <c r="EQ76" s="58"/>
      <c r="ER76" s="57"/>
      <c r="ES76" s="57"/>
      <c r="ET76" s="58"/>
      <c r="EU76" s="57"/>
      <c r="EV76" s="57"/>
      <c r="EW76" s="58"/>
      <c r="EX76" s="57"/>
      <c r="EY76" s="57"/>
      <c r="EZ76" s="58"/>
      <c r="FA76" s="57"/>
      <c r="FB76" s="57"/>
      <c r="FC76" s="58"/>
      <c r="FD76" s="57"/>
      <c r="FE76" s="57"/>
      <c r="FF76" s="58"/>
      <c r="FG76" s="57"/>
      <c r="FH76" s="57"/>
      <c r="FI76" s="58"/>
      <c r="FJ76" s="57"/>
      <c r="FK76" s="57"/>
      <c r="FL76" s="58"/>
      <c r="FM76" s="57"/>
      <c r="FN76" s="57"/>
      <c r="FO76" s="58"/>
      <c r="FP76" s="57"/>
      <c r="FQ76" s="57"/>
      <c r="FX76" s="171" t="s">
        <v>518</v>
      </c>
      <c r="FY76" s="170"/>
      <c r="FZ76" s="170"/>
      <c r="GA76" s="170" t="s">
        <v>643</v>
      </c>
    </row>
    <row r="77" spans="1:173" ht="12.75">
      <c r="A77" s="52"/>
      <c r="B77" s="52"/>
      <c r="C77" s="52"/>
      <c r="D77" s="52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</row>
    <row r="78" spans="1:182" ht="12.75">
      <c r="A78" s="52"/>
      <c r="B78" s="52"/>
      <c r="C78" s="52"/>
      <c r="D78" s="52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V78" s="197" t="s">
        <v>644</v>
      </c>
      <c r="FW78" s="197"/>
      <c r="FX78" s="197"/>
      <c r="FY78" s="163">
        <f>GA45+GA60</f>
        <v>911134.79</v>
      </c>
      <c r="FZ78"/>
    </row>
    <row r="79" spans="1:182" ht="12.75">
      <c r="A79" s="52"/>
      <c r="B79" s="52"/>
      <c r="C79" s="52"/>
      <c r="D79" s="52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V79" s="197" t="s">
        <v>645</v>
      </c>
      <c r="FW79" s="197"/>
      <c r="FX79" s="197"/>
      <c r="FY79" s="163">
        <f>GA46+GA61</f>
        <v>996288.7400000001</v>
      </c>
      <c r="FZ79"/>
    </row>
    <row r="80" spans="1:182" ht="12.75">
      <c r="A80" s="52"/>
      <c r="B80" s="52"/>
      <c r="C80" s="52"/>
      <c r="D80" s="52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V80" s="197" t="s">
        <v>646</v>
      </c>
      <c r="FW80" s="197"/>
      <c r="FX80" s="197"/>
      <c r="FY80" s="163">
        <f>GA51+GA62</f>
        <v>965179.4800000001</v>
      </c>
      <c r="FZ80"/>
    </row>
    <row r="81" spans="1:182" ht="12.75">
      <c r="A81" s="52"/>
      <c r="B81" s="52"/>
      <c r="C81" s="52"/>
      <c r="D81" s="52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V81" s="197" t="s">
        <v>647</v>
      </c>
      <c r="FW81" s="197"/>
      <c r="FX81" s="197"/>
      <c r="FY81" s="163">
        <f>FY80-FY79</f>
        <v>-31109.26000000001</v>
      </c>
      <c r="FZ81"/>
    </row>
    <row r="82" spans="1:182" ht="12.75">
      <c r="A82" s="52"/>
      <c r="B82" s="52"/>
      <c r="C82" s="52"/>
      <c r="D82" s="52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V82" s="198" t="s">
        <v>648</v>
      </c>
      <c r="FW82" s="198"/>
      <c r="FX82" s="198"/>
      <c r="FY82" s="163">
        <f>FY79-FY78</f>
        <v>85153.95000000007</v>
      </c>
      <c r="FZ82"/>
    </row>
    <row r="83" spans="1:182" ht="12.75">
      <c r="A83" s="52"/>
      <c r="B83" s="52"/>
      <c r="C83" s="52"/>
      <c r="D83" s="52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V83" s="199" t="s">
        <v>649</v>
      </c>
      <c r="FW83" s="200"/>
      <c r="FX83" s="201"/>
      <c r="FY83" s="164">
        <f>EP72</f>
        <v>151522.5471428571</v>
      </c>
      <c r="FZ83"/>
    </row>
    <row r="84" spans="1:182" ht="12.75">
      <c r="A84" s="52"/>
      <c r="B84" s="52"/>
      <c r="C84" s="52"/>
      <c r="D84" s="52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V84" s="202" t="s">
        <v>650</v>
      </c>
      <c r="FW84" s="202"/>
      <c r="FX84" s="202"/>
      <c r="FY84" s="165">
        <f>FY83+FY82+FY81+FY85</f>
        <v>213439.23714285716</v>
      </c>
      <c r="FZ84"/>
    </row>
    <row r="85" spans="1:182" ht="12.75">
      <c r="A85" s="52"/>
      <c r="B85" s="52"/>
      <c r="C85" s="52"/>
      <c r="D85" s="52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V85" s="203" t="s">
        <v>659</v>
      </c>
      <c r="FW85" s="203"/>
      <c r="FX85" s="203"/>
      <c r="FY85" s="166">
        <f>GA70+GA71</f>
        <v>7872</v>
      </c>
      <c r="FZ85"/>
    </row>
    <row r="86" spans="1:183" ht="12.75">
      <c r="A86" s="52"/>
      <c r="B86" s="52"/>
      <c r="C86" s="52"/>
      <c r="D86" s="52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V86" s="198" t="s">
        <v>651</v>
      </c>
      <c r="FW86" s="198"/>
      <c r="FX86" s="198"/>
      <c r="FY86" s="166">
        <f>FZ24+FZ23+FZ21+FZ20+FT20+FT25+FT28+FQ20+FN20+FE21+FE23+FE24+FE25+FE28+FE30+FB26+FB25+FB23+FB22+FB21+EY20+EY21+EY22+EY23+EY24+EY25+EY26+EY27+EY38+EY39+EY40+ES20+ES21+ES24</f>
        <v>88975.17000000001</v>
      </c>
      <c r="FZ86" s="196" t="s">
        <v>652</v>
      </c>
      <c r="GA86" s="196"/>
    </row>
    <row r="87" spans="1:181" ht="12.75">
      <c r="A87" s="52"/>
      <c r="B87" s="52"/>
      <c r="C87" s="52"/>
      <c r="D87" s="52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V87" s="196" t="s">
        <v>660</v>
      </c>
      <c r="FW87" s="196"/>
      <c r="FX87" s="196"/>
      <c r="FY87" s="166">
        <v>72754</v>
      </c>
    </row>
    <row r="88" spans="1:181" ht="12.75">
      <c r="A88" s="52"/>
      <c r="B88" s="52"/>
      <c r="C88" s="52"/>
      <c r="D88" s="52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V88" s="196" t="s">
        <v>661</v>
      </c>
      <c r="FW88" s="196"/>
      <c r="FX88" s="196"/>
      <c r="FY88" s="166">
        <v>123064</v>
      </c>
    </row>
    <row r="89" spans="1:181" ht="12.75">
      <c r="A89" s="52"/>
      <c r="B89" s="52"/>
      <c r="C89" s="52"/>
      <c r="D89" s="52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V89" s="196" t="s">
        <v>662</v>
      </c>
      <c r="FW89" s="196"/>
      <c r="FX89" s="196"/>
      <c r="FY89" s="166">
        <f>FY87+FY88</f>
        <v>195818</v>
      </c>
    </row>
    <row r="90" spans="1:181" ht="12.75">
      <c r="A90" s="52"/>
      <c r="B90" s="52"/>
      <c r="C90" s="52"/>
      <c r="D90" s="52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V90" s="196" t="s">
        <v>663</v>
      </c>
      <c r="FW90" s="196"/>
      <c r="FX90" s="196"/>
      <c r="FY90" s="166">
        <f>FY89-FY86</f>
        <v>106842.82999999999</v>
      </c>
    </row>
    <row r="91" spans="1:181" ht="12.75">
      <c r="A91" s="52"/>
      <c r="B91" s="52"/>
      <c r="C91" s="52"/>
      <c r="D91" s="52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V91" s="196" t="s">
        <v>664</v>
      </c>
      <c r="FW91" s="196"/>
      <c r="FX91" s="196"/>
      <c r="FY91" s="172">
        <f>FY82-FY90</f>
        <v>-21688.879999999917</v>
      </c>
    </row>
    <row r="92" spans="1:173" ht="12.75">
      <c r="A92" s="52"/>
      <c r="B92" s="52"/>
      <c r="C92" s="52"/>
      <c r="D92" s="52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</row>
    <row r="93" spans="1:173" ht="12.75">
      <c r="A93" s="52"/>
      <c r="B93" s="52"/>
      <c r="C93" s="52"/>
      <c r="D93" s="52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</row>
    <row r="94" spans="1:173" ht="12.75">
      <c r="A94" s="52"/>
      <c r="B94" s="52"/>
      <c r="C94" s="52"/>
      <c r="D94" s="52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</row>
    <row r="95" spans="1:173" ht="12.75">
      <c r="A95" s="52"/>
      <c r="B95" s="52"/>
      <c r="C95" s="52"/>
      <c r="D95" s="52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</row>
    <row r="96" spans="1:173" ht="12.75">
      <c r="A96" s="52"/>
      <c r="B96" s="52"/>
      <c r="C96" s="52"/>
      <c r="D96" s="52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</row>
    <row r="97" spans="1:173" ht="12.75">
      <c r="A97" s="52"/>
      <c r="B97" s="52"/>
      <c r="C97" s="52"/>
      <c r="D97" s="52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</row>
    <row r="98" spans="1:173" ht="12.75">
      <c r="A98" s="52"/>
      <c r="B98" s="52"/>
      <c r="C98" s="52"/>
      <c r="D98" s="52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</row>
    <row r="99" spans="1:173" ht="12.75">
      <c r="A99" s="52"/>
      <c r="B99" s="52"/>
      <c r="C99" s="52"/>
      <c r="D99" s="52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</row>
    <row r="100" spans="1:173" ht="12.75">
      <c r="A100" s="52"/>
      <c r="B100" s="52"/>
      <c r="C100" s="52"/>
      <c r="D100" s="52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</row>
    <row r="101" spans="1:173" ht="12.75">
      <c r="A101" s="52"/>
      <c r="B101" s="52"/>
      <c r="C101" s="52"/>
      <c r="D101" s="52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</row>
    <row r="102" spans="1:173" ht="12.75">
      <c r="A102" s="52"/>
      <c r="B102" s="52"/>
      <c r="C102" s="52"/>
      <c r="D102" s="52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</row>
    <row r="103" spans="1:173" ht="12.75">
      <c r="A103" s="52"/>
      <c r="B103" s="52"/>
      <c r="C103" s="52"/>
      <c r="D103" s="52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</row>
    <row r="104" spans="1:173" ht="12.75">
      <c r="A104" s="52"/>
      <c r="B104" s="52"/>
      <c r="C104" s="52"/>
      <c r="D104" s="52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</row>
    <row r="105" spans="1:173" ht="12.75">
      <c r="A105" s="52"/>
      <c r="B105" s="52"/>
      <c r="C105" s="52"/>
      <c r="D105" s="52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</row>
    <row r="106" spans="1:173" ht="12.75">
      <c r="A106" s="52"/>
      <c r="B106" s="52"/>
      <c r="C106" s="52"/>
      <c r="D106" s="52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</row>
    <row r="107" spans="1:173" ht="12.75">
      <c r="A107" s="52"/>
      <c r="B107" s="52"/>
      <c r="C107" s="52"/>
      <c r="D107" s="52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</row>
    <row r="108" spans="1:173" ht="12.75">
      <c r="A108" s="52"/>
      <c r="B108" s="52"/>
      <c r="C108" s="52"/>
      <c r="D108" s="52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</row>
    <row r="109" spans="1:173" ht="12.75">
      <c r="A109" s="52"/>
      <c r="B109" s="52"/>
      <c r="C109" s="52"/>
      <c r="D109" s="52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</row>
    <row r="110" spans="1:173" ht="12.75">
      <c r="A110" s="52"/>
      <c r="B110" s="52"/>
      <c r="C110" s="52"/>
      <c r="D110" s="52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</row>
    <row r="111" spans="1:173" ht="12.75">
      <c r="A111" s="52"/>
      <c r="B111" s="52"/>
      <c r="C111" s="52"/>
      <c r="D111" s="52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</row>
    <row r="112" spans="1:173" ht="12.75">
      <c r="A112" s="52"/>
      <c r="B112" s="52"/>
      <c r="C112" s="52"/>
      <c r="D112" s="52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</row>
    <row r="113" spans="1:173" ht="12.75">
      <c r="A113" s="52"/>
      <c r="B113" s="52"/>
      <c r="C113" s="52"/>
      <c r="D113" s="52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</row>
    <row r="114" spans="1:173" ht="12.75">
      <c r="A114" s="52"/>
      <c r="B114" s="52"/>
      <c r="C114" s="52"/>
      <c r="D114" s="52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</row>
    <row r="115" spans="1:173" ht="12.75">
      <c r="A115" s="52"/>
      <c r="B115" s="52"/>
      <c r="C115" s="52"/>
      <c r="D115" s="52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</row>
    <row r="116" spans="1:173" ht="12.75">
      <c r="A116" s="52"/>
      <c r="B116" s="52"/>
      <c r="C116" s="52"/>
      <c r="D116" s="52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</row>
    <row r="117" spans="1:173" ht="12.75">
      <c r="A117" s="52"/>
      <c r="B117" s="52"/>
      <c r="C117" s="52"/>
      <c r="D117" s="52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</row>
    <row r="118" spans="1:173" ht="12.75">
      <c r="A118" s="52"/>
      <c r="B118" s="52"/>
      <c r="C118" s="52"/>
      <c r="D118" s="52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</row>
    <row r="119" spans="1:173" ht="12.75">
      <c r="A119" s="52"/>
      <c r="B119" s="52"/>
      <c r="C119" s="52"/>
      <c r="D119" s="52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</row>
    <row r="120" spans="1:173" ht="12.75">
      <c r="A120" s="52"/>
      <c r="B120" s="52"/>
      <c r="C120" s="52"/>
      <c r="D120" s="52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</row>
    <row r="121" spans="1:173" ht="12.75">
      <c r="A121" s="52"/>
      <c r="B121" s="52"/>
      <c r="C121" s="52"/>
      <c r="D121" s="52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</row>
    <row r="122" spans="1:173" ht="12.75">
      <c r="A122" s="52"/>
      <c r="B122" s="52"/>
      <c r="C122" s="52"/>
      <c r="D122" s="52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</row>
    <row r="123" spans="1:173" ht="12.75">
      <c r="A123" s="52"/>
      <c r="B123" s="52"/>
      <c r="C123" s="52"/>
      <c r="D123" s="52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</row>
    <row r="124" spans="1:173" ht="12.75">
      <c r="A124" s="52"/>
      <c r="B124" s="52"/>
      <c r="C124" s="52"/>
      <c r="D124" s="52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</row>
    <row r="125" spans="1:173" ht="12.75">
      <c r="A125" s="52"/>
      <c r="B125" s="52"/>
      <c r="C125" s="52"/>
      <c r="D125" s="52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</row>
    <row r="126" spans="1:173" ht="12.75">
      <c r="A126" s="52"/>
      <c r="B126" s="52"/>
      <c r="C126" s="52"/>
      <c r="D126" s="52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</row>
    <row r="127" spans="1:173" ht="12.75">
      <c r="A127" s="52"/>
      <c r="B127" s="52"/>
      <c r="C127" s="52"/>
      <c r="D127" s="52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</row>
    <row r="128" spans="1:173" ht="12.75">
      <c r="A128" s="52"/>
      <c r="B128" s="52"/>
      <c r="C128" s="52"/>
      <c r="D128" s="52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</row>
    <row r="129" spans="1:173" ht="12.75">
      <c r="A129" s="52"/>
      <c r="B129" s="52"/>
      <c r="C129" s="52"/>
      <c r="D129" s="52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</row>
    <row r="130" spans="1:173" ht="12.75">
      <c r="A130" s="52"/>
      <c r="B130" s="52"/>
      <c r="C130" s="52"/>
      <c r="D130" s="52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</row>
    <row r="131" spans="1:173" ht="12.75">
      <c r="A131" s="52"/>
      <c r="B131" s="52"/>
      <c r="C131" s="52"/>
      <c r="D131" s="52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</row>
    <row r="132" spans="1:173" ht="12.75">
      <c r="A132" s="52"/>
      <c r="B132" s="52"/>
      <c r="C132" s="52"/>
      <c r="D132" s="52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</row>
    <row r="133" spans="1:173" ht="12.75">
      <c r="A133" s="52"/>
      <c r="B133" s="52"/>
      <c r="C133" s="52"/>
      <c r="D133" s="52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</row>
    <row r="134" spans="1:173" ht="12.75">
      <c r="A134" s="52"/>
      <c r="B134" s="52"/>
      <c r="C134" s="52"/>
      <c r="D134" s="52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</row>
    <row r="135" spans="1:173" ht="12.75">
      <c r="A135" s="52"/>
      <c r="B135" s="52"/>
      <c r="C135" s="52"/>
      <c r="D135" s="52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</row>
    <row r="136" spans="1:173" ht="12.75">
      <c r="A136" s="52"/>
      <c r="B136" s="52"/>
      <c r="C136" s="52"/>
      <c r="D136" s="52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</row>
    <row r="137" spans="1:173" ht="12.75">
      <c r="A137" s="52"/>
      <c r="B137" s="52"/>
      <c r="C137" s="52"/>
      <c r="D137" s="52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</row>
    <row r="138" spans="1:173" ht="12.75">
      <c r="A138" s="52"/>
      <c r="B138" s="52"/>
      <c r="C138" s="52"/>
      <c r="D138" s="52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</row>
    <row r="139" spans="1:173" ht="12.75">
      <c r="A139" s="52"/>
      <c r="B139" s="52"/>
      <c r="C139" s="52"/>
      <c r="D139" s="52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</row>
    <row r="140" spans="1:173" ht="12.75">
      <c r="A140" s="52"/>
      <c r="B140" s="52"/>
      <c r="C140" s="52"/>
      <c r="D140" s="52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</row>
    <row r="141" spans="1:173" ht="12.75">
      <c r="A141" s="52"/>
      <c r="B141" s="52"/>
      <c r="C141" s="52"/>
      <c r="D141" s="52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</row>
    <row r="142" spans="1:173" ht="12.75">
      <c r="A142" s="52"/>
      <c r="B142" s="52"/>
      <c r="C142" s="52"/>
      <c r="D142" s="52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</row>
    <row r="143" spans="1:173" ht="12.75">
      <c r="A143" s="52"/>
      <c r="B143" s="52"/>
      <c r="C143" s="52"/>
      <c r="D143" s="52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</row>
    <row r="144" spans="1:173" ht="12.75">
      <c r="A144" s="52"/>
      <c r="B144" s="52"/>
      <c r="C144" s="52"/>
      <c r="D144" s="52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</row>
    <row r="145" spans="1:173" ht="12.75">
      <c r="A145" s="52"/>
      <c r="B145" s="52"/>
      <c r="C145" s="52"/>
      <c r="D145" s="52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</row>
    <row r="146" spans="1:173" ht="12.75">
      <c r="A146" s="52"/>
      <c r="B146" s="52"/>
      <c r="C146" s="52"/>
      <c r="D146" s="52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</row>
    <row r="147" spans="1:173" ht="12.75">
      <c r="A147" s="52"/>
      <c r="B147" s="52"/>
      <c r="C147" s="52"/>
      <c r="D147" s="52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</row>
    <row r="148" spans="1:4" ht="12.75">
      <c r="A148" s="52"/>
      <c r="B148" s="52"/>
      <c r="C148" s="52"/>
      <c r="D148" s="52"/>
    </row>
    <row r="149" spans="1:4" ht="12.75">
      <c r="A149" s="52"/>
      <c r="B149" s="52"/>
      <c r="C149" s="52"/>
      <c r="D149" s="52"/>
    </row>
    <row r="150" spans="1:4" ht="12.75">
      <c r="A150" s="52"/>
      <c r="B150" s="52"/>
      <c r="C150" s="52"/>
      <c r="D150" s="52"/>
    </row>
    <row r="151" spans="1:4" ht="12.75">
      <c r="A151" s="52"/>
      <c r="B151" s="52"/>
      <c r="C151" s="52"/>
      <c r="D151" s="52"/>
    </row>
    <row r="152" spans="1:4" ht="12.75">
      <c r="A152" s="52"/>
      <c r="B152" s="52"/>
      <c r="C152" s="52"/>
      <c r="D152" s="52"/>
    </row>
    <row r="153" spans="1:4" ht="12.75">
      <c r="A153" s="52"/>
      <c r="B153" s="52"/>
      <c r="C153" s="52"/>
      <c r="D153" s="52"/>
    </row>
    <row r="154" spans="1:4" ht="12.75">
      <c r="A154" s="52"/>
      <c r="B154" s="52"/>
      <c r="C154" s="52"/>
      <c r="D154" s="52"/>
    </row>
    <row r="155" spans="1:4" ht="12.75">
      <c r="A155" s="52"/>
      <c r="B155" s="52"/>
      <c r="C155" s="52"/>
      <c r="D155" s="52"/>
    </row>
    <row r="156" spans="1:4" ht="12.75">
      <c r="A156" s="52"/>
      <c r="B156" s="52"/>
      <c r="C156" s="52"/>
      <c r="D156" s="52"/>
    </row>
    <row r="157" spans="1:4" ht="12.75">
      <c r="A157" s="52"/>
      <c r="B157" s="52"/>
      <c r="C157" s="52"/>
      <c r="D157" s="52"/>
    </row>
    <row r="158" spans="1:4" ht="12.75">
      <c r="A158" s="52"/>
      <c r="B158" s="52"/>
      <c r="C158" s="52"/>
      <c r="D158" s="52"/>
    </row>
    <row r="159" spans="1:4" ht="12.75">
      <c r="A159" s="52"/>
      <c r="B159" s="52"/>
      <c r="C159" s="52"/>
      <c r="D159" s="52"/>
    </row>
    <row r="160" spans="1:4" ht="12.75">
      <c r="A160" s="52"/>
      <c r="B160" s="52"/>
      <c r="C160" s="52"/>
      <c r="D160" s="52"/>
    </row>
    <row r="161" spans="1:4" ht="12.75">
      <c r="A161" s="52"/>
      <c r="B161" s="52"/>
      <c r="C161" s="52"/>
      <c r="D161" s="52"/>
    </row>
    <row r="162" spans="1:4" ht="12.75">
      <c r="A162" s="52"/>
      <c r="B162" s="52"/>
      <c r="C162" s="52"/>
      <c r="D162" s="52"/>
    </row>
    <row r="163" spans="1:4" ht="12.75">
      <c r="A163" s="52"/>
      <c r="B163" s="52"/>
      <c r="C163" s="52"/>
      <c r="D163" s="52"/>
    </row>
    <row r="164" spans="1:4" ht="12.75">
      <c r="A164" s="52"/>
      <c r="B164" s="52"/>
      <c r="C164" s="52"/>
      <c r="D164" s="52"/>
    </row>
    <row r="165" spans="1:4" ht="12.75">
      <c r="A165" s="52"/>
      <c r="B165" s="52"/>
      <c r="C165" s="52"/>
      <c r="D165" s="52"/>
    </row>
    <row r="166" spans="1:4" ht="12.75">
      <c r="A166" s="52"/>
      <c r="B166" s="52"/>
      <c r="C166" s="52"/>
      <c r="D166" s="52"/>
    </row>
    <row r="167" spans="1:4" ht="12.75">
      <c r="A167" s="52"/>
      <c r="B167" s="52"/>
      <c r="C167" s="52"/>
      <c r="D167" s="52"/>
    </row>
    <row r="168" spans="1:4" ht="12.75">
      <c r="A168" s="52"/>
      <c r="B168" s="52"/>
      <c r="C168" s="52"/>
      <c r="D168" s="52"/>
    </row>
    <row r="169" spans="1:4" ht="12.75">
      <c r="A169" s="52"/>
      <c r="B169" s="52"/>
      <c r="C169" s="52"/>
      <c r="D169" s="52"/>
    </row>
    <row r="170" spans="1:4" ht="12.75">
      <c r="A170" s="52"/>
      <c r="B170" s="52"/>
      <c r="C170" s="52"/>
      <c r="D170" s="52"/>
    </row>
    <row r="171" spans="1:4" ht="12.75">
      <c r="A171" s="52"/>
      <c r="B171" s="52"/>
      <c r="C171" s="52"/>
      <c r="D171" s="52"/>
    </row>
    <row r="172" spans="1:4" ht="12.75">
      <c r="A172" s="52"/>
      <c r="B172" s="52"/>
      <c r="C172" s="52"/>
      <c r="D172" s="52"/>
    </row>
    <row r="173" spans="1:4" ht="12.75">
      <c r="A173" s="52"/>
      <c r="B173" s="52"/>
      <c r="C173" s="52"/>
      <c r="D173" s="52"/>
    </row>
    <row r="174" spans="1:4" ht="12.75">
      <c r="A174" s="52"/>
      <c r="B174" s="52"/>
      <c r="C174" s="52"/>
      <c r="D174" s="52"/>
    </row>
    <row r="175" spans="1:4" ht="12.75">
      <c r="A175" s="52"/>
      <c r="B175" s="52"/>
      <c r="C175" s="52"/>
      <c r="D175" s="52"/>
    </row>
    <row r="176" spans="1:4" ht="12.75">
      <c r="A176" s="52"/>
      <c r="B176" s="52"/>
      <c r="C176" s="52"/>
      <c r="D176" s="52"/>
    </row>
    <row r="177" spans="1:4" ht="12.75">
      <c r="A177" s="52"/>
      <c r="B177" s="52"/>
      <c r="C177" s="52"/>
      <c r="D177" s="52"/>
    </row>
    <row r="178" spans="1:4" ht="12.75">
      <c r="A178" s="52"/>
      <c r="B178" s="52"/>
      <c r="C178" s="52"/>
      <c r="D178" s="52"/>
    </row>
    <row r="179" spans="1:4" ht="12.75">
      <c r="A179" s="52"/>
      <c r="B179" s="52"/>
      <c r="C179" s="52"/>
      <c r="D179" s="52"/>
    </row>
    <row r="180" spans="1:4" ht="12.75">
      <c r="A180" s="52"/>
      <c r="B180" s="52"/>
      <c r="C180" s="52"/>
      <c r="D180" s="52"/>
    </row>
    <row r="181" spans="1:4" ht="12.75">
      <c r="A181" s="52"/>
      <c r="B181" s="52"/>
      <c r="C181" s="52"/>
      <c r="D181" s="52"/>
    </row>
    <row r="182" spans="1:4" ht="12.75">
      <c r="A182" s="52"/>
      <c r="B182" s="52"/>
      <c r="C182" s="52"/>
      <c r="D182" s="52"/>
    </row>
    <row r="183" spans="1:4" ht="12.75">
      <c r="A183" s="52"/>
      <c r="B183" s="52"/>
      <c r="C183" s="52"/>
      <c r="D183" s="52"/>
    </row>
    <row r="184" spans="1:4" ht="12.75">
      <c r="A184" s="52"/>
      <c r="B184" s="52"/>
      <c r="C184" s="52"/>
      <c r="D184" s="52"/>
    </row>
    <row r="185" spans="1:4" ht="12.75">
      <c r="A185" s="52"/>
      <c r="B185" s="52"/>
      <c r="C185" s="52"/>
      <c r="D185" s="52"/>
    </row>
    <row r="186" spans="1:4" ht="12.75">
      <c r="A186" s="52"/>
      <c r="B186" s="52"/>
      <c r="C186" s="52"/>
      <c r="D186" s="52"/>
    </row>
    <row r="187" spans="1:4" ht="12.75">
      <c r="A187" s="52"/>
      <c r="B187" s="52"/>
      <c r="C187" s="52"/>
      <c r="D187" s="52"/>
    </row>
    <row r="188" spans="1:4" ht="12.75">
      <c r="A188" s="52"/>
      <c r="B188" s="52"/>
      <c r="C188" s="52"/>
      <c r="D188" s="52"/>
    </row>
    <row r="189" spans="1:4" ht="12.75">
      <c r="A189" s="52"/>
      <c r="B189" s="52"/>
      <c r="C189" s="52"/>
      <c r="D189" s="52"/>
    </row>
    <row r="190" spans="1:4" ht="12.75">
      <c r="A190" s="52"/>
      <c r="B190" s="52"/>
      <c r="C190" s="52"/>
      <c r="D190" s="52"/>
    </row>
    <row r="191" spans="1:4" ht="12.75">
      <c r="A191" s="52"/>
      <c r="B191" s="52"/>
      <c r="C191" s="52"/>
      <c r="D191" s="52"/>
    </row>
    <row r="192" spans="1:4" ht="12.75">
      <c r="A192" s="52"/>
      <c r="B192" s="52"/>
      <c r="C192" s="52"/>
      <c r="D192" s="52"/>
    </row>
    <row r="193" spans="1:4" ht="12.75">
      <c r="A193" s="52"/>
      <c r="B193" s="52"/>
      <c r="C193" s="52"/>
      <c r="D193" s="52"/>
    </row>
    <row r="194" spans="1:4" ht="12.75">
      <c r="A194" s="52"/>
      <c r="B194" s="52"/>
      <c r="C194" s="52"/>
      <c r="D194" s="52"/>
    </row>
    <row r="195" spans="1:4" ht="12.75">
      <c r="A195" s="52"/>
      <c r="B195" s="52"/>
      <c r="C195" s="52"/>
      <c r="D195" s="52"/>
    </row>
    <row r="196" spans="1:4" ht="12.75">
      <c r="A196" s="52"/>
      <c r="B196" s="52"/>
      <c r="C196" s="52"/>
      <c r="D196" s="52"/>
    </row>
    <row r="197" spans="1:4" ht="12.75">
      <c r="A197" s="52"/>
      <c r="B197" s="52"/>
      <c r="C197" s="52"/>
      <c r="D197" s="52"/>
    </row>
    <row r="198" spans="1:4" ht="12.75">
      <c r="A198" s="52"/>
      <c r="B198" s="52"/>
      <c r="C198" s="52"/>
      <c r="D198" s="52"/>
    </row>
    <row r="199" spans="1:4" ht="12.75">
      <c r="A199" s="52"/>
      <c r="B199" s="52"/>
      <c r="C199" s="52"/>
      <c r="D199" s="52"/>
    </row>
    <row r="200" spans="1:4" ht="12.75">
      <c r="A200" s="52"/>
      <c r="B200" s="52"/>
      <c r="C200" s="52"/>
      <c r="D200" s="52"/>
    </row>
    <row r="201" spans="1:4" ht="12.75">
      <c r="A201" s="52"/>
      <c r="B201" s="52"/>
      <c r="C201" s="52"/>
      <c r="D201" s="52"/>
    </row>
    <row r="202" spans="1:4" ht="12.75">
      <c r="A202" s="52"/>
      <c r="B202" s="52"/>
      <c r="C202" s="52"/>
      <c r="D202" s="52"/>
    </row>
    <row r="203" spans="1:4" ht="12.75">
      <c r="A203" s="52"/>
      <c r="B203" s="52"/>
      <c r="C203" s="52"/>
      <c r="D203" s="52"/>
    </row>
    <row r="204" spans="1:4" ht="12.75">
      <c r="A204" s="52"/>
      <c r="B204" s="52"/>
      <c r="C204" s="52"/>
      <c r="D204" s="52"/>
    </row>
    <row r="205" spans="1:4" ht="12.75">
      <c r="A205" s="52"/>
      <c r="B205" s="52"/>
      <c r="C205" s="52"/>
      <c r="D205" s="52"/>
    </row>
    <row r="206" spans="1:4" ht="12.75">
      <c r="A206" s="52"/>
      <c r="B206" s="52"/>
      <c r="C206" s="52"/>
      <c r="D206" s="52"/>
    </row>
    <row r="207" spans="1:4" ht="12.75">
      <c r="A207" s="52"/>
      <c r="B207" s="52"/>
      <c r="C207" s="52"/>
      <c r="D207" s="52"/>
    </row>
    <row r="208" spans="1:4" ht="12.75">
      <c r="A208" s="52"/>
      <c r="B208" s="52"/>
      <c r="C208" s="52"/>
      <c r="D208" s="52"/>
    </row>
    <row r="209" spans="1:4" ht="12.75">
      <c r="A209" s="52"/>
      <c r="B209" s="52"/>
      <c r="C209" s="52"/>
      <c r="D209" s="52"/>
    </row>
    <row r="210" spans="1:4" ht="12.75">
      <c r="A210" s="52"/>
      <c r="B210" s="52"/>
      <c r="C210" s="52"/>
      <c r="D210" s="52"/>
    </row>
    <row r="211" spans="1:4" ht="12.75">
      <c r="A211" s="52"/>
      <c r="B211" s="52"/>
      <c r="C211" s="52"/>
      <c r="D211" s="52"/>
    </row>
    <row r="212" spans="1:4" ht="12.75">
      <c r="A212" s="52"/>
      <c r="B212" s="52"/>
      <c r="C212" s="52"/>
      <c r="D212" s="52"/>
    </row>
    <row r="213" spans="1:4" ht="12.75">
      <c r="A213" s="52"/>
      <c r="B213" s="52"/>
      <c r="C213" s="52"/>
      <c r="D213" s="52"/>
    </row>
    <row r="214" spans="1:4" ht="12.75">
      <c r="A214" s="52"/>
      <c r="B214" s="52"/>
      <c r="C214" s="52"/>
      <c r="D214" s="52"/>
    </row>
    <row r="215" spans="1:4" ht="12.75">
      <c r="A215" s="52"/>
      <c r="B215" s="52"/>
      <c r="C215" s="52"/>
      <c r="D215" s="52"/>
    </row>
    <row r="216" spans="1:4" ht="12.75">
      <c r="A216" s="52"/>
      <c r="B216" s="52"/>
      <c r="C216" s="52"/>
      <c r="D216" s="52"/>
    </row>
    <row r="217" spans="1:4" ht="12.75">
      <c r="A217" s="52"/>
      <c r="B217" s="52"/>
      <c r="C217" s="52"/>
      <c r="D217" s="52"/>
    </row>
    <row r="218" spans="1:4" ht="12.75">
      <c r="A218" s="52"/>
      <c r="B218" s="52"/>
      <c r="C218" s="52"/>
      <c r="D218" s="52"/>
    </row>
    <row r="219" spans="1:4" ht="12.75">
      <c r="A219" s="52"/>
      <c r="B219" s="52"/>
      <c r="C219" s="52"/>
      <c r="D219" s="52"/>
    </row>
    <row r="220" spans="1:4" ht="12.75">
      <c r="A220" s="52"/>
      <c r="B220" s="52"/>
      <c r="C220" s="52"/>
      <c r="D220" s="52"/>
    </row>
    <row r="221" spans="1:4" ht="12.75">
      <c r="A221" s="52"/>
      <c r="B221" s="52"/>
      <c r="C221" s="52"/>
      <c r="D221" s="52"/>
    </row>
    <row r="222" spans="1:4" ht="12.75">
      <c r="A222" s="52"/>
      <c r="B222" s="52"/>
      <c r="C222" s="52"/>
      <c r="D222" s="52"/>
    </row>
    <row r="223" spans="1:4" ht="12.75">
      <c r="A223" s="52"/>
      <c r="B223" s="52"/>
      <c r="C223" s="52"/>
      <c r="D223" s="52"/>
    </row>
    <row r="224" spans="1:4" ht="12.75">
      <c r="A224" s="52"/>
      <c r="B224" s="52"/>
      <c r="C224" s="52"/>
      <c r="D224" s="52"/>
    </row>
    <row r="225" spans="1:4" ht="12.75">
      <c r="A225" s="52"/>
      <c r="B225" s="52"/>
      <c r="C225" s="52"/>
      <c r="D225" s="52"/>
    </row>
    <row r="226" spans="1:4" ht="12.75">
      <c r="A226" s="52"/>
      <c r="B226" s="52"/>
      <c r="C226" s="52"/>
      <c r="D226" s="52"/>
    </row>
    <row r="227" spans="1:4" ht="12.75">
      <c r="A227" s="52"/>
      <c r="B227" s="52"/>
      <c r="C227" s="52"/>
      <c r="D227" s="52"/>
    </row>
    <row r="228" spans="1:4" ht="12.75">
      <c r="A228" s="52"/>
      <c r="B228" s="52"/>
      <c r="C228" s="52"/>
      <c r="D228" s="52"/>
    </row>
    <row r="229" spans="1:4" ht="12.75">
      <c r="A229" s="52"/>
      <c r="B229" s="52"/>
      <c r="C229" s="52"/>
      <c r="D229" s="52"/>
    </row>
    <row r="230" spans="1:4" ht="12.75">
      <c r="A230" s="52"/>
      <c r="B230" s="52"/>
      <c r="C230" s="52"/>
      <c r="D230" s="52"/>
    </row>
    <row r="231" spans="1:4" ht="12.75">
      <c r="A231" s="52"/>
      <c r="B231" s="52"/>
      <c r="C231" s="52"/>
      <c r="D231" s="52"/>
    </row>
    <row r="232" spans="1:4" ht="12.75">
      <c r="A232" s="52"/>
      <c r="B232" s="52"/>
      <c r="C232" s="52"/>
      <c r="D232" s="52"/>
    </row>
    <row r="233" spans="1:4" ht="12.75">
      <c r="A233" s="52"/>
      <c r="B233" s="52"/>
      <c r="C233" s="52"/>
      <c r="D233" s="52"/>
    </row>
    <row r="234" spans="1:4" ht="12.75">
      <c r="A234" s="52"/>
      <c r="B234" s="52"/>
      <c r="C234" s="52"/>
      <c r="D234" s="52"/>
    </row>
    <row r="235" spans="1:4" ht="12.75">
      <c r="A235" s="52"/>
      <c r="B235" s="52"/>
      <c r="C235" s="52"/>
      <c r="D235" s="52"/>
    </row>
    <row r="236" spans="1:4" ht="12.75">
      <c r="A236" s="52"/>
      <c r="B236" s="52"/>
      <c r="C236" s="52"/>
      <c r="D236" s="52"/>
    </row>
    <row r="237" spans="1:4" ht="12.75">
      <c r="A237" s="52"/>
      <c r="B237" s="52"/>
      <c r="C237" s="52"/>
      <c r="D237" s="52"/>
    </row>
    <row r="238" spans="1:4" ht="12.75">
      <c r="A238" s="52"/>
      <c r="B238" s="52"/>
      <c r="C238" s="52"/>
      <c r="D238" s="52"/>
    </row>
    <row r="239" spans="1:4" ht="12.75">
      <c r="A239" s="52"/>
      <c r="B239" s="52"/>
      <c r="C239" s="52"/>
      <c r="D239" s="52"/>
    </row>
    <row r="240" spans="1:4" ht="12.75">
      <c r="A240" s="52"/>
      <c r="B240" s="52"/>
      <c r="C240" s="52"/>
      <c r="D240" s="52"/>
    </row>
    <row r="241" spans="1:4" ht="12.75">
      <c r="A241" s="52"/>
      <c r="B241" s="52"/>
      <c r="C241" s="52"/>
      <c r="D241" s="52"/>
    </row>
    <row r="242" spans="1:4" ht="12.75">
      <c r="A242" s="52"/>
      <c r="B242" s="52"/>
      <c r="C242" s="52"/>
      <c r="D242" s="52"/>
    </row>
    <row r="243" spans="1:4" ht="12.75">
      <c r="A243" s="52"/>
      <c r="B243" s="52"/>
      <c r="C243" s="52"/>
      <c r="D243" s="52"/>
    </row>
    <row r="244" spans="1:4" ht="12.75">
      <c r="A244" s="52"/>
      <c r="B244" s="52"/>
      <c r="C244" s="52"/>
      <c r="D244" s="52"/>
    </row>
    <row r="245" spans="1:4" ht="12.75">
      <c r="A245" s="52"/>
      <c r="B245" s="52"/>
      <c r="C245" s="52"/>
      <c r="D245" s="52"/>
    </row>
    <row r="246" spans="1:4" ht="12.75">
      <c r="A246" s="52"/>
      <c r="B246" s="52"/>
      <c r="C246" s="52"/>
      <c r="D246" s="52"/>
    </row>
    <row r="247" spans="1:4" ht="12.75">
      <c r="A247" s="52"/>
      <c r="B247" s="52"/>
      <c r="C247" s="52"/>
      <c r="D247" s="52"/>
    </row>
    <row r="248" spans="1:4" ht="12.75">
      <c r="A248" s="52"/>
      <c r="B248" s="52"/>
      <c r="C248" s="52"/>
      <c r="D248" s="52"/>
    </row>
    <row r="249" spans="1:4" ht="12.75">
      <c r="A249" s="52"/>
      <c r="B249" s="52"/>
      <c r="C249" s="52"/>
      <c r="D249" s="52"/>
    </row>
    <row r="250" spans="1:4" ht="12.75">
      <c r="A250" s="52"/>
      <c r="B250" s="52"/>
      <c r="C250" s="52"/>
      <c r="D250" s="52"/>
    </row>
    <row r="251" spans="1:4" ht="12.75">
      <c r="A251" s="52"/>
      <c r="B251" s="52"/>
      <c r="C251" s="52"/>
      <c r="D251" s="52"/>
    </row>
    <row r="252" spans="1:4" ht="12.75">
      <c r="A252" s="52"/>
      <c r="B252" s="52"/>
      <c r="C252" s="52"/>
      <c r="D252" s="52"/>
    </row>
    <row r="253" spans="1:4" ht="12.75">
      <c r="A253" s="52"/>
      <c r="B253" s="52"/>
      <c r="C253" s="52"/>
      <c r="D253" s="52"/>
    </row>
    <row r="254" spans="1:4" ht="12.75">
      <c r="A254" s="52"/>
      <c r="B254" s="52"/>
      <c r="C254" s="52"/>
      <c r="D254" s="52"/>
    </row>
    <row r="255" spans="1:4" ht="12.75">
      <c r="A255" s="52"/>
      <c r="B255" s="52"/>
      <c r="C255" s="52"/>
      <c r="D255" s="52"/>
    </row>
    <row r="256" spans="1:4" ht="12.75">
      <c r="A256" s="52"/>
      <c r="B256" s="52"/>
      <c r="C256" s="52"/>
      <c r="D256" s="52"/>
    </row>
    <row r="257" spans="1:4" ht="12.75">
      <c r="A257" s="52"/>
      <c r="B257" s="52"/>
      <c r="C257" s="52"/>
      <c r="D257" s="52"/>
    </row>
    <row r="258" spans="1:4" ht="12.75">
      <c r="A258" s="52"/>
      <c r="B258" s="52"/>
      <c r="C258" s="52"/>
      <c r="D258" s="52"/>
    </row>
    <row r="259" spans="1:4" ht="12.75">
      <c r="A259" s="52"/>
      <c r="B259" s="52"/>
      <c r="C259" s="52"/>
      <c r="D259" s="52"/>
    </row>
    <row r="260" spans="1:4" ht="12.75">
      <c r="A260" s="52"/>
      <c r="B260" s="52"/>
      <c r="C260" s="52"/>
      <c r="D260" s="52"/>
    </row>
    <row r="261" spans="1:4" ht="12.75">
      <c r="A261" s="52"/>
      <c r="B261" s="52"/>
      <c r="C261" s="52"/>
      <c r="D261" s="52"/>
    </row>
    <row r="262" spans="1:4" ht="12.75">
      <c r="A262" s="52"/>
      <c r="B262" s="52"/>
      <c r="C262" s="52"/>
      <c r="D262" s="52"/>
    </row>
    <row r="263" spans="1:4" ht="12.75">
      <c r="A263" s="52"/>
      <c r="B263" s="52"/>
      <c r="C263" s="52"/>
      <c r="D263" s="52"/>
    </row>
    <row r="264" spans="1:4" ht="12.75">
      <c r="A264" s="52"/>
      <c r="B264" s="52"/>
      <c r="C264" s="52"/>
      <c r="D264" s="52"/>
    </row>
    <row r="265" spans="1:4" ht="12.75">
      <c r="A265" s="52"/>
      <c r="B265" s="52"/>
      <c r="C265" s="52"/>
      <c r="D265" s="52"/>
    </row>
    <row r="266" spans="1:4" ht="12.75">
      <c r="A266" s="52"/>
      <c r="B266" s="52"/>
      <c r="C266" s="52"/>
      <c r="D266" s="52"/>
    </row>
    <row r="267" spans="1:4" ht="12.75">
      <c r="A267" s="52"/>
      <c r="B267" s="52"/>
      <c r="C267" s="52"/>
      <c r="D267" s="52"/>
    </row>
    <row r="268" spans="1:4" ht="12.75">
      <c r="A268" s="52"/>
      <c r="B268" s="52"/>
      <c r="C268" s="52"/>
      <c r="D268" s="52"/>
    </row>
    <row r="269" spans="1:4" ht="12.75">
      <c r="A269" s="52"/>
      <c r="B269" s="52"/>
      <c r="C269" s="52"/>
      <c r="D269" s="52"/>
    </row>
    <row r="270" spans="1:4" ht="12.75">
      <c r="A270" s="52"/>
      <c r="B270" s="52"/>
      <c r="C270" s="52"/>
      <c r="D270" s="52"/>
    </row>
    <row r="271" spans="1:4" ht="12.75">
      <c r="A271" s="52"/>
      <c r="B271" s="52"/>
      <c r="C271" s="52"/>
      <c r="D271" s="52"/>
    </row>
    <row r="272" spans="1:4" ht="12.75">
      <c r="A272" s="52"/>
      <c r="B272" s="52"/>
      <c r="C272" s="52"/>
      <c r="D272" s="52"/>
    </row>
    <row r="273" spans="1:4" ht="12.75">
      <c r="A273" s="52"/>
      <c r="B273" s="52"/>
      <c r="C273" s="52"/>
      <c r="D273" s="52"/>
    </row>
    <row r="274" spans="1:4" ht="12.75">
      <c r="A274" s="52"/>
      <c r="B274" s="52"/>
      <c r="C274" s="52"/>
      <c r="D274" s="52"/>
    </row>
    <row r="275" spans="1:4" ht="12.75">
      <c r="A275" s="52"/>
      <c r="B275" s="52"/>
      <c r="C275" s="52"/>
      <c r="D275" s="52"/>
    </row>
    <row r="276" spans="1:4" ht="12.75">
      <c r="A276" s="52"/>
      <c r="B276" s="52"/>
      <c r="C276" s="52"/>
      <c r="D276" s="52"/>
    </row>
    <row r="277" spans="1:4" ht="12.75">
      <c r="A277" s="52"/>
      <c r="B277" s="52"/>
      <c r="C277" s="52"/>
      <c r="D277" s="52"/>
    </row>
    <row r="278" spans="1:4" ht="12.75">
      <c r="A278" s="52"/>
      <c r="B278" s="52"/>
      <c r="C278" s="52"/>
      <c r="D278" s="52"/>
    </row>
    <row r="279" spans="1:4" ht="12.75">
      <c r="A279" s="52"/>
      <c r="B279" s="52"/>
      <c r="C279" s="52"/>
      <c r="D279" s="52"/>
    </row>
    <row r="280" spans="1:4" ht="12.75">
      <c r="A280" s="52"/>
      <c r="B280" s="52"/>
      <c r="C280" s="52"/>
      <c r="D280" s="52"/>
    </row>
    <row r="281" spans="1:4" ht="12.75">
      <c r="A281" s="52"/>
      <c r="B281" s="52"/>
      <c r="C281" s="52"/>
      <c r="D281" s="52"/>
    </row>
    <row r="282" spans="1:4" ht="12.75">
      <c r="A282" s="52"/>
      <c r="B282" s="52"/>
      <c r="C282" s="52"/>
      <c r="D282" s="52"/>
    </row>
    <row r="283" spans="1:4" ht="12.75">
      <c r="A283" s="52"/>
      <c r="B283" s="52"/>
      <c r="C283" s="52"/>
      <c r="D283" s="52"/>
    </row>
    <row r="284" spans="1:4" ht="12.75">
      <c r="A284" s="52"/>
      <c r="B284" s="52"/>
      <c r="C284" s="52"/>
      <c r="D284" s="52"/>
    </row>
    <row r="285" spans="1:4" ht="12.75">
      <c r="A285" s="52"/>
      <c r="B285" s="52"/>
      <c r="C285" s="52"/>
      <c r="D285" s="52"/>
    </row>
    <row r="286" spans="1:4" ht="12.75">
      <c r="A286" s="52"/>
      <c r="B286" s="52"/>
      <c r="C286" s="52"/>
      <c r="D286" s="52"/>
    </row>
    <row r="287" spans="1:4" ht="12.75">
      <c r="A287" s="52"/>
      <c r="B287" s="52"/>
      <c r="C287" s="52"/>
      <c r="D287" s="52"/>
    </row>
    <row r="288" spans="1:4" ht="12.75">
      <c r="A288" s="52"/>
      <c r="B288" s="52"/>
      <c r="C288" s="52"/>
      <c r="D288" s="52"/>
    </row>
    <row r="289" spans="1:4" ht="12.75">
      <c r="A289" s="52"/>
      <c r="B289" s="52"/>
      <c r="C289" s="52"/>
      <c r="D289" s="52"/>
    </row>
    <row r="290" spans="1:4" ht="12.75">
      <c r="A290" s="52"/>
      <c r="B290" s="52"/>
      <c r="C290" s="52"/>
      <c r="D290" s="52"/>
    </row>
    <row r="291" spans="1:4" ht="12.75">
      <c r="A291" s="52"/>
      <c r="B291" s="52"/>
      <c r="C291" s="52"/>
      <c r="D291" s="52"/>
    </row>
    <row r="292" spans="1:4" ht="12.75">
      <c r="A292" s="52"/>
      <c r="B292" s="52"/>
      <c r="C292" s="52"/>
      <c r="D292" s="52"/>
    </row>
    <row r="293" spans="1:4" ht="12.75">
      <c r="A293" s="52"/>
      <c r="B293" s="52"/>
      <c r="C293" s="52"/>
      <c r="D293" s="52"/>
    </row>
    <row r="294" spans="1:4" ht="12.75">
      <c r="A294" s="52"/>
      <c r="B294" s="52"/>
      <c r="C294" s="52"/>
      <c r="D294" s="52"/>
    </row>
    <row r="295" spans="1:4" ht="12.75">
      <c r="A295" s="52"/>
      <c r="B295" s="52"/>
      <c r="C295" s="52"/>
      <c r="D295" s="52"/>
    </row>
    <row r="296" spans="1:4" ht="12.75">
      <c r="A296" s="52"/>
      <c r="B296" s="52"/>
      <c r="C296" s="52"/>
      <c r="D296" s="52"/>
    </row>
    <row r="297" spans="1:4" ht="12.75">
      <c r="A297" s="52"/>
      <c r="B297" s="52"/>
      <c r="C297" s="52"/>
      <c r="D297" s="52"/>
    </row>
    <row r="298" spans="1:4" ht="12.75">
      <c r="A298" s="52"/>
      <c r="B298" s="52"/>
      <c r="C298" s="52"/>
      <c r="D298" s="52"/>
    </row>
    <row r="299" spans="1:4" ht="12.75">
      <c r="A299" s="52"/>
      <c r="B299" s="52"/>
      <c r="C299" s="52"/>
      <c r="D299" s="52"/>
    </row>
    <row r="300" spans="1:4" ht="12.75">
      <c r="A300" s="52"/>
      <c r="B300" s="52"/>
      <c r="C300" s="52"/>
      <c r="D300" s="52"/>
    </row>
    <row r="301" spans="1:4" ht="12.75">
      <c r="A301" s="52"/>
      <c r="B301" s="52"/>
      <c r="C301" s="52"/>
      <c r="D301" s="52"/>
    </row>
    <row r="302" spans="1:4" ht="12.75">
      <c r="A302" s="52"/>
      <c r="B302" s="52"/>
      <c r="C302" s="52"/>
      <c r="D302" s="52"/>
    </row>
    <row r="303" spans="1:4" ht="12.75">
      <c r="A303" s="52"/>
      <c r="B303" s="52"/>
      <c r="C303" s="52"/>
      <c r="D303" s="52"/>
    </row>
    <row r="304" spans="1:4" ht="12.75">
      <c r="A304" s="52"/>
      <c r="B304" s="52"/>
      <c r="C304" s="52"/>
      <c r="D304" s="52"/>
    </row>
    <row r="305" spans="1:4" ht="12.75">
      <c r="A305" s="52"/>
      <c r="B305" s="52"/>
      <c r="C305" s="52"/>
      <c r="D305" s="52"/>
    </row>
    <row r="306" spans="1:4" ht="12.75">
      <c r="A306" s="52"/>
      <c r="B306" s="52"/>
      <c r="C306" s="52"/>
      <c r="D306" s="52"/>
    </row>
    <row r="307" spans="1:4" ht="12.75">
      <c r="A307" s="52"/>
      <c r="B307" s="52"/>
      <c r="C307" s="52"/>
      <c r="D307" s="52"/>
    </row>
    <row r="308" spans="1:4" ht="12.75">
      <c r="A308" s="52"/>
      <c r="B308" s="52"/>
      <c r="C308" s="52"/>
      <c r="D308" s="52"/>
    </row>
    <row r="309" spans="1:4" ht="12.75">
      <c r="A309" s="52"/>
      <c r="B309" s="52"/>
      <c r="C309" s="52"/>
      <c r="D309" s="52"/>
    </row>
    <row r="310" spans="1:4" ht="12.75">
      <c r="A310" s="52"/>
      <c r="B310" s="52"/>
      <c r="C310" s="52"/>
      <c r="D310" s="52"/>
    </row>
    <row r="311" spans="1:4" ht="12.75">
      <c r="A311" s="52"/>
      <c r="B311" s="52"/>
      <c r="C311" s="52"/>
      <c r="D311" s="52"/>
    </row>
    <row r="312" spans="1:4" ht="12.75">
      <c r="A312" s="52"/>
      <c r="B312" s="52"/>
      <c r="C312" s="52"/>
      <c r="D312" s="52"/>
    </row>
    <row r="313" spans="1:4" ht="12.75">
      <c r="A313" s="52"/>
      <c r="B313" s="52"/>
      <c r="C313" s="52"/>
      <c r="D313" s="52"/>
    </row>
    <row r="314" spans="1:4" ht="12.75">
      <c r="A314" s="52"/>
      <c r="B314" s="52"/>
      <c r="C314" s="52"/>
      <c r="D314" s="52"/>
    </row>
    <row r="315" spans="1:4" ht="12.75">
      <c r="A315" s="52"/>
      <c r="B315" s="52"/>
      <c r="C315" s="52"/>
      <c r="D315" s="52"/>
    </row>
    <row r="316" spans="1:4" ht="12.75">
      <c r="A316" s="52"/>
      <c r="B316" s="52"/>
      <c r="C316" s="52"/>
      <c r="D316" s="52"/>
    </row>
  </sheetData>
  <sheetProtection/>
  <mergeCells count="197">
    <mergeCell ref="FV87:FX87"/>
    <mergeCell ref="FV88:FX88"/>
    <mergeCell ref="FV89:FX89"/>
    <mergeCell ref="FV90:FX90"/>
    <mergeCell ref="FV91:FX91"/>
    <mergeCell ref="FV84:FX84"/>
    <mergeCell ref="FV85:FX85"/>
    <mergeCell ref="FV86:FX86"/>
    <mergeCell ref="FZ86:GA86"/>
    <mergeCell ref="FV78:FX78"/>
    <mergeCell ref="FV79:FX79"/>
    <mergeCell ref="FV80:FX80"/>
    <mergeCell ref="FV81:FX81"/>
    <mergeCell ref="FV82:FX82"/>
    <mergeCell ref="FV83:FX83"/>
    <mergeCell ref="FX4:FZ4"/>
    <mergeCell ref="FX6:FZ6"/>
    <mergeCell ref="FI37:FJ37"/>
    <mergeCell ref="FU4:FW4"/>
    <mergeCell ref="FU6:FW6"/>
    <mergeCell ref="FR4:FT4"/>
    <mergeCell ref="FR6:FT6"/>
    <mergeCell ref="FO4:FQ4"/>
    <mergeCell ref="FO6:FQ6"/>
    <mergeCell ref="EZ37:FA37"/>
    <mergeCell ref="FO37:FP37"/>
    <mergeCell ref="FF4:FH4"/>
    <mergeCell ref="FF6:FH6"/>
    <mergeCell ref="FF37:FG37"/>
    <mergeCell ref="FL4:FN4"/>
    <mergeCell ref="FL6:FN6"/>
    <mergeCell ref="FL37:FM37"/>
    <mergeCell ref="FI4:FK4"/>
    <mergeCell ref="FI6:FK6"/>
    <mergeCell ref="ET4:EV4"/>
    <mergeCell ref="ET6:EV6"/>
    <mergeCell ref="ET37:EU37"/>
    <mergeCell ref="FC4:FE4"/>
    <mergeCell ref="FC6:FE6"/>
    <mergeCell ref="FC37:FD37"/>
    <mergeCell ref="EW4:EY4"/>
    <mergeCell ref="EW6:EY6"/>
    <mergeCell ref="EZ4:FB4"/>
    <mergeCell ref="EZ6:FB6"/>
    <mergeCell ref="EF37:EG37"/>
    <mergeCell ref="EI4:EK4"/>
    <mergeCell ref="EI6:EK6"/>
    <mergeCell ref="EI37:EJ37"/>
    <mergeCell ref="EQ4:ES4"/>
    <mergeCell ref="EQ6:ES6"/>
    <mergeCell ref="EQ37:ER37"/>
    <mergeCell ref="BN4:BP4"/>
    <mergeCell ref="BH37:BI37"/>
    <mergeCell ref="BS37:BT37"/>
    <mergeCell ref="BN37:BO37"/>
    <mergeCell ref="DQ4:DS4"/>
    <mergeCell ref="EL4:EN4"/>
    <mergeCell ref="EL6:EN6"/>
    <mergeCell ref="EL37:EM37"/>
    <mergeCell ref="EF4:EH4"/>
    <mergeCell ref="EF6:EH6"/>
    <mergeCell ref="AY4:BA4"/>
    <mergeCell ref="AV4:AX4"/>
    <mergeCell ref="BB37:BC37"/>
    <mergeCell ref="BE37:BF37"/>
    <mergeCell ref="AY37:AZ37"/>
    <mergeCell ref="DW37:DX37"/>
    <mergeCell ref="CQ4:CS4"/>
    <mergeCell ref="BH4:BJ4"/>
    <mergeCell ref="BK4:BM4"/>
    <mergeCell ref="BS4:BU4"/>
    <mergeCell ref="BK37:BL37"/>
    <mergeCell ref="DW6:DY6"/>
    <mergeCell ref="AJ4:AL4"/>
    <mergeCell ref="AY6:BA6"/>
    <mergeCell ref="CE4:CG4"/>
    <mergeCell ref="CE6:CG6"/>
    <mergeCell ref="BS6:BU6"/>
    <mergeCell ref="AS4:AU4"/>
    <mergeCell ref="BB6:BD6"/>
    <mergeCell ref="AS6:AU6"/>
    <mergeCell ref="BH6:BJ6"/>
    <mergeCell ref="BE4:BG4"/>
    <mergeCell ref="BB4:BD4"/>
    <mergeCell ref="CT4:CV4"/>
    <mergeCell ref="AG6:AI6"/>
    <mergeCell ref="BN6:BP6"/>
    <mergeCell ref="BY6:CA6"/>
    <mergeCell ref="CK4:CM4"/>
    <mergeCell ref="CK6:CM6"/>
    <mergeCell ref="AM4:AO4"/>
    <mergeCell ref="AG4:AI4"/>
    <mergeCell ref="B34:C34"/>
    <mergeCell ref="AM6:AO6"/>
    <mergeCell ref="H4:I4"/>
    <mergeCell ref="W4:Y4"/>
    <mergeCell ref="N4:O4"/>
    <mergeCell ref="L4:M4"/>
    <mergeCell ref="R4:S4"/>
    <mergeCell ref="AC4:AE4"/>
    <mergeCell ref="J4:K4"/>
    <mergeCell ref="A69:AG69"/>
    <mergeCell ref="R34:S34"/>
    <mergeCell ref="F34:G34"/>
    <mergeCell ref="Z4:AB4"/>
    <mergeCell ref="T6:V6"/>
    <mergeCell ref="Z6:AB6"/>
    <mergeCell ref="R6:S6"/>
    <mergeCell ref="P6:Q6"/>
    <mergeCell ref="P4:Q4"/>
    <mergeCell ref="W6:Y6"/>
    <mergeCell ref="CB6:CD6"/>
    <mergeCell ref="AC6:AE6"/>
    <mergeCell ref="AJ6:AL6"/>
    <mergeCell ref="BE6:BG6"/>
    <mergeCell ref="AV6:AX6"/>
    <mergeCell ref="A70:AG70"/>
    <mergeCell ref="T37:U37"/>
    <mergeCell ref="AG37:AH37"/>
    <mergeCell ref="W37:X37"/>
    <mergeCell ref="D34:E34"/>
    <mergeCell ref="AM37:AN37"/>
    <mergeCell ref="AJ37:AK37"/>
    <mergeCell ref="AV37:AW37"/>
    <mergeCell ref="AS37:AT37"/>
    <mergeCell ref="Z37:AA37"/>
    <mergeCell ref="J34:K34"/>
    <mergeCell ref="L34:M34"/>
    <mergeCell ref="AP37:AQ37"/>
    <mergeCell ref="P34:Q34"/>
    <mergeCell ref="N34:O34"/>
    <mergeCell ref="L6:M6"/>
    <mergeCell ref="J6:K6"/>
    <mergeCell ref="H34:I34"/>
    <mergeCell ref="A1:H3"/>
    <mergeCell ref="B6:C6"/>
    <mergeCell ref="N6:O6"/>
    <mergeCell ref="AP4:AR4"/>
    <mergeCell ref="AP6:AR6"/>
    <mergeCell ref="A4:A5"/>
    <mergeCell ref="D6:E6"/>
    <mergeCell ref="F6:G6"/>
    <mergeCell ref="F4:G4"/>
    <mergeCell ref="B4:C4"/>
    <mergeCell ref="D4:E4"/>
    <mergeCell ref="H6:I6"/>
    <mergeCell ref="T4:V4"/>
    <mergeCell ref="CN4:CP4"/>
    <mergeCell ref="BK6:BM6"/>
    <mergeCell ref="CN37:CO37"/>
    <mergeCell ref="CE37:CF37"/>
    <mergeCell ref="BV4:BX4"/>
    <mergeCell ref="BV6:BX6"/>
    <mergeCell ref="BV37:BW37"/>
    <mergeCell ref="CB37:CC37"/>
    <mergeCell ref="BY4:CA4"/>
    <mergeCell ref="CB4:CD4"/>
    <mergeCell ref="CZ37:DA37"/>
    <mergeCell ref="BY37:BZ37"/>
    <mergeCell ref="DE6:DG6"/>
    <mergeCell ref="CK37:CL37"/>
    <mergeCell ref="CH4:CJ4"/>
    <mergeCell ref="CH6:CJ6"/>
    <mergeCell ref="CH37:CI37"/>
    <mergeCell ref="CW4:CY4"/>
    <mergeCell ref="CW6:CY6"/>
    <mergeCell ref="CW37:CX37"/>
    <mergeCell ref="DH6:DJ6"/>
    <mergeCell ref="CN6:CP6"/>
    <mergeCell ref="DK4:DM4"/>
    <mergeCell ref="CT6:CV6"/>
    <mergeCell ref="CT37:CU37"/>
    <mergeCell ref="CQ6:CS6"/>
    <mergeCell ref="CQ37:CR37"/>
    <mergeCell ref="DK37:DL37"/>
    <mergeCell ref="CZ4:DB4"/>
    <mergeCell ref="CZ6:DB6"/>
    <mergeCell ref="DZ4:EB4"/>
    <mergeCell ref="DE4:DG4"/>
    <mergeCell ref="DZ37:EA37"/>
    <mergeCell ref="DE37:DF37"/>
    <mergeCell ref="DN4:DP4"/>
    <mergeCell ref="DN6:DP6"/>
    <mergeCell ref="DN37:DO37"/>
    <mergeCell ref="DQ6:DS6"/>
    <mergeCell ref="DQ37:DR37"/>
    <mergeCell ref="DH4:DJ4"/>
    <mergeCell ref="DZ6:EB6"/>
    <mergeCell ref="DH37:DI37"/>
    <mergeCell ref="DW4:DY4"/>
    <mergeCell ref="DK6:DM6"/>
    <mergeCell ref="EC4:EE4"/>
    <mergeCell ref="EC6:EE6"/>
    <mergeCell ref="EC37:ED37"/>
    <mergeCell ref="DT4:DV4"/>
    <mergeCell ref="DT6:DV6"/>
    <mergeCell ref="DT37:DU37"/>
  </mergeCells>
  <printOptions/>
  <pageMargins left="0" right="0" top="0.3937007874015748" bottom="0.3937007874015748" header="0.5118110236220472" footer="0.5118110236220472"/>
  <pageSetup fitToWidth="0" fitToHeight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2013-08-08T10:15:11Z</cp:lastPrinted>
  <dcterms:created xsi:type="dcterms:W3CDTF">2008-10-01T07:10:45Z</dcterms:created>
  <dcterms:modified xsi:type="dcterms:W3CDTF">2013-08-08T10:20:52Z</dcterms:modified>
  <cp:category/>
  <cp:version/>
  <cp:contentType/>
  <cp:contentStatus/>
</cp:coreProperties>
</file>