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25" windowHeight="85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'Лист1'!$EL$1:$EP$98</definedName>
  </definedNames>
  <calcPr fullCalcOnLoad="1"/>
</workbook>
</file>

<file path=xl/sharedStrings.xml><?xml version="1.0" encoding="utf-8"?>
<sst xmlns="http://schemas.openxmlformats.org/spreadsheetml/2006/main" count="1988" uniqueCount="812">
  <si>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</si>
  <si>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</si>
  <si>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</si>
  <si>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</si>
  <si>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</si>
  <si>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</si>
  <si>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</si>
  <si>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</si>
  <si>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</si>
  <si>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</si>
  <si>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</si>
  <si>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</si>
  <si>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</si>
  <si>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</si>
  <si>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</si>
  <si>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</si>
  <si>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</si>
  <si>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Уборка мусоропроводов</t>
  </si>
  <si>
    <t>8100,4 м2</t>
  </si>
  <si>
    <t>Вентили - 45 шт., шаровые краны - 56 шт.</t>
  </si>
  <si>
    <t>Кабель АВВГ 3х2,5 - 40 м, патроны - 15 шт., ЛОН - 15 шт.</t>
  </si>
  <si>
    <t>Ремонт кровли</t>
  </si>
  <si>
    <t>7 м2</t>
  </si>
  <si>
    <t xml:space="preserve">Восстановление освещения </t>
  </si>
  <si>
    <t>ЛОН - 2 шт.</t>
  </si>
  <si>
    <t>348 чел.</t>
  </si>
  <si>
    <t>347 чел.</t>
  </si>
  <si>
    <t>359 чел.</t>
  </si>
  <si>
    <t>358 чел.</t>
  </si>
  <si>
    <t>354 чел.</t>
  </si>
  <si>
    <t>х</t>
  </si>
  <si>
    <t>октябрь</t>
  </si>
  <si>
    <t>ЛОН - 8 шт., патроны - 2 шт.</t>
  </si>
  <si>
    <t>351 чел.</t>
  </si>
  <si>
    <t>ноябрь</t>
  </si>
  <si>
    <t>ЛОН - 8 шт.</t>
  </si>
  <si>
    <t>1 дверь</t>
  </si>
  <si>
    <t>352 чел.</t>
  </si>
  <si>
    <t>декабрь</t>
  </si>
  <si>
    <t>патрон - 1 шт., ЛОН - 6 шт., каб.АВВГ-2х2,5 - 10 м, выкл. - 1 шт.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</si>
  <si>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</si>
  <si>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</si>
  <si>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</si>
  <si>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</si>
  <si>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</si>
  <si>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</si>
  <si>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</si>
  <si>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</si>
  <si>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Обслуживание и ремонт общедомовых приборов учета (5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</si>
  <si>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</si>
  <si>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водоподогревателей (2 шт.)</t>
  </si>
  <si>
    <t>Обслуживание регуляторов тепла (2 шт.)</t>
  </si>
  <si>
    <t>Обслуживание вводных и внутренних газопроводов жилого фонда (95 м)</t>
  </si>
  <si>
    <t>Задолженность на 01.05.08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</si>
  <si>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</si>
  <si>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</si>
  <si>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</si>
  <si>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</si>
  <si>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</si>
  <si>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</si>
  <si>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</si>
  <si>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</si>
  <si>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</si>
  <si>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</si>
  <si>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</si>
  <si>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Затраты по уборке лестничных клеток</t>
  </si>
  <si>
    <t>Затраты по содержанию лифта</t>
  </si>
  <si>
    <t>Лицевой счет ул. Ленинского Комсомола , 41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</si>
  <si>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</si>
  <si>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</si>
  <si>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</si>
  <si>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</si>
  <si>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</si>
  <si>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 1 от 02.02.09г.</t>
  </si>
  <si>
    <t>№ 35 от 09.02.09г.</t>
  </si>
  <si>
    <t>Замена лампы ДРЛ125 -1шт. уличного освещения - 3й подъезд</t>
  </si>
  <si>
    <t>Замена лампочки у лифта -1шт.</t>
  </si>
  <si>
    <t>№56 от 13.02.09г.</t>
  </si>
  <si>
    <t>Замена лампочки и выключателя</t>
  </si>
  <si>
    <t>№62 от 13.02.09г.</t>
  </si>
  <si>
    <t>Замена лампочек в подъезде -1шт.</t>
  </si>
  <si>
    <t>№79 от 16.02.09г.</t>
  </si>
  <si>
    <t>Замена лампочек в подъезде -2шт.</t>
  </si>
  <si>
    <t>№94/2 от 18.02.09г.</t>
  </si>
  <si>
    <t>Проверка бойлера на плотность</t>
  </si>
  <si>
    <t>№46 от 17.02.09г.</t>
  </si>
  <si>
    <t>Замена лампочек в подъезде-2 шт.</t>
  </si>
  <si>
    <t>№107 от 22.02.09г.</t>
  </si>
  <si>
    <t>Замена лампы ЛОН 25В-1шт. в подъезде</t>
  </si>
  <si>
    <t>№123 от 24.02.09г.</t>
  </si>
  <si>
    <t>Замена канализационной трубы Ду100 -6 п.м.</t>
  </si>
  <si>
    <t>№72 от 24.02.09г.</t>
  </si>
  <si>
    <t>Ремонт вентиляции</t>
  </si>
  <si>
    <t>№31 от 25.02.09г.</t>
  </si>
  <si>
    <t>Тех.осмотр систем тепло-, водоснабжения, водоотведения</t>
  </si>
  <si>
    <t>№86 от 25.02.09г.</t>
  </si>
  <si>
    <t>апрель 2009 г.</t>
  </si>
  <si>
    <t>март 2009 г.</t>
  </si>
  <si>
    <t>Замена лампочек в подъезде</t>
  </si>
  <si>
    <t>№ 203 от 25.03.09 г.</t>
  </si>
  <si>
    <t>№ 213 от 26.03.09 г.</t>
  </si>
  <si>
    <t>Прочистка подвальной канализации</t>
  </si>
  <si>
    <t>№ 228 от 30.03.09г</t>
  </si>
  <si>
    <t>Регулировка реле времени на уличном освещении</t>
  </si>
  <si>
    <t>№ 250от 30.03.09г.</t>
  </si>
  <si>
    <t>Замена лампочек в подъезде ЛОН 25 - 1шт.</t>
  </si>
  <si>
    <t>№ 60 ОТ 11.03.09Г.</t>
  </si>
  <si>
    <t>Проверка регуляторов РТДО по графику</t>
  </si>
  <si>
    <t>№ 73/1 от 13.03.09г.</t>
  </si>
  <si>
    <t>Проверка неисправных эл.счетчиков</t>
  </si>
  <si>
    <t>№ 74 от 13.03.09г.</t>
  </si>
  <si>
    <t>Ремонт выключателя</t>
  </si>
  <si>
    <t>Замена лампочек в подъезде ЛОН 25 - 2шт.</t>
  </si>
  <si>
    <t>№ 111 от 17.03.09г.</t>
  </si>
  <si>
    <t>Замена лампочек в подъезде ЛОН 25 - 7 шт.</t>
  </si>
  <si>
    <t>№ 131 от 18.03.09г.</t>
  </si>
  <si>
    <t>№ 161/1 от 20.03.09г.</t>
  </si>
  <si>
    <t>Устранение свища на батарее</t>
  </si>
  <si>
    <t>№ 58 от 12.03.09г.</t>
  </si>
  <si>
    <t>Замена выключателей в подъезде</t>
  </si>
  <si>
    <t>№ 12 от 04.03.09г.</t>
  </si>
  <si>
    <t>№ 26 от 06.03.09г.</t>
  </si>
  <si>
    <t>Ревизия эл.щитка, замена деталей</t>
  </si>
  <si>
    <t>№ 174 от 23.04.09г.</t>
  </si>
  <si>
    <t>№ 186 от 24.04.09г.</t>
  </si>
  <si>
    <t>№ 114 от 16.04.09г.</t>
  </si>
  <si>
    <t>Перевод реле времени на уличное освещение</t>
  </si>
  <si>
    <t>№ 205 от 28.04.09г.</t>
  </si>
  <si>
    <t>Ремонт освещения в подъезде</t>
  </si>
  <si>
    <t>№ 135 от 17.04.09г.</t>
  </si>
  <si>
    <t>№ 137 от 17.04.09г.</t>
  </si>
  <si>
    <t>Замена лампы уличного освещения</t>
  </si>
  <si>
    <t>№ 122 от 16.04.09г.</t>
  </si>
  <si>
    <t>Устранение течи на батареи</t>
  </si>
  <si>
    <t>№ 130 от 14.04.09г.</t>
  </si>
  <si>
    <t>№ 130 от 15.04.09г.</t>
  </si>
  <si>
    <t>Укрепление листа железа на кровле над подъездом</t>
  </si>
  <si>
    <t>№ 1 от 01.04.09г.</t>
  </si>
  <si>
    <t>Разделение подъездного освещения, замена лампочки в подъезде</t>
  </si>
  <si>
    <t>№ 12 от 02.04.09г.</t>
  </si>
  <si>
    <t>№ 17 от 02.04.09г.</t>
  </si>
  <si>
    <t>Подключение двигателя насоса</t>
  </si>
  <si>
    <t>№ 19/1 от 03.04.09г.</t>
  </si>
  <si>
    <t>Ремонт ГВС, смена циркул.насоса</t>
  </si>
  <si>
    <t>№ 32 от 06.04.09г.</t>
  </si>
  <si>
    <t>№ 38 от 06.04.09г.</t>
  </si>
  <si>
    <t>Замена лампочек в подъезде - 1шт.</t>
  </si>
  <si>
    <t>№ 88 от 14.04.09г.</t>
  </si>
  <si>
    <t>Устранение свища на стояке хол.воды</t>
  </si>
  <si>
    <t>№ 111 от 14.04.09г.</t>
  </si>
  <si>
    <t>маи 2009*г.</t>
  </si>
  <si>
    <t>июнь 2009г.</t>
  </si>
  <si>
    <t>Ревизия эл.щитка,заизолирование оголенного провода</t>
  </si>
  <si>
    <t>№ 1 от 04.05.09г.</t>
  </si>
  <si>
    <t>Отключение отопления</t>
  </si>
  <si>
    <t>№ 10 от 04.05.09г.</t>
  </si>
  <si>
    <t>№ 13 от 05.05.09г.</t>
  </si>
  <si>
    <t>Наваривание пластины на мусоропровод</t>
  </si>
  <si>
    <t>№ 13 от 06.05.09г.</t>
  </si>
  <si>
    <t>№ 55 от 08.05.09г.</t>
  </si>
  <si>
    <t>Обход повысительных насосов и набивка их сальником</t>
  </si>
  <si>
    <t>№ 64 от 12.05.09г.</t>
  </si>
  <si>
    <t>Замена лампочек  в подъезде</t>
  </si>
  <si>
    <t>№ 57 от 13.05.09г.</t>
  </si>
  <si>
    <t>№ 90 от 19.05.09г.</t>
  </si>
  <si>
    <t>Замена лампочек в аподъезде - 3шт.</t>
  </si>
  <si>
    <t>№ 107 от 20.05.09г.</t>
  </si>
  <si>
    <t>Проверка на плотность СТС / опрессовка /</t>
  </si>
  <si>
    <t>№ 138 от 20.05.09г.</t>
  </si>
  <si>
    <t>Замена лампочек в подъзде - 1шт.</t>
  </si>
  <si>
    <t>№ 112 от 21.05.09г.</t>
  </si>
  <si>
    <t>№ 125 от 22.05.09г.</t>
  </si>
  <si>
    <t>Закрашивание надписей на доме</t>
  </si>
  <si>
    <t>№ 33 от 25.05.09г.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</si>
  <si>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</si>
  <si>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</si>
  <si>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</si>
  <si>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</si>
  <si>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</si>
  <si>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</si>
  <si>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Замена линолеума в лифте</t>
  </si>
  <si>
    <t>№ 8/пк от 03.06.09г.</t>
  </si>
  <si>
    <t>Замена лампочки -1шт.</t>
  </si>
  <si>
    <t>№ 27/эл от 04.06.09г.</t>
  </si>
  <si>
    <t>Прокладка провода со щита до квартиры</t>
  </si>
  <si>
    <t>№ 82/эл от 15.06.09г.</t>
  </si>
  <si>
    <t>Замена ламп и выключателя в подъезде</t>
  </si>
  <si>
    <t>№ 88/эл от 15.06.09г.</t>
  </si>
  <si>
    <t>Ремонт дверей на кровлю</t>
  </si>
  <si>
    <t>№ 35/3/пк от 15.06.09г.</t>
  </si>
  <si>
    <t>№ 35/3пк от 15.06.09г.</t>
  </si>
  <si>
    <t>Замена вх.вентиля</t>
  </si>
  <si>
    <t>№ 146/сл от 17.06.09г.</t>
  </si>
  <si>
    <t>Замена лампочек</t>
  </si>
  <si>
    <t>№ 95/эл от 17.06.09г.</t>
  </si>
  <si>
    <t>Устранение неисправности в эл.щитке</t>
  </si>
  <si>
    <t>№ 104/эл от 17.06.09г.</t>
  </si>
  <si>
    <t>Врезка вентилей под промывку</t>
  </si>
  <si>
    <t>№ 176/сл от 19.06.09г.</t>
  </si>
  <si>
    <t>Замена лампочек 1шт.</t>
  </si>
  <si>
    <t>№ 126/эл от 19.06.09г.</t>
  </si>
  <si>
    <t>Разделение освещения площадки от стояков</t>
  </si>
  <si>
    <t>№ 130/эл от 19.06.09г.</t>
  </si>
  <si>
    <t>Замена лампочек при входе</t>
  </si>
  <si>
    <t>№ 158/эл от 26.06.09г.</t>
  </si>
  <si>
    <t>№ 159/эл от 26.06.09г.</t>
  </si>
  <si>
    <t>Обслуживание приборов учета</t>
  </si>
  <si>
    <t>№ 274 ОТ 31.05.09Г.</t>
  </si>
  <si>
    <t>№ 154 от 30.04.09г.</t>
  </si>
  <si>
    <t>Ремонт перил</t>
  </si>
  <si>
    <t>Ремонт стен в кабине лифта</t>
  </si>
  <si>
    <t>управление мкд</t>
  </si>
  <si>
    <t>устранение течи на кровле - 10м2</t>
  </si>
  <si>
    <t>№ 16 от 07.07.09</t>
  </si>
  <si>
    <t>№ 52 от 07.07.09</t>
  </si>
  <si>
    <t>подключение воды в мусорокамере</t>
  </si>
  <si>
    <t>№ 118 от 10.07.09</t>
  </si>
  <si>
    <t xml:space="preserve">ремонт двери </t>
  </si>
  <si>
    <t>№ 36 от 13.07.09</t>
  </si>
  <si>
    <t>Замена ламп</t>
  </si>
  <si>
    <t xml:space="preserve">№ 105 от 16.07.09 </t>
  </si>
  <si>
    <t>подключение и отключение компрессора</t>
  </si>
  <si>
    <t>№ 163 от 27.07.09.</t>
  </si>
  <si>
    <t>Промывка системы отопления</t>
  </si>
  <si>
    <t>№ 231 от 27.07.09.</t>
  </si>
  <si>
    <t>ревизия жилого дома, замена деталей протяжка контактов</t>
  </si>
  <si>
    <t>№ 201 от 30.07.09.</t>
  </si>
  <si>
    <t xml:space="preserve">Замена лампочек </t>
  </si>
  <si>
    <t>№ 208 от 31.07.09.</t>
  </si>
  <si>
    <t>замена лампочек</t>
  </si>
  <si>
    <t>№ 210 от 31.07.09.</t>
  </si>
  <si>
    <t>август 2009г.</t>
  </si>
  <si>
    <t>переключение реле</t>
  </si>
  <si>
    <t>№ 19 от 04.08.09.</t>
  </si>
  <si>
    <t>монтаж досок для номеров квартир</t>
  </si>
  <si>
    <t>№ 15 от 07.08.09.</t>
  </si>
  <si>
    <t>№ 70 от 10.08.09.</t>
  </si>
  <si>
    <t>ревизия магнитного пускателя на уличное освещение</t>
  </si>
  <si>
    <t>№ 75 от 10.08.09.</t>
  </si>
  <si>
    <t>установка стекол</t>
  </si>
  <si>
    <t>№ 19 от 10.08.09.</t>
  </si>
  <si>
    <t>№ 114 от 14.08.09.</t>
  </si>
  <si>
    <t>№ 131 от 18.08.09.</t>
  </si>
  <si>
    <t>замена вентиля</t>
  </si>
  <si>
    <t>№ 140 от 19.08.09.</t>
  </si>
  <si>
    <t>№ 151 от 20.08.09.</t>
  </si>
  <si>
    <t>№ 158 от 20.08.09.</t>
  </si>
  <si>
    <t>№ 170 от 24.08.09.</t>
  </si>
  <si>
    <t>замена пускателя</t>
  </si>
  <si>
    <t>№ 173 от 24.08.09.</t>
  </si>
  <si>
    <t>отключение системы теплоснабжения</t>
  </si>
  <si>
    <t>№ 171 от 25.08.09.</t>
  </si>
  <si>
    <t>№ 220 от 31.08.09.</t>
  </si>
  <si>
    <t>сентябрь 2009 г.</t>
  </si>
  <si>
    <t>замена лампы уличного освещения</t>
  </si>
  <si>
    <t>№ 25 от 04.09.09.</t>
  </si>
  <si>
    <t>проведение испытаний на плотность, прочность системы теплоснабжения</t>
  </si>
  <si>
    <t>№ 22 от 08.09.09.</t>
  </si>
  <si>
    <t>замена лампочек в подъезде</t>
  </si>
  <si>
    <t>№ 14 от 03.09.09.</t>
  </si>
  <si>
    <t>перевод реле времени на уличное освещение</t>
  </si>
  <si>
    <t>№ 15 от 03.09.09.</t>
  </si>
  <si>
    <t>№ 51 от 09.09.09.</t>
  </si>
  <si>
    <t>замена выключателя и лампочек в подъезде</t>
  </si>
  <si>
    <t>№ 58 от 10.09.09.</t>
  </si>
  <si>
    <t>№ 132 от 18.09.09.</t>
  </si>
  <si>
    <t>№ 171 от 24.09.09.</t>
  </si>
  <si>
    <t>№ 174 от 24.09.09.</t>
  </si>
  <si>
    <t>перевод реле уличного освещения</t>
  </si>
  <si>
    <t>№ 197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</si>
  <si>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</si>
  <si>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</si>
  <si>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</si>
  <si>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</si>
  <si>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</si>
  <si>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</si>
  <si>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</si>
  <si>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поверка 1-го водосчетчика холодной воды Dn80 установленного в здании жилого дома</t>
  </si>
  <si>
    <t>№ 344 от 05.08.09.</t>
  </si>
  <si>
    <t>№ 239 от 31.08.09.</t>
  </si>
  <si>
    <t>№ 452 от 31.08.09.</t>
  </si>
  <si>
    <t>июль 2009 г.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</si>
  <si>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</si>
  <si>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</si>
  <si>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</si>
  <si>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</si>
  <si>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замена входных вентилей ф 15</t>
  </si>
  <si>
    <t>№ 892 от 01.10.09г.</t>
  </si>
  <si>
    <t>устранение течи батареи под контргайкой</t>
  </si>
  <si>
    <t>№ 903 ОТ 06.10.09Г.</t>
  </si>
  <si>
    <t>ремонт подводки а батареи со сварочным аппаратом</t>
  </si>
  <si>
    <t>№ 910 от 08.10.09г.</t>
  </si>
  <si>
    <t>замена лампочек 40 Вт в подъездах</t>
  </si>
  <si>
    <t>925 от 13.10.09г.</t>
  </si>
  <si>
    <t>936 от 16.10.09г.</t>
  </si>
  <si>
    <t>устранение свища на плоской батареи</t>
  </si>
  <si>
    <t>954 от 23.10.09г.</t>
  </si>
  <si>
    <t>ноябрь2009г.</t>
  </si>
  <si>
    <t>декабрь 2009г.</t>
  </si>
  <si>
    <t>замена лампочек 40 Вт в подъезде-1 шт.</t>
  </si>
  <si>
    <t>1097/1 от 25.12.09г.</t>
  </si>
  <si>
    <t>замена автомата АЕ 16А- 1шт.</t>
  </si>
  <si>
    <t>1087 от 04.12.09г.</t>
  </si>
  <si>
    <t>замена лампочек в подъезде - 2шт.</t>
  </si>
  <si>
    <t>ремонт циркуляционного насоса</t>
  </si>
  <si>
    <t>герметизация межпанельных швов - 18 п.м.</t>
  </si>
  <si>
    <t>1088 от 04.12.09г.</t>
  </si>
  <si>
    <t>ревизия эл/щитка</t>
  </si>
  <si>
    <t>1093 от 18.12.09г.</t>
  </si>
  <si>
    <t>1096 от25.12.09г.</t>
  </si>
  <si>
    <t>1101 от 31.12.09г.</t>
  </si>
  <si>
    <t>замена вх.вентилей д15мм - 1шт.</t>
  </si>
  <si>
    <t>ремонт канализационного стояка</t>
  </si>
  <si>
    <t>1009 от 09.11.09г.</t>
  </si>
  <si>
    <t>1022 от 12.11.09г.</t>
  </si>
  <si>
    <t>замена лампочек в подъезде - 3шт.</t>
  </si>
  <si>
    <t>замена ламп уличного освещения</t>
  </si>
  <si>
    <t>1031 от 16.11.09г.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</si>
  <si>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</si>
  <si>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</si>
  <si>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</si>
  <si>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</si>
  <si>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</si>
  <si>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</si>
  <si>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</si>
  <si>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</si>
  <si>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 xml:space="preserve">замена патрона настенного и лампочки </t>
  </si>
  <si>
    <t>5 от 15.01.2010г.</t>
  </si>
  <si>
    <t>перевод реле времени уличного освещения</t>
  </si>
  <si>
    <t>освещение подвала</t>
  </si>
  <si>
    <t>подключение и отключение насоса для откачки воды из подвала</t>
  </si>
  <si>
    <t>1 от 11.01.10</t>
  </si>
  <si>
    <t>21 от 31.01.10г.</t>
  </si>
  <si>
    <t>35 от 31.01.10</t>
  </si>
  <si>
    <t>14 от 05.02.10</t>
  </si>
  <si>
    <t>19 от 12.02.10</t>
  </si>
  <si>
    <t>замена лампочек 40 Вт в подъезде</t>
  </si>
  <si>
    <t>25 от 26.02.10</t>
  </si>
  <si>
    <t>смена вентиля ф 32 мм с аппаратом для газовой сварки и резки</t>
  </si>
  <si>
    <t>4 от 15.01.10</t>
  </si>
  <si>
    <t>9 от 22.01.10</t>
  </si>
  <si>
    <t>откачка воды из подвала</t>
  </si>
  <si>
    <t>3 от 11.01.10</t>
  </si>
  <si>
    <t>смена навсосов</t>
  </si>
  <si>
    <t>смена вентиля ф 20 мм</t>
  </si>
  <si>
    <t>12 от 29.01.10</t>
  </si>
  <si>
    <t>смена вентиля ф 15 мм</t>
  </si>
  <si>
    <t>26 от 27.02.10</t>
  </si>
  <si>
    <t>25 от 27.02.10</t>
  </si>
  <si>
    <t>20 от 12.02.10</t>
  </si>
  <si>
    <t>замена циркуляционного насоса</t>
  </si>
  <si>
    <t>42 от 12.03.10</t>
  </si>
  <si>
    <t>прочистка канализационной /вентиляционной/ вытяжки</t>
  </si>
  <si>
    <t>43 от 19.03.10</t>
  </si>
  <si>
    <t>40 от 12.03.10</t>
  </si>
  <si>
    <t>38 от 12.03.10</t>
  </si>
  <si>
    <t>31 от 05,03,10</t>
  </si>
  <si>
    <t>ревизия ВРУ</t>
  </si>
  <si>
    <t>46 от 26.03.10</t>
  </si>
  <si>
    <t>49 от 31.03.10</t>
  </si>
  <si>
    <t>смена вентиля ф 15 мм с САГ</t>
  </si>
  <si>
    <t>32 от 05.03.10</t>
  </si>
  <si>
    <t>определение в работе</t>
  </si>
  <si>
    <t>смена вентиля ф 15 мм с аппаратом для газовой сварки и резки</t>
  </si>
  <si>
    <t>60 от 09.04.10</t>
  </si>
  <si>
    <t>замена лампочек 40 вт в подъезде</t>
  </si>
  <si>
    <t>62 от 16.04.10</t>
  </si>
  <si>
    <t>63 от 16.04.10</t>
  </si>
  <si>
    <t>удаление воздушных пробок</t>
  </si>
  <si>
    <t>отключение отопления</t>
  </si>
  <si>
    <t>ревизия эл.щитка</t>
  </si>
  <si>
    <t>65 от 23.04.10</t>
  </si>
  <si>
    <t>ревизия задвижек ф 50 мм</t>
  </si>
  <si>
    <t>559 от 03.07.09</t>
  </si>
  <si>
    <t>апрель 2010г.</t>
  </si>
  <si>
    <t>типография</t>
  </si>
  <si>
    <t>май 2010г</t>
  </si>
  <si>
    <t>смена кранов швровых и установка воздухоотводчиков по чердаку</t>
  </si>
  <si>
    <t>83 от 31.05.10</t>
  </si>
  <si>
    <t>ремонт кровли</t>
  </si>
  <si>
    <t>84 от 31.05.10</t>
  </si>
  <si>
    <t>изготовление и установка двери выхода на кровлю</t>
  </si>
  <si>
    <t>установка перил в подъезде</t>
  </si>
  <si>
    <t>82 от 31.05.10</t>
  </si>
  <si>
    <t>восстановление освещения в подвале</t>
  </si>
  <si>
    <t>76 от 14.05.10</t>
  </si>
  <si>
    <t>восстановление освещения на чердаке</t>
  </si>
  <si>
    <t>гидравлическое испытание вх.запорной арматуры</t>
  </si>
  <si>
    <t>77 от 14.05.10</t>
  </si>
  <si>
    <t>установка розеток</t>
  </si>
  <si>
    <t>79 от 21.05.10</t>
  </si>
  <si>
    <t>замена выключателей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</si>
  <si>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</si>
  <si>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</si>
  <si>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</si>
  <si>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</si>
  <si>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</si>
  <si>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</si>
  <si>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</si>
  <si>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</si>
  <si>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</si>
  <si>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</si>
  <si>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Управление МКД</t>
  </si>
  <si>
    <t>обслуживание регуляторов тепла</t>
  </si>
  <si>
    <t>обслуживание водоподогревателей</t>
  </si>
  <si>
    <t>уборка мусорокамер</t>
  </si>
  <si>
    <t>июнь 2010 г.</t>
  </si>
  <si>
    <t>смена вентиля с аппаратом для газовой сварки</t>
  </si>
  <si>
    <t>91 от 11.06.10</t>
  </si>
  <si>
    <t>промывка системы центрального отопления</t>
  </si>
  <si>
    <t>ревизия и регулировка элеваторного узла</t>
  </si>
  <si>
    <t>опрессовка системы центральго отопления</t>
  </si>
  <si>
    <t>заполнение системы отопления технической водой</t>
  </si>
  <si>
    <t>установка насоса</t>
  </si>
  <si>
    <t>оевизия задвижек ф 50 мм</t>
  </si>
  <si>
    <t xml:space="preserve">ревизия задвижек ф 80,100 </t>
  </si>
  <si>
    <t xml:space="preserve">смена задвижек чугунных ф 100 мм </t>
  </si>
  <si>
    <t>подключение и отключение насоса для откачки воды</t>
  </si>
  <si>
    <t>90 от 11.06.10</t>
  </si>
  <si>
    <t>герметизация межпанельных швов</t>
  </si>
  <si>
    <t>92 от 11.06.10</t>
  </si>
  <si>
    <t>95 от 18.06.10</t>
  </si>
  <si>
    <t>установка КИП</t>
  </si>
  <si>
    <t>смена запорной арматуры</t>
  </si>
  <si>
    <t>97 от 25.06.10</t>
  </si>
  <si>
    <t>замена патрона подвесного и лампочки</t>
  </si>
  <si>
    <t>98 от 25.06.10</t>
  </si>
  <si>
    <t>смена вентиля</t>
  </si>
  <si>
    <t>ревизия ШЭ</t>
  </si>
  <si>
    <t>100 от 30.06.10</t>
  </si>
  <si>
    <t>ревизия ШР</t>
  </si>
  <si>
    <t>ревизия ШЭ и ШР</t>
  </si>
  <si>
    <t>смена вентиля с САГ</t>
  </si>
  <si>
    <t>101 от 30.06.10</t>
  </si>
  <si>
    <t>июль 2010г.</t>
  </si>
  <si>
    <t>108 от 09.07.10</t>
  </si>
  <si>
    <t>112 от 16.07.10</t>
  </si>
  <si>
    <t>смена вентиля ф 15 мм с аппаратом для газовой сварки</t>
  </si>
  <si>
    <t>119 от 30.07.10</t>
  </si>
  <si>
    <t>август 2010 г.</t>
  </si>
  <si>
    <t>124 от 06.08.10</t>
  </si>
  <si>
    <t>замена ламп уличного освещения 125 вт</t>
  </si>
  <si>
    <t>125 от 06.08.10</t>
  </si>
  <si>
    <t>107 от 02.07.10</t>
  </si>
  <si>
    <t>восстановление тепловой изоляции и системы отопления и ГВС</t>
  </si>
  <si>
    <t>110 от 09.07.10</t>
  </si>
  <si>
    <t>восстановление подъездного освещения</t>
  </si>
  <si>
    <t>128 от 13.08.10</t>
  </si>
  <si>
    <t>установка датчика движения</t>
  </si>
  <si>
    <t>устанавка датчика движения</t>
  </si>
  <si>
    <t>143 от 31.08.10</t>
  </si>
  <si>
    <t xml:space="preserve">смена вентиля ф 15 мм </t>
  </si>
  <si>
    <t>139 от 27.08.10</t>
  </si>
  <si>
    <t>отключение системы теплоснабжения, ГВС</t>
  </si>
  <si>
    <t>включение системы теплоснабжения, ГВС</t>
  </si>
  <si>
    <t>смена вентиля ф 15 мм а аппаратом для газовой сварки ирезки</t>
  </si>
  <si>
    <t>сентябрь 2010 г.</t>
  </si>
  <si>
    <t>157 от 17.09.10</t>
  </si>
  <si>
    <t>133 от 20.08.10</t>
  </si>
  <si>
    <t>138 от 27.08.10</t>
  </si>
  <si>
    <t>смена вентиля с аппаратом для газовой сварки и резки</t>
  </si>
  <si>
    <t>161 от 24.09.10</t>
  </si>
  <si>
    <t>запуск системы отопления</t>
  </si>
  <si>
    <t>164 от 30.09.10</t>
  </si>
  <si>
    <t>октябрь 2010г.</t>
  </si>
  <si>
    <t>171 от 08.10.10</t>
  </si>
  <si>
    <t>ревизия вентилей ф с15,20,25</t>
  </si>
  <si>
    <t>176 от 22.10.10</t>
  </si>
  <si>
    <t>подключение к отоплению лестничных клеток МКД с удалением воздушных пробок</t>
  </si>
  <si>
    <t>174 от 15.10.10</t>
  </si>
  <si>
    <t>181 от 29.10.10</t>
  </si>
  <si>
    <t>170 от 08.10.10</t>
  </si>
  <si>
    <t>177 от 22.10.10</t>
  </si>
  <si>
    <t>180 от 29.10.10</t>
  </si>
  <si>
    <t>Аварийное обслуживание</t>
  </si>
  <si>
    <t>Расчетно-кассовое обслуживание</t>
  </si>
  <si>
    <t>ноябрь 2010г.</t>
  </si>
  <si>
    <t>195 от 26.11.10</t>
  </si>
  <si>
    <t>189 от 13.11.10</t>
  </si>
  <si>
    <t>194 от 19.11.10</t>
  </si>
  <si>
    <t>изготовление и установка решеток на подвальные продухи</t>
  </si>
  <si>
    <t>замена замков в бойлерной и насосной</t>
  </si>
  <si>
    <t>197 от 26.11.10</t>
  </si>
  <si>
    <t>185 от 03.11.10</t>
  </si>
  <si>
    <t>декабрь 2010г.</t>
  </si>
  <si>
    <t>210 от 10.12.10</t>
  </si>
  <si>
    <t>осмотр и ревизия ВРУ</t>
  </si>
  <si>
    <t>206 от 03.12.10</t>
  </si>
  <si>
    <t>смена вентиля ф 15 амм с САГ</t>
  </si>
  <si>
    <t>207 от 03.12.10</t>
  </si>
  <si>
    <t>223 от 31.12.10</t>
  </si>
  <si>
    <t>установка розетки в подвале</t>
  </si>
  <si>
    <t>январь 2011г.</t>
  </si>
  <si>
    <t>19 от 31.01.11</t>
  </si>
  <si>
    <t>17 от 28.01.11</t>
  </si>
  <si>
    <t>устранение течи батиареи под контргайкой</t>
  </si>
  <si>
    <t>устранение течи батареи</t>
  </si>
  <si>
    <t>12 от 21.01.11</t>
  </si>
  <si>
    <t>февраль 2011 г.</t>
  </si>
  <si>
    <t>43 от 28.02.11</t>
  </si>
  <si>
    <t>27 от 04.02.11</t>
  </si>
  <si>
    <t>обследование ВВП на предмет закипания латунных трубок</t>
  </si>
  <si>
    <t>устранение течи</t>
  </si>
  <si>
    <t>41 от 25.02.11</t>
  </si>
  <si>
    <t>40 от 25.02.11</t>
  </si>
  <si>
    <t>март 2011г.</t>
  </si>
  <si>
    <t>перевод реле времени</t>
  </si>
  <si>
    <t>60 от 18.03.11</t>
  </si>
  <si>
    <t>64 от 25.03.11</t>
  </si>
  <si>
    <t>переврезка циркуляционного насоса, удаление воздушных пробок</t>
  </si>
  <si>
    <t>55 от 11.03.11</t>
  </si>
  <si>
    <t>вскрытие стояка ГВС</t>
  </si>
  <si>
    <t>65 от 25.03.11</t>
  </si>
  <si>
    <t>смена циркуляционной линии</t>
  </si>
  <si>
    <t>49 от 05.03.11</t>
  </si>
  <si>
    <t>апрель 2011г.</t>
  </si>
  <si>
    <t>откачка воды из пдвала</t>
  </si>
  <si>
    <t>83 от 29.04.11</t>
  </si>
  <si>
    <t>ремонт циркуляционной линии</t>
  </si>
  <si>
    <t>77 от 15.04.11</t>
  </si>
  <si>
    <t>76 от 15.04.11</t>
  </si>
  <si>
    <t>замена ламп уличного освещения 125 Вт</t>
  </si>
  <si>
    <t>75 от 08.04.11</t>
  </si>
  <si>
    <t>Обороты с мая 2010г. по апрель 2011г.</t>
  </si>
  <si>
    <t>Остаток на 01.05.2011г.</t>
  </si>
  <si>
    <t>май 2011г.</t>
  </si>
  <si>
    <t>замена стекла</t>
  </si>
  <si>
    <t>98 от 20.05.11</t>
  </si>
  <si>
    <t>гидравлические испытания вх.запорной арматуры</t>
  </si>
  <si>
    <t>94 от 13.05.11</t>
  </si>
  <si>
    <t>90 от 06.05.11</t>
  </si>
  <si>
    <t>испытание тепловых сетей на максимальную температуру</t>
  </si>
  <si>
    <t>91 от 06.05.11</t>
  </si>
  <si>
    <t>устранение свища на батареи</t>
  </si>
  <si>
    <t>ревизия распаечной коробки</t>
  </si>
  <si>
    <t>96 от 20.05.11</t>
  </si>
  <si>
    <t>июнь 2011г.</t>
  </si>
  <si>
    <t>ремонт панельных швов</t>
  </si>
  <si>
    <t>123 от 30.06.11</t>
  </si>
  <si>
    <t>июль 2011г.</t>
  </si>
  <si>
    <t>126 от 08.07.11</t>
  </si>
  <si>
    <t>135 от 29.07.11</t>
  </si>
  <si>
    <t>133 от 22.07.11</t>
  </si>
  <si>
    <t>ревизия задвижек отопления ф 50 мм</t>
  </si>
  <si>
    <t>127 от 08.07.11</t>
  </si>
  <si>
    <t>ревизия задвижек отопления ф 80,100 мм</t>
  </si>
  <si>
    <t>ревизия задвижек хвс ф 80,100 мм</t>
  </si>
  <si>
    <t>ревизия задвижек гвс ф 80,100</t>
  </si>
  <si>
    <t>ревизия элеваторного узла сопло</t>
  </si>
  <si>
    <t>промывка фильтров в тепловом пункте</t>
  </si>
  <si>
    <t>опрессовка системы центрального отопления</t>
  </si>
  <si>
    <t>смена манометров</t>
  </si>
  <si>
    <t>136 от 29.07.11</t>
  </si>
  <si>
    <t>техническое освидетельствование лифтов</t>
  </si>
  <si>
    <t>10-0778-5 от 04.05.11г.</t>
  </si>
  <si>
    <t>замена каната ограничителя скорости на лифте</t>
  </si>
  <si>
    <t>56 от 16.05.11</t>
  </si>
  <si>
    <t>проверка работы регулятора температуры на бойлере</t>
  </si>
  <si>
    <t>опрессовка бойлера</t>
  </si>
  <si>
    <t>август 2011г.</t>
  </si>
  <si>
    <t>смена чугунных задвижек на стальные, смена шарового крана диам. 15 мм</t>
  </si>
  <si>
    <t>142 от 05.08.11</t>
  </si>
  <si>
    <t>врезка кип на узел хвс</t>
  </si>
  <si>
    <t>145 от 12.08.11</t>
  </si>
  <si>
    <t>установка кип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</si>
  <si>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</si>
  <si>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</si>
  <si>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</si>
  <si>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</si>
  <si>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164 от 02.09.11</t>
  </si>
  <si>
    <t>гидравлическое испытание вх.заполрной арматуры</t>
  </si>
  <si>
    <t>172 от 16.09.11</t>
  </si>
  <si>
    <t>171 от 16.09.11</t>
  </si>
  <si>
    <t>171 огт 16.09.11</t>
  </si>
  <si>
    <t>163 от 02.09.11</t>
  </si>
  <si>
    <t>замена патрона подвесного</t>
  </si>
  <si>
    <t>166 от 09.09.11</t>
  </si>
  <si>
    <t>замена патрона настенного и лампочки</t>
  </si>
  <si>
    <t>174 от 23.09.11</t>
  </si>
  <si>
    <t>178 от 30.09.11</t>
  </si>
  <si>
    <t>177 от 30.09.11</t>
  </si>
  <si>
    <t>октябрь 2011г.</t>
  </si>
  <si>
    <t>189 от 14.10.11</t>
  </si>
  <si>
    <t>замена трансформаторов тока</t>
  </si>
  <si>
    <t>196 от 28.10.11</t>
  </si>
  <si>
    <t>ревизия эл.щитка, замена деталей</t>
  </si>
  <si>
    <t>192 от 21.10.11</t>
  </si>
  <si>
    <t>186 от 07.10.11</t>
  </si>
  <si>
    <t>смена секций ввп</t>
  </si>
  <si>
    <t>187 от 07.10.11</t>
  </si>
  <si>
    <t>ноябрь 2011г.</t>
  </si>
  <si>
    <t>208 от 11.11.11</t>
  </si>
  <si>
    <t>ремонт отмостки</t>
  </si>
  <si>
    <t>216 от 25.11.11</t>
  </si>
  <si>
    <t>замена светильника</t>
  </si>
  <si>
    <t>214 от 25.11.11</t>
  </si>
  <si>
    <t>декабрь 2011г.</t>
  </si>
  <si>
    <t>226 от 02.12.11</t>
  </si>
  <si>
    <t>230 от 09.12.11</t>
  </si>
  <si>
    <t>Ревизия ВРУ</t>
  </si>
  <si>
    <t>234 от 16.12.11</t>
  </si>
  <si>
    <t xml:space="preserve">Ревизия ВРУ </t>
  </si>
  <si>
    <t>Установка датчиков  движения</t>
  </si>
  <si>
    <t>Замена ламп уличного освещения 125 Вт</t>
  </si>
  <si>
    <t>243 от 30.12.11</t>
  </si>
  <si>
    <t>420 от 01.12.11</t>
  </si>
  <si>
    <t>Ремонт системы ГВС (Локальная смета № 132 -11/тсс)</t>
  </si>
  <si>
    <t>231 от 09.12.11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</si>
  <si>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</si>
  <si>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</si>
  <si>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</si>
  <si>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Январь 2012 г.</t>
  </si>
  <si>
    <t>Февраль 2012 г.</t>
  </si>
  <si>
    <t>Смена вентеля  ф 20 мм (Локальная смета №50)</t>
  </si>
  <si>
    <t>5 от 13.01.12</t>
  </si>
  <si>
    <t>Замена стояка холодной воды</t>
  </si>
  <si>
    <t>14 от 27.01.12</t>
  </si>
  <si>
    <t>Смена вентеля  ф 20 мм с аппаратом для газовой сварки и резки(Локальная смета №43)</t>
  </si>
  <si>
    <t>Замена лампочек 40Вт в подъезде (в подвале) (калькуляция №2/эл)</t>
  </si>
  <si>
    <t>22 от 03.02.12</t>
  </si>
  <si>
    <t>Перевод реле времени (Калькуляция №10эл/ТСС/11)</t>
  </si>
  <si>
    <t>Ревизия эл.щитка, замена автомата АЕ 25А (Калькуляция №29/эл)</t>
  </si>
  <si>
    <t>25 от 10.02.12</t>
  </si>
  <si>
    <t>32 от 24.02.12</t>
  </si>
  <si>
    <t>Март  2012 г.</t>
  </si>
  <si>
    <t>Проверка бойлера на плотность и прочность (Калькуляция №7/ТСС/11)</t>
  </si>
  <si>
    <t>30 от 17.02.12</t>
  </si>
  <si>
    <t>Смена вентиля ф  20 мм (Локальная смета №50)</t>
  </si>
  <si>
    <t>ремонт плоской батареи</t>
  </si>
  <si>
    <t>26 от 10.02.12</t>
  </si>
  <si>
    <t>Ревизия эл.щитка, замена автомата АЕ 16А</t>
  </si>
  <si>
    <t>49 от 02.03.12</t>
  </si>
  <si>
    <t>Ревизия ЩЭ</t>
  </si>
  <si>
    <t>63 от 16.03.12</t>
  </si>
  <si>
    <t>Ревизия ШР</t>
  </si>
  <si>
    <t>Ревизия ЩЭ и ШР (Мат -лы)</t>
  </si>
  <si>
    <t>63 от 16.03.12 (акт № 19 от 15.03.12)</t>
  </si>
  <si>
    <t>Перевод реле времени</t>
  </si>
  <si>
    <t>Замена лампочек 40Вт в подъезде (в подвале)</t>
  </si>
  <si>
    <t>75 от 23.03.12</t>
  </si>
  <si>
    <t>Апрель   2012 г.</t>
  </si>
  <si>
    <t>95 от 13.04.12</t>
  </si>
  <si>
    <t>Обороты с мая 2011г. по апрель 2012г.</t>
  </si>
  <si>
    <t>Остаток на 01.05.2012г.</t>
  </si>
  <si>
    <t>Прочистка вентеляционных каналов и канализационных вытяжек</t>
  </si>
  <si>
    <t>91 от 06.04.12</t>
  </si>
  <si>
    <t>Работы по ремонту индивидуального теплового пункта в общественном здании</t>
  </si>
  <si>
    <t>Счет №130 от 08.02.12 Счет №1 от 10.01.12</t>
  </si>
  <si>
    <t>ростелеком</t>
  </si>
  <si>
    <t>Отключение системы отопления</t>
  </si>
  <si>
    <t>акт от 24.04.12</t>
  </si>
  <si>
    <t>Проверка ВВП на плотность и прочность</t>
  </si>
  <si>
    <t>акт от 1.02.12</t>
  </si>
  <si>
    <t>акт от 16.02.12</t>
  </si>
  <si>
    <t>Генеральный директор</t>
  </si>
  <si>
    <t>Экономист 2-ой категории по учету лицевых счетов МКД</t>
  </si>
  <si>
    <t>Май   2012 г.</t>
  </si>
  <si>
    <t>Июнь   2012 г.</t>
  </si>
  <si>
    <t>Июль   2012 г.</t>
  </si>
  <si>
    <t>Август 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</si>
  <si>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</si>
  <si>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</si>
  <si>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</si>
  <si>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</si>
  <si>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Гидравлические испытания вх.запорной арматуры</t>
  </si>
  <si>
    <t>118 от 18.05.12</t>
  </si>
  <si>
    <t>Удаление воздушных пробок</t>
  </si>
  <si>
    <t>110 от 05.05.12 (акт № 6 от 04.05.12)</t>
  </si>
  <si>
    <t>Замена лампочек 40 Вт в подъезде (в подвале)</t>
  </si>
  <si>
    <t>117 от 18.05.12</t>
  </si>
  <si>
    <t>Ремонт панельных швов</t>
  </si>
  <si>
    <t>157 от 20.07.12</t>
  </si>
  <si>
    <t>Опрессовка элеваторного узла</t>
  </si>
  <si>
    <t>150 от 06.07.12</t>
  </si>
  <si>
    <t>156 от 20.07.12</t>
  </si>
  <si>
    <t>147 от 02.07.12</t>
  </si>
  <si>
    <t>144 от 02.07.12</t>
  </si>
  <si>
    <t>124 от 31.05.12</t>
  </si>
  <si>
    <t>109 от 05.05.12</t>
  </si>
  <si>
    <t>Смена шарового крана ф 20 мм</t>
  </si>
  <si>
    <t>173 от 10.08.12</t>
  </si>
  <si>
    <t>Замена лампочек 60 Вт в подъезде (в подвале)</t>
  </si>
  <si>
    <t>177 от 17.08.12</t>
  </si>
  <si>
    <t>Ремонт подъездного освещения</t>
  </si>
  <si>
    <t>185 от 31.08.12 (акт № 20 от 29.08.12)</t>
  </si>
  <si>
    <t>Отключение ситемы теплоснабжения</t>
  </si>
  <si>
    <t>183 от 24.08.12</t>
  </si>
  <si>
    <t>Включение системы теплоснабжения</t>
  </si>
  <si>
    <t>182 от 24.08.12</t>
  </si>
  <si>
    <t>186 от 31.08.12 (акт № 68 от 28. 08.12)</t>
  </si>
  <si>
    <t>Сентябрь  2012 г.</t>
  </si>
  <si>
    <t>Устройство кровли</t>
  </si>
  <si>
    <t>192 от 07.09.12</t>
  </si>
  <si>
    <t>199 от 21.09.12</t>
  </si>
  <si>
    <t>195 от 14.09.12</t>
  </si>
  <si>
    <t>Подключение системы отопления</t>
  </si>
  <si>
    <t>203 от28.09.12</t>
  </si>
  <si>
    <t>197 от 21.09.12</t>
  </si>
  <si>
    <t>Замена светильников</t>
  </si>
  <si>
    <t>202 от 28.09.12 (акт № 15 от 24.09.12)</t>
  </si>
  <si>
    <t>208 от 30.09.12 (акт № 17 от 30.09.12)</t>
  </si>
  <si>
    <t>Смена шарового крана ф 25 мм с САГ</t>
  </si>
  <si>
    <t>208 от 30.09.12</t>
  </si>
  <si>
    <t>Ревизия эл.щитка</t>
  </si>
  <si>
    <t>207 от 30.07.12</t>
  </si>
  <si>
    <t>207 от 30.09.12</t>
  </si>
  <si>
    <t>210 от 30.09.12</t>
  </si>
  <si>
    <t>Октябрь  2012 г.</t>
  </si>
  <si>
    <t xml:space="preserve"> Ноябрь  2012 г.</t>
  </si>
  <si>
    <t>Окраска узлов, задвижек составом Корунд</t>
  </si>
  <si>
    <t>209 от 30.09.12</t>
  </si>
  <si>
    <t>Декабрь  2012 г.</t>
  </si>
  <si>
    <t>163 от 31.07.12</t>
  </si>
  <si>
    <t>Промывка системы центрального отопления</t>
  </si>
  <si>
    <t>153 от 13.07.12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</si>
  <si>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</si>
  <si>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</si>
  <si>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148 от 02.07.12</t>
  </si>
  <si>
    <t>Ревизия задвижек  отопления ф 50 мм</t>
  </si>
  <si>
    <t>Ревизия задвижек  отопления ф 80,100  мм</t>
  </si>
  <si>
    <t>Ревизия задвижек ХВС  ф 80,100 мм</t>
  </si>
  <si>
    <t>Ревизия элеваторного узла (сопло)</t>
  </si>
  <si>
    <t>Промывка фильтров в тепловом пункте</t>
  </si>
  <si>
    <t>Замена эл.счетчика</t>
  </si>
  <si>
    <t>155 от 20.07.12 (акт № 11 от 17.07.12)</t>
  </si>
  <si>
    <t>Январь 2013 г.</t>
  </si>
  <si>
    <t>5 от 11.01.13</t>
  </si>
  <si>
    <t>Исследование горячей воды</t>
  </si>
  <si>
    <t>Счет-фактура № 5/01387 от 26.07.12 (Протоколо исслелования № 5668-5674 от 24.07.12)</t>
  </si>
  <si>
    <t>20 от 25.01.13</t>
  </si>
  <si>
    <t>14 от 18.01.13</t>
  </si>
  <si>
    <t>Ревизия ЩЭ и ШР (мат-лы)</t>
  </si>
  <si>
    <t>Обслуживание вводных и внутренних газопроводов жилого дома</t>
  </si>
  <si>
    <t>Февраль  2013 г.</t>
  </si>
  <si>
    <t>Изготовление и установка сопла</t>
  </si>
  <si>
    <t>30 от 01.02.13</t>
  </si>
  <si>
    <t>Замена лампочек 95 ВТ в подъезде (в подвале)</t>
  </si>
  <si>
    <t xml:space="preserve">34 от 08.02.13 </t>
  </si>
  <si>
    <t>47 от 22.02.13</t>
  </si>
  <si>
    <t>Замена светильника</t>
  </si>
  <si>
    <t>47 от 22.02.13 (акт № 20 от 20.02.13)</t>
  </si>
  <si>
    <t>Смена шарового крана ф 32 мм с САГ</t>
  </si>
  <si>
    <t>48 от 22.02.13</t>
  </si>
  <si>
    <t>52 от 28.02.13</t>
  </si>
  <si>
    <t>214 от 30.09.12 (акт № 43 от 30.09.12)</t>
  </si>
  <si>
    <t>Устранение свища на плоской батареи</t>
  </si>
  <si>
    <t>Ревизия элеваторного узла</t>
  </si>
  <si>
    <t>61 от 07.03.13 (акт № 5 от 06.03.13)</t>
  </si>
  <si>
    <t>Март  2013 г.</t>
  </si>
  <si>
    <t xml:space="preserve">Смена шарового крана ф 15 мм </t>
  </si>
  <si>
    <t>67 от 15.03.13</t>
  </si>
  <si>
    <t>73 от 29.03.13</t>
  </si>
  <si>
    <t>73 от 29.03.13 (акт № 39 от 29.03.13)</t>
  </si>
  <si>
    <t>Замена стекла</t>
  </si>
  <si>
    <t>215 от 30.09.12 (акт от 28.11.12)</t>
  </si>
  <si>
    <t>Проверка бойлера на плотность и прочность</t>
  </si>
  <si>
    <t>акт от 17.09.12</t>
  </si>
  <si>
    <t>акт от 07.12.12</t>
  </si>
  <si>
    <t>Опрессовка бойлера</t>
  </si>
  <si>
    <t>акт от 02.07.12</t>
  </si>
  <si>
    <t>Апрель  2013 г.</t>
  </si>
  <si>
    <t xml:space="preserve">91 от 12.04.13 (акт от 12.04.13) </t>
  </si>
  <si>
    <t>Прочистка вентиляционных каналов и канализационных вытяжек</t>
  </si>
  <si>
    <t xml:space="preserve">93 от 12.04.13 (акт от 10.04.13) </t>
  </si>
  <si>
    <t xml:space="preserve">93 от 12.04.13 (акт от 12.04.13) </t>
  </si>
  <si>
    <t>Регулировка элеваторного узла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</si>
  <si>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</si>
  <si>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</si>
  <si>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</si>
  <si>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</si>
  <si>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</si>
  <si>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</si>
  <si>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</si>
  <si>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</si>
  <si>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Обороты с мая 2012г. по апрель 2013г.</t>
  </si>
  <si>
    <t>29161,10 (по тарифу)</t>
  </si>
  <si>
    <t>Отчет по выполненным работам ул. Ленинского Комсомола , 41 с мая 2012 г. по апрель 2013 г.</t>
  </si>
  <si>
    <t>Проверка бойлера на предмет накипиобразования латунных трубок (со снятием калачей)</t>
  </si>
  <si>
    <t>списано заранее, нет акта</t>
  </si>
  <si>
    <t>92 от 12.04.13 (акт от 09.04.13)</t>
  </si>
  <si>
    <t>95 от 19.04.13 (акт № 41 от 18.04.13)</t>
  </si>
  <si>
    <t>Установка дверей в мусорокамеры</t>
  </si>
  <si>
    <t>74 от 29.03.13 (акт от 28.03.13)</t>
  </si>
  <si>
    <t>Ремонт подъездов</t>
  </si>
  <si>
    <t>74 от 29.03.13 (акт от 29.03.13)</t>
  </si>
  <si>
    <t>ВымпелКом</t>
  </si>
  <si>
    <t>Ростелеком+ВымпелКом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</si>
  <si>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</si>
  <si>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</si>
  <si>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</si>
  <si>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</si>
  <si>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</si>
  <si>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 xml:space="preserve">Начислено  </t>
  </si>
  <si>
    <t>Жители МКД</t>
  </si>
  <si>
    <t>Котлова С.Ю.</t>
  </si>
  <si>
    <t>Бугрова И.В.</t>
  </si>
  <si>
    <t>Выборнов Д.Н.</t>
  </si>
  <si>
    <t>Двери выходов на кровлю</t>
  </si>
  <si>
    <t>Замена контейнеров (2 шт.)</t>
  </si>
  <si>
    <t>акт от 17.05.12</t>
  </si>
  <si>
    <t>Замена контейнеров (1 шт.)</t>
  </si>
  <si>
    <t>акт от 28.11.12</t>
  </si>
  <si>
    <t>Костромская епархия</t>
  </si>
  <si>
    <t>Гюльбеков</t>
  </si>
  <si>
    <t>МУ ММЦ</t>
  </si>
  <si>
    <t>А. В. Митрофанов</t>
  </si>
  <si>
    <t>Е. П. Калинина</t>
  </si>
  <si>
    <t>(Сальдо не бъется на сумму оплаты пристроенных ЮЛ)</t>
  </si>
  <si>
    <t>Смена задвижек (ф100-5шт.)</t>
  </si>
  <si>
    <t>Смена задвижки на узле ХВС-ввод (ф 100-2шт.)</t>
  </si>
  <si>
    <t>Смена задвижек (ф150-2шт, ф80-1шт)</t>
  </si>
  <si>
    <t>Смена задвижки на элеваторном узле (ф 50-1шт, ф80-шт.)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</si>
</sst>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6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b/>
      <sz val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sz val="8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FF0000"/>
      <name val="Arial Cyr"/>
      <family val="0"/>
    </font>
    <font>
      <sz val="8"/>
      <color rgb="FFFF0000"/>
      <name val="Arial Cyr"/>
      <family val="0"/>
    </font>
    <font>
      <b/>
      <sz val="11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14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2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3" fillId="35" borderId="11" xfId="0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0" fillId="35" borderId="0" xfId="0" applyFill="1" applyAlignment="1">
      <alignment horizontal="center" vertical="center" wrapText="1"/>
    </xf>
    <xf numFmtId="0" fontId="12" fillId="35" borderId="0" xfId="0" applyFont="1" applyFill="1" applyAlignment="1">
      <alignment horizontal="right"/>
    </xf>
    <xf numFmtId="0" fontId="12" fillId="35" borderId="0" xfId="0" applyFont="1" applyFill="1" applyAlignment="1">
      <alignment/>
    </xf>
    <xf numFmtId="0" fontId="12" fillId="35" borderId="0" xfId="0" applyFont="1" applyFill="1" applyAlignment="1">
      <alignment horizontal="right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1" fillId="35" borderId="14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vertical="center" wrapText="1"/>
    </xf>
    <xf numFmtId="2" fontId="3" fillId="35" borderId="11" xfId="0" applyNumberFormat="1" applyFont="1" applyFill="1" applyBorder="1" applyAlignment="1">
      <alignment vertical="center"/>
    </xf>
    <xf numFmtId="2" fontId="1" fillId="35" borderId="11" xfId="0" applyNumberFormat="1" applyFont="1" applyFill="1" applyBorder="1" applyAlignment="1">
      <alignment vertical="center"/>
    </xf>
    <xf numFmtId="0" fontId="6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3" fillId="36" borderId="11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2" fontId="1" fillId="36" borderId="11" xfId="0" applyNumberFormat="1" applyFont="1" applyFill="1" applyBorder="1" applyAlignment="1">
      <alignment vertical="center"/>
    </xf>
    <xf numFmtId="0" fontId="1" fillId="36" borderId="0" xfId="0" applyFont="1" applyFill="1" applyAlignment="1">
      <alignment horizontal="center"/>
    </xf>
    <xf numFmtId="2" fontId="1" fillId="36" borderId="10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vertical="center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1" fillId="36" borderId="11" xfId="0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3" fillId="35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2" fillId="37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0" fillId="35" borderId="11" xfId="0" applyFill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/>
    </xf>
    <xf numFmtId="2" fontId="53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0" fontId="0" fillId="0" borderId="11" xfId="0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/>
    </xf>
    <xf numFmtId="2" fontId="11" fillId="35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2" fontId="54" fillId="34" borderId="11" xfId="0" applyNumberFormat="1" applyFont="1" applyFill="1" applyBorder="1" applyAlignment="1">
      <alignment horizontal="center" vertical="center"/>
    </xf>
    <xf numFmtId="2" fontId="55" fillId="35" borderId="0" xfId="0" applyNumberFormat="1" applyFont="1" applyFill="1" applyAlignment="1">
      <alignment/>
    </xf>
    <xf numFmtId="2" fontId="1" fillId="36" borderId="0" xfId="0" applyNumberFormat="1" applyFont="1" applyFill="1" applyAlignment="1">
      <alignment horizontal="center"/>
    </xf>
    <xf numFmtId="0" fontId="12" fillId="35" borderId="0" xfId="0" applyFont="1" applyFill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/>
    </xf>
    <xf numFmtId="0" fontId="10" fillId="35" borderId="0" xfId="0" applyFont="1" applyFill="1" applyAlignment="1">
      <alignment horizontal="center" vertical="center" wrapText="1"/>
    </xf>
    <xf numFmtId="0" fontId="12" fillId="35" borderId="0" xfId="0" applyFont="1" applyFill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1;&#1077;&#1085;&#1080;&#1085;&#1089;&#1082;&#1086;&#1075;&#1086;%20&#1050;&#1086;&#1084;&#1089;&#1086;&#1084;&#1086;&#1083;&#1072;\&#1051;&#1050;41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3">
          <cell r="EP83">
            <v>-7151.78101587295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470"/>
  <sheetViews>
    <sheetView tabSelected="1" zoomScalePageLayoutView="0" workbookViewId="0" topLeftCell="A16">
      <pane xSplit="18" topLeftCell="FU1" activePane="topRight" state="frozen"/>
      <selection pane="topLeft" activeCell="A1" sqref="A1"/>
      <selection pane="topRight" activeCell="GA100" sqref="GA100"/>
    </sheetView>
  </sheetViews>
  <sheetFormatPr defaultColWidth="9.00390625" defaultRowHeight="12.75"/>
  <cols>
    <col min="1" max="1" width="37.375" style="10" customWidth="1"/>
    <col min="2" max="19" width="12.125" style="10" hidden="1" customWidth="1"/>
    <col min="20" max="20" width="33.625" style="10" hidden="1" customWidth="1"/>
    <col min="21" max="22" width="12.125" style="10" hidden="1" customWidth="1"/>
    <col min="23" max="23" width="33.625" style="10" hidden="1" customWidth="1"/>
    <col min="24" max="25" width="12.125" style="10" hidden="1" customWidth="1"/>
    <col min="26" max="26" width="33.625" style="10" hidden="1" customWidth="1"/>
    <col min="27" max="28" width="12.125" style="10" hidden="1" customWidth="1"/>
    <col min="29" max="29" width="30.625" style="9" hidden="1" customWidth="1"/>
    <col min="30" max="32" width="0" style="9" hidden="1" customWidth="1"/>
    <col min="33" max="33" width="33.625" style="10" hidden="1" customWidth="1"/>
    <col min="34" max="35" width="12.125" style="10" hidden="1" customWidth="1"/>
    <col min="36" max="36" width="33.625" style="10" hidden="1" customWidth="1"/>
    <col min="37" max="38" width="12.125" style="10" hidden="1" customWidth="1"/>
    <col min="39" max="39" width="33.625" style="10" hidden="1" customWidth="1"/>
    <col min="40" max="41" width="12.125" style="10" hidden="1" customWidth="1"/>
    <col min="42" max="42" width="33.625" style="10" hidden="1" customWidth="1"/>
    <col min="43" max="44" width="12.125" style="10" hidden="1" customWidth="1"/>
    <col min="45" max="45" width="33.625" style="10" hidden="1" customWidth="1"/>
    <col min="46" max="47" width="12.125" style="10" hidden="1" customWidth="1"/>
    <col min="48" max="48" width="33.625" style="10" hidden="1" customWidth="1"/>
    <col min="49" max="50" width="12.125" style="10" hidden="1" customWidth="1"/>
    <col min="51" max="51" width="33.625" style="10" hidden="1" customWidth="1"/>
    <col min="52" max="53" width="12.125" style="10" hidden="1" customWidth="1"/>
    <col min="54" max="54" width="33.625" style="10" hidden="1" customWidth="1"/>
    <col min="55" max="56" width="12.125" style="10" hidden="1" customWidth="1"/>
    <col min="57" max="57" width="33.625" style="10" hidden="1" customWidth="1"/>
    <col min="58" max="59" width="12.125" style="10" hidden="1" customWidth="1"/>
    <col min="60" max="60" width="33.625" style="10" hidden="1" customWidth="1"/>
    <col min="61" max="62" width="12.125" style="10" hidden="1" customWidth="1"/>
    <col min="63" max="63" width="33.625" style="10" hidden="1" customWidth="1"/>
    <col min="64" max="65" width="12.125" style="10" hidden="1" customWidth="1"/>
    <col min="66" max="66" width="33.625" style="10" hidden="1" customWidth="1"/>
    <col min="67" max="70" width="12.125" style="10" hidden="1" customWidth="1"/>
    <col min="71" max="71" width="33.625" style="10" hidden="1" customWidth="1"/>
    <col min="72" max="73" width="12.125" style="10" hidden="1" customWidth="1"/>
    <col min="74" max="74" width="33.625" style="10" hidden="1" customWidth="1"/>
    <col min="75" max="76" width="12.125" style="10" hidden="1" customWidth="1"/>
    <col min="77" max="77" width="33.625" style="10" hidden="1" customWidth="1"/>
    <col min="78" max="79" width="12.125" style="10" hidden="1" customWidth="1"/>
    <col min="80" max="80" width="33.625" style="10" hidden="1" customWidth="1"/>
    <col min="81" max="82" width="12.125" style="10" hidden="1" customWidth="1"/>
    <col min="83" max="83" width="33.625" style="10" hidden="1" customWidth="1"/>
    <col min="84" max="85" width="12.125" style="10" hidden="1" customWidth="1"/>
    <col min="86" max="86" width="33.625" style="10" hidden="1" customWidth="1"/>
    <col min="87" max="88" width="12.125" style="10" hidden="1" customWidth="1"/>
    <col min="89" max="89" width="33.625" style="10" hidden="1" customWidth="1"/>
    <col min="90" max="91" width="12.125" style="10" hidden="1" customWidth="1"/>
    <col min="92" max="92" width="33.625" style="10" hidden="1" customWidth="1"/>
    <col min="93" max="94" width="12.125" style="10" hidden="1" customWidth="1"/>
    <col min="95" max="95" width="33.625" style="10" hidden="1" customWidth="1"/>
    <col min="96" max="97" width="12.125" style="10" hidden="1" customWidth="1"/>
    <col min="98" max="98" width="33.625" style="10" hidden="1" customWidth="1"/>
    <col min="99" max="100" width="12.125" style="10" hidden="1" customWidth="1"/>
    <col min="101" max="101" width="33.625" style="10" hidden="1" customWidth="1"/>
    <col min="102" max="103" width="12.125" style="10" hidden="1" customWidth="1"/>
    <col min="104" max="104" width="33.625" style="10" hidden="1" customWidth="1"/>
    <col min="105" max="106" width="12.125" style="10" hidden="1" customWidth="1"/>
    <col min="107" max="107" width="0" style="10" hidden="1" customWidth="1"/>
    <col min="108" max="108" width="12.875" style="10" hidden="1" customWidth="1"/>
    <col min="109" max="109" width="33.625" style="10" hidden="1" customWidth="1"/>
    <col min="110" max="111" width="12.125" style="10" hidden="1" customWidth="1"/>
    <col min="112" max="112" width="33.625" style="10" hidden="1" customWidth="1"/>
    <col min="113" max="114" width="12.125" style="10" hidden="1" customWidth="1"/>
    <col min="115" max="115" width="33.625" style="10" hidden="1" customWidth="1"/>
    <col min="116" max="117" width="12.125" style="10" hidden="1" customWidth="1"/>
    <col min="118" max="118" width="33.625" style="10" hidden="1" customWidth="1"/>
    <col min="119" max="120" width="12.125" style="10" hidden="1" customWidth="1"/>
    <col min="121" max="121" width="33.625" style="10" hidden="1" customWidth="1"/>
    <col min="122" max="123" width="12.125" style="10" hidden="1" customWidth="1"/>
    <col min="124" max="124" width="33.625" style="10" hidden="1" customWidth="1"/>
    <col min="125" max="126" width="12.125" style="10" hidden="1" customWidth="1"/>
    <col min="127" max="127" width="33.625" style="10" hidden="1" customWidth="1"/>
    <col min="128" max="129" width="12.125" style="10" hidden="1" customWidth="1"/>
    <col min="130" max="130" width="33.625" style="10" hidden="1" customWidth="1"/>
    <col min="131" max="132" width="12.125" style="10" hidden="1" customWidth="1"/>
    <col min="133" max="133" width="33.625" style="10" hidden="1" customWidth="1"/>
    <col min="134" max="135" width="12.125" style="10" hidden="1" customWidth="1"/>
    <col min="136" max="136" width="33.625" style="10" hidden="1" customWidth="1"/>
    <col min="137" max="138" width="12.125" style="10" hidden="1" customWidth="1"/>
    <col min="139" max="139" width="33.625" style="10" hidden="1" customWidth="1"/>
    <col min="140" max="141" width="12.125" style="10" hidden="1" customWidth="1"/>
    <col min="142" max="142" width="33.625" style="10" hidden="1" customWidth="1"/>
    <col min="143" max="144" width="12.125" style="10" hidden="1" customWidth="1"/>
    <col min="145" max="146" width="12.125" style="10" customWidth="1"/>
    <col min="147" max="147" width="33.625" style="10" customWidth="1"/>
    <col min="148" max="149" width="12.125" style="10" customWidth="1"/>
    <col min="150" max="150" width="33.625" style="10" customWidth="1"/>
    <col min="151" max="152" width="12.125" style="10" customWidth="1"/>
    <col min="153" max="153" width="33.625" style="10" customWidth="1"/>
    <col min="154" max="155" width="12.125" style="10" customWidth="1"/>
    <col min="156" max="156" width="33.625" style="10" customWidth="1"/>
    <col min="157" max="158" width="12.125" style="10" customWidth="1"/>
    <col min="159" max="159" width="35.125" style="10" customWidth="1"/>
    <col min="160" max="161" width="12.125" style="10" customWidth="1"/>
    <col min="162" max="162" width="33.625" style="10" customWidth="1"/>
    <col min="163" max="164" width="12.125" style="10" customWidth="1"/>
    <col min="165" max="165" width="33.625" style="10" customWidth="1"/>
    <col min="166" max="167" width="12.125" style="10" customWidth="1"/>
    <col min="168" max="168" width="34.625" style="10" customWidth="1"/>
    <col min="169" max="170" width="12.125" style="10" customWidth="1"/>
    <col min="171" max="171" width="33.625" style="10" customWidth="1"/>
    <col min="172" max="173" width="12.125" style="10" customWidth="1"/>
    <col min="174" max="174" width="35.625" style="0" customWidth="1"/>
    <col min="175" max="175" width="13.00390625" style="0" customWidth="1"/>
    <col min="176" max="176" width="12.25390625" style="0" customWidth="1"/>
    <col min="177" max="177" width="33.875" style="0" customWidth="1"/>
    <col min="178" max="178" width="12.875" style="0" customWidth="1"/>
    <col min="179" max="179" width="11.625" style="129" customWidth="1"/>
    <col min="180" max="180" width="36.375" style="0" customWidth="1"/>
    <col min="181" max="182" width="12.25390625" style="0" customWidth="1"/>
    <col min="183" max="183" width="11.00390625" style="158" customWidth="1"/>
  </cols>
  <sheetData>
    <row r="1" spans="1:183" s="7" customFormat="1" ht="12.75" customHeight="1">
      <c r="A1" s="190" t="s">
        <v>776</v>
      </c>
      <c r="B1" s="191"/>
      <c r="C1" s="191"/>
      <c r="D1" s="191"/>
      <c r="E1" s="191"/>
      <c r="F1" s="191"/>
      <c r="G1" s="191"/>
      <c r="H1" s="19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10"/>
      <c r="DD1" s="10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W1" s="39"/>
      <c r="GA1" s="157"/>
    </row>
    <row r="2" spans="1:183" s="7" customFormat="1" ht="13.5" customHeight="1">
      <c r="A2" s="191"/>
      <c r="B2" s="191"/>
      <c r="C2" s="191"/>
      <c r="D2" s="191"/>
      <c r="E2" s="191"/>
      <c r="F2" s="191"/>
      <c r="G2" s="191"/>
      <c r="H2" s="19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10"/>
      <c r="DD2" s="10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W2" s="39"/>
      <c r="GA2" s="157"/>
    </row>
    <row r="3" spans="1:173" ht="33.75" customHeight="1">
      <c r="A3" s="192"/>
      <c r="B3" s="192"/>
      <c r="C3" s="192"/>
      <c r="D3" s="192"/>
      <c r="E3" s="192"/>
      <c r="F3" s="192"/>
      <c r="G3" s="192"/>
      <c r="H3" s="19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</row>
    <row r="4" spans="1:182" ht="12.75">
      <c r="A4" s="193" t="s">
        <v>0</v>
      </c>
      <c r="B4" s="180" t="s">
        <v>10</v>
      </c>
      <c r="C4" s="180"/>
      <c r="D4" s="180" t="s">
        <v>11</v>
      </c>
      <c r="E4" s="180"/>
      <c r="F4" s="186" t="s">
        <v>12</v>
      </c>
      <c r="G4" s="186"/>
      <c r="H4" s="186" t="s">
        <v>13</v>
      </c>
      <c r="I4" s="186"/>
      <c r="J4" s="186" t="s">
        <v>14</v>
      </c>
      <c r="K4" s="186"/>
      <c r="L4" s="172" t="s">
        <v>31</v>
      </c>
      <c r="M4" s="185"/>
      <c r="N4" s="172" t="s">
        <v>34</v>
      </c>
      <c r="O4" s="185"/>
      <c r="P4" s="172" t="s">
        <v>38</v>
      </c>
      <c r="Q4" s="185"/>
      <c r="R4" s="186" t="s">
        <v>8</v>
      </c>
      <c r="S4" s="186"/>
      <c r="T4" s="172" t="s">
        <v>178</v>
      </c>
      <c r="U4" s="173"/>
      <c r="V4" s="174"/>
      <c r="W4" s="172" t="s">
        <v>68</v>
      </c>
      <c r="X4" s="173"/>
      <c r="Y4" s="189"/>
      <c r="Z4" s="172" t="s">
        <v>97</v>
      </c>
      <c r="AA4" s="173"/>
      <c r="AB4" s="189"/>
      <c r="AC4" s="184" t="s">
        <v>96</v>
      </c>
      <c r="AD4" s="184"/>
      <c r="AE4" s="184"/>
      <c r="AF4" s="11"/>
      <c r="AG4" s="172" t="s">
        <v>150</v>
      </c>
      <c r="AH4" s="173"/>
      <c r="AI4" s="174"/>
      <c r="AJ4" s="172" t="s">
        <v>151</v>
      </c>
      <c r="AK4" s="173"/>
      <c r="AL4" s="174"/>
      <c r="AM4" s="172" t="s">
        <v>281</v>
      </c>
      <c r="AN4" s="173"/>
      <c r="AO4" s="174"/>
      <c r="AP4" s="172" t="s">
        <v>231</v>
      </c>
      <c r="AQ4" s="173"/>
      <c r="AR4" s="174"/>
      <c r="AS4" s="172" t="s">
        <v>253</v>
      </c>
      <c r="AT4" s="173"/>
      <c r="AU4" s="174"/>
      <c r="AV4" s="172" t="s">
        <v>283</v>
      </c>
      <c r="AW4" s="173"/>
      <c r="AX4" s="174"/>
      <c r="AY4" s="172" t="s">
        <v>297</v>
      </c>
      <c r="AZ4" s="173"/>
      <c r="BA4" s="174"/>
      <c r="BB4" s="172" t="s">
        <v>298</v>
      </c>
      <c r="BC4" s="173"/>
      <c r="BD4" s="174"/>
      <c r="BE4" s="172" t="s">
        <v>323</v>
      </c>
      <c r="BF4" s="173"/>
      <c r="BG4" s="174"/>
      <c r="BH4" s="172" t="s">
        <v>324</v>
      </c>
      <c r="BI4" s="173"/>
      <c r="BJ4" s="174"/>
      <c r="BK4" s="172" t="s">
        <v>325</v>
      </c>
      <c r="BL4" s="173"/>
      <c r="BM4" s="174"/>
      <c r="BN4" s="172" t="s">
        <v>374</v>
      </c>
      <c r="BO4" s="173"/>
      <c r="BP4" s="174"/>
      <c r="BS4" s="172" t="s">
        <v>376</v>
      </c>
      <c r="BT4" s="173"/>
      <c r="BU4" s="174"/>
      <c r="BV4" s="172" t="s">
        <v>406</v>
      </c>
      <c r="BW4" s="173"/>
      <c r="BX4" s="174"/>
      <c r="BY4" s="172" t="s">
        <v>434</v>
      </c>
      <c r="BZ4" s="173"/>
      <c r="CA4" s="174"/>
      <c r="CB4" s="172" t="s">
        <v>439</v>
      </c>
      <c r="CC4" s="173"/>
      <c r="CD4" s="174"/>
      <c r="CE4" s="172" t="s">
        <v>456</v>
      </c>
      <c r="CF4" s="173"/>
      <c r="CG4" s="174"/>
      <c r="CH4" s="172" t="s">
        <v>464</v>
      </c>
      <c r="CI4" s="173"/>
      <c r="CJ4" s="174"/>
      <c r="CK4" s="172" t="s">
        <v>476</v>
      </c>
      <c r="CL4" s="173"/>
      <c r="CM4" s="174"/>
      <c r="CN4" s="172" t="s">
        <v>484</v>
      </c>
      <c r="CO4" s="173"/>
      <c r="CP4" s="174"/>
      <c r="CQ4" s="172" t="s">
        <v>492</v>
      </c>
      <c r="CR4" s="173"/>
      <c r="CS4" s="174"/>
      <c r="CT4" s="172" t="s">
        <v>498</v>
      </c>
      <c r="CU4" s="173"/>
      <c r="CV4" s="174"/>
      <c r="CW4" s="172" t="s">
        <v>505</v>
      </c>
      <c r="CX4" s="173"/>
      <c r="CY4" s="174"/>
      <c r="CZ4" s="172" t="s">
        <v>515</v>
      </c>
      <c r="DA4" s="173"/>
      <c r="DB4" s="174"/>
      <c r="DE4" s="172" t="s">
        <v>525</v>
      </c>
      <c r="DF4" s="173"/>
      <c r="DG4" s="174"/>
      <c r="DH4" s="172" t="s">
        <v>536</v>
      </c>
      <c r="DI4" s="173"/>
      <c r="DJ4" s="174"/>
      <c r="DK4" s="172" t="s">
        <v>539</v>
      </c>
      <c r="DL4" s="173"/>
      <c r="DM4" s="174"/>
      <c r="DN4" s="172" t="s">
        <v>559</v>
      </c>
      <c r="DO4" s="173"/>
      <c r="DP4" s="174"/>
      <c r="DQ4" s="172" t="s">
        <v>568</v>
      </c>
      <c r="DR4" s="173"/>
      <c r="DS4" s="174"/>
      <c r="DT4" s="172" t="s">
        <v>581</v>
      </c>
      <c r="DU4" s="173"/>
      <c r="DV4" s="174"/>
      <c r="DW4" s="172" t="s">
        <v>590</v>
      </c>
      <c r="DX4" s="173"/>
      <c r="DY4" s="174"/>
      <c r="DZ4" s="172" t="s">
        <v>596</v>
      </c>
      <c r="EA4" s="173"/>
      <c r="EB4" s="174"/>
      <c r="EC4" s="172" t="s">
        <v>611</v>
      </c>
      <c r="ED4" s="173"/>
      <c r="EE4" s="174"/>
      <c r="EF4" s="172" t="s">
        <v>612</v>
      </c>
      <c r="EG4" s="173"/>
      <c r="EH4" s="174"/>
      <c r="EI4" s="172" t="s">
        <v>624</v>
      </c>
      <c r="EJ4" s="173"/>
      <c r="EK4" s="174"/>
      <c r="EL4" s="172" t="s">
        <v>640</v>
      </c>
      <c r="EM4" s="173"/>
      <c r="EN4" s="174"/>
      <c r="EQ4" s="172" t="s">
        <v>656</v>
      </c>
      <c r="ER4" s="173"/>
      <c r="ES4" s="174"/>
      <c r="ET4" s="172" t="s">
        <v>657</v>
      </c>
      <c r="EU4" s="173"/>
      <c r="EV4" s="174"/>
      <c r="EW4" s="172" t="s">
        <v>658</v>
      </c>
      <c r="EX4" s="173"/>
      <c r="EY4" s="174"/>
      <c r="EZ4" s="172" t="s">
        <v>659</v>
      </c>
      <c r="FA4" s="173"/>
      <c r="FB4" s="174"/>
      <c r="FC4" s="172" t="s">
        <v>690</v>
      </c>
      <c r="FD4" s="173"/>
      <c r="FE4" s="174"/>
      <c r="FF4" s="172" t="s">
        <v>707</v>
      </c>
      <c r="FG4" s="173"/>
      <c r="FH4" s="174"/>
      <c r="FI4" s="172" t="s">
        <v>708</v>
      </c>
      <c r="FJ4" s="173"/>
      <c r="FK4" s="174"/>
      <c r="FL4" s="172" t="s">
        <v>711</v>
      </c>
      <c r="FM4" s="173"/>
      <c r="FN4" s="174"/>
      <c r="FO4" s="172" t="s">
        <v>725</v>
      </c>
      <c r="FP4" s="173"/>
      <c r="FQ4" s="174"/>
      <c r="FR4" s="172" t="s">
        <v>733</v>
      </c>
      <c r="FS4" s="173"/>
      <c r="FT4" s="174"/>
      <c r="FU4" s="172" t="s">
        <v>748</v>
      </c>
      <c r="FV4" s="173"/>
      <c r="FW4" s="174"/>
      <c r="FX4" s="172" t="s">
        <v>760</v>
      </c>
      <c r="FY4" s="173"/>
      <c r="FZ4" s="174"/>
    </row>
    <row r="5" spans="1:182" ht="27" customHeight="1">
      <c r="A5" s="194"/>
      <c r="B5" s="12" t="s">
        <v>1</v>
      </c>
      <c r="C5" s="12" t="s">
        <v>40</v>
      </c>
      <c r="D5" s="12" t="s">
        <v>1</v>
      </c>
      <c r="E5" s="12" t="s">
        <v>40</v>
      </c>
      <c r="F5" s="12" t="s">
        <v>1</v>
      </c>
      <c r="G5" s="12" t="s">
        <v>40</v>
      </c>
      <c r="H5" s="12" t="s">
        <v>1</v>
      </c>
      <c r="I5" s="12" t="s">
        <v>40</v>
      </c>
      <c r="J5" s="12" t="s">
        <v>1</v>
      </c>
      <c r="K5" s="12" t="s">
        <v>40</v>
      </c>
      <c r="L5" s="12" t="s">
        <v>1</v>
      </c>
      <c r="M5" s="12" t="s">
        <v>40</v>
      </c>
      <c r="N5" s="12" t="s">
        <v>1</v>
      </c>
      <c r="O5" s="12" t="s">
        <v>40</v>
      </c>
      <c r="P5" s="12" t="s">
        <v>1</v>
      </c>
      <c r="Q5" s="12" t="s">
        <v>40</v>
      </c>
      <c r="R5" s="12" t="s">
        <v>1</v>
      </c>
      <c r="S5" s="12" t="s">
        <v>40</v>
      </c>
      <c r="T5" s="12" t="s">
        <v>0</v>
      </c>
      <c r="U5" s="12" t="s">
        <v>69</v>
      </c>
      <c r="V5" s="12" t="s">
        <v>70</v>
      </c>
      <c r="W5" s="12" t="s">
        <v>0</v>
      </c>
      <c r="X5" s="12" t="s">
        <v>69</v>
      </c>
      <c r="Y5" s="13" t="s">
        <v>70</v>
      </c>
      <c r="Z5" s="12" t="s">
        <v>0</v>
      </c>
      <c r="AA5" s="12" t="s">
        <v>69</v>
      </c>
      <c r="AB5" s="13" t="s">
        <v>70</v>
      </c>
      <c r="AC5" s="14" t="s">
        <v>0</v>
      </c>
      <c r="AD5" s="14" t="s">
        <v>69</v>
      </c>
      <c r="AE5" s="14" t="s">
        <v>70</v>
      </c>
      <c r="AF5" s="14"/>
      <c r="AG5" s="12" t="s">
        <v>0</v>
      </c>
      <c r="AH5" s="12" t="s">
        <v>69</v>
      </c>
      <c r="AI5" s="12" t="s">
        <v>70</v>
      </c>
      <c r="AJ5" s="12" t="s">
        <v>0</v>
      </c>
      <c r="AK5" s="12" t="s">
        <v>69</v>
      </c>
      <c r="AL5" s="12" t="s">
        <v>70</v>
      </c>
      <c r="AM5" s="12" t="s">
        <v>0</v>
      </c>
      <c r="AN5" s="12" t="s">
        <v>69</v>
      </c>
      <c r="AO5" s="12" t="s">
        <v>70</v>
      </c>
      <c r="AP5" s="12" t="s">
        <v>0</v>
      </c>
      <c r="AQ5" s="12" t="s">
        <v>69</v>
      </c>
      <c r="AR5" s="12" t="s">
        <v>70</v>
      </c>
      <c r="AS5" s="12" t="s">
        <v>0</v>
      </c>
      <c r="AT5" s="12" t="s">
        <v>69</v>
      </c>
      <c r="AU5" s="12" t="s">
        <v>70</v>
      </c>
      <c r="AV5" s="12" t="s">
        <v>0</v>
      </c>
      <c r="AW5" s="12" t="s">
        <v>69</v>
      </c>
      <c r="AX5" s="12" t="s">
        <v>70</v>
      </c>
      <c r="AY5" s="12" t="s">
        <v>0</v>
      </c>
      <c r="AZ5" s="12" t="s">
        <v>69</v>
      </c>
      <c r="BA5" s="12" t="s">
        <v>70</v>
      </c>
      <c r="BB5" s="12" t="s">
        <v>0</v>
      </c>
      <c r="BC5" s="12" t="s">
        <v>69</v>
      </c>
      <c r="BD5" s="12" t="s">
        <v>70</v>
      </c>
      <c r="BE5" s="12" t="s">
        <v>0</v>
      </c>
      <c r="BF5" s="12" t="s">
        <v>69</v>
      </c>
      <c r="BG5" s="12" t="s">
        <v>70</v>
      </c>
      <c r="BH5" s="12" t="s">
        <v>0</v>
      </c>
      <c r="BI5" s="12" t="s">
        <v>69</v>
      </c>
      <c r="BJ5" s="12" t="s">
        <v>70</v>
      </c>
      <c r="BK5" s="12" t="s">
        <v>0</v>
      </c>
      <c r="BL5" s="12" t="s">
        <v>69</v>
      </c>
      <c r="BM5" s="12" t="s">
        <v>70</v>
      </c>
      <c r="BN5" s="12" t="s">
        <v>0</v>
      </c>
      <c r="BO5" s="12" t="s">
        <v>69</v>
      </c>
      <c r="BP5" s="12" t="s">
        <v>70</v>
      </c>
      <c r="BQ5" s="12"/>
      <c r="BR5" s="12"/>
      <c r="BS5" s="12" t="s">
        <v>0</v>
      </c>
      <c r="BT5" s="12" t="s">
        <v>69</v>
      </c>
      <c r="BU5" s="12" t="s">
        <v>70</v>
      </c>
      <c r="BV5" s="12" t="s">
        <v>0</v>
      </c>
      <c r="BW5" s="12" t="s">
        <v>69</v>
      </c>
      <c r="BX5" s="12" t="s">
        <v>70</v>
      </c>
      <c r="BY5" s="12" t="s">
        <v>0</v>
      </c>
      <c r="BZ5" s="12" t="s">
        <v>69</v>
      </c>
      <c r="CA5" s="12" t="s">
        <v>70</v>
      </c>
      <c r="CB5" s="12" t="s">
        <v>0</v>
      </c>
      <c r="CC5" s="12" t="s">
        <v>69</v>
      </c>
      <c r="CD5" s="12" t="s">
        <v>70</v>
      </c>
      <c r="CE5" s="12" t="s">
        <v>0</v>
      </c>
      <c r="CF5" s="12" t="s">
        <v>69</v>
      </c>
      <c r="CG5" s="12" t="s">
        <v>70</v>
      </c>
      <c r="CH5" s="12" t="s">
        <v>0</v>
      </c>
      <c r="CI5" s="12" t="s">
        <v>69</v>
      </c>
      <c r="CJ5" s="12" t="s">
        <v>70</v>
      </c>
      <c r="CK5" s="12" t="s">
        <v>0</v>
      </c>
      <c r="CL5" s="12" t="s">
        <v>69</v>
      </c>
      <c r="CM5" s="12" t="s">
        <v>70</v>
      </c>
      <c r="CN5" s="12" t="s">
        <v>0</v>
      </c>
      <c r="CO5" s="12" t="s">
        <v>69</v>
      </c>
      <c r="CP5" s="12" t="s">
        <v>70</v>
      </c>
      <c r="CQ5" s="12" t="s">
        <v>0</v>
      </c>
      <c r="CR5" s="12" t="s">
        <v>69</v>
      </c>
      <c r="CS5" s="12" t="s">
        <v>70</v>
      </c>
      <c r="CT5" s="12" t="s">
        <v>0</v>
      </c>
      <c r="CU5" s="12" t="s">
        <v>69</v>
      </c>
      <c r="CV5" s="12" t="s">
        <v>70</v>
      </c>
      <c r="CW5" s="12" t="s">
        <v>0</v>
      </c>
      <c r="CX5" s="12" t="s">
        <v>69</v>
      </c>
      <c r="CY5" s="12" t="s">
        <v>70</v>
      </c>
      <c r="CZ5" s="12" t="s">
        <v>0</v>
      </c>
      <c r="DA5" s="12" t="s">
        <v>69</v>
      </c>
      <c r="DB5" s="12" t="s">
        <v>70</v>
      </c>
      <c r="DE5" s="12" t="s">
        <v>0</v>
      </c>
      <c r="DF5" s="12" t="s">
        <v>69</v>
      </c>
      <c r="DG5" s="12" t="s">
        <v>70</v>
      </c>
      <c r="DH5" s="12" t="s">
        <v>0</v>
      </c>
      <c r="DI5" s="12" t="s">
        <v>69</v>
      </c>
      <c r="DJ5" s="12" t="s">
        <v>70</v>
      </c>
      <c r="DK5" s="12" t="s">
        <v>0</v>
      </c>
      <c r="DL5" s="12" t="s">
        <v>69</v>
      </c>
      <c r="DM5" s="12" t="s">
        <v>70</v>
      </c>
      <c r="DN5" s="12" t="s">
        <v>0</v>
      </c>
      <c r="DO5" s="12" t="s">
        <v>69</v>
      </c>
      <c r="DP5" s="12" t="s">
        <v>70</v>
      </c>
      <c r="DQ5" s="12" t="s">
        <v>0</v>
      </c>
      <c r="DR5" s="12" t="s">
        <v>69</v>
      </c>
      <c r="DS5" s="12" t="s">
        <v>70</v>
      </c>
      <c r="DT5" s="12" t="s">
        <v>0</v>
      </c>
      <c r="DU5" s="12" t="s">
        <v>69</v>
      </c>
      <c r="DV5" s="12" t="s">
        <v>70</v>
      </c>
      <c r="DW5" s="12" t="s">
        <v>0</v>
      </c>
      <c r="DX5" s="12" t="s">
        <v>69</v>
      </c>
      <c r="DY5" s="12" t="s">
        <v>70</v>
      </c>
      <c r="DZ5" s="12" t="s">
        <v>0</v>
      </c>
      <c r="EA5" s="12" t="s">
        <v>69</v>
      </c>
      <c r="EB5" s="12" t="s">
        <v>70</v>
      </c>
      <c r="EC5" s="12" t="s">
        <v>0</v>
      </c>
      <c r="ED5" s="12" t="s">
        <v>69</v>
      </c>
      <c r="EE5" s="12" t="s">
        <v>70</v>
      </c>
      <c r="EF5" s="12" t="s">
        <v>0</v>
      </c>
      <c r="EG5" s="12" t="s">
        <v>69</v>
      </c>
      <c r="EH5" s="12" t="s">
        <v>70</v>
      </c>
      <c r="EI5" s="12" t="s">
        <v>0</v>
      </c>
      <c r="EJ5" s="12" t="s">
        <v>69</v>
      </c>
      <c r="EK5" s="12" t="s">
        <v>70</v>
      </c>
      <c r="EL5" s="12" t="s">
        <v>0</v>
      </c>
      <c r="EM5" s="12" t="s">
        <v>69</v>
      </c>
      <c r="EN5" s="12" t="s">
        <v>70</v>
      </c>
      <c r="EO5" s="12"/>
      <c r="EP5" s="12"/>
      <c r="EQ5" s="63" t="s">
        <v>0</v>
      </c>
      <c r="ER5" s="63" t="s">
        <v>69</v>
      </c>
      <c r="ES5" s="63" t="s">
        <v>70</v>
      </c>
      <c r="ET5" s="63" t="s">
        <v>0</v>
      </c>
      <c r="EU5" s="63" t="s">
        <v>69</v>
      </c>
      <c r="EV5" s="63" t="s">
        <v>70</v>
      </c>
      <c r="EW5" s="63" t="s">
        <v>0</v>
      </c>
      <c r="EX5" s="63" t="s">
        <v>69</v>
      </c>
      <c r="EY5" s="63" t="s">
        <v>70</v>
      </c>
      <c r="EZ5" s="63" t="s">
        <v>0</v>
      </c>
      <c r="FA5" s="63" t="s">
        <v>69</v>
      </c>
      <c r="FB5" s="63" t="s">
        <v>70</v>
      </c>
      <c r="FC5" s="70" t="s">
        <v>0</v>
      </c>
      <c r="FD5" s="70" t="s">
        <v>69</v>
      </c>
      <c r="FE5" s="70" t="s">
        <v>70</v>
      </c>
      <c r="FF5" s="74" t="s">
        <v>0</v>
      </c>
      <c r="FG5" s="74" t="s">
        <v>69</v>
      </c>
      <c r="FH5" s="74" t="s">
        <v>70</v>
      </c>
      <c r="FI5" s="77" t="s">
        <v>0</v>
      </c>
      <c r="FJ5" s="77" t="s">
        <v>69</v>
      </c>
      <c r="FK5" s="77" t="s">
        <v>70</v>
      </c>
      <c r="FL5" s="79" t="s">
        <v>0</v>
      </c>
      <c r="FM5" s="79" t="s">
        <v>69</v>
      </c>
      <c r="FN5" s="79" t="s">
        <v>70</v>
      </c>
      <c r="FO5" s="80" t="s">
        <v>0</v>
      </c>
      <c r="FP5" s="80" t="s">
        <v>69</v>
      </c>
      <c r="FQ5" s="80" t="s">
        <v>70</v>
      </c>
      <c r="FR5" s="85" t="s">
        <v>0</v>
      </c>
      <c r="FS5" s="85" t="s">
        <v>69</v>
      </c>
      <c r="FT5" s="85" t="s">
        <v>70</v>
      </c>
      <c r="FU5" s="128" t="s">
        <v>0</v>
      </c>
      <c r="FV5" s="128" t="s">
        <v>69</v>
      </c>
      <c r="FW5" s="130" t="s">
        <v>70</v>
      </c>
      <c r="FX5" s="135" t="s">
        <v>0</v>
      </c>
      <c r="FY5" s="135" t="s">
        <v>69</v>
      </c>
      <c r="FZ5" s="130" t="s">
        <v>70</v>
      </c>
    </row>
    <row r="6" spans="1:182" ht="14.25" customHeight="1">
      <c r="A6" s="15"/>
      <c r="B6" s="175" t="s">
        <v>2</v>
      </c>
      <c r="C6" s="175"/>
      <c r="D6" s="175" t="s">
        <v>2</v>
      </c>
      <c r="E6" s="175"/>
      <c r="F6" s="175" t="s">
        <v>2</v>
      </c>
      <c r="G6" s="175"/>
      <c r="H6" s="175" t="s">
        <v>2</v>
      </c>
      <c r="I6" s="175"/>
      <c r="J6" s="175" t="s">
        <v>2</v>
      </c>
      <c r="K6" s="175"/>
      <c r="L6" s="175" t="s">
        <v>2</v>
      </c>
      <c r="M6" s="175"/>
      <c r="N6" s="175" t="s">
        <v>2</v>
      </c>
      <c r="O6" s="175"/>
      <c r="P6" s="175" t="s">
        <v>2</v>
      </c>
      <c r="Q6" s="175"/>
      <c r="R6" s="175" t="s">
        <v>2</v>
      </c>
      <c r="S6" s="175"/>
      <c r="T6" s="177"/>
      <c r="U6" s="178"/>
      <c r="V6" s="179"/>
      <c r="W6" s="177"/>
      <c r="X6" s="178"/>
      <c r="Y6" s="179"/>
      <c r="Z6" s="177"/>
      <c r="AA6" s="178"/>
      <c r="AB6" s="179"/>
      <c r="AC6" s="187"/>
      <c r="AD6" s="187"/>
      <c r="AE6" s="188"/>
      <c r="AF6" s="16"/>
      <c r="AG6" s="177"/>
      <c r="AH6" s="178"/>
      <c r="AI6" s="179"/>
      <c r="AJ6" s="177"/>
      <c r="AK6" s="178"/>
      <c r="AL6" s="179"/>
      <c r="AM6" s="177"/>
      <c r="AN6" s="178"/>
      <c r="AO6" s="179"/>
      <c r="AP6" s="177"/>
      <c r="AQ6" s="178"/>
      <c r="AR6" s="179"/>
      <c r="AS6" s="177"/>
      <c r="AT6" s="178"/>
      <c r="AU6" s="179"/>
      <c r="AV6" s="177"/>
      <c r="AW6" s="178"/>
      <c r="AX6" s="179"/>
      <c r="AY6" s="177"/>
      <c r="AZ6" s="178"/>
      <c r="BA6" s="179"/>
      <c r="BB6" s="177"/>
      <c r="BC6" s="178"/>
      <c r="BD6" s="179"/>
      <c r="BE6" s="177"/>
      <c r="BF6" s="178"/>
      <c r="BG6" s="179"/>
      <c r="BH6" s="177"/>
      <c r="BI6" s="178"/>
      <c r="BJ6" s="179"/>
      <c r="BK6" s="177"/>
      <c r="BL6" s="178"/>
      <c r="BM6" s="179"/>
      <c r="BN6" s="177"/>
      <c r="BO6" s="178"/>
      <c r="BP6" s="179"/>
      <c r="BS6" s="177"/>
      <c r="BT6" s="178"/>
      <c r="BU6" s="179"/>
      <c r="BV6" s="177"/>
      <c r="BW6" s="178"/>
      <c r="BX6" s="179"/>
      <c r="BY6" s="177"/>
      <c r="BZ6" s="178"/>
      <c r="CA6" s="179"/>
      <c r="CB6" s="177"/>
      <c r="CC6" s="178"/>
      <c r="CD6" s="179"/>
      <c r="CE6" s="177"/>
      <c r="CF6" s="178"/>
      <c r="CG6" s="179"/>
      <c r="CH6" s="177"/>
      <c r="CI6" s="178"/>
      <c r="CJ6" s="179"/>
      <c r="CK6" s="177"/>
      <c r="CL6" s="178"/>
      <c r="CM6" s="179"/>
      <c r="CN6" s="177"/>
      <c r="CO6" s="178"/>
      <c r="CP6" s="179"/>
      <c r="CQ6" s="177"/>
      <c r="CR6" s="178"/>
      <c r="CS6" s="179"/>
      <c r="CT6" s="177"/>
      <c r="CU6" s="178"/>
      <c r="CV6" s="179"/>
      <c r="CW6" s="177"/>
      <c r="CX6" s="178"/>
      <c r="CY6" s="179"/>
      <c r="CZ6" s="177"/>
      <c r="DA6" s="178"/>
      <c r="DB6" s="179"/>
      <c r="DE6" s="177"/>
      <c r="DF6" s="178"/>
      <c r="DG6" s="179"/>
      <c r="DH6" s="177"/>
      <c r="DI6" s="178"/>
      <c r="DJ6" s="179"/>
      <c r="DK6" s="177"/>
      <c r="DL6" s="178"/>
      <c r="DM6" s="179"/>
      <c r="DN6" s="177"/>
      <c r="DO6" s="178"/>
      <c r="DP6" s="179"/>
      <c r="DQ6" s="177"/>
      <c r="DR6" s="178"/>
      <c r="DS6" s="179"/>
      <c r="DT6" s="177"/>
      <c r="DU6" s="178"/>
      <c r="DV6" s="179"/>
      <c r="DW6" s="177"/>
      <c r="DX6" s="178"/>
      <c r="DY6" s="179"/>
      <c r="DZ6" s="177"/>
      <c r="EA6" s="178"/>
      <c r="EB6" s="179"/>
      <c r="EC6" s="177"/>
      <c r="ED6" s="178"/>
      <c r="EE6" s="179"/>
      <c r="EF6" s="177"/>
      <c r="EG6" s="178"/>
      <c r="EH6" s="179"/>
      <c r="EI6" s="177"/>
      <c r="EJ6" s="178"/>
      <c r="EK6" s="179"/>
      <c r="EL6" s="177"/>
      <c r="EM6" s="178"/>
      <c r="EN6" s="179"/>
      <c r="EQ6" s="177"/>
      <c r="ER6" s="178"/>
      <c r="ES6" s="179"/>
      <c r="ET6" s="177"/>
      <c r="EU6" s="178"/>
      <c r="EV6" s="179"/>
      <c r="EW6" s="177"/>
      <c r="EX6" s="178"/>
      <c r="EY6" s="179"/>
      <c r="EZ6" s="177"/>
      <c r="FA6" s="178"/>
      <c r="FB6" s="179"/>
      <c r="FC6" s="177"/>
      <c r="FD6" s="178"/>
      <c r="FE6" s="179"/>
      <c r="FF6" s="177"/>
      <c r="FG6" s="178"/>
      <c r="FH6" s="179"/>
      <c r="FI6" s="177"/>
      <c r="FJ6" s="178"/>
      <c r="FK6" s="179"/>
      <c r="FL6" s="177"/>
      <c r="FM6" s="178"/>
      <c r="FN6" s="179"/>
      <c r="FO6" s="177"/>
      <c r="FP6" s="178"/>
      <c r="FQ6" s="179"/>
      <c r="FR6" s="175"/>
      <c r="FS6" s="175"/>
      <c r="FT6" s="176"/>
      <c r="FU6" s="175"/>
      <c r="FV6" s="175"/>
      <c r="FW6" s="176"/>
      <c r="FX6" s="175"/>
      <c r="FY6" s="175"/>
      <c r="FZ6" s="176"/>
    </row>
    <row r="7" spans="1:183" s="1" customFormat="1" ht="12.75" customHeight="1">
      <c r="A7" s="12"/>
      <c r="B7" s="17" t="s">
        <v>18</v>
      </c>
      <c r="C7" s="17">
        <v>5346.26</v>
      </c>
      <c r="D7" s="17" t="s">
        <v>18</v>
      </c>
      <c r="E7" s="17">
        <v>5346.26</v>
      </c>
      <c r="F7" s="17" t="s">
        <v>18</v>
      </c>
      <c r="G7" s="17">
        <v>5346.26</v>
      </c>
      <c r="H7" s="17" t="s">
        <v>18</v>
      </c>
      <c r="I7" s="17">
        <v>5346.26</v>
      </c>
      <c r="J7" s="17" t="s">
        <v>18</v>
      </c>
      <c r="K7" s="17">
        <v>5346.26</v>
      </c>
      <c r="L7" s="17" t="s">
        <v>18</v>
      </c>
      <c r="M7" s="17">
        <v>5346.26</v>
      </c>
      <c r="N7" s="17" t="s">
        <v>18</v>
      </c>
      <c r="O7" s="17">
        <v>5346.26</v>
      </c>
      <c r="P7" s="17" t="s">
        <v>18</v>
      </c>
      <c r="Q7" s="17">
        <v>5346.26</v>
      </c>
      <c r="R7" s="17" t="s">
        <v>18</v>
      </c>
      <c r="S7" s="18">
        <f>C7+E7+G7+I7+K7+M7+O7+Q7</f>
        <v>42770.08000000001</v>
      </c>
      <c r="T7" s="19" t="s">
        <v>17</v>
      </c>
      <c r="U7" s="17"/>
      <c r="V7" s="20">
        <v>5346.26</v>
      </c>
      <c r="W7" s="19" t="s">
        <v>17</v>
      </c>
      <c r="X7" s="17"/>
      <c r="Y7" s="20">
        <v>5346.26</v>
      </c>
      <c r="Z7" s="19" t="s">
        <v>17</v>
      </c>
      <c r="AA7" s="17"/>
      <c r="AB7" s="20">
        <v>5346.26</v>
      </c>
      <c r="AC7" s="19" t="s">
        <v>17</v>
      </c>
      <c r="AD7" s="19"/>
      <c r="AE7" s="19">
        <v>5346.26</v>
      </c>
      <c r="AF7" s="19"/>
      <c r="AG7" s="19" t="s">
        <v>17</v>
      </c>
      <c r="AH7" s="17"/>
      <c r="AI7" s="21">
        <v>6561.32</v>
      </c>
      <c r="AJ7" s="19" t="s">
        <v>17</v>
      </c>
      <c r="AK7" s="17"/>
      <c r="AL7" s="21">
        <v>6561.32</v>
      </c>
      <c r="AM7" s="19" t="s">
        <v>17</v>
      </c>
      <c r="AN7" s="17"/>
      <c r="AO7" s="21">
        <v>6561.32</v>
      </c>
      <c r="AP7" s="19" t="s">
        <v>17</v>
      </c>
      <c r="AQ7" s="17"/>
      <c r="AR7" s="21">
        <v>6561.32</v>
      </c>
      <c r="AS7" s="19" t="s">
        <v>17</v>
      </c>
      <c r="AT7" s="17"/>
      <c r="AU7" s="21">
        <v>6561.32</v>
      </c>
      <c r="AV7" s="19" t="s">
        <v>17</v>
      </c>
      <c r="AW7" s="17"/>
      <c r="AX7" s="21">
        <v>6561.32</v>
      </c>
      <c r="AY7" s="19" t="s">
        <v>17</v>
      </c>
      <c r="AZ7" s="17"/>
      <c r="BA7" s="21">
        <v>6561.32</v>
      </c>
      <c r="BB7" s="19" t="s">
        <v>17</v>
      </c>
      <c r="BC7" s="17"/>
      <c r="BD7" s="21">
        <v>6561.32</v>
      </c>
      <c r="BE7" s="19" t="s">
        <v>17</v>
      </c>
      <c r="BF7" s="17"/>
      <c r="BG7" s="21">
        <v>6561.32</v>
      </c>
      <c r="BH7" s="19" t="s">
        <v>17</v>
      </c>
      <c r="BI7" s="17"/>
      <c r="BJ7" s="21">
        <v>6561.32</v>
      </c>
      <c r="BK7" s="19" t="s">
        <v>17</v>
      </c>
      <c r="BL7" s="17"/>
      <c r="BM7" s="21">
        <v>6561.32</v>
      </c>
      <c r="BN7" s="19" t="s">
        <v>17</v>
      </c>
      <c r="BO7" s="17"/>
      <c r="BP7" s="21">
        <v>6561.32</v>
      </c>
      <c r="BQ7" s="21"/>
      <c r="BR7" s="21"/>
      <c r="BS7" s="19" t="s">
        <v>402</v>
      </c>
      <c r="BT7" s="17"/>
      <c r="BU7" s="21">
        <v>15086.68</v>
      </c>
      <c r="BV7" s="19" t="s">
        <v>402</v>
      </c>
      <c r="BW7" s="17"/>
      <c r="BX7" s="21">
        <v>15086.68</v>
      </c>
      <c r="BY7" s="19" t="s">
        <v>402</v>
      </c>
      <c r="BZ7" s="17"/>
      <c r="CA7" s="21">
        <v>15086.68</v>
      </c>
      <c r="CB7" s="19" t="s">
        <v>402</v>
      </c>
      <c r="CC7" s="17"/>
      <c r="CD7" s="21">
        <v>15086.68</v>
      </c>
      <c r="CE7" s="19" t="s">
        <v>402</v>
      </c>
      <c r="CF7" s="17"/>
      <c r="CG7" s="21">
        <v>15086.68</v>
      </c>
      <c r="CH7" s="19" t="s">
        <v>402</v>
      </c>
      <c r="CI7" s="17"/>
      <c r="CJ7" s="21">
        <v>15086.68</v>
      </c>
      <c r="CK7" s="19" t="s">
        <v>402</v>
      </c>
      <c r="CL7" s="17"/>
      <c r="CM7" s="21">
        <v>15086.68</v>
      </c>
      <c r="CN7" s="19" t="s">
        <v>402</v>
      </c>
      <c r="CO7" s="17"/>
      <c r="CP7" s="21">
        <v>15086.68</v>
      </c>
      <c r="CQ7" s="19" t="s">
        <v>402</v>
      </c>
      <c r="CR7" s="17"/>
      <c r="CS7" s="21">
        <v>15086.68</v>
      </c>
      <c r="CT7" s="19" t="s">
        <v>402</v>
      </c>
      <c r="CU7" s="17"/>
      <c r="CV7" s="21">
        <v>15086.68</v>
      </c>
      <c r="CW7" s="19" t="s">
        <v>402</v>
      </c>
      <c r="CX7" s="17"/>
      <c r="CY7" s="21">
        <v>15086.68</v>
      </c>
      <c r="CZ7" s="19" t="s">
        <v>402</v>
      </c>
      <c r="DA7" s="17"/>
      <c r="DB7" s="21">
        <v>15086.68</v>
      </c>
      <c r="DC7" s="10"/>
      <c r="DD7" s="10"/>
      <c r="DE7" s="19" t="s">
        <v>402</v>
      </c>
      <c r="DF7" s="17"/>
      <c r="DG7" s="21">
        <v>16952.24</v>
      </c>
      <c r="DH7" s="19" t="s">
        <v>402</v>
      </c>
      <c r="DI7" s="17"/>
      <c r="DJ7" s="21">
        <v>16952.24</v>
      </c>
      <c r="DK7" s="19" t="s">
        <v>402</v>
      </c>
      <c r="DL7" s="17"/>
      <c r="DM7" s="21">
        <v>16952.24</v>
      </c>
      <c r="DN7" s="19" t="s">
        <v>402</v>
      </c>
      <c r="DO7" s="17"/>
      <c r="DP7" s="21">
        <v>16952.24</v>
      </c>
      <c r="DQ7" s="19" t="s">
        <v>402</v>
      </c>
      <c r="DR7" s="17"/>
      <c r="DS7" s="21">
        <v>16952.24</v>
      </c>
      <c r="DT7" s="19" t="s">
        <v>402</v>
      </c>
      <c r="DU7" s="17"/>
      <c r="DV7" s="21">
        <v>16952.24</v>
      </c>
      <c r="DW7" s="19" t="s">
        <v>402</v>
      </c>
      <c r="DX7" s="17"/>
      <c r="DY7" s="21">
        <v>16952.24</v>
      </c>
      <c r="DZ7" s="19" t="s">
        <v>402</v>
      </c>
      <c r="EA7" s="17"/>
      <c r="EB7" s="21">
        <v>16952.24</v>
      </c>
      <c r="EC7" s="19" t="s">
        <v>402</v>
      </c>
      <c r="ED7" s="17"/>
      <c r="EE7" s="21">
        <v>16952.24</v>
      </c>
      <c r="EF7" s="19" t="s">
        <v>402</v>
      </c>
      <c r="EG7" s="17"/>
      <c r="EH7" s="21">
        <v>16952.24</v>
      </c>
      <c r="EI7" s="19" t="s">
        <v>402</v>
      </c>
      <c r="EJ7" s="17"/>
      <c r="EK7" s="21">
        <v>16952.24</v>
      </c>
      <c r="EL7" s="19" t="s">
        <v>402</v>
      </c>
      <c r="EM7" s="17"/>
      <c r="EN7" s="21">
        <v>16952.24</v>
      </c>
      <c r="EO7" s="21"/>
      <c r="EP7" s="21"/>
      <c r="EQ7" s="65" t="s">
        <v>402</v>
      </c>
      <c r="ER7" s="17"/>
      <c r="ES7" s="123">
        <v>19317.83</v>
      </c>
      <c r="ET7" s="65" t="s">
        <v>402</v>
      </c>
      <c r="EU7" s="17"/>
      <c r="EV7" s="123">
        <v>19317.83</v>
      </c>
      <c r="EW7" s="65" t="s">
        <v>402</v>
      </c>
      <c r="EX7" s="17"/>
      <c r="EY7" s="123">
        <v>19317.83</v>
      </c>
      <c r="EZ7" s="65" t="s">
        <v>402</v>
      </c>
      <c r="FA7" s="17"/>
      <c r="FB7" s="123">
        <v>19317.83</v>
      </c>
      <c r="FC7" s="70" t="s">
        <v>402</v>
      </c>
      <c r="FD7" s="17"/>
      <c r="FE7" s="123">
        <v>19317.83</v>
      </c>
      <c r="FF7" s="74" t="s">
        <v>402</v>
      </c>
      <c r="FG7" s="17"/>
      <c r="FH7" s="123">
        <v>19317.83</v>
      </c>
      <c r="FI7" s="77" t="s">
        <v>402</v>
      </c>
      <c r="FJ7" s="17"/>
      <c r="FK7" s="123">
        <v>19317.83</v>
      </c>
      <c r="FL7" s="79" t="s">
        <v>402</v>
      </c>
      <c r="FM7" s="17"/>
      <c r="FN7" s="123">
        <v>19317.83</v>
      </c>
      <c r="FO7" s="80" t="s">
        <v>402</v>
      </c>
      <c r="FP7" s="17"/>
      <c r="FQ7" s="123">
        <v>19317.83</v>
      </c>
      <c r="FR7" s="85" t="s">
        <v>402</v>
      </c>
      <c r="FS7" s="17"/>
      <c r="FT7" s="123">
        <v>19317.83</v>
      </c>
      <c r="FU7" s="128" t="s">
        <v>402</v>
      </c>
      <c r="FV7" s="17"/>
      <c r="FW7" s="123">
        <v>19317.83</v>
      </c>
      <c r="FX7" s="135" t="s">
        <v>402</v>
      </c>
      <c r="FY7" s="17"/>
      <c r="FZ7" s="123">
        <v>19317.83</v>
      </c>
      <c r="GA7" s="159"/>
    </row>
    <row r="8" spans="1:183" s="1" customFormat="1" ht="24" customHeight="1">
      <c r="A8" s="12"/>
      <c r="B8" s="17" t="s">
        <v>18</v>
      </c>
      <c r="C8" s="22">
        <v>15390.76</v>
      </c>
      <c r="D8" s="17" t="s">
        <v>18</v>
      </c>
      <c r="E8" s="22">
        <v>15390.76</v>
      </c>
      <c r="F8" s="17" t="s">
        <v>18</v>
      </c>
      <c r="G8" s="22">
        <v>15390.76</v>
      </c>
      <c r="H8" s="17" t="s">
        <v>18</v>
      </c>
      <c r="I8" s="22">
        <v>15390.76</v>
      </c>
      <c r="J8" s="17" t="s">
        <v>18</v>
      </c>
      <c r="K8" s="22">
        <v>15390.76</v>
      </c>
      <c r="L8" s="17" t="s">
        <v>18</v>
      </c>
      <c r="M8" s="22">
        <v>15390.76</v>
      </c>
      <c r="N8" s="17" t="s">
        <v>18</v>
      </c>
      <c r="O8" s="22">
        <v>15390.76</v>
      </c>
      <c r="P8" s="17" t="s">
        <v>18</v>
      </c>
      <c r="Q8" s="22">
        <v>15390.76</v>
      </c>
      <c r="R8" s="17" t="s">
        <v>18</v>
      </c>
      <c r="S8" s="18">
        <f aca="true" t="shared" si="0" ref="S8:S42">C8+E8+G8+I8+K8+M8+O8+Q8</f>
        <v>123126.07999999999</v>
      </c>
      <c r="T8" s="19" t="s">
        <v>71</v>
      </c>
      <c r="U8" s="22"/>
      <c r="V8" s="23">
        <v>15390.76</v>
      </c>
      <c r="W8" s="19" t="s">
        <v>71</v>
      </c>
      <c r="X8" s="22"/>
      <c r="Y8" s="23">
        <v>15390.76</v>
      </c>
      <c r="Z8" s="19" t="s">
        <v>71</v>
      </c>
      <c r="AA8" s="22"/>
      <c r="AB8" s="23">
        <v>15390.76</v>
      </c>
      <c r="AC8" s="19" t="s">
        <v>71</v>
      </c>
      <c r="AD8" s="24"/>
      <c r="AE8" s="24">
        <v>15390.76</v>
      </c>
      <c r="AF8" s="24"/>
      <c r="AG8" s="19" t="s">
        <v>71</v>
      </c>
      <c r="AH8" s="22"/>
      <c r="AI8" s="21">
        <v>14661.72</v>
      </c>
      <c r="AJ8" s="19" t="s">
        <v>71</v>
      </c>
      <c r="AK8" s="22"/>
      <c r="AL8" s="21">
        <v>14661.72</v>
      </c>
      <c r="AM8" s="19" t="s">
        <v>71</v>
      </c>
      <c r="AN8" s="22"/>
      <c r="AO8" s="21">
        <v>14661.72</v>
      </c>
      <c r="AP8" s="19" t="s">
        <v>71</v>
      </c>
      <c r="AQ8" s="22"/>
      <c r="AR8" s="21">
        <v>14661.72</v>
      </c>
      <c r="AS8" s="19" t="s">
        <v>71</v>
      </c>
      <c r="AT8" s="22"/>
      <c r="AU8" s="21">
        <v>14661.72</v>
      </c>
      <c r="AV8" s="19" t="s">
        <v>71</v>
      </c>
      <c r="AW8" s="22"/>
      <c r="AX8" s="21">
        <v>14661.72</v>
      </c>
      <c r="AY8" s="19" t="s">
        <v>71</v>
      </c>
      <c r="AZ8" s="22"/>
      <c r="BA8" s="21">
        <v>14661.72</v>
      </c>
      <c r="BB8" s="19" t="s">
        <v>71</v>
      </c>
      <c r="BC8" s="22"/>
      <c r="BD8" s="21">
        <v>14661.72</v>
      </c>
      <c r="BE8" s="19" t="s">
        <v>71</v>
      </c>
      <c r="BF8" s="22"/>
      <c r="BG8" s="21">
        <v>14661.72</v>
      </c>
      <c r="BH8" s="19" t="s">
        <v>71</v>
      </c>
      <c r="BI8" s="22"/>
      <c r="BJ8" s="21">
        <v>14661.72</v>
      </c>
      <c r="BK8" s="19" t="s">
        <v>71</v>
      </c>
      <c r="BL8" s="22"/>
      <c r="BM8" s="21">
        <v>14661.72</v>
      </c>
      <c r="BN8" s="19" t="s">
        <v>71</v>
      </c>
      <c r="BO8" s="22"/>
      <c r="BP8" s="21">
        <v>14661.72</v>
      </c>
      <c r="BQ8" s="21"/>
      <c r="BR8" s="21"/>
      <c r="BS8" s="19" t="s">
        <v>71</v>
      </c>
      <c r="BT8" s="24"/>
      <c r="BU8" s="24">
        <v>9084.45</v>
      </c>
      <c r="BV8" s="19" t="s">
        <v>71</v>
      </c>
      <c r="BW8" s="24"/>
      <c r="BX8" s="24">
        <v>9084.45</v>
      </c>
      <c r="BY8" s="19" t="s">
        <v>71</v>
      </c>
      <c r="BZ8" s="24"/>
      <c r="CA8" s="24">
        <v>9084.45</v>
      </c>
      <c r="CB8" s="19" t="s">
        <v>71</v>
      </c>
      <c r="CC8" s="24"/>
      <c r="CD8" s="24">
        <v>9084.45</v>
      </c>
      <c r="CE8" s="19" t="s">
        <v>71</v>
      </c>
      <c r="CF8" s="24"/>
      <c r="CG8" s="24">
        <v>9084.45</v>
      </c>
      <c r="CH8" s="19" t="s">
        <v>71</v>
      </c>
      <c r="CI8" s="24"/>
      <c r="CJ8" s="24">
        <v>9084.45</v>
      </c>
      <c r="CK8" s="19" t="s">
        <v>71</v>
      </c>
      <c r="CL8" s="24"/>
      <c r="CM8" s="24">
        <v>9084.45</v>
      </c>
      <c r="CN8" s="19" t="s">
        <v>71</v>
      </c>
      <c r="CO8" s="24"/>
      <c r="CP8" s="24">
        <v>9084.45</v>
      </c>
      <c r="CQ8" s="19" t="s">
        <v>71</v>
      </c>
      <c r="CR8" s="24"/>
      <c r="CS8" s="24">
        <v>9084.45</v>
      </c>
      <c r="CT8" s="19" t="s">
        <v>71</v>
      </c>
      <c r="CU8" s="24"/>
      <c r="CV8" s="24">
        <v>9084.45</v>
      </c>
      <c r="CW8" s="19" t="s">
        <v>71</v>
      </c>
      <c r="CX8" s="24"/>
      <c r="CY8" s="24">
        <v>9084.45</v>
      </c>
      <c r="CZ8" s="19" t="s">
        <v>71</v>
      </c>
      <c r="DA8" s="24"/>
      <c r="DB8" s="24">
        <v>9084.45</v>
      </c>
      <c r="DC8" s="10"/>
      <c r="DD8" s="10"/>
      <c r="DE8" s="19" t="s">
        <v>71</v>
      </c>
      <c r="DF8" s="24"/>
      <c r="DG8" s="24">
        <v>9928.26</v>
      </c>
      <c r="DH8" s="19" t="s">
        <v>71</v>
      </c>
      <c r="DI8" s="24"/>
      <c r="DJ8" s="24">
        <v>9928.26</v>
      </c>
      <c r="DK8" s="19" t="s">
        <v>71</v>
      </c>
      <c r="DL8" s="24"/>
      <c r="DM8" s="24">
        <v>9928.26</v>
      </c>
      <c r="DN8" s="19" t="s">
        <v>71</v>
      </c>
      <c r="DO8" s="24"/>
      <c r="DP8" s="24">
        <v>9928.26</v>
      </c>
      <c r="DQ8" s="19" t="s">
        <v>71</v>
      </c>
      <c r="DR8" s="24"/>
      <c r="DS8" s="24">
        <v>9928.26</v>
      </c>
      <c r="DT8" s="19" t="s">
        <v>71</v>
      </c>
      <c r="DU8" s="24"/>
      <c r="DV8" s="24">
        <v>9928.26</v>
      </c>
      <c r="DW8" s="19" t="s">
        <v>71</v>
      </c>
      <c r="DX8" s="24"/>
      <c r="DY8" s="24">
        <v>9928.26</v>
      </c>
      <c r="DZ8" s="19" t="s">
        <v>71</v>
      </c>
      <c r="EA8" s="24"/>
      <c r="EB8" s="24">
        <v>9928.26</v>
      </c>
      <c r="EC8" s="19" t="s">
        <v>71</v>
      </c>
      <c r="ED8" s="24"/>
      <c r="EE8" s="24">
        <v>9928.26</v>
      </c>
      <c r="EF8" s="19" t="s">
        <v>71</v>
      </c>
      <c r="EG8" s="24"/>
      <c r="EH8" s="24">
        <v>9928.26</v>
      </c>
      <c r="EI8" s="19" t="s">
        <v>71</v>
      </c>
      <c r="EJ8" s="24"/>
      <c r="EK8" s="24">
        <v>9928.26</v>
      </c>
      <c r="EL8" s="19" t="s">
        <v>71</v>
      </c>
      <c r="EM8" s="24"/>
      <c r="EN8" s="24">
        <v>9928.26</v>
      </c>
      <c r="EO8" s="24"/>
      <c r="EP8" s="24"/>
      <c r="EQ8" s="65" t="s">
        <v>71</v>
      </c>
      <c r="ER8" s="24"/>
      <c r="ES8" s="124">
        <v>11193.35</v>
      </c>
      <c r="ET8" s="65" t="s">
        <v>71</v>
      </c>
      <c r="EU8" s="24"/>
      <c r="EV8" s="124">
        <v>11193.35</v>
      </c>
      <c r="EW8" s="65" t="s">
        <v>71</v>
      </c>
      <c r="EX8" s="24"/>
      <c r="EY8" s="124">
        <v>11193.35</v>
      </c>
      <c r="EZ8" s="65" t="s">
        <v>71</v>
      </c>
      <c r="FA8" s="24"/>
      <c r="FB8" s="124">
        <v>11193.35</v>
      </c>
      <c r="FC8" s="70" t="s">
        <v>71</v>
      </c>
      <c r="FD8" s="24"/>
      <c r="FE8" s="124">
        <v>11193.35</v>
      </c>
      <c r="FF8" s="74" t="s">
        <v>71</v>
      </c>
      <c r="FG8" s="24"/>
      <c r="FH8" s="124">
        <v>11193.35</v>
      </c>
      <c r="FI8" s="77" t="s">
        <v>71</v>
      </c>
      <c r="FJ8" s="24"/>
      <c r="FK8" s="124">
        <v>11193.35</v>
      </c>
      <c r="FL8" s="79" t="s">
        <v>71</v>
      </c>
      <c r="FM8" s="24"/>
      <c r="FN8" s="124">
        <v>11193.35</v>
      </c>
      <c r="FO8" s="80" t="s">
        <v>71</v>
      </c>
      <c r="FP8" s="24"/>
      <c r="FQ8" s="124">
        <v>11193.35</v>
      </c>
      <c r="FR8" s="85" t="s">
        <v>71</v>
      </c>
      <c r="FS8" s="24"/>
      <c r="FT8" s="124">
        <v>11193.35</v>
      </c>
      <c r="FU8" s="128" t="s">
        <v>71</v>
      </c>
      <c r="FV8" s="24"/>
      <c r="FW8" s="124">
        <v>11193.35</v>
      </c>
      <c r="FX8" s="135" t="s">
        <v>71</v>
      </c>
      <c r="FY8" s="24"/>
      <c r="FZ8" s="124">
        <v>11193.35</v>
      </c>
      <c r="GA8" s="159"/>
    </row>
    <row r="9" spans="1:183" s="1" customFormat="1" ht="16.5" customHeight="1">
      <c r="A9" s="12"/>
      <c r="B9" s="17" t="s">
        <v>18</v>
      </c>
      <c r="C9" s="25">
        <f>SUM(C10:C14)</f>
        <v>1944.09</v>
      </c>
      <c r="D9" s="17" t="s">
        <v>18</v>
      </c>
      <c r="E9" s="25">
        <f>SUM(E10:E14)</f>
        <v>1944.09</v>
      </c>
      <c r="F9" s="17" t="s">
        <v>18</v>
      </c>
      <c r="G9" s="25">
        <f>SUM(G10:G14)</f>
        <v>1944.09</v>
      </c>
      <c r="H9" s="17" t="s">
        <v>18</v>
      </c>
      <c r="I9" s="25">
        <f>SUM(I10:I14)</f>
        <v>1944.09</v>
      </c>
      <c r="J9" s="17" t="s">
        <v>18</v>
      </c>
      <c r="K9" s="25">
        <f>SUM(K10:K14)</f>
        <v>1944.09</v>
      </c>
      <c r="L9" s="17" t="s">
        <v>18</v>
      </c>
      <c r="M9" s="25">
        <f>SUM(M10:M14)</f>
        <v>1944.09</v>
      </c>
      <c r="N9" s="17" t="s">
        <v>18</v>
      </c>
      <c r="O9" s="25">
        <f>SUM(O10:O14)</f>
        <v>1944.09</v>
      </c>
      <c r="P9" s="17" t="s">
        <v>18</v>
      </c>
      <c r="Q9" s="25">
        <f>SUM(Q10:Q14)</f>
        <v>1944.09</v>
      </c>
      <c r="R9" s="17" t="s">
        <v>18</v>
      </c>
      <c r="S9" s="18">
        <f t="shared" si="0"/>
        <v>15552.72</v>
      </c>
      <c r="T9" s="19" t="s">
        <v>4</v>
      </c>
      <c r="U9" s="22" t="s">
        <v>179</v>
      </c>
      <c r="V9" s="21">
        <v>146.35</v>
      </c>
      <c r="W9" s="17" t="s">
        <v>72</v>
      </c>
      <c r="X9" s="25" t="s">
        <v>73</v>
      </c>
      <c r="Y9" s="26">
        <v>721.03</v>
      </c>
      <c r="Z9" s="17" t="s">
        <v>98</v>
      </c>
      <c r="AA9" s="25" t="s">
        <v>99</v>
      </c>
      <c r="AB9" s="26">
        <v>187.35</v>
      </c>
      <c r="AC9" s="19" t="s">
        <v>122</v>
      </c>
      <c r="AD9" s="19" t="s">
        <v>123</v>
      </c>
      <c r="AE9" s="19">
        <v>155.72</v>
      </c>
      <c r="AF9" s="19"/>
      <c r="AG9" s="17" t="s">
        <v>152</v>
      </c>
      <c r="AH9" s="25" t="s">
        <v>153</v>
      </c>
      <c r="AI9" s="25">
        <v>596.49</v>
      </c>
      <c r="AJ9" s="17" t="s">
        <v>180</v>
      </c>
      <c r="AK9" s="25" t="s">
        <v>181</v>
      </c>
      <c r="AL9" s="25">
        <v>1753.73</v>
      </c>
      <c r="AM9" s="17" t="s">
        <v>372</v>
      </c>
      <c r="AN9" s="25" t="s">
        <v>373</v>
      </c>
      <c r="AO9" s="25">
        <v>12440.43</v>
      </c>
      <c r="AP9" s="17" t="s">
        <v>232</v>
      </c>
      <c r="AQ9" s="25" t="s">
        <v>233</v>
      </c>
      <c r="AR9" s="25">
        <v>149.12</v>
      </c>
      <c r="AS9" s="17" t="s">
        <v>254</v>
      </c>
      <c r="AT9" s="25" t="s">
        <v>255</v>
      </c>
      <c r="AU9" s="25">
        <v>445</v>
      </c>
      <c r="AV9" s="17" t="s">
        <v>286</v>
      </c>
      <c r="AW9" s="25" t="s">
        <v>287</v>
      </c>
      <c r="AX9" s="25">
        <v>847</v>
      </c>
      <c r="AY9" s="19" t="s">
        <v>312</v>
      </c>
      <c r="AZ9" s="19" t="s">
        <v>313</v>
      </c>
      <c r="BA9" s="24">
        <v>123.5</v>
      </c>
      <c r="BB9" s="17" t="s">
        <v>299</v>
      </c>
      <c r="BC9" s="25" t="s">
        <v>300</v>
      </c>
      <c r="BD9" s="25">
        <v>70.65</v>
      </c>
      <c r="BE9" s="17" t="s">
        <v>326</v>
      </c>
      <c r="BF9" s="25" t="s">
        <v>327</v>
      </c>
      <c r="BG9" s="25">
        <v>178.76</v>
      </c>
      <c r="BH9" s="17" t="s">
        <v>328</v>
      </c>
      <c r="BI9" s="25" t="s">
        <v>334</v>
      </c>
      <c r="BJ9" s="25">
        <v>44.35</v>
      </c>
      <c r="BK9" s="17" t="s">
        <v>352</v>
      </c>
      <c r="BL9" s="25" t="s">
        <v>351</v>
      </c>
      <c r="BM9" s="25">
        <v>193.94</v>
      </c>
      <c r="BN9" s="19" t="s">
        <v>363</v>
      </c>
      <c r="BO9" s="22" t="s">
        <v>364</v>
      </c>
      <c r="BP9" s="21">
        <v>3726.31</v>
      </c>
      <c r="BQ9" s="21"/>
      <c r="BR9" s="21"/>
      <c r="BS9" s="19" t="s">
        <v>405</v>
      </c>
      <c r="BT9" s="22"/>
      <c r="BU9" s="21">
        <v>7411.4</v>
      </c>
      <c r="BV9" s="19" t="s">
        <v>405</v>
      </c>
      <c r="BW9" s="22"/>
      <c r="BX9" s="21">
        <v>7411.4</v>
      </c>
      <c r="BY9" s="19" t="s">
        <v>405</v>
      </c>
      <c r="BZ9" s="22"/>
      <c r="CA9" s="21">
        <v>7411.4</v>
      </c>
      <c r="CB9" s="19" t="s">
        <v>405</v>
      </c>
      <c r="CC9" s="22"/>
      <c r="CD9" s="21">
        <v>7411.4</v>
      </c>
      <c r="CE9" s="19" t="s">
        <v>405</v>
      </c>
      <c r="CF9" s="22"/>
      <c r="CG9" s="21">
        <v>7411.4</v>
      </c>
      <c r="CH9" s="19" t="s">
        <v>405</v>
      </c>
      <c r="CI9" s="22"/>
      <c r="CJ9" s="21">
        <v>7411.4</v>
      </c>
      <c r="CK9" s="19" t="s">
        <v>405</v>
      </c>
      <c r="CL9" s="22"/>
      <c r="CM9" s="21">
        <v>7411.4</v>
      </c>
      <c r="CN9" s="19" t="s">
        <v>405</v>
      </c>
      <c r="CO9" s="22"/>
      <c r="CP9" s="21">
        <v>7411.4</v>
      </c>
      <c r="CQ9" s="19" t="s">
        <v>405</v>
      </c>
      <c r="CR9" s="22"/>
      <c r="CS9" s="21">
        <v>7411.4</v>
      </c>
      <c r="CT9" s="19" t="s">
        <v>405</v>
      </c>
      <c r="CU9" s="22"/>
      <c r="CV9" s="21">
        <v>7411.4</v>
      </c>
      <c r="CW9" s="19" t="s">
        <v>405</v>
      </c>
      <c r="CX9" s="22"/>
      <c r="CY9" s="21">
        <v>7411.4</v>
      </c>
      <c r="CZ9" s="19" t="s">
        <v>405</v>
      </c>
      <c r="DA9" s="22"/>
      <c r="DB9" s="21">
        <v>7411.4</v>
      </c>
      <c r="DC9" s="10"/>
      <c r="DD9" s="10"/>
      <c r="DE9" s="19" t="s">
        <v>405</v>
      </c>
      <c r="DF9" s="22"/>
      <c r="DG9" s="21">
        <v>9571.12</v>
      </c>
      <c r="DH9" s="19" t="s">
        <v>405</v>
      </c>
      <c r="DI9" s="22"/>
      <c r="DJ9" s="21">
        <v>9571.12</v>
      </c>
      <c r="DK9" s="19" t="s">
        <v>405</v>
      </c>
      <c r="DL9" s="22"/>
      <c r="DM9" s="21">
        <v>9571.12</v>
      </c>
      <c r="DN9" s="19" t="s">
        <v>405</v>
      </c>
      <c r="DO9" s="22"/>
      <c r="DP9" s="21">
        <v>9571.12</v>
      </c>
      <c r="DQ9" s="19" t="s">
        <v>405</v>
      </c>
      <c r="DR9" s="22"/>
      <c r="DS9" s="21">
        <v>9571.12</v>
      </c>
      <c r="DT9" s="19" t="s">
        <v>405</v>
      </c>
      <c r="DU9" s="22"/>
      <c r="DV9" s="21">
        <v>9571.12</v>
      </c>
      <c r="DW9" s="19" t="s">
        <v>405</v>
      </c>
      <c r="DX9" s="22"/>
      <c r="DY9" s="21">
        <v>9571.12</v>
      </c>
      <c r="DZ9" s="19" t="s">
        <v>405</v>
      </c>
      <c r="EA9" s="22"/>
      <c r="EB9" s="21">
        <v>9571.12</v>
      </c>
      <c r="EC9" s="19" t="s">
        <v>405</v>
      </c>
      <c r="ED9" s="22"/>
      <c r="EE9" s="21">
        <v>9571.12</v>
      </c>
      <c r="EF9" s="19" t="s">
        <v>405</v>
      </c>
      <c r="EG9" s="22"/>
      <c r="EH9" s="21">
        <v>9571.12</v>
      </c>
      <c r="EI9" s="19" t="s">
        <v>405</v>
      </c>
      <c r="EJ9" s="22"/>
      <c r="EK9" s="21">
        <v>9571.12</v>
      </c>
      <c r="EL9" s="19" t="s">
        <v>405</v>
      </c>
      <c r="EM9" s="22"/>
      <c r="EN9" s="21">
        <v>9571.12</v>
      </c>
      <c r="EO9" s="21"/>
      <c r="EP9" s="21"/>
      <c r="EQ9" s="65" t="s">
        <v>475</v>
      </c>
      <c r="ER9" s="22"/>
      <c r="ES9" s="123">
        <v>5176.07</v>
      </c>
      <c r="ET9" s="65" t="s">
        <v>475</v>
      </c>
      <c r="EU9" s="22"/>
      <c r="EV9" s="123">
        <v>5176.07</v>
      </c>
      <c r="EW9" s="65" t="s">
        <v>475</v>
      </c>
      <c r="EX9" s="22"/>
      <c r="EY9" s="123">
        <v>5176.07</v>
      </c>
      <c r="EZ9" s="65" t="s">
        <v>475</v>
      </c>
      <c r="FA9" s="22"/>
      <c r="FB9" s="123">
        <v>5176.07</v>
      </c>
      <c r="FC9" s="70" t="s">
        <v>475</v>
      </c>
      <c r="FD9" s="22"/>
      <c r="FE9" s="123">
        <v>5176.07</v>
      </c>
      <c r="FF9" s="74" t="s">
        <v>475</v>
      </c>
      <c r="FG9" s="22"/>
      <c r="FH9" s="123">
        <v>5176.07</v>
      </c>
      <c r="FI9" s="77" t="s">
        <v>475</v>
      </c>
      <c r="FJ9" s="22"/>
      <c r="FK9" s="123">
        <v>5176.07</v>
      </c>
      <c r="FL9" s="79" t="s">
        <v>475</v>
      </c>
      <c r="FM9" s="22"/>
      <c r="FN9" s="123">
        <v>5176.07</v>
      </c>
      <c r="FO9" s="80" t="s">
        <v>475</v>
      </c>
      <c r="FP9" s="22"/>
      <c r="FQ9" s="123">
        <v>5176.07</v>
      </c>
      <c r="FR9" s="85" t="s">
        <v>475</v>
      </c>
      <c r="FS9" s="22"/>
      <c r="FT9" s="123">
        <v>5176.07</v>
      </c>
      <c r="FU9" s="128" t="s">
        <v>475</v>
      </c>
      <c r="FV9" s="22"/>
      <c r="FW9" s="123">
        <v>5176.07</v>
      </c>
      <c r="FX9" s="135" t="s">
        <v>475</v>
      </c>
      <c r="FY9" s="22"/>
      <c r="FZ9" s="123">
        <v>5176.07</v>
      </c>
      <c r="GA9" s="159"/>
    </row>
    <row r="10" spans="1:182" ht="14.25" customHeight="1">
      <c r="A10" s="17"/>
      <c r="B10" s="17" t="s">
        <v>18</v>
      </c>
      <c r="C10" s="27">
        <v>1539.08</v>
      </c>
      <c r="D10" s="17" t="s">
        <v>18</v>
      </c>
      <c r="E10" s="27">
        <v>1539.08</v>
      </c>
      <c r="F10" s="17" t="s">
        <v>18</v>
      </c>
      <c r="G10" s="27">
        <v>1539.08</v>
      </c>
      <c r="H10" s="17" t="s">
        <v>18</v>
      </c>
      <c r="I10" s="27">
        <v>1539.08</v>
      </c>
      <c r="J10" s="17" t="s">
        <v>18</v>
      </c>
      <c r="K10" s="27">
        <v>1539.08</v>
      </c>
      <c r="L10" s="17" t="s">
        <v>18</v>
      </c>
      <c r="M10" s="27">
        <v>1539.08</v>
      </c>
      <c r="N10" s="17" t="s">
        <v>18</v>
      </c>
      <c r="O10" s="27">
        <v>1539.08</v>
      </c>
      <c r="P10" s="17" t="s">
        <v>18</v>
      </c>
      <c r="Q10" s="27">
        <v>1539.08</v>
      </c>
      <c r="R10" s="17" t="s">
        <v>18</v>
      </c>
      <c r="S10" s="18">
        <f t="shared" si="0"/>
        <v>12312.64</v>
      </c>
      <c r="T10" s="17" t="s">
        <v>6</v>
      </c>
      <c r="U10" s="25"/>
      <c r="V10" s="27">
        <v>1539.08</v>
      </c>
      <c r="W10" s="17" t="s">
        <v>75</v>
      </c>
      <c r="X10" s="25" t="s">
        <v>74</v>
      </c>
      <c r="Y10" s="28">
        <v>888.07</v>
      </c>
      <c r="Z10" s="17" t="s">
        <v>98</v>
      </c>
      <c r="AA10" s="25" t="s">
        <v>100</v>
      </c>
      <c r="AB10" s="28">
        <v>174.37</v>
      </c>
      <c r="AC10" s="19" t="s">
        <v>107</v>
      </c>
      <c r="AD10" s="19" t="s">
        <v>124</v>
      </c>
      <c r="AE10" s="19">
        <v>842.46</v>
      </c>
      <c r="AF10" s="19"/>
      <c r="AG10" s="19" t="s">
        <v>154</v>
      </c>
      <c r="AH10" s="19" t="s">
        <v>155</v>
      </c>
      <c r="AI10" s="25">
        <f>1370.18/9</f>
        <v>152.24222222222224</v>
      </c>
      <c r="AJ10" s="19" t="s">
        <v>182</v>
      </c>
      <c r="AK10" s="19" t="s">
        <v>183</v>
      </c>
      <c r="AL10" s="19">
        <v>405.08</v>
      </c>
      <c r="AM10" s="19" t="s">
        <v>212</v>
      </c>
      <c r="AN10" s="19" t="s">
        <v>213</v>
      </c>
      <c r="AO10" s="19">
        <v>3520.15</v>
      </c>
      <c r="AP10" s="19" t="s">
        <v>234</v>
      </c>
      <c r="AQ10" s="19" t="s">
        <v>235</v>
      </c>
      <c r="AR10" s="19">
        <v>257.98</v>
      </c>
      <c r="AS10" s="19" t="s">
        <v>256</v>
      </c>
      <c r="AT10" s="19" t="s">
        <v>257</v>
      </c>
      <c r="AU10" s="19">
        <v>685.09</v>
      </c>
      <c r="AV10" s="19" t="s">
        <v>288</v>
      </c>
      <c r="AW10" s="19" t="s">
        <v>289</v>
      </c>
      <c r="AX10" s="19">
        <v>806.46</v>
      </c>
      <c r="AY10" s="19" t="s">
        <v>315</v>
      </c>
      <c r="AZ10" s="19" t="s">
        <v>314</v>
      </c>
      <c r="BA10" s="19">
        <v>211.95</v>
      </c>
      <c r="BB10" s="19" t="s">
        <v>301</v>
      </c>
      <c r="BC10" s="19" t="s">
        <v>300</v>
      </c>
      <c r="BD10" s="19">
        <v>166.71</v>
      </c>
      <c r="BE10" s="19" t="s">
        <v>328</v>
      </c>
      <c r="BF10" s="19" t="s">
        <v>327</v>
      </c>
      <c r="BG10" s="19">
        <v>44.35</v>
      </c>
      <c r="BH10" s="19" t="s">
        <v>316</v>
      </c>
      <c r="BI10" s="19" t="s">
        <v>335</v>
      </c>
      <c r="BJ10" s="19">
        <v>811.58</v>
      </c>
      <c r="BK10" s="21" t="s">
        <v>328</v>
      </c>
      <c r="BL10" s="19" t="s">
        <v>353</v>
      </c>
      <c r="BM10" s="25">
        <v>44.35</v>
      </c>
      <c r="BN10" s="19" t="s">
        <v>363</v>
      </c>
      <c r="BO10" s="19" t="s">
        <v>364</v>
      </c>
      <c r="BP10" s="19">
        <v>1250.2</v>
      </c>
      <c r="BQ10" s="19"/>
      <c r="BR10" s="19"/>
      <c r="BS10" s="19" t="s">
        <v>395</v>
      </c>
      <c r="BT10" s="19" t="s">
        <v>394</v>
      </c>
      <c r="BU10" s="25">
        <v>181.28</v>
      </c>
      <c r="BV10" s="19" t="s">
        <v>407</v>
      </c>
      <c r="BW10" s="19" t="s">
        <v>408</v>
      </c>
      <c r="BX10" s="25">
        <v>596.48</v>
      </c>
      <c r="BY10" s="19" t="s">
        <v>365</v>
      </c>
      <c r="BZ10" s="19" t="s">
        <v>435</v>
      </c>
      <c r="CA10" s="25">
        <v>56.97</v>
      </c>
      <c r="CB10" s="17" t="s">
        <v>328</v>
      </c>
      <c r="CC10" s="25" t="s">
        <v>440</v>
      </c>
      <c r="CD10" s="25">
        <v>44.35</v>
      </c>
      <c r="CE10" s="17" t="s">
        <v>346</v>
      </c>
      <c r="CF10" s="25" t="s">
        <v>457</v>
      </c>
      <c r="CG10" s="25">
        <v>930.21</v>
      </c>
      <c r="CH10" s="17" t="s">
        <v>346</v>
      </c>
      <c r="CI10" s="25" t="s">
        <v>465</v>
      </c>
      <c r="CJ10" s="25">
        <v>1550.35</v>
      </c>
      <c r="CK10" s="17" t="s">
        <v>448</v>
      </c>
      <c r="CL10" s="25" t="s">
        <v>477</v>
      </c>
      <c r="CM10" s="25">
        <v>1419.61</v>
      </c>
      <c r="CN10" s="17" t="s">
        <v>295</v>
      </c>
      <c r="CO10" s="25" t="s">
        <v>485</v>
      </c>
      <c r="CP10" s="25">
        <v>2163.34</v>
      </c>
      <c r="CQ10" s="19" t="s">
        <v>328</v>
      </c>
      <c r="CR10" s="25" t="s">
        <v>493</v>
      </c>
      <c r="CS10" s="24">
        <v>44.35</v>
      </c>
      <c r="CT10" s="19" t="s">
        <v>391</v>
      </c>
      <c r="CU10" s="25" t="s">
        <v>499</v>
      </c>
      <c r="CV10" s="24">
        <v>164.65</v>
      </c>
      <c r="CW10" s="19" t="s">
        <v>506</v>
      </c>
      <c r="CX10" s="25" t="s">
        <v>507</v>
      </c>
      <c r="CY10" s="24">
        <v>44.35</v>
      </c>
      <c r="CZ10" s="19" t="s">
        <v>516</v>
      </c>
      <c r="DA10" s="25" t="s">
        <v>517</v>
      </c>
      <c r="DB10" s="24">
        <v>2015.01</v>
      </c>
      <c r="DE10" s="19" t="s">
        <v>526</v>
      </c>
      <c r="DF10" s="25" t="s">
        <v>527</v>
      </c>
      <c r="DG10" s="24">
        <v>299.32</v>
      </c>
      <c r="DH10" s="19" t="s">
        <v>537</v>
      </c>
      <c r="DI10" s="25" t="s">
        <v>538</v>
      </c>
      <c r="DJ10" s="24">
        <v>144936.22</v>
      </c>
      <c r="DK10" s="19" t="s">
        <v>221</v>
      </c>
      <c r="DL10" s="25" t="s">
        <v>540</v>
      </c>
      <c r="DM10" s="24">
        <v>205.33</v>
      </c>
      <c r="DN10" s="19" t="s">
        <v>560</v>
      </c>
      <c r="DO10" s="25" t="s">
        <v>561</v>
      </c>
      <c r="DP10" s="24">
        <v>15433.92</v>
      </c>
      <c r="DQ10" s="17" t="s">
        <v>288</v>
      </c>
      <c r="DR10" s="25" t="s">
        <v>569</v>
      </c>
      <c r="DS10" s="25">
        <v>181.81</v>
      </c>
      <c r="DT10" s="17" t="s">
        <v>365</v>
      </c>
      <c r="DU10" s="25" t="s">
        <v>582</v>
      </c>
      <c r="DV10" s="25">
        <v>64.06</v>
      </c>
      <c r="DW10" s="17" t="s">
        <v>295</v>
      </c>
      <c r="DX10" s="25" t="s">
        <v>591</v>
      </c>
      <c r="DY10" s="25">
        <v>336.19</v>
      </c>
      <c r="DZ10" s="17" t="s">
        <v>506</v>
      </c>
      <c r="EA10" s="25" t="s">
        <v>597</v>
      </c>
      <c r="EB10" s="25">
        <v>75.41</v>
      </c>
      <c r="EC10" s="17" t="s">
        <v>613</v>
      </c>
      <c r="ED10" s="25" t="s">
        <v>614</v>
      </c>
      <c r="EE10" s="25">
        <v>801.8</v>
      </c>
      <c r="EF10" s="17" t="s">
        <v>618</v>
      </c>
      <c r="EG10" s="25" t="s">
        <v>619</v>
      </c>
      <c r="EH10" s="25">
        <v>64.06</v>
      </c>
      <c r="EI10" s="17" t="s">
        <v>630</v>
      </c>
      <c r="EJ10" s="25" t="s">
        <v>631</v>
      </c>
      <c r="EK10" s="25">
        <v>393.46</v>
      </c>
      <c r="EL10" s="17" t="s">
        <v>637</v>
      </c>
      <c r="EM10" s="25" t="s">
        <v>641</v>
      </c>
      <c r="EN10" s="25">
        <v>75.41</v>
      </c>
      <c r="EO10" s="25"/>
      <c r="EP10" s="25"/>
      <c r="EQ10" s="65" t="s">
        <v>474</v>
      </c>
      <c r="ER10" s="25"/>
      <c r="ES10" s="125">
        <v>15735.57</v>
      </c>
      <c r="ET10" s="65" t="s">
        <v>474</v>
      </c>
      <c r="EU10" s="25"/>
      <c r="EV10" s="125">
        <v>15735.57</v>
      </c>
      <c r="EW10" s="65" t="s">
        <v>474</v>
      </c>
      <c r="EX10" s="25"/>
      <c r="EY10" s="125">
        <v>15735.57</v>
      </c>
      <c r="EZ10" s="65" t="s">
        <v>474</v>
      </c>
      <c r="FA10" s="25"/>
      <c r="FB10" s="125">
        <v>15735.57</v>
      </c>
      <c r="FC10" s="70" t="s">
        <v>474</v>
      </c>
      <c r="FD10" s="25"/>
      <c r="FE10" s="125">
        <v>15735.57</v>
      </c>
      <c r="FF10" s="74" t="s">
        <v>474</v>
      </c>
      <c r="FG10" s="25"/>
      <c r="FH10" s="125">
        <v>15735.57</v>
      </c>
      <c r="FI10" s="77" t="s">
        <v>474</v>
      </c>
      <c r="FJ10" s="25"/>
      <c r="FK10" s="125">
        <v>15735.57</v>
      </c>
      <c r="FL10" s="79" t="s">
        <v>474</v>
      </c>
      <c r="FM10" s="25"/>
      <c r="FN10" s="125">
        <v>15735.57</v>
      </c>
      <c r="FO10" s="80" t="s">
        <v>474</v>
      </c>
      <c r="FP10" s="25"/>
      <c r="FQ10" s="125">
        <v>15735.57</v>
      </c>
      <c r="FR10" s="85" t="s">
        <v>474</v>
      </c>
      <c r="FS10" s="25"/>
      <c r="FT10" s="125">
        <v>15735.57</v>
      </c>
      <c r="FU10" s="128" t="s">
        <v>474</v>
      </c>
      <c r="FV10" s="25"/>
      <c r="FW10" s="125">
        <v>15735.57</v>
      </c>
      <c r="FX10" s="135" t="s">
        <v>474</v>
      </c>
      <c r="FY10" s="25"/>
      <c r="FZ10" s="125">
        <v>15735.57</v>
      </c>
    </row>
    <row r="11" spans="1:182" ht="23.25" customHeight="1">
      <c r="A11" s="17"/>
      <c r="B11" s="17"/>
      <c r="C11" s="27"/>
      <c r="D11" s="17"/>
      <c r="E11" s="27"/>
      <c r="F11" s="17"/>
      <c r="G11" s="27"/>
      <c r="H11" s="17"/>
      <c r="I11" s="27"/>
      <c r="J11" s="17"/>
      <c r="K11" s="27"/>
      <c r="L11" s="17"/>
      <c r="M11" s="27"/>
      <c r="N11" s="17"/>
      <c r="O11" s="27"/>
      <c r="P11" s="17"/>
      <c r="Q11" s="27"/>
      <c r="R11" s="17"/>
      <c r="S11" s="18">
        <f t="shared" si="0"/>
        <v>0</v>
      </c>
      <c r="T11" s="17" t="s">
        <v>41</v>
      </c>
      <c r="U11" s="25"/>
      <c r="V11" s="27">
        <v>81</v>
      </c>
      <c r="W11" s="17" t="s">
        <v>76</v>
      </c>
      <c r="X11" s="25" t="s">
        <v>77</v>
      </c>
      <c r="Y11" s="28">
        <v>341.66</v>
      </c>
      <c r="Z11" s="17" t="s">
        <v>101</v>
      </c>
      <c r="AA11" s="25" t="s">
        <v>102</v>
      </c>
      <c r="AB11" s="28">
        <v>670.1</v>
      </c>
      <c r="AC11" s="19" t="s">
        <v>98</v>
      </c>
      <c r="AD11" s="19" t="s">
        <v>125</v>
      </c>
      <c r="AE11" s="19">
        <v>162.33</v>
      </c>
      <c r="AF11" s="19"/>
      <c r="AG11" s="19" t="s">
        <v>98</v>
      </c>
      <c r="AH11" s="19" t="s">
        <v>156</v>
      </c>
      <c r="AI11" s="24">
        <v>155.72</v>
      </c>
      <c r="AJ11" s="19" t="s">
        <v>184</v>
      </c>
      <c r="AK11" s="19" t="s">
        <v>185</v>
      </c>
      <c r="AL11" s="24">
        <v>651.71</v>
      </c>
      <c r="AM11" s="19" t="s">
        <v>98</v>
      </c>
      <c r="AN11" s="19" t="s">
        <v>214</v>
      </c>
      <c r="AO11" s="24">
        <v>82.48</v>
      </c>
      <c r="AP11" s="19" t="s">
        <v>229</v>
      </c>
      <c r="AQ11" s="19" t="s">
        <v>236</v>
      </c>
      <c r="AR11" s="24">
        <v>164.95</v>
      </c>
      <c r="AS11" s="19" t="s">
        <v>258</v>
      </c>
      <c r="AT11" s="19" t="s">
        <v>259</v>
      </c>
      <c r="AU11" s="24">
        <v>157.03</v>
      </c>
      <c r="AV11" s="19" t="s">
        <v>290</v>
      </c>
      <c r="AW11" s="19" t="s">
        <v>291</v>
      </c>
      <c r="AX11" s="24">
        <v>790.76</v>
      </c>
      <c r="AY11" s="29" t="s">
        <v>316</v>
      </c>
      <c r="AZ11" s="19" t="s">
        <v>317</v>
      </c>
      <c r="BA11" s="25">
        <v>811.6</v>
      </c>
      <c r="BB11" s="19" t="s">
        <v>303</v>
      </c>
      <c r="BC11" s="22" t="s">
        <v>302</v>
      </c>
      <c r="BD11" s="30">
        <v>141.3</v>
      </c>
      <c r="BE11" s="19" t="s">
        <v>329</v>
      </c>
      <c r="BF11" s="22" t="s">
        <v>327</v>
      </c>
      <c r="BG11" s="30">
        <v>333.36</v>
      </c>
      <c r="BH11" s="19" t="s">
        <v>336</v>
      </c>
      <c r="BI11" s="19" t="s">
        <v>335</v>
      </c>
      <c r="BJ11" s="30">
        <v>113.94</v>
      </c>
      <c r="BK11" s="19" t="s">
        <v>288</v>
      </c>
      <c r="BL11" s="22" t="s">
        <v>354</v>
      </c>
      <c r="BM11" s="30">
        <v>306.6</v>
      </c>
      <c r="BN11" s="17" t="s">
        <v>365</v>
      </c>
      <c r="BO11" s="25" t="s">
        <v>366</v>
      </c>
      <c r="BP11" s="25">
        <v>227.88</v>
      </c>
      <c r="BQ11" s="25"/>
      <c r="BR11" s="25"/>
      <c r="BS11" s="12" t="s">
        <v>393</v>
      </c>
      <c r="BT11" s="25" t="s">
        <v>394</v>
      </c>
      <c r="BU11" s="24">
        <v>146.35</v>
      </c>
      <c r="BV11" s="19" t="s">
        <v>407</v>
      </c>
      <c r="BW11" s="19" t="s">
        <v>408</v>
      </c>
      <c r="BX11" s="25">
        <v>1064.66</v>
      </c>
      <c r="BY11" s="19" t="s">
        <v>346</v>
      </c>
      <c r="BZ11" s="19" t="s">
        <v>436</v>
      </c>
      <c r="CA11" s="25">
        <v>310.07</v>
      </c>
      <c r="CB11" s="19" t="s">
        <v>441</v>
      </c>
      <c r="CC11" s="19" t="s">
        <v>440</v>
      </c>
      <c r="CD11" s="25">
        <v>1623.16</v>
      </c>
      <c r="CE11" s="19" t="s">
        <v>460</v>
      </c>
      <c r="CF11" s="19" t="s">
        <v>461</v>
      </c>
      <c r="CG11" s="25">
        <v>596.48</v>
      </c>
      <c r="CH11" s="19" t="s">
        <v>466</v>
      </c>
      <c r="CI11" s="31">
        <v>40459</v>
      </c>
      <c r="CJ11" s="25">
        <v>338.76</v>
      </c>
      <c r="CK11" s="19" t="s">
        <v>391</v>
      </c>
      <c r="CL11" s="31" t="s">
        <v>478</v>
      </c>
      <c r="CM11" s="25">
        <v>164.65</v>
      </c>
      <c r="CN11" s="17" t="s">
        <v>486</v>
      </c>
      <c r="CO11" s="25" t="s">
        <v>487</v>
      </c>
      <c r="CP11" s="24">
        <v>603.26</v>
      </c>
      <c r="CQ11" s="17" t="s">
        <v>344</v>
      </c>
      <c r="CR11" s="25" t="s">
        <v>494</v>
      </c>
      <c r="CS11" s="24">
        <v>1563.08</v>
      </c>
      <c r="CT11" s="19" t="s">
        <v>363</v>
      </c>
      <c r="CU11" s="25" t="s">
        <v>500</v>
      </c>
      <c r="CV11" s="24">
        <v>2129.32</v>
      </c>
      <c r="CW11" s="19" t="s">
        <v>391</v>
      </c>
      <c r="CX11" s="25" t="s">
        <v>508</v>
      </c>
      <c r="CY11" s="24">
        <v>164.65</v>
      </c>
      <c r="CZ11" s="19" t="s">
        <v>250</v>
      </c>
      <c r="DA11" s="25" t="s">
        <v>517</v>
      </c>
      <c r="DB11" s="24">
        <v>193.94</v>
      </c>
      <c r="DE11" s="19" t="s">
        <v>528</v>
      </c>
      <c r="DF11" s="25" t="s">
        <v>529</v>
      </c>
      <c r="DG11" s="24">
        <v>340.7</v>
      </c>
      <c r="DH11" s="17" t="s">
        <v>393</v>
      </c>
      <c r="DI11" s="25"/>
      <c r="DJ11" s="25">
        <v>146.35</v>
      </c>
      <c r="DK11" s="17" t="s">
        <v>506</v>
      </c>
      <c r="DL11" s="25" t="s">
        <v>541</v>
      </c>
      <c r="DM11" s="25">
        <v>75.41</v>
      </c>
      <c r="DN11" s="17" t="s">
        <v>562</v>
      </c>
      <c r="DO11" s="25" t="s">
        <v>563</v>
      </c>
      <c r="DP11" s="25">
        <v>1170.87</v>
      </c>
      <c r="DQ11" s="17" t="s">
        <v>570</v>
      </c>
      <c r="DR11" s="25" t="s">
        <v>571</v>
      </c>
      <c r="DS11" s="25">
        <v>340.7</v>
      </c>
      <c r="DT11" s="17" t="s">
        <v>391</v>
      </c>
      <c r="DU11" s="25" t="s">
        <v>582</v>
      </c>
      <c r="DV11" s="25">
        <v>191.46</v>
      </c>
      <c r="DW11" s="17" t="s">
        <v>592</v>
      </c>
      <c r="DX11" s="25" t="s">
        <v>593</v>
      </c>
      <c r="DY11" s="25">
        <v>39236.6</v>
      </c>
      <c r="DZ11" s="17" t="s">
        <v>594</v>
      </c>
      <c r="EA11" s="25" t="s">
        <v>598</v>
      </c>
      <c r="EB11" s="25">
        <v>214.79</v>
      </c>
      <c r="EC11" s="17" t="s">
        <v>615</v>
      </c>
      <c r="ED11" s="25" t="s">
        <v>616</v>
      </c>
      <c r="EE11" s="25">
        <v>10767.99</v>
      </c>
      <c r="EF11" s="17" t="s">
        <v>620</v>
      </c>
      <c r="EG11" s="25" t="s">
        <v>619</v>
      </c>
      <c r="EH11" s="25">
        <v>75.41</v>
      </c>
      <c r="EI11" s="17" t="s">
        <v>632</v>
      </c>
      <c r="EJ11" s="25" t="s">
        <v>633</v>
      </c>
      <c r="EK11" s="25">
        <v>452.46</v>
      </c>
      <c r="EL11" s="17" t="s">
        <v>644</v>
      </c>
      <c r="EM11" s="25" t="s">
        <v>645</v>
      </c>
      <c r="EN11" s="25">
        <v>166.25</v>
      </c>
      <c r="EO11" s="25"/>
      <c r="EP11" s="25"/>
      <c r="EQ11" s="65" t="s">
        <v>660</v>
      </c>
      <c r="ER11" s="25"/>
      <c r="ES11" s="125">
        <v>135.03</v>
      </c>
      <c r="ET11" s="65" t="s">
        <v>660</v>
      </c>
      <c r="EU11" s="25"/>
      <c r="EV11" s="125">
        <v>135.03</v>
      </c>
      <c r="EW11" s="65" t="s">
        <v>660</v>
      </c>
      <c r="EX11" s="25"/>
      <c r="EY11" s="125">
        <v>135.03</v>
      </c>
      <c r="EZ11" s="65" t="s">
        <v>660</v>
      </c>
      <c r="FA11" s="25"/>
      <c r="FB11" s="125">
        <v>135.03</v>
      </c>
      <c r="FC11" s="70" t="s">
        <v>660</v>
      </c>
      <c r="FD11" s="25"/>
      <c r="FE11" s="125">
        <v>135.03</v>
      </c>
      <c r="FF11" s="74" t="s">
        <v>660</v>
      </c>
      <c r="FG11" s="25"/>
      <c r="FH11" s="125">
        <v>135.03</v>
      </c>
      <c r="FI11" s="77" t="s">
        <v>660</v>
      </c>
      <c r="FJ11" s="25"/>
      <c r="FK11" s="125">
        <v>135.03</v>
      </c>
      <c r="FL11" s="79" t="s">
        <v>660</v>
      </c>
      <c r="FM11" s="25"/>
      <c r="FN11" s="125">
        <v>135.03</v>
      </c>
      <c r="FO11" s="80" t="s">
        <v>660</v>
      </c>
      <c r="FP11" s="25"/>
      <c r="FQ11" s="125">
        <v>135.03</v>
      </c>
      <c r="FR11" s="85" t="s">
        <v>660</v>
      </c>
      <c r="FS11" s="25"/>
      <c r="FT11" s="125">
        <v>135.03</v>
      </c>
      <c r="FU11" s="128" t="s">
        <v>660</v>
      </c>
      <c r="FV11" s="25"/>
      <c r="FW11" s="125">
        <v>135.03</v>
      </c>
      <c r="FX11" s="135" t="s">
        <v>660</v>
      </c>
      <c r="FY11" s="25"/>
      <c r="FZ11" s="125">
        <v>135.03</v>
      </c>
    </row>
    <row r="12" spans="1:182" ht="24" customHeight="1">
      <c r="A12" s="17"/>
      <c r="B12" s="17" t="s">
        <v>18</v>
      </c>
      <c r="C12" s="27">
        <v>81</v>
      </c>
      <c r="D12" s="17" t="s">
        <v>18</v>
      </c>
      <c r="E12" s="27">
        <v>81</v>
      </c>
      <c r="F12" s="17" t="s">
        <v>18</v>
      </c>
      <c r="G12" s="27">
        <v>81</v>
      </c>
      <c r="H12" s="17" t="s">
        <v>18</v>
      </c>
      <c r="I12" s="27">
        <v>81</v>
      </c>
      <c r="J12" s="17" t="s">
        <v>18</v>
      </c>
      <c r="K12" s="27">
        <v>81</v>
      </c>
      <c r="L12" s="17" t="s">
        <v>18</v>
      </c>
      <c r="M12" s="27">
        <v>81</v>
      </c>
      <c r="N12" s="17" t="s">
        <v>18</v>
      </c>
      <c r="O12" s="27">
        <v>81</v>
      </c>
      <c r="P12" s="17" t="s">
        <v>18</v>
      </c>
      <c r="Q12" s="27">
        <v>81</v>
      </c>
      <c r="R12" s="17" t="s">
        <v>18</v>
      </c>
      <c r="S12" s="18">
        <f t="shared" si="0"/>
        <v>648</v>
      </c>
      <c r="T12" s="17" t="s">
        <v>15</v>
      </c>
      <c r="U12" s="25"/>
      <c r="V12" s="27">
        <v>81</v>
      </c>
      <c r="W12" s="17" t="s">
        <v>78</v>
      </c>
      <c r="X12" s="25" t="s">
        <v>79</v>
      </c>
      <c r="Y12" s="28">
        <v>723.71</v>
      </c>
      <c r="Z12" s="17" t="s">
        <v>103</v>
      </c>
      <c r="AA12" s="25" t="s">
        <v>104</v>
      </c>
      <c r="AB12" s="28">
        <v>167.52</v>
      </c>
      <c r="AC12" s="19" t="s">
        <v>126</v>
      </c>
      <c r="AD12" s="19" t="s">
        <v>127</v>
      </c>
      <c r="AE12" s="19">
        <v>68.79</v>
      </c>
      <c r="AF12" s="19"/>
      <c r="AG12" s="17" t="s">
        <v>157</v>
      </c>
      <c r="AH12" s="25" t="s">
        <v>158</v>
      </c>
      <c r="AI12" s="28">
        <v>2015.81</v>
      </c>
      <c r="AJ12" s="17" t="s">
        <v>186</v>
      </c>
      <c r="AK12" s="25" t="s">
        <v>187</v>
      </c>
      <c r="AL12" s="28">
        <v>351.85</v>
      </c>
      <c r="AM12" s="17" t="s">
        <v>215</v>
      </c>
      <c r="AN12" s="25" t="s">
        <v>216</v>
      </c>
      <c r="AO12" s="28">
        <v>834.04</v>
      </c>
      <c r="AP12" s="17" t="s">
        <v>237</v>
      </c>
      <c r="AQ12" s="25" t="s">
        <v>238</v>
      </c>
      <c r="AR12" s="28">
        <v>298.25</v>
      </c>
      <c r="AS12" s="19" t="s">
        <v>260</v>
      </c>
      <c r="AT12" s="19" t="s">
        <v>261</v>
      </c>
      <c r="AU12" s="19">
        <v>108.45</v>
      </c>
      <c r="AV12" s="19" t="s">
        <v>292</v>
      </c>
      <c r="AW12" s="19" t="s">
        <v>293</v>
      </c>
      <c r="AX12" s="19">
        <v>70.65</v>
      </c>
      <c r="AY12" s="19" t="s">
        <v>270</v>
      </c>
      <c r="AZ12" s="19" t="s">
        <v>321</v>
      </c>
      <c r="BA12" s="19">
        <v>146.35</v>
      </c>
      <c r="BB12" s="21" t="s">
        <v>304</v>
      </c>
      <c r="BC12" s="19" t="s">
        <v>302</v>
      </c>
      <c r="BD12" s="25">
        <v>90.23</v>
      </c>
      <c r="BE12" s="21" t="s">
        <v>330</v>
      </c>
      <c r="BF12" s="19" t="s">
        <v>331</v>
      </c>
      <c r="BG12" s="25">
        <v>180.46</v>
      </c>
      <c r="BH12" s="21" t="s">
        <v>328</v>
      </c>
      <c r="BI12" s="19" t="s">
        <v>337</v>
      </c>
      <c r="BJ12" s="25">
        <v>44.35</v>
      </c>
      <c r="BK12" s="17" t="s">
        <v>316</v>
      </c>
      <c r="BL12" s="25" t="s">
        <v>355</v>
      </c>
      <c r="BM12" s="25">
        <v>811.58</v>
      </c>
      <c r="BN12" s="21" t="s">
        <v>362</v>
      </c>
      <c r="BO12" s="19" t="s">
        <v>367</v>
      </c>
      <c r="BP12" s="25">
        <v>193.94</v>
      </c>
      <c r="BQ12" s="25"/>
      <c r="BR12" s="25"/>
      <c r="BS12" s="17"/>
      <c r="BT12" s="25"/>
      <c r="BU12" s="25"/>
      <c r="BV12" s="17" t="s">
        <v>409</v>
      </c>
      <c r="BW12" s="25" t="s">
        <v>408</v>
      </c>
      <c r="BX12" s="25">
        <v>3859.44</v>
      </c>
      <c r="BY12" s="17" t="s">
        <v>437</v>
      </c>
      <c r="BZ12" s="25" t="s">
        <v>436</v>
      </c>
      <c r="CA12" s="25">
        <v>1064.66</v>
      </c>
      <c r="CB12" s="17" t="s">
        <v>363</v>
      </c>
      <c r="CC12" s="25" t="s">
        <v>442</v>
      </c>
      <c r="CD12" s="25">
        <v>1064.66</v>
      </c>
      <c r="CE12" s="17" t="s">
        <v>427</v>
      </c>
      <c r="CF12" s="25" t="s">
        <v>461</v>
      </c>
      <c r="CG12" s="25">
        <v>733.08</v>
      </c>
      <c r="CH12" s="19" t="s">
        <v>328</v>
      </c>
      <c r="CI12" s="25" t="s">
        <v>467</v>
      </c>
      <c r="CJ12" s="24">
        <v>44.35</v>
      </c>
      <c r="CK12" s="19" t="s">
        <v>379</v>
      </c>
      <c r="CL12" s="25" t="s">
        <v>479</v>
      </c>
      <c r="CM12" s="24">
        <v>17679.5</v>
      </c>
      <c r="CN12" s="19" t="s">
        <v>488</v>
      </c>
      <c r="CO12" s="25" t="s">
        <v>489</v>
      </c>
      <c r="CP12" s="24">
        <v>2186.8</v>
      </c>
      <c r="CQ12" s="19" t="s">
        <v>495</v>
      </c>
      <c r="CR12" s="25" t="s">
        <v>494</v>
      </c>
      <c r="CS12" s="24">
        <v>306.6</v>
      </c>
      <c r="CT12" s="19" t="s">
        <v>501</v>
      </c>
      <c r="CU12" s="25" t="s">
        <v>500</v>
      </c>
      <c r="CV12" s="24">
        <v>1154.2</v>
      </c>
      <c r="CW12" s="19" t="s">
        <v>509</v>
      </c>
      <c r="CX12" s="25" t="s">
        <v>510</v>
      </c>
      <c r="CY12" s="24">
        <v>7358.59</v>
      </c>
      <c r="CZ12" s="19" t="s">
        <v>518</v>
      </c>
      <c r="DA12" s="25" t="s">
        <v>519</v>
      </c>
      <c r="DB12" s="24">
        <v>1699.16</v>
      </c>
      <c r="DE12" s="17" t="s">
        <v>506</v>
      </c>
      <c r="DF12" s="25" t="s">
        <v>530</v>
      </c>
      <c r="DG12" s="25">
        <v>75.41</v>
      </c>
      <c r="DH12" s="19" t="s">
        <v>395</v>
      </c>
      <c r="DI12" s="19"/>
      <c r="DJ12" s="25">
        <v>193.56</v>
      </c>
      <c r="DK12" s="17" t="s">
        <v>423</v>
      </c>
      <c r="DL12" s="25" t="s">
        <v>542</v>
      </c>
      <c r="DM12" s="25">
        <v>133421.48</v>
      </c>
      <c r="DN12" s="19" t="s">
        <v>564</v>
      </c>
      <c r="DO12" s="19" t="s">
        <v>563</v>
      </c>
      <c r="DP12" s="25">
        <v>6652.91</v>
      </c>
      <c r="DQ12" s="19" t="s">
        <v>391</v>
      </c>
      <c r="DR12" s="19" t="s">
        <v>572</v>
      </c>
      <c r="DS12" s="25">
        <v>191.46</v>
      </c>
      <c r="DT12" s="19" t="s">
        <v>583</v>
      </c>
      <c r="DU12" s="19" t="s">
        <v>584</v>
      </c>
      <c r="DV12" s="25">
        <v>6000</v>
      </c>
      <c r="DW12" s="19" t="s">
        <v>594</v>
      </c>
      <c r="DX12" s="19" t="s">
        <v>595</v>
      </c>
      <c r="DY12" s="25">
        <v>345.83</v>
      </c>
      <c r="DZ12" s="19" t="s">
        <v>599</v>
      </c>
      <c r="EA12" s="19" t="s">
        <v>600</v>
      </c>
      <c r="EB12" s="25">
        <v>678.69</v>
      </c>
      <c r="EC12" s="19" t="s">
        <v>613</v>
      </c>
      <c r="ED12" s="19" t="s">
        <v>616</v>
      </c>
      <c r="EE12" s="25">
        <v>1603.6</v>
      </c>
      <c r="EF12" s="19" t="s">
        <v>621</v>
      </c>
      <c r="EG12" s="19" t="s">
        <v>622</v>
      </c>
      <c r="EH12" s="25">
        <v>457.05</v>
      </c>
      <c r="EI12" s="19" t="s">
        <v>632</v>
      </c>
      <c r="EJ12" s="19" t="s">
        <v>633</v>
      </c>
      <c r="EK12" s="25">
        <v>10255.76</v>
      </c>
      <c r="EL12" s="19" t="s">
        <v>649</v>
      </c>
      <c r="EM12" s="19" t="s">
        <v>650</v>
      </c>
      <c r="EN12" s="25">
        <v>241.6</v>
      </c>
      <c r="EO12" s="25"/>
      <c r="EP12" s="25"/>
      <c r="EQ12" s="65" t="s">
        <v>661</v>
      </c>
      <c r="ER12" s="64"/>
      <c r="ES12" s="125">
        <v>135.03</v>
      </c>
      <c r="ET12" s="65" t="s">
        <v>661</v>
      </c>
      <c r="EU12" s="64"/>
      <c r="EV12" s="125">
        <v>135.03</v>
      </c>
      <c r="EW12" s="65" t="s">
        <v>661</v>
      </c>
      <c r="EX12" s="64"/>
      <c r="EY12" s="125">
        <v>135.03</v>
      </c>
      <c r="EZ12" s="65" t="s">
        <v>661</v>
      </c>
      <c r="FA12" s="64"/>
      <c r="FB12" s="125">
        <v>135.03</v>
      </c>
      <c r="FC12" s="70" t="s">
        <v>661</v>
      </c>
      <c r="FD12" s="69"/>
      <c r="FE12" s="125">
        <v>135.03</v>
      </c>
      <c r="FF12" s="74" t="s">
        <v>661</v>
      </c>
      <c r="FG12" s="75"/>
      <c r="FH12" s="125">
        <v>135.03</v>
      </c>
      <c r="FI12" s="77" t="s">
        <v>661</v>
      </c>
      <c r="FJ12" s="76"/>
      <c r="FK12" s="125">
        <v>135.03</v>
      </c>
      <c r="FL12" s="79" t="s">
        <v>661</v>
      </c>
      <c r="FM12" s="78"/>
      <c r="FN12" s="125">
        <v>135.03</v>
      </c>
      <c r="FO12" s="80" t="s">
        <v>661</v>
      </c>
      <c r="FP12" s="81"/>
      <c r="FQ12" s="125">
        <v>135.03</v>
      </c>
      <c r="FR12" s="85" t="s">
        <v>661</v>
      </c>
      <c r="FS12" s="84"/>
      <c r="FT12" s="125">
        <v>135.03</v>
      </c>
      <c r="FU12" s="128" t="s">
        <v>661</v>
      </c>
      <c r="FV12" s="127"/>
      <c r="FW12" s="125">
        <v>135.03</v>
      </c>
      <c r="FX12" s="135" t="s">
        <v>661</v>
      </c>
      <c r="FY12" s="136"/>
      <c r="FZ12" s="125">
        <v>135.03</v>
      </c>
    </row>
    <row r="13" spans="1:182" ht="33" customHeight="1">
      <c r="A13" s="17"/>
      <c r="B13" s="17" t="s">
        <v>18</v>
      </c>
      <c r="C13" s="27">
        <v>243.01</v>
      </c>
      <c r="D13" s="17" t="s">
        <v>18</v>
      </c>
      <c r="E13" s="27">
        <v>243.01</v>
      </c>
      <c r="F13" s="17" t="s">
        <v>18</v>
      </c>
      <c r="G13" s="27">
        <v>243.01</v>
      </c>
      <c r="H13" s="17" t="s">
        <v>18</v>
      </c>
      <c r="I13" s="27">
        <v>243.01</v>
      </c>
      <c r="J13" s="17" t="s">
        <v>18</v>
      </c>
      <c r="K13" s="27">
        <v>243.01</v>
      </c>
      <c r="L13" s="17" t="s">
        <v>18</v>
      </c>
      <c r="M13" s="27">
        <v>243.01</v>
      </c>
      <c r="N13" s="17" t="s">
        <v>18</v>
      </c>
      <c r="O13" s="27">
        <v>243.01</v>
      </c>
      <c r="P13" s="17" t="s">
        <v>18</v>
      </c>
      <c r="Q13" s="27">
        <v>243.01</v>
      </c>
      <c r="R13" s="17" t="s">
        <v>18</v>
      </c>
      <c r="S13" s="18">
        <f t="shared" si="0"/>
        <v>1944.08</v>
      </c>
      <c r="T13" s="17" t="s">
        <v>16</v>
      </c>
      <c r="U13" s="25"/>
      <c r="V13" s="27">
        <v>243.01</v>
      </c>
      <c r="W13" s="17" t="s">
        <v>80</v>
      </c>
      <c r="X13" s="25" t="s">
        <v>81</v>
      </c>
      <c r="Y13" s="28">
        <v>341.66</v>
      </c>
      <c r="Z13" s="17" t="s">
        <v>105</v>
      </c>
      <c r="AA13" s="25" t="s">
        <v>106</v>
      </c>
      <c r="AB13" s="28">
        <v>164.63</v>
      </c>
      <c r="AC13" s="19" t="s">
        <v>128</v>
      </c>
      <c r="AD13" s="19" t="s">
        <v>129</v>
      </c>
      <c r="AE13" s="19">
        <v>298.25</v>
      </c>
      <c r="AF13" s="19"/>
      <c r="AG13" s="19" t="s">
        <v>107</v>
      </c>
      <c r="AH13" s="19" t="s">
        <v>159</v>
      </c>
      <c r="AI13" s="24">
        <f>2762.29/7</f>
        <v>394.61285714285714</v>
      </c>
      <c r="AJ13" s="17" t="s">
        <v>188</v>
      </c>
      <c r="AK13" s="25" t="s">
        <v>189</v>
      </c>
      <c r="AL13" s="27">
        <v>328.49</v>
      </c>
      <c r="AM13" s="17" t="s">
        <v>217</v>
      </c>
      <c r="AN13" s="25" t="s">
        <v>218</v>
      </c>
      <c r="AO13" s="27">
        <v>547.79</v>
      </c>
      <c r="AP13" s="17" t="s">
        <v>239</v>
      </c>
      <c r="AQ13" s="25" t="s">
        <v>240</v>
      </c>
      <c r="AR13" s="27">
        <v>802.02</v>
      </c>
      <c r="AS13" s="17" t="s">
        <v>258</v>
      </c>
      <c r="AT13" s="25" t="s">
        <v>262</v>
      </c>
      <c r="AU13" s="25">
        <v>412.39</v>
      </c>
      <c r="AV13" s="17" t="s">
        <v>292</v>
      </c>
      <c r="AW13" s="25" t="s">
        <v>293</v>
      </c>
      <c r="AX13" s="25">
        <v>211.95</v>
      </c>
      <c r="AY13" s="17" t="s">
        <v>273</v>
      </c>
      <c r="AZ13" s="25" t="s">
        <v>322</v>
      </c>
      <c r="BA13" s="25">
        <v>859.66</v>
      </c>
      <c r="BB13" s="17" t="s">
        <v>305</v>
      </c>
      <c r="BC13" s="19" t="s">
        <v>306</v>
      </c>
      <c r="BD13" s="25">
        <v>7749.18</v>
      </c>
      <c r="BE13" s="17" t="s">
        <v>338</v>
      </c>
      <c r="BF13" s="19" t="s">
        <v>339</v>
      </c>
      <c r="BG13" s="25">
        <v>1116.24</v>
      </c>
      <c r="BH13" s="17" t="s">
        <v>346</v>
      </c>
      <c r="BI13" s="19" t="s">
        <v>347</v>
      </c>
      <c r="BJ13" s="25">
        <v>310.07</v>
      </c>
      <c r="BK13" s="17" t="s">
        <v>336</v>
      </c>
      <c r="BL13" s="19" t="s">
        <v>356</v>
      </c>
      <c r="BM13" s="25">
        <v>227.88</v>
      </c>
      <c r="BN13" s="21" t="s">
        <v>295</v>
      </c>
      <c r="BO13" s="19" t="s">
        <v>367</v>
      </c>
      <c r="BP13" s="25">
        <v>1081.67</v>
      </c>
      <c r="BQ13" s="25"/>
      <c r="BR13" s="25"/>
      <c r="BS13" s="21" t="s">
        <v>377</v>
      </c>
      <c r="BT13" s="19" t="s">
        <v>378</v>
      </c>
      <c r="BU13" s="25">
        <v>92834.83</v>
      </c>
      <c r="BV13" s="21" t="s">
        <v>410</v>
      </c>
      <c r="BW13" s="19" t="s">
        <v>408</v>
      </c>
      <c r="BX13" s="25">
        <v>2308.48</v>
      </c>
      <c r="BY13" s="21" t="s">
        <v>427</v>
      </c>
      <c r="BZ13" s="19" t="s">
        <v>438</v>
      </c>
      <c r="CA13" s="25">
        <v>122.18</v>
      </c>
      <c r="CB13" s="17" t="s">
        <v>363</v>
      </c>
      <c r="CC13" s="25" t="s">
        <v>442</v>
      </c>
      <c r="CD13" s="25">
        <v>596.48</v>
      </c>
      <c r="CE13" s="19" t="s">
        <v>462</v>
      </c>
      <c r="CF13" s="25" t="s">
        <v>463</v>
      </c>
      <c r="CG13" s="24">
        <v>199.49</v>
      </c>
      <c r="CH13" s="19" t="s">
        <v>468</v>
      </c>
      <c r="CI13" s="19" t="s">
        <v>469</v>
      </c>
      <c r="CJ13" s="25">
        <v>1072.44</v>
      </c>
      <c r="CK13" s="19" t="s">
        <v>480</v>
      </c>
      <c r="CL13" s="19" t="s">
        <v>479</v>
      </c>
      <c r="CM13" s="25">
        <v>25647.55</v>
      </c>
      <c r="CN13" s="19" t="s">
        <v>295</v>
      </c>
      <c r="CO13" s="19" t="s">
        <v>489</v>
      </c>
      <c r="CP13" s="25">
        <v>1081.67</v>
      </c>
      <c r="CQ13" s="17" t="s">
        <v>496</v>
      </c>
      <c r="CR13" s="25" t="s">
        <v>497</v>
      </c>
      <c r="CS13" s="25">
        <v>313.65</v>
      </c>
      <c r="CT13" s="17" t="s">
        <v>502</v>
      </c>
      <c r="CU13" s="25" t="s">
        <v>500</v>
      </c>
      <c r="CV13" s="25">
        <v>260.47</v>
      </c>
      <c r="CW13" s="17" t="s">
        <v>511</v>
      </c>
      <c r="CX13" s="25" t="s">
        <v>512</v>
      </c>
      <c r="CY13" s="25">
        <v>2045.81</v>
      </c>
      <c r="CZ13" s="17" t="s">
        <v>370</v>
      </c>
      <c r="DA13" s="25" t="s">
        <v>520</v>
      </c>
      <c r="DB13" s="25">
        <v>405.7</v>
      </c>
      <c r="DE13" s="17" t="s">
        <v>531</v>
      </c>
      <c r="DF13" s="25" t="s">
        <v>532</v>
      </c>
      <c r="DG13" s="25">
        <v>324.63</v>
      </c>
      <c r="DH13" s="17" t="s">
        <v>557</v>
      </c>
      <c r="DI13" s="25"/>
      <c r="DJ13" s="25">
        <v>384.87</v>
      </c>
      <c r="DK13" s="17" t="s">
        <v>543</v>
      </c>
      <c r="DL13" s="25" t="s">
        <v>544</v>
      </c>
      <c r="DM13" s="25">
        <v>2753.04</v>
      </c>
      <c r="DN13" s="19" t="s">
        <v>564</v>
      </c>
      <c r="DO13" s="19" t="s">
        <v>563</v>
      </c>
      <c r="DP13" s="25">
        <v>914.9</v>
      </c>
      <c r="DQ13" s="17" t="s">
        <v>506</v>
      </c>
      <c r="DR13" s="25" t="s">
        <v>573</v>
      </c>
      <c r="DS13" s="25">
        <v>75.41</v>
      </c>
      <c r="DT13" s="17" t="s">
        <v>585</v>
      </c>
      <c r="DU13" s="25" t="s">
        <v>586</v>
      </c>
      <c r="DV13" s="25">
        <v>323.1</v>
      </c>
      <c r="DW13" s="17"/>
      <c r="DX13" s="25"/>
      <c r="DY13" s="25"/>
      <c r="DZ13" s="17" t="s">
        <v>601</v>
      </c>
      <c r="EA13" s="25" t="s">
        <v>600</v>
      </c>
      <c r="EB13" s="25">
        <v>162.7</v>
      </c>
      <c r="EC13" s="17" t="s">
        <v>617</v>
      </c>
      <c r="ED13" s="25" t="s">
        <v>616</v>
      </c>
      <c r="EE13" s="25">
        <v>2695.56</v>
      </c>
      <c r="EF13" s="17" t="s">
        <v>620</v>
      </c>
      <c r="EG13" s="25" t="s">
        <v>623</v>
      </c>
      <c r="EH13" s="25">
        <v>75.41</v>
      </c>
      <c r="EI13" s="17" t="s">
        <v>634</v>
      </c>
      <c r="EJ13" s="25" t="s">
        <v>633</v>
      </c>
      <c r="EK13" s="25">
        <v>2111.46</v>
      </c>
      <c r="EL13" s="17"/>
      <c r="EM13" s="25"/>
      <c r="EN13" s="25"/>
      <c r="EO13" s="25"/>
      <c r="EP13" s="25"/>
      <c r="EQ13" s="65" t="s">
        <v>662</v>
      </c>
      <c r="ER13" s="25"/>
      <c r="ES13" s="125">
        <v>852.66</v>
      </c>
      <c r="ET13" s="65" t="s">
        <v>662</v>
      </c>
      <c r="EU13" s="25"/>
      <c r="EV13" s="125">
        <v>852.66</v>
      </c>
      <c r="EW13" s="65" t="s">
        <v>662</v>
      </c>
      <c r="EX13" s="25"/>
      <c r="EY13" s="125">
        <v>852.66</v>
      </c>
      <c r="EZ13" s="65" t="s">
        <v>662</v>
      </c>
      <c r="FA13" s="25"/>
      <c r="FB13" s="125">
        <v>852.66</v>
      </c>
      <c r="FC13" s="70" t="s">
        <v>662</v>
      </c>
      <c r="FD13" s="25"/>
      <c r="FE13" s="125">
        <v>852.66</v>
      </c>
      <c r="FF13" s="74" t="s">
        <v>662</v>
      </c>
      <c r="FG13" s="25"/>
      <c r="FH13" s="125">
        <v>852.66</v>
      </c>
      <c r="FI13" s="77" t="s">
        <v>662</v>
      </c>
      <c r="FJ13" s="25"/>
      <c r="FK13" s="125">
        <v>852.66</v>
      </c>
      <c r="FL13" s="79" t="s">
        <v>662</v>
      </c>
      <c r="FM13" s="25"/>
      <c r="FN13" s="125">
        <v>852.66</v>
      </c>
      <c r="FO13" s="80" t="s">
        <v>662</v>
      </c>
      <c r="FP13" s="25"/>
      <c r="FQ13" s="125">
        <v>852.66</v>
      </c>
      <c r="FR13" s="85" t="s">
        <v>662</v>
      </c>
      <c r="FS13" s="25"/>
      <c r="FT13" s="125">
        <v>852.66</v>
      </c>
      <c r="FU13" s="128" t="s">
        <v>662</v>
      </c>
      <c r="FV13" s="25"/>
      <c r="FW13" s="125">
        <v>852.66</v>
      </c>
      <c r="FX13" s="135" t="s">
        <v>662</v>
      </c>
      <c r="FY13" s="25"/>
      <c r="FZ13" s="125">
        <v>852.66</v>
      </c>
    </row>
    <row r="14" spans="1:182" ht="13.5" customHeight="1">
      <c r="A14" s="17"/>
      <c r="B14" s="17" t="s">
        <v>18</v>
      </c>
      <c r="C14" s="25">
        <v>81</v>
      </c>
      <c r="D14" s="17" t="s">
        <v>18</v>
      </c>
      <c r="E14" s="25">
        <v>81</v>
      </c>
      <c r="F14" s="17" t="s">
        <v>18</v>
      </c>
      <c r="G14" s="25">
        <v>81</v>
      </c>
      <c r="H14" s="17" t="s">
        <v>18</v>
      </c>
      <c r="I14" s="25">
        <v>81</v>
      </c>
      <c r="J14" s="17" t="s">
        <v>18</v>
      </c>
      <c r="K14" s="25">
        <v>81</v>
      </c>
      <c r="L14" s="17" t="s">
        <v>18</v>
      </c>
      <c r="M14" s="25">
        <v>81</v>
      </c>
      <c r="N14" s="17" t="s">
        <v>18</v>
      </c>
      <c r="O14" s="25">
        <v>81</v>
      </c>
      <c r="P14" s="17" t="s">
        <v>18</v>
      </c>
      <c r="Q14" s="25">
        <v>81</v>
      </c>
      <c r="R14" s="17" t="s">
        <v>18</v>
      </c>
      <c r="S14" s="18">
        <f t="shared" si="0"/>
        <v>648</v>
      </c>
      <c r="T14" s="17" t="s">
        <v>9</v>
      </c>
      <c r="U14" s="25"/>
      <c r="V14" s="25">
        <v>81</v>
      </c>
      <c r="W14" s="17" t="s">
        <v>82</v>
      </c>
      <c r="X14" s="25" t="s">
        <v>83</v>
      </c>
      <c r="Y14" s="26">
        <v>348.26</v>
      </c>
      <c r="Z14" s="17" t="s">
        <v>107</v>
      </c>
      <c r="AA14" s="25" t="s">
        <v>108</v>
      </c>
      <c r="AB14" s="28">
        <v>824.03</v>
      </c>
      <c r="AC14" s="19" t="s">
        <v>98</v>
      </c>
      <c r="AD14" s="19" t="s">
        <v>130</v>
      </c>
      <c r="AE14" s="19">
        <v>155.72</v>
      </c>
      <c r="AF14" s="19"/>
      <c r="AG14" s="17" t="s">
        <v>160</v>
      </c>
      <c r="AH14" s="25" t="s">
        <v>161</v>
      </c>
      <c r="AI14" s="28">
        <f>1636.94/9</f>
        <v>181.88222222222223</v>
      </c>
      <c r="AJ14" s="17" t="s">
        <v>188</v>
      </c>
      <c r="AK14" s="25" t="s">
        <v>190</v>
      </c>
      <c r="AL14" s="25">
        <v>328.49</v>
      </c>
      <c r="AM14" s="17" t="s">
        <v>219</v>
      </c>
      <c r="AN14" s="25" t="s">
        <v>220</v>
      </c>
      <c r="AO14" s="25">
        <v>164.95</v>
      </c>
      <c r="AP14" s="17" t="s">
        <v>229</v>
      </c>
      <c r="AQ14" s="25" t="s">
        <v>241</v>
      </c>
      <c r="AR14" s="25">
        <v>157.03</v>
      </c>
      <c r="AS14" s="17" t="s">
        <v>263</v>
      </c>
      <c r="AT14" s="25" t="s">
        <v>264</v>
      </c>
      <c r="AU14" s="25">
        <v>353.16</v>
      </c>
      <c r="AV14" s="17" t="s">
        <v>286</v>
      </c>
      <c r="AW14" s="25" t="s">
        <v>294</v>
      </c>
      <c r="AX14" s="25">
        <v>581.82</v>
      </c>
      <c r="AY14" s="12" t="s">
        <v>3</v>
      </c>
      <c r="AZ14" s="25"/>
      <c r="BA14" s="25">
        <v>13041.64</v>
      </c>
      <c r="BB14" s="17" t="s">
        <v>307</v>
      </c>
      <c r="BC14" s="19" t="s">
        <v>308</v>
      </c>
      <c r="BD14" s="19">
        <v>180.46</v>
      </c>
      <c r="BE14" s="17" t="s">
        <v>295</v>
      </c>
      <c r="BF14" s="19" t="s">
        <v>340</v>
      </c>
      <c r="BG14" s="19">
        <v>1081.67</v>
      </c>
      <c r="BH14" s="17" t="s">
        <v>344</v>
      </c>
      <c r="BI14" s="19" t="s">
        <v>347</v>
      </c>
      <c r="BJ14" s="19">
        <v>781.54</v>
      </c>
      <c r="BK14" s="17" t="s">
        <v>357</v>
      </c>
      <c r="BL14" s="25" t="s">
        <v>358</v>
      </c>
      <c r="BM14" s="25">
        <v>305.87</v>
      </c>
      <c r="BN14" s="17" t="s">
        <v>344</v>
      </c>
      <c r="BO14" s="19" t="s">
        <v>367</v>
      </c>
      <c r="BP14" s="19">
        <v>1172.31</v>
      </c>
      <c r="BQ14" s="19"/>
      <c r="BR14" s="19"/>
      <c r="BS14" s="17" t="s">
        <v>379</v>
      </c>
      <c r="BT14" s="19" t="s">
        <v>380</v>
      </c>
      <c r="BU14" s="19">
        <v>42430.8</v>
      </c>
      <c r="BV14" s="17" t="s">
        <v>411</v>
      </c>
      <c r="BW14" s="19" t="s">
        <v>408</v>
      </c>
      <c r="BX14" s="19">
        <v>302.84</v>
      </c>
      <c r="BY14" s="17" t="s">
        <v>379</v>
      </c>
      <c r="BZ14" s="19" t="s">
        <v>443</v>
      </c>
      <c r="CA14" s="19">
        <v>56574.1</v>
      </c>
      <c r="CB14" s="25" t="s">
        <v>320</v>
      </c>
      <c r="CC14" s="25"/>
      <c r="CD14" s="25">
        <v>243.33</v>
      </c>
      <c r="CE14" s="25" t="s">
        <v>320</v>
      </c>
      <c r="CF14" s="25"/>
      <c r="CG14" s="25">
        <v>243.33</v>
      </c>
      <c r="CH14" s="25" t="s">
        <v>320</v>
      </c>
      <c r="CI14" s="25"/>
      <c r="CJ14" s="25">
        <v>243.33</v>
      </c>
      <c r="CK14" s="25" t="s">
        <v>320</v>
      </c>
      <c r="CL14" s="25"/>
      <c r="CM14" s="25">
        <v>243.33</v>
      </c>
      <c r="CN14" s="25" t="s">
        <v>320</v>
      </c>
      <c r="CO14" s="25"/>
      <c r="CP14" s="25">
        <v>243.33</v>
      </c>
      <c r="CQ14" s="25" t="s">
        <v>320</v>
      </c>
      <c r="CR14" s="25"/>
      <c r="CS14" s="25">
        <v>243.33</v>
      </c>
      <c r="CT14" s="25" t="s">
        <v>320</v>
      </c>
      <c r="CU14" s="25"/>
      <c r="CV14" s="25">
        <v>243.33</v>
      </c>
      <c r="CW14" s="25" t="s">
        <v>320</v>
      </c>
      <c r="CX14" s="25"/>
      <c r="CY14" s="25">
        <v>243.33</v>
      </c>
      <c r="CZ14" s="25" t="s">
        <v>320</v>
      </c>
      <c r="DA14" s="25"/>
      <c r="DB14" s="25">
        <v>243.33</v>
      </c>
      <c r="DE14" s="25" t="s">
        <v>533</v>
      </c>
      <c r="DF14" s="25" t="s">
        <v>532</v>
      </c>
      <c r="DG14" s="25">
        <v>498.46</v>
      </c>
      <c r="DH14" s="25"/>
      <c r="DI14" s="25"/>
      <c r="DJ14" s="25"/>
      <c r="DK14" s="17" t="s">
        <v>545</v>
      </c>
      <c r="DL14" s="25" t="s">
        <v>544</v>
      </c>
      <c r="DM14" s="25">
        <v>13787.55</v>
      </c>
      <c r="DN14" s="17" t="s">
        <v>565</v>
      </c>
      <c r="DO14" s="25" t="s">
        <v>566</v>
      </c>
      <c r="DP14" s="25">
        <v>241.6</v>
      </c>
      <c r="DQ14" s="19" t="s">
        <v>506</v>
      </c>
      <c r="DR14" s="25" t="s">
        <v>574</v>
      </c>
      <c r="DS14" s="25">
        <v>75.41</v>
      </c>
      <c r="DT14" s="19" t="s">
        <v>448</v>
      </c>
      <c r="DU14" s="25" t="s">
        <v>587</v>
      </c>
      <c r="DV14" s="25">
        <v>869.11</v>
      </c>
      <c r="DW14" s="19"/>
      <c r="DX14" s="25"/>
      <c r="DY14" s="25"/>
      <c r="DZ14" s="19" t="s">
        <v>602</v>
      </c>
      <c r="EA14" s="25" t="s">
        <v>600</v>
      </c>
      <c r="EB14" s="25">
        <v>547.29</v>
      </c>
      <c r="EC14" s="19"/>
      <c r="ED14" s="25"/>
      <c r="EE14" s="25"/>
      <c r="EF14" s="19" t="s">
        <v>625</v>
      </c>
      <c r="EG14" s="25" t="s">
        <v>626</v>
      </c>
      <c r="EH14" s="25">
        <v>649.27</v>
      </c>
      <c r="EI14" s="19" t="s">
        <v>635</v>
      </c>
      <c r="EJ14" s="25" t="s">
        <v>636</v>
      </c>
      <c r="EK14" s="25">
        <v>449.87</v>
      </c>
      <c r="EL14" s="19"/>
      <c r="EM14" s="25"/>
      <c r="EN14" s="25"/>
      <c r="EO14" s="25"/>
      <c r="EP14" s="25"/>
      <c r="EQ14" s="65" t="s">
        <v>17</v>
      </c>
      <c r="ER14" s="25"/>
      <c r="ES14" s="125">
        <v>10241.1</v>
      </c>
      <c r="ET14" s="65" t="s">
        <v>17</v>
      </c>
      <c r="EU14" s="25"/>
      <c r="EV14" s="125">
        <v>10241.1</v>
      </c>
      <c r="EW14" s="65" t="s">
        <v>17</v>
      </c>
      <c r="EX14" s="25"/>
      <c r="EY14" s="125">
        <v>10241.1</v>
      </c>
      <c r="EZ14" s="65" t="s">
        <v>17</v>
      </c>
      <c r="FA14" s="25"/>
      <c r="FB14" s="125">
        <v>10241.1</v>
      </c>
      <c r="FC14" s="70" t="s">
        <v>17</v>
      </c>
      <c r="FD14" s="25"/>
      <c r="FE14" s="125">
        <v>10241.1</v>
      </c>
      <c r="FF14" s="74" t="s">
        <v>17</v>
      </c>
      <c r="FG14" s="25"/>
      <c r="FH14" s="125">
        <v>10241.1</v>
      </c>
      <c r="FI14" s="77" t="s">
        <v>17</v>
      </c>
      <c r="FJ14" s="25"/>
      <c r="FK14" s="125">
        <v>10241.1</v>
      </c>
      <c r="FL14" s="79" t="s">
        <v>17</v>
      </c>
      <c r="FM14" s="25"/>
      <c r="FN14" s="125">
        <v>10241.1</v>
      </c>
      <c r="FO14" s="80" t="s">
        <v>17</v>
      </c>
      <c r="FP14" s="25"/>
      <c r="FQ14" s="125">
        <v>10241.1</v>
      </c>
      <c r="FR14" s="85" t="s">
        <v>17</v>
      </c>
      <c r="FS14" s="25"/>
      <c r="FT14" s="125">
        <v>10241.1</v>
      </c>
      <c r="FU14" s="128" t="s">
        <v>17</v>
      </c>
      <c r="FV14" s="25"/>
      <c r="FW14" s="125">
        <v>10241.1</v>
      </c>
      <c r="FX14" s="135" t="s">
        <v>17</v>
      </c>
      <c r="FY14" s="25"/>
      <c r="FZ14" s="125">
        <v>10241.1</v>
      </c>
    </row>
    <row r="15" spans="1:183" s="1" customFormat="1" ht="12.75" customHeight="1">
      <c r="A15" s="12"/>
      <c r="B15" s="17" t="s">
        <v>18</v>
      </c>
      <c r="C15" s="25">
        <f>SUM(C16:C28)</f>
        <v>7614.360000000001</v>
      </c>
      <c r="D15" s="17" t="s">
        <v>18</v>
      </c>
      <c r="E15" s="25">
        <f>SUM(E16:E28)</f>
        <v>7614.360000000001</v>
      </c>
      <c r="F15" s="17" t="s">
        <v>18</v>
      </c>
      <c r="G15" s="25">
        <f>SUM(G16:G28)</f>
        <v>7614.360000000001</v>
      </c>
      <c r="H15" s="17" t="s">
        <v>18</v>
      </c>
      <c r="I15" s="25">
        <f>SUM(I16:I28)</f>
        <v>7614.360000000001</v>
      </c>
      <c r="J15" s="17" t="s">
        <v>18</v>
      </c>
      <c r="K15" s="25">
        <f>SUM(K16:K28)</f>
        <v>7614.360000000001</v>
      </c>
      <c r="L15" s="17" t="s">
        <v>18</v>
      </c>
      <c r="M15" s="25">
        <f>SUM(M16:M28)</f>
        <v>7614.360000000001</v>
      </c>
      <c r="N15" s="17" t="s">
        <v>18</v>
      </c>
      <c r="O15" s="25">
        <f>SUM(O16:O28)</f>
        <v>7614.360000000001</v>
      </c>
      <c r="P15" s="17" t="s">
        <v>18</v>
      </c>
      <c r="Q15" s="25">
        <f>SUM(Q16:Q28)</f>
        <v>7614.360000000001</v>
      </c>
      <c r="R15" s="17" t="s">
        <v>18</v>
      </c>
      <c r="S15" s="18">
        <f t="shared" si="0"/>
        <v>60914.880000000005</v>
      </c>
      <c r="T15" s="17" t="s">
        <v>42</v>
      </c>
      <c r="U15" s="25"/>
      <c r="V15" s="25">
        <v>1296.06</v>
      </c>
      <c r="W15" s="32" t="s">
        <v>84</v>
      </c>
      <c r="X15" s="25" t="s">
        <v>85</v>
      </c>
      <c r="Y15" s="26">
        <v>670.09</v>
      </c>
      <c r="Z15" s="17" t="s">
        <v>109</v>
      </c>
      <c r="AA15" s="25" t="s">
        <v>110</v>
      </c>
      <c r="AB15" s="28">
        <v>72.22</v>
      </c>
      <c r="AC15" s="19" t="s">
        <v>131</v>
      </c>
      <c r="AD15" s="19" t="s">
        <v>132</v>
      </c>
      <c r="AE15" s="19">
        <v>826.58</v>
      </c>
      <c r="AF15" s="19"/>
      <c r="AG15" s="17" t="s">
        <v>162</v>
      </c>
      <c r="AH15" s="25" t="s">
        <v>163</v>
      </c>
      <c r="AI15" s="25">
        <v>318.18</v>
      </c>
      <c r="AJ15" s="17" t="s">
        <v>191</v>
      </c>
      <c r="AK15" s="25" t="s">
        <v>192</v>
      </c>
      <c r="AL15" s="25">
        <v>2390.87</v>
      </c>
      <c r="AM15" s="17" t="s">
        <v>221</v>
      </c>
      <c r="AN15" s="25" t="s">
        <v>222</v>
      </c>
      <c r="AO15" s="25">
        <v>447.36</v>
      </c>
      <c r="AP15" s="17" t="s">
        <v>229</v>
      </c>
      <c r="AQ15" s="25" t="s">
        <v>242</v>
      </c>
      <c r="AR15" s="25">
        <v>157.03</v>
      </c>
      <c r="AS15" s="17" t="s">
        <v>258</v>
      </c>
      <c r="AT15" s="25" t="s">
        <v>265</v>
      </c>
      <c r="AU15" s="25">
        <v>164.95</v>
      </c>
      <c r="AV15" s="17" t="s">
        <v>295</v>
      </c>
      <c r="AW15" s="25" t="s">
        <v>296</v>
      </c>
      <c r="AX15" s="25">
        <v>887.73</v>
      </c>
      <c r="AY15" s="12" t="s">
        <v>211</v>
      </c>
      <c r="AZ15" s="25"/>
      <c r="BA15" s="25">
        <v>13851.68</v>
      </c>
      <c r="BB15" s="17" t="s">
        <v>295</v>
      </c>
      <c r="BC15" s="25" t="s">
        <v>309</v>
      </c>
      <c r="BD15" s="25">
        <v>887.73</v>
      </c>
      <c r="BE15" s="17" t="s">
        <v>341</v>
      </c>
      <c r="BF15" s="25" t="s">
        <v>342</v>
      </c>
      <c r="BG15" s="25">
        <v>4701.69</v>
      </c>
      <c r="BH15" s="17" t="s">
        <v>295</v>
      </c>
      <c r="BI15" s="25" t="s">
        <v>347</v>
      </c>
      <c r="BJ15" s="25">
        <v>1081.67</v>
      </c>
      <c r="BK15" s="17" t="s">
        <v>328</v>
      </c>
      <c r="BL15" s="25" t="s">
        <v>359</v>
      </c>
      <c r="BM15" s="25">
        <v>44.35</v>
      </c>
      <c r="BN15" s="17" t="s">
        <v>346</v>
      </c>
      <c r="BO15" s="25" t="s">
        <v>367</v>
      </c>
      <c r="BP15" s="25">
        <v>620.14</v>
      </c>
      <c r="BQ15" s="25"/>
      <c r="BR15" s="25"/>
      <c r="BS15" s="17" t="s">
        <v>381</v>
      </c>
      <c r="BT15" s="25" t="s">
        <v>380</v>
      </c>
      <c r="BU15" s="25">
        <v>1260.65</v>
      </c>
      <c r="BV15" s="17" t="s">
        <v>412</v>
      </c>
      <c r="BW15" s="25" t="s">
        <v>408</v>
      </c>
      <c r="BX15" s="25">
        <v>153.93</v>
      </c>
      <c r="BY15" s="25" t="s">
        <v>320</v>
      </c>
      <c r="BZ15" s="25"/>
      <c r="CA15" s="25">
        <v>243.33</v>
      </c>
      <c r="CB15" s="17" t="s">
        <v>446</v>
      </c>
      <c r="CC15" s="25" t="s">
        <v>447</v>
      </c>
      <c r="CD15" s="25">
        <v>1835.21</v>
      </c>
      <c r="CE15" s="17" t="s">
        <v>400</v>
      </c>
      <c r="CF15" s="25"/>
      <c r="CG15" s="25">
        <v>670.29</v>
      </c>
      <c r="CH15" s="17" t="s">
        <v>295</v>
      </c>
      <c r="CI15" s="25" t="s">
        <v>470</v>
      </c>
      <c r="CJ15" s="25">
        <v>1081.67</v>
      </c>
      <c r="CK15" s="17" t="s">
        <v>481</v>
      </c>
      <c r="CL15" s="25" t="s">
        <v>482</v>
      </c>
      <c r="CM15" s="25">
        <v>465.28</v>
      </c>
      <c r="CN15" s="17" t="s">
        <v>346</v>
      </c>
      <c r="CO15" s="25" t="s">
        <v>489</v>
      </c>
      <c r="CP15" s="25">
        <v>620.14</v>
      </c>
      <c r="CQ15" s="17"/>
      <c r="CR15" s="25"/>
      <c r="CS15" s="25"/>
      <c r="CT15" s="17" t="s">
        <v>363</v>
      </c>
      <c r="CU15" s="25" t="s">
        <v>503</v>
      </c>
      <c r="CV15" s="25">
        <v>1064.66</v>
      </c>
      <c r="CW15" s="17" t="s">
        <v>513</v>
      </c>
      <c r="CX15" s="25" t="s">
        <v>514</v>
      </c>
      <c r="CY15" s="25">
        <v>64831.69</v>
      </c>
      <c r="CZ15" s="17" t="s">
        <v>521</v>
      </c>
      <c r="DA15" s="25" t="s">
        <v>520</v>
      </c>
      <c r="DB15" s="25">
        <v>2434.74</v>
      </c>
      <c r="DC15" s="10"/>
      <c r="DD15" s="10"/>
      <c r="DE15" s="17" t="s">
        <v>534</v>
      </c>
      <c r="DF15" s="25" t="s">
        <v>535</v>
      </c>
      <c r="DG15" s="25">
        <v>605.17</v>
      </c>
      <c r="DH15" s="17"/>
      <c r="DI15" s="25"/>
      <c r="DJ15" s="25"/>
      <c r="DK15" s="17" t="s">
        <v>546</v>
      </c>
      <c r="DL15" s="25" t="s">
        <v>544</v>
      </c>
      <c r="DM15" s="25">
        <v>3939.3</v>
      </c>
      <c r="DN15" s="19"/>
      <c r="DO15" s="25"/>
      <c r="DP15" s="28"/>
      <c r="DQ15" s="19" t="s">
        <v>575</v>
      </c>
      <c r="DR15" s="25" t="s">
        <v>576</v>
      </c>
      <c r="DS15" s="28">
        <v>163.68</v>
      </c>
      <c r="DT15" s="19" t="s">
        <v>588</v>
      </c>
      <c r="DU15" s="25" t="s">
        <v>589</v>
      </c>
      <c r="DV15" s="28">
        <v>297722.61</v>
      </c>
      <c r="DW15" s="19"/>
      <c r="DX15" s="25"/>
      <c r="DY15" s="28"/>
      <c r="DZ15" s="19" t="s">
        <v>603</v>
      </c>
      <c r="EA15" s="25" t="s">
        <v>604</v>
      </c>
      <c r="EB15" s="28">
        <v>911.73</v>
      </c>
      <c r="EC15" s="19"/>
      <c r="ED15" s="25"/>
      <c r="EE15" s="28"/>
      <c r="EF15" s="19" t="s">
        <v>627</v>
      </c>
      <c r="EG15" s="25" t="s">
        <v>626</v>
      </c>
      <c r="EH15" s="28">
        <v>400.9</v>
      </c>
      <c r="EI15" s="19" t="s">
        <v>637</v>
      </c>
      <c r="EJ15" s="25" t="s">
        <v>633</v>
      </c>
      <c r="EK15" s="28">
        <v>75.41</v>
      </c>
      <c r="EL15" s="19"/>
      <c r="EM15" s="25"/>
      <c r="EN15" s="28"/>
      <c r="EO15" s="28"/>
      <c r="EP15" s="28"/>
      <c r="EQ15" s="65" t="s">
        <v>4</v>
      </c>
      <c r="ER15" s="25"/>
      <c r="ES15" s="101">
        <v>277.29</v>
      </c>
      <c r="ET15" s="65" t="s">
        <v>4</v>
      </c>
      <c r="EU15" s="25"/>
      <c r="EV15" s="101">
        <v>277.29</v>
      </c>
      <c r="EW15" s="65" t="s">
        <v>4</v>
      </c>
      <c r="EX15" s="25"/>
      <c r="EY15" s="101">
        <v>277.29</v>
      </c>
      <c r="EZ15" s="65" t="s">
        <v>4</v>
      </c>
      <c r="FA15" s="25"/>
      <c r="FB15" s="101">
        <v>277.29</v>
      </c>
      <c r="FC15" s="70" t="s">
        <v>4</v>
      </c>
      <c r="FD15" s="25"/>
      <c r="FE15" s="101">
        <v>277.29</v>
      </c>
      <c r="FF15" s="74" t="s">
        <v>4</v>
      </c>
      <c r="FG15" s="25"/>
      <c r="FH15" s="101">
        <v>277.29</v>
      </c>
      <c r="FI15" s="77" t="s">
        <v>4</v>
      </c>
      <c r="FJ15" s="25"/>
      <c r="FK15" s="101">
        <v>277.29</v>
      </c>
      <c r="FL15" s="79" t="s">
        <v>4</v>
      </c>
      <c r="FM15" s="25"/>
      <c r="FN15" s="101">
        <v>277.29</v>
      </c>
      <c r="FO15" s="80" t="s">
        <v>4</v>
      </c>
      <c r="FP15" s="25"/>
      <c r="FQ15" s="101">
        <v>277.29</v>
      </c>
      <c r="FR15" s="85" t="s">
        <v>4</v>
      </c>
      <c r="FS15" s="25"/>
      <c r="FT15" s="101">
        <v>277.29</v>
      </c>
      <c r="FU15" s="128" t="s">
        <v>4</v>
      </c>
      <c r="FV15" s="25"/>
      <c r="FW15" s="101">
        <v>277.29</v>
      </c>
      <c r="FX15" s="135" t="s">
        <v>4</v>
      </c>
      <c r="FY15" s="25"/>
      <c r="FZ15" s="100">
        <v>277.29</v>
      </c>
      <c r="GA15" s="159"/>
    </row>
    <row r="16" spans="1:182" ht="15" customHeight="1">
      <c r="A16" s="17"/>
      <c r="B16" s="17" t="s">
        <v>18</v>
      </c>
      <c r="C16" s="25">
        <v>1296.06</v>
      </c>
      <c r="D16" s="17" t="s">
        <v>18</v>
      </c>
      <c r="E16" s="25">
        <v>1296.06</v>
      </c>
      <c r="F16" s="17" t="s">
        <v>18</v>
      </c>
      <c r="G16" s="25">
        <v>1296.06</v>
      </c>
      <c r="H16" s="17" t="s">
        <v>18</v>
      </c>
      <c r="I16" s="25">
        <v>1296.06</v>
      </c>
      <c r="J16" s="17" t="s">
        <v>18</v>
      </c>
      <c r="K16" s="25">
        <v>1296.06</v>
      </c>
      <c r="L16" s="17" t="s">
        <v>18</v>
      </c>
      <c r="M16" s="25">
        <v>1296.06</v>
      </c>
      <c r="N16" s="17" t="s">
        <v>18</v>
      </c>
      <c r="O16" s="25">
        <v>1296.06</v>
      </c>
      <c r="P16" s="17" t="s">
        <v>18</v>
      </c>
      <c r="Q16" s="25">
        <v>1296.06</v>
      </c>
      <c r="R16" s="17" t="s">
        <v>18</v>
      </c>
      <c r="S16" s="18">
        <f t="shared" si="0"/>
        <v>10368.479999999998</v>
      </c>
      <c r="T16" s="17" t="s">
        <v>43</v>
      </c>
      <c r="U16" s="25"/>
      <c r="V16" s="25">
        <v>81</v>
      </c>
      <c r="W16" s="17" t="s">
        <v>86</v>
      </c>
      <c r="X16" s="25" t="s">
        <v>87</v>
      </c>
      <c r="Y16" s="26">
        <v>348.27</v>
      </c>
      <c r="Z16" s="17" t="s">
        <v>111</v>
      </c>
      <c r="AA16" s="25" t="s">
        <v>110</v>
      </c>
      <c r="AB16" s="26">
        <v>174.13</v>
      </c>
      <c r="AC16" s="19" t="s">
        <v>133</v>
      </c>
      <c r="AD16" s="19" t="s">
        <v>134</v>
      </c>
      <c r="AE16" s="19">
        <v>685.1</v>
      </c>
      <c r="AF16" s="19"/>
      <c r="AG16" s="17"/>
      <c r="AH16" s="25"/>
      <c r="AI16" s="28"/>
      <c r="AJ16" s="17" t="s">
        <v>193</v>
      </c>
      <c r="AK16" s="25" t="s">
        <v>194</v>
      </c>
      <c r="AL16" s="25">
        <v>162.33</v>
      </c>
      <c r="AM16" s="17" t="s">
        <v>223</v>
      </c>
      <c r="AN16" s="25" t="s">
        <v>224</v>
      </c>
      <c r="AO16" s="25">
        <v>2531.21</v>
      </c>
      <c r="AP16" s="17" t="s">
        <v>243</v>
      </c>
      <c r="AQ16" s="25" t="s">
        <v>244</v>
      </c>
      <c r="AR16" s="25">
        <v>883.22</v>
      </c>
      <c r="AS16" s="17" t="s">
        <v>258</v>
      </c>
      <c r="AT16" s="25" t="s">
        <v>266</v>
      </c>
      <c r="AU16" s="25">
        <v>82.48</v>
      </c>
      <c r="AV16" s="17" t="s">
        <v>295</v>
      </c>
      <c r="AW16" s="25" t="s">
        <v>296</v>
      </c>
      <c r="AX16" s="25">
        <v>887.73</v>
      </c>
      <c r="AY16" s="17" t="s">
        <v>399</v>
      </c>
      <c r="AZ16" s="25"/>
      <c r="BA16" s="25">
        <v>81.11</v>
      </c>
      <c r="BB16" s="17" t="s">
        <v>295</v>
      </c>
      <c r="BC16" s="25" t="s">
        <v>310</v>
      </c>
      <c r="BD16" s="25">
        <v>887.13</v>
      </c>
      <c r="BE16" s="17" t="s">
        <v>343</v>
      </c>
      <c r="BF16" s="25" t="s">
        <v>342</v>
      </c>
      <c r="BG16" s="25">
        <v>30721.42</v>
      </c>
      <c r="BH16" s="19" t="s">
        <v>328</v>
      </c>
      <c r="BI16" s="22" t="s">
        <v>348</v>
      </c>
      <c r="BJ16" s="25">
        <v>44.35</v>
      </c>
      <c r="BK16" s="17" t="s">
        <v>360</v>
      </c>
      <c r="BL16" s="25" t="s">
        <v>361</v>
      </c>
      <c r="BM16" s="25">
        <v>4373.6</v>
      </c>
      <c r="BN16" s="17" t="s">
        <v>368</v>
      </c>
      <c r="BO16" s="25" t="s">
        <v>367</v>
      </c>
      <c r="BP16" s="25">
        <v>193.94</v>
      </c>
      <c r="BQ16" s="25"/>
      <c r="BR16" s="25"/>
      <c r="BS16" s="17" t="s">
        <v>382</v>
      </c>
      <c r="BT16" s="25" t="s">
        <v>380</v>
      </c>
      <c r="BU16" s="25">
        <v>1875.59</v>
      </c>
      <c r="BV16" s="17" t="s">
        <v>413</v>
      </c>
      <c r="BW16" s="25" t="s">
        <v>408</v>
      </c>
      <c r="BX16" s="25">
        <v>35971.36</v>
      </c>
      <c r="BY16" s="17" t="s">
        <v>444</v>
      </c>
      <c r="BZ16" s="25" t="s">
        <v>445</v>
      </c>
      <c r="CA16" s="25">
        <v>107221.91</v>
      </c>
      <c r="CB16" s="17" t="s">
        <v>446</v>
      </c>
      <c r="CC16" s="25" t="s">
        <v>447</v>
      </c>
      <c r="CD16" s="25">
        <v>2446.95</v>
      </c>
      <c r="CE16" s="17"/>
      <c r="CF16" s="25"/>
      <c r="CG16" s="25"/>
      <c r="CH16" s="19" t="s">
        <v>328</v>
      </c>
      <c r="CI16" s="19" t="s">
        <v>471</v>
      </c>
      <c r="CJ16" s="25">
        <v>44.35</v>
      </c>
      <c r="CK16" s="19" t="s">
        <v>446</v>
      </c>
      <c r="CL16" s="19" t="s">
        <v>483</v>
      </c>
      <c r="CM16" s="25">
        <v>377.37</v>
      </c>
      <c r="CN16" s="17" t="s">
        <v>370</v>
      </c>
      <c r="CO16" s="25" t="s">
        <v>490</v>
      </c>
      <c r="CP16" s="25">
        <v>180.46</v>
      </c>
      <c r="CQ16" s="17"/>
      <c r="CR16" s="25"/>
      <c r="CS16" s="25"/>
      <c r="CT16" s="19" t="s">
        <v>328</v>
      </c>
      <c r="CU16" s="25" t="s">
        <v>504</v>
      </c>
      <c r="CV16" s="24">
        <v>44.35</v>
      </c>
      <c r="CW16" s="19"/>
      <c r="CX16" s="25"/>
      <c r="CY16" s="24"/>
      <c r="CZ16" s="19" t="s">
        <v>379</v>
      </c>
      <c r="DA16" s="25" t="s">
        <v>522</v>
      </c>
      <c r="DB16" s="24">
        <v>3535.9</v>
      </c>
      <c r="DE16" s="17" t="s">
        <v>506</v>
      </c>
      <c r="DF16" s="25" t="s">
        <v>535</v>
      </c>
      <c r="DG16" s="25">
        <v>75.41</v>
      </c>
      <c r="DH16" s="17"/>
      <c r="DI16" s="25"/>
      <c r="DJ16" s="25"/>
      <c r="DK16" s="17" t="s">
        <v>547</v>
      </c>
      <c r="DL16" s="25" t="s">
        <v>544</v>
      </c>
      <c r="DM16" s="25">
        <v>1969.65</v>
      </c>
      <c r="DN16" s="17"/>
      <c r="DO16" s="25"/>
      <c r="DP16" s="25"/>
      <c r="DQ16" s="17" t="s">
        <v>577</v>
      </c>
      <c r="DR16" s="25" t="s">
        <v>578</v>
      </c>
      <c r="DS16" s="25">
        <v>207.08</v>
      </c>
      <c r="DT16" s="17"/>
      <c r="DU16" s="25"/>
      <c r="DV16" s="25"/>
      <c r="DW16" s="17"/>
      <c r="DX16" s="25"/>
      <c r="DY16" s="25"/>
      <c r="DZ16" s="17" t="s">
        <v>606</v>
      </c>
      <c r="EA16" s="25" t="s">
        <v>607</v>
      </c>
      <c r="EB16" s="25">
        <v>28622.57</v>
      </c>
      <c r="EC16" s="17"/>
      <c r="ED16" s="25"/>
      <c r="EE16" s="25"/>
      <c r="EF16" s="17" t="s">
        <v>628</v>
      </c>
      <c r="EG16" s="25" t="s">
        <v>629</v>
      </c>
      <c r="EH16" s="25">
        <v>1222.33</v>
      </c>
      <c r="EI16" s="17" t="s">
        <v>638</v>
      </c>
      <c r="EJ16" s="25" t="s">
        <v>639</v>
      </c>
      <c r="EK16" s="25">
        <v>64.06</v>
      </c>
      <c r="EL16" s="17"/>
      <c r="EM16" s="25"/>
      <c r="EN16" s="25"/>
      <c r="EO16" s="25"/>
      <c r="EP16" s="25"/>
      <c r="EQ16" s="65" t="s">
        <v>177</v>
      </c>
      <c r="ER16" s="25"/>
      <c r="ES16" s="125">
        <v>184.86</v>
      </c>
      <c r="ET16" s="65" t="s">
        <v>177</v>
      </c>
      <c r="EU16" s="25"/>
      <c r="EV16" s="125">
        <v>184.86</v>
      </c>
      <c r="EW16" s="65" t="s">
        <v>177</v>
      </c>
      <c r="EX16" s="25"/>
      <c r="EY16" s="125">
        <v>184.86</v>
      </c>
      <c r="EZ16" s="65" t="s">
        <v>177</v>
      </c>
      <c r="FA16" s="25"/>
      <c r="FB16" s="125">
        <v>184.86</v>
      </c>
      <c r="FC16" s="70" t="s">
        <v>177</v>
      </c>
      <c r="FD16" s="25"/>
      <c r="FE16" s="125">
        <v>184.86</v>
      </c>
      <c r="FF16" s="74" t="s">
        <v>177</v>
      </c>
      <c r="FG16" s="25"/>
      <c r="FH16" s="125">
        <v>184.86</v>
      </c>
      <c r="FI16" s="77" t="s">
        <v>177</v>
      </c>
      <c r="FJ16" s="25"/>
      <c r="FK16" s="125">
        <v>184.86</v>
      </c>
      <c r="FL16" s="79" t="s">
        <v>177</v>
      </c>
      <c r="FM16" s="25"/>
      <c r="FN16" s="125">
        <v>184.86</v>
      </c>
      <c r="FO16" s="80" t="s">
        <v>177</v>
      </c>
      <c r="FP16" s="25"/>
      <c r="FQ16" s="125">
        <v>184.86</v>
      </c>
      <c r="FR16" s="85" t="s">
        <v>177</v>
      </c>
      <c r="FS16" s="25"/>
      <c r="FT16" s="125">
        <v>184.86</v>
      </c>
      <c r="FU16" s="128" t="s">
        <v>177</v>
      </c>
      <c r="FV16" s="25"/>
      <c r="FW16" s="125">
        <v>184.86</v>
      </c>
      <c r="FX16" s="135" t="s">
        <v>177</v>
      </c>
      <c r="FY16" s="25"/>
      <c r="FZ16" s="125">
        <v>184.86</v>
      </c>
    </row>
    <row r="17" spans="1:182" ht="27.75" customHeight="1">
      <c r="A17" s="17"/>
      <c r="B17" s="17"/>
      <c r="C17" s="25"/>
      <c r="D17" s="17"/>
      <c r="E17" s="25"/>
      <c r="F17" s="17"/>
      <c r="G17" s="25"/>
      <c r="H17" s="17"/>
      <c r="I17" s="25"/>
      <c r="J17" s="17"/>
      <c r="K17" s="25"/>
      <c r="L17" s="17"/>
      <c r="M17" s="25"/>
      <c r="N17" s="17"/>
      <c r="O17" s="25"/>
      <c r="P17" s="17"/>
      <c r="Q17" s="25"/>
      <c r="R17" s="17"/>
      <c r="S17" s="18"/>
      <c r="T17" s="17"/>
      <c r="U17" s="25"/>
      <c r="V17" s="25"/>
      <c r="W17" s="17"/>
      <c r="X17" s="25"/>
      <c r="Y17" s="26"/>
      <c r="Z17" s="17"/>
      <c r="AA17" s="25"/>
      <c r="AB17" s="26"/>
      <c r="AC17" s="83"/>
      <c r="AD17" s="83"/>
      <c r="AE17" s="83"/>
      <c r="AF17" s="83"/>
      <c r="AG17" s="17"/>
      <c r="AH17" s="25"/>
      <c r="AI17" s="28"/>
      <c r="AJ17" s="17"/>
      <c r="AK17" s="25"/>
      <c r="AL17" s="25"/>
      <c r="AM17" s="17"/>
      <c r="AN17" s="25"/>
      <c r="AO17" s="25"/>
      <c r="AP17" s="17"/>
      <c r="AQ17" s="25"/>
      <c r="AR17" s="25"/>
      <c r="AS17" s="17"/>
      <c r="AT17" s="25"/>
      <c r="AU17" s="25"/>
      <c r="AV17" s="17"/>
      <c r="AW17" s="25"/>
      <c r="AX17" s="25"/>
      <c r="AY17" s="17"/>
      <c r="AZ17" s="25"/>
      <c r="BA17" s="25"/>
      <c r="BB17" s="17"/>
      <c r="BC17" s="25"/>
      <c r="BD17" s="25"/>
      <c r="BE17" s="17"/>
      <c r="BF17" s="25"/>
      <c r="BG17" s="25"/>
      <c r="BH17" s="83"/>
      <c r="BI17" s="22"/>
      <c r="BJ17" s="25"/>
      <c r="BK17" s="17"/>
      <c r="BL17" s="25"/>
      <c r="BM17" s="25"/>
      <c r="BN17" s="17"/>
      <c r="BO17" s="25"/>
      <c r="BP17" s="25"/>
      <c r="BQ17" s="25"/>
      <c r="BR17" s="25"/>
      <c r="BS17" s="17"/>
      <c r="BT17" s="25"/>
      <c r="BU17" s="25"/>
      <c r="BV17" s="17"/>
      <c r="BW17" s="25"/>
      <c r="BX17" s="25"/>
      <c r="BY17" s="17"/>
      <c r="BZ17" s="25"/>
      <c r="CA17" s="25"/>
      <c r="CB17" s="17"/>
      <c r="CC17" s="25"/>
      <c r="CD17" s="25"/>
      <c r="CE17" s="17"/>
      <c r="CF17" s="25"/>
      <c r="CG17" s="25"/>
      <c r="CH17" s="83"/>
      <c r="CI17" s="83"/>
      <c r="CJ17" s="25"/>
      <c r="CK17" s="83"/>
      <c r="CL17" s="83"/>
      <c r="CM17" s="25"/>
      <c r="CN17" s="17"/>
      <c r="CO17" s="25"/>
      <c r="CP17" s="25"/>
      <c r="CQ17" s="17"/>
      <c r="CR17" s="25"/>
      <c r="CS17" s="25"/>
      <c r="CT17" s="83"/>
      <c r="CU17" s="25"/>
      <c r="CV17" s="24"/>
      <c r="CW17" s="83"/>
      <c r="CX17" s="25"/>
      <c r="CY17" s="24"/>
      <c r="CZ17" s="83"/>
      <c r="DA17" s="25"/>
      <c r="DB17" s="24"/>
      <c r="DE17" s="17"/>
      <c r="DF17" s="25"/>
      <c r="DG17" s="25"/>
      <c r="DH17" s="17"/>
      <c r="DI17" s="25"/>
      <c r="DJ17" s="25"/>
      <c r="DK17" s="17"/>
      <c r="DL17" s="25"/>
      <c r="DM17" s="25"/>
      <c r="DN17" s="17"/>
      <c r="DO17" s="25"/>
      <c r="DP17" s="25"/>
      <c r="DQ17" s="17"/>
      <c r="DR17" s="25"/>
      <c r="DS17" s="26"/>
      <c r="DT17" s="17"/>
      <c r="DU17" s="25"/>
      <c r="DV17" s="26"/>
      <c r="DW17" s="17"/>
      <c r="DX17" s="25"/>
      <c r="DY17" s="26"/>
      <c r="DZ17" s="17"/>
      <c r="EA17" s="25"/>
      <c r="EB17" s="26"/>
      <c r="EC17" s="17"/>
      <c r="ED17" s="25"/>
      <c r="EE17" s="26"/>
      <c r="EF17" s="17"/>
      <c r="EG17" s="25"/>
      <c r="EH17" s="26"/>
      <c r="EI17" s="17"/>
      <c r="EJ17" s="25"/>
      <c r="EK17" s="26"/>
      <c r="EL17" s="17"/>
      <c r="EM17" s="25"/>
      <c r="EN17" s="26"/>
      <c r="EO17" s="26"/>
      <c r="EP17" s="26"/>
      <c r="EQ17" s="82" t="s">
        <v>732</v>
      </c>
      <c r="ER17" s="25"/>
      <c r="ES17" s="126">
        <v>1135.56</v>
      </c>
      <c r="ET17" s="82" t="s">
        <v>732</v>
      </c>
      <c r="EU17" s="25"/>
      <c r="EV17" s="126">
        <v>1135.56</v>
      </c>
      <c r="EW17" s="82" t="s">
        <v>732</v>
      </c>
      <c r="EX17" s="25"/>
      <c r="EY17" s="126">
        <v>1135.56</v>
      </c>
      <c r="EZ17" s="82" t="s">
        <v>732</v>
      </c>
      <c r="FA17" s="25"/>
      <c r="FB17" s="126">
        <v>1135.56</v>
      </c>
      <c r="FC17" s="82" t="s">
        <v>732</v>
      </c>
      <c r="FD17" s="25"/>
      <c r="FE17" s="126">
        <v>1135.56</v>
      </c>
      <c r="FF17" s="82" t="s">
        <v>732</v>
      </c>
      <c r="FG17" s="25"/>
      <c r="FH17" s="126">
        <v>1135.56</v>
      </c>
      <c r="FI17" s="82" t="s">
        <v>732</v>
      </c>
      <c r="FJ17" s="25"/>
      <c r="FK17" s="126">
        <v>1135.56</v>
      </c>
      <c r="FL17" s="82" t="s">
        <v>732</v>
      </c>
      <c r="FM17" s="25"/>
      <c r="FN17" s="126">
        <v>1135.56</v>
      </c>
      <c r="FO17" s="82" t="s">
        <v>732</v>
      </c>
      <c r="FP17" s="25"/>
      <c r="FQ17" s="126">
        <v>1135.56</v>
      </c>
      <c r="FR17" s="85" t="s">
        <v>732</v>
      </c>
      <c r="FS17" s="25"/>
      <c r="FT17" s="126">
        <v>1135.56</v>
      </c>
      <c r="FU17" s="128" t="s">
        <v>732</v>
      </c>
      <c r="FV17" s="25"/>
      <c r="FW17" s="126">
        <v>1135.56</v>
      </c>
      <c r="FX17" s="135" t="s">
        <v>732</v>
      </c>
      <c r="FY17" s="25"/>
      <c r="FZ17" s="125">
        <v>1135.56</v>
      </c>
    </row>
    <row r="18" spans="1:182" ht="27.75" customHeight="1">
      <c r="A18" s="17"/>
      <c r="B18" s="17" t="s">
        <v>18</v>
      </c>
      <c r="C18" s="25">
        <v>81</v>
      </c>
      <c r="D18" s="17" t="s">
        <v>18</v>
      </c>
      <c r="E18" s="25">
        <v>81</v>
      </c>
      <c r="F18" s="17" t="s">
        <v>18</v>
      </c>
      <c r="G18" s="25">
        <v>81</v>
      </c>
      <c r="H18" s="17" t="s">
        <v>18</v>
      </c>
      <c r="I18" s="25">
        <v>81</v>
      </c>
      <c r="J18" s="17" t="s">
        <v>18</v>
      </c>
      <c r="K18" s="25">
        <v>81</v>
      </c>
      <c r="L18" s="17" t="s">
        <v>18</v>
      </c>
      <c r="M18" s="25">
        <v>81</v>
      </c>
      <c r="N18" s="17" t="s">
        <v>18</v>
      </c>
      <c r="O18" s="25">
        <v>81</v>
      </c>
      <c r="P18" s="17" t="s">
        <v>18</v>
      </c>
      <c r="Q18" s="25">
        <v>81</v>
      </c>
      <c r="R18" s="17" t="s">
        <v>18</v>
      </c>
      <c r="S18" s="18">
        <f t="shared" si="0"/>
        <v>648</v>
      </c>
      <c r="T18" s="17" t="s">
        <v>44</v>
      </c>
      <c r="U18" s="25"/>
      <c r="V18" s="25">
        <v>324.02</v>
      </c>
      <c r="W18" s="17" t="s">
        <v>88</v>
      </c>
      <c r="X18" s="25" t="s">
        <v>89</v>
      </c>
      <c r="Y18" s="26">
        <v>341.66</v>
      </c>
      <c r="Z18" s="17" t="s">
        <v>112</v>
      </c>
      <c r="AA18" s="25" t="s">
        <v>113</v>
      </c>
      <c r="AB18" s="26">
        <v>180.74</v>
      </c>
      <c r="AC18" s="19" t="s">
        <v>133</v>
      </c>
      <c r="AD18" s="19" t="s">
        <v>135</v>
      </c>
      <c r="AE18" s="19">
        <v>685.1</v>
      </c>
      <c r="AF18" s="19"/>
      <c r="AG18" s="17" t="s">
        <v>126</v>
      </c>
      <c r="AH18" s="25" t="s">
        <v>164</v>
      </c>
      <c r="AI18" s="25">
        <f>298.25/5</f>
        <v>59.65</v>
      </c>
      <c r="AJ18" s="17" t="s">
        <v>195</v>
      </c>
      <c r="AK18" s="25" t="s">
        <v>196</v>
      </c>
      <c r="AL18" s="25">
        <v>596.49</v>
      </c>
      <c r="AM18" s="17" t="s">
        <v>225</v>
      </c>
      <c r="AN18" s="25" t="s">
        <v>226</v>
      </c>
      <c r="AO18" s="25">
        <v>7078.57</v>
      </c>
      <c r="AP18" s="17" t="s">
        <v>229</v>
      </c>
      <c r="AQ18" s="25" t="s">
        <v>245</v>
      </c>
      <c r="AR18" s="25">
        <v>157.03</v>
      </c>
      <c r="AS18" s="17" t="s">
        <v>258</v>
      </c>
      <c r="AT18" s="25" t="s">
        <v>267</v>
      </c>
      <c r="AU18" s="25">
        <v>82.48</v>
      </c>
      <c r="AV18" s="17" t="s">
        <v>273</v>
      </c>
      <c r="AW18" s="25" t="s">
        <v>284</v>
      </c>
      <c r="AX18" s="25">
        <v>859.66</v>
      </c>
      <c r="AY18" s="17" t="s">
        <v>400</v>
      </c>
      <c r="AZ18" s="25"/>
      <c r="BA18" s="25">
        <v>81.11</v>
      </c>
      <c r="BB18" s="17" t="s">
        <v>311</v>
      </c>
      <c r="BC18" s="25" t="s">
        <v>310</v>
      </c>
      <c r="BD18" s="25">
        <v>290.91</v>
      </c>
      <c r="BE18" s="17" t="s">
        <v>344</v>
      </c>
      <c r="BF18" s="25" t="s">
        <v>345</v>
      </c>
      <c r="BG18" s="25">
        <v>781.54</v>
      </c>
      <c r="BH18" s="17"/>
      <c r="BI18" s="25"/>
      <c r="BJ18" s="25"/>
      <c r="BK18" s="17" t="s">
        <v>360</v>
      </c>
      <c r="BL18" s="25" t="s">
        <v>361</v>
      </c>
      <c r="BM18" s="25">
        <v>1170.47</v>
      </c>
      <c r="BN18" s="17" t="s">
        <v>369</v>
      </c>
      <c r="BO18" s="25" t="s">
        <v>367</v>
      </c>
      <c r="BP18" s="25">
        <v>96.97</v>
      </c>
      <c r="BQ18" s="25"/>
      <c r="BR18" s="25"/>
      <c r="BS18" s="17" t="s">
        <v>328</v>
      </c>
      <c r="BT18" s="25" t="s">
        <v>383</v>
      </c>
      <c r="BU18" s="25">
        <v>44.35</v>
      </c>
      <c r="BV18" s="17" t="s">
        <v>414</v>
      </c>
      <c r="BW18" s="25" t="s">
        <v>408</v>
      </c>
      <c r="BX18" s="25">
        <v>3265.2</v>
      </c>
      <c r="BY18" s="17" t="s">
        <v>400</v>
      </c>
      <c r="BZ18" s="25"/>
      <c r="CA18" s="25">
        <v>670.29</v>
      </c>
      <c r="CB18" s="17" t="s">
        <v>446</v>
      </c>
      <c r="CC18" s="25" t="s">
        <v>447</v>
      </c>
      <c r="CD18" s="25">
        <v>8213.23</v>
      </c>
      <c r="CE18" s="17"/>
      <c r="CF18" s="25"/>
      <c r="CG18" s="25"/>
      <c r="CH18" s="17" t="s">
        <v>363</v>
      </c>
      <c r="CI18" s="25" t="s">
        <v>472</v>
      </c>
      <c r="CJ18" s="25">
        <v>2129.32</v>
      </c>
      <c r="CK18" s="17" t="s">
        <v>400</v>
      </c>
      <c r="CL18" s="25"/>
      <c r="CM18" s="25">
        <v>670.29</v>
      </c>
      <c r="CN18" s="17" t="s">
        <v>441</v>
      </c>
      <c r="CO18" s="25" t="s">
        <v>490</v>
      </c>
      <c r="CP18" s="25">
        <v>811.58</v>
      </c>
      <c r="CQ18" s="17"/>
      <c r="CR18" s="25"/>
      <c r="CS18" s="25"/>
      <c r="CT18" s="17"/>
      <c r="CU18" s="25"/>
      <c r="CV18" s="25"/>
      <c r="CW18" s="17"/>
      <c r="CX18" s="25"/>
      <c r="CY18" s="25"/>
      <c r="CZ18" s="17"/>
      <c r="DA18" s="25"/>
      <c r="DB18" s="25"/>
      <c r="DE18" s="17" t="s">
        <v>553</v>
      </c>
      <c r="DF18" s="25" t="s">
        <v>554</v>
      </c>
      <c r="DG18" s="25">
        <v>6000</v>
      </c>
      <c r="DH18" s="17"/>
      <c r="DI18" s="25"/>
      <c r="DJ18" s="25"/>
      <c r="DK18" s="17" t="s">
        <v>548</v>
      </c>
      <c r="DL18" s="25" t="s">
        <v>544</v>
      </c>
      <c r="DM18" s="25">
        <v>1298.54</v>
      </c>
      <c r="DN18" s="17"/>
      <c r="DO18" s="25"/>
      <c r="DP18" s="25"/>
      <c r="DQ18" s="19" t="s">
        <v>567</v>
      </c>
      <c r="DR18" s="25" t="s">
        <v>579</v>
      </c>
      <c r="DS18" s="28">
        <v>241.6</v>
      </c>
      <c r="DT18" s="19"/>
      <c r="DU18" s="25"/>
      <c r="DV18" s="28"/>
      <c r="DW18" s="19"/>
      <c r="DX18" s="25"/>
      <c r="DY18" s="28"/>
      <c r="DZ18" s="19" t="s">
        <v>608</v>
      </c>
      <c r="EA18" s="25" t="s">
        <v>609</v>
      </c>
      <c r="EB18" s="28">
        <v>156.57</v>
      </c>
      <c r="EC18" s="19"/>
      <c r="ED18" s="25"/>
      <c r="EE18" s="28"/>
      <c r="EF18" s="19" t="s">
        <v>646</v>
      </c>
      <c r="EG18" s="25" t="s">
        <v>647</v>
      </c>
      <c r="EH18" s="28">
        <v>20000</v>
      </c>
      <c r="EI18" s="19"/>
      <c r="EJ18" s="25"/>
      <c r="EK18" s="28"/>
      <c r="EL18" s="19"/>
      <c r="EM18" s="25"/>
      <c r="EN18" s="28"/>
      <c r="EO18" s="28"/>
      <c r="EP18" s="28"/>
      <c r="EQ18" s="65" t="s">
        <v>663</v>
      </c>
      <c r="ER18" s="25"/>
      <c r="ES18" s="101">
        <v>411.81</v>
      </c>
      <c r="ET18" s="65" t="s">
        <v>663</v>
      </c>
      <c r="EU18" s="25"/>
      <c r="EV18" s="101">
        <v>411.81</v>
      </c>
      <c r="EW18" s="65" t="s">
        <v>663</v>
      </c>
      <c r="EX18" s="25"/>
      <c r="EY18" s="101">
        <v>411.81</v>
      </c>
      <c r="EZ18" s="65" t="s">
        <v>663</v>
      </c>
      <c r="FA18" s="25"/>
      <c r="FB18" s="101">
        <v>411.81</v>
      </c>
      <c r="FC18" s="70" t="s">
        <v>663</v>
      </c>
      <c r="FD18" s="25"/>
      <c r="FE18" s="101">
        <v>411.81</v>
      </c>
      <c r="FF18" s="74" t="s">
        <v>663</v>
      </c>
      <c r="FG18" s="25"/>
      <c r="FH18" s="101">
        <v>411.81</v>
      </c>
      <c r="FI18" s="77" t="s">
        <v>663</v>
      </c>
      <c r="FJ18" s="25"/>
      <c r="FK18" s="101">
        <v>411.81</v>
      </c>
      <c r="FL18" s="79" t="s">
        <v>663</v>
      </c>
      <c r="FM18" s="25"/>
      <c r="FN18" s="101">
        <v>411.81</v>
      </c>
      <c r="FO18" s="80" t="s">
        <v>663</v>
      </c>
      <c r="FP18" s="25"/>
      <c r="FQ18" s="101">
        <v>411.81</v>
      </c>
      <c r="FR18" s="85" t="s">
        <v>663</v>
      </c>
      <c r="FS18" s="25"/>
      <c r="FT18" s="101">
        <v>411.81</v>
      </c>
      <c r="FU18" s="128" t="s">
        <v>663</v>
      </c>
      <c r="FV18" s="25"/>
      <c r="FW18" s="101">
        <v>411.81</v>
      </c>
      <c r="FX18" s="135" t="s">
        <v>663</v>
      </c>
      <c r="FY18" s="25"/>
      <c r="FZ18" s="100">
        <v>411.81</v>
      </c>
    </row>
    <row r="19" spans="1:182" ht="50.25" customHeight="1">
      <c r="A19" s="17"/>
      <c r="B19" s="17"/>
      <c r="C19" s="25"/>
      <c r="D19" s="17"/>
      <c r="E19" s="25"/>
      <c r="F19" s="17"/>
      <c r="G19" s="25"/>
      <c r="H19" s="17"/>
      <c r="I19" s="25"/>
      <c r="J19" s="17"/>
      <c r="K19" s="25"/>
      <c r="L19" s="17"/>
      <c r="M19" s="25"/>
      <c r="N19" s="17"/>
      <c r="O19" s="25"/>
      <c r="P19" s="17"/>
      <c r="Q19" s="25"/>
      <c r="R19" s="17"/>
      <c r="S19" s="18"/>
      <c r="T19" s="17"/>
      <c r="U19" s="25"/>
      <c r="V19" s="25"/>
      <c r="W19" s="17"/>
      <c r="X19" s="25"/>
      <c r="Y19" s="26"/>
      <c r="Z19" s="17"/>
      <c r="AA19" s="25"/>
      <c r="AB19" s="26"/>
      <c r="AC19" s="120"/>
      <c r="AD19" s="120"/>
      <c r="AE19" s="120"/>
      <c r="AF19" s="120"/>
      <c r="AG19" s="17"/>
      <c r="AH19" s="25"/>
      <c r="AI19" s="25"/>
      <c r="AJ19" s="17"/>
      <c r="AK19" s="25"/>
      <c r="AL19" s="25"/>
      <c r="AM19" s="17"/>
      <c r="AN19" s="25"/>
      <c r="AO19" s="25"/>
      <c r="AP19" s="17"/>
      <c r="AQ19" s="25"/>
      <c r="AR19" s="25"/>
      <c r="AS19" s="17"/>
      <c r="AT19" s="25"/>
      <c r="AU19" s="25"/>
      <c r="AV19" s="17"/>
      <c r="AW19" s="25"/>
      <c r="AX19" s="25"/>
      <c r="AY19" s="17"/>
      <c r="AZ19" s="25"/>
      <c r="BA19" s="25"/>
      <c r="BB19" s="17"/>
      <c r="BC19" s="25"/>
      <c r="BD19" s="25"/>
      <c r="BE19" s="17"/>
      <c r="BF19" s="25"/>
      <c r="BG19" s="25"/>
      <c r="BH19" s="17"/>
      <c r="BI19" s="25"/>
      <c r="BJ19" s="25"/>
      <c r="BK19" s="17"/>
      <c r="BL19" s="25"/>
      <c r="BM19" s="25"/>
      <c r="BN19" s="17"/>
      <c r="BO19" s="25"/>
      <c r="BP19" s="25"/>
      <c r="BQ19" s="25"/>
      <c r="BR19" s="25"/>
      <c r="BS19" s="17"/>
      <c r="BT19" s="25"/>
      <c r="BU19" s="25"/>
      <c r="BV19" s="17"/>
      <c r="BW19" s="25"/>
      <c r="BX19" s="25"/>
      <c r="BY19" s="17"/>
      <c r="BZ19" s="25"/>
      <c r="CA19" s="25"/>
      <c r="CB19" s="17"/>
      <c r="CC19" s="25"/>
      <c r="CD19" s="25"/>
      <c r="CE19" s="17"/>
      <c r="CF19" s="25"/>
      <c r="CG19" s="25"/>
      <c r="CH19" s="17"/>
      <c r="CI19" s="25"/>
      <c r="CJ19" s="25"/>
      <c r="CK19" s="17"/>
      <c r="CL19" s="25"/>
      <c r="CM19" s="25"/>
      <c r="CN19" s="17"/>
      <c r="CO19" s="25"/>
      <c r="CP19" s="25"/>
      <c r="CQ19" s="17"/>
      <c r="CR19" s="25"/>
      <c r="CS19" s="25"/>
      <c r="CT19" s="17"/>
      <c r="CU19" s="25"/>
      <c r="CV19" s="25"/>
      <c r="CW19" s="17"/>
      <c r="CX19" s="25"/>
      <c r="CY19" s="25"/>
      <c r="CZ19" s="17"/>
      <c r="DA19" s="25"/>
      <c r="DB19" s="25"/>
      <c r="DE19" s="17"/>
      <c r="DF19" s="25"/>
      <c r="DG19" s="25"/>
      <c r="DH19" s="17"/>
      <c r="DI19" s="25"/>
      <c r="DJ19" s="25"/>
      <c r="DK19" s="17"/>
      <c r="DL19" s="25"/>
      <c r="DM19" s="25"/>
      <c r="DN19" s="17"/>
      <c r="DO19" s="25"/>
      <c r="DP19" s="25"/>
      <c r="DQ19" s="120"/>
      <c r="DR19" s="25"/>
      <c r="DS19" s="28"/>
      <c r="DT19" s="120"/>
      <c r="DU19" s="25"/>
      <c r="DV19" s="28"/>
      <c r="DW19" s="120"/>
      <c r="DX19" s="25"/>
      <c r="DY19" s="28"/>
      <c r="DZ19" s="120"/>
      <c r="EA19" s="25"/>
      <c r="EB19" s="28"/>
      <c r="EC19" s="120"/>
      <c r="ED19" s="25"/>
      <c r="EE19" s="28"/>
      <c r="EF19" s="120"/>
      <c r="EG19" s="25"/>
      <c r="EH19" s="28"/>
      <c r="EI19" s="120"/>
      <c r="EJ19" s="25"/>
      <c r="EK19" s="28"/>
      <c r="EL19" s="120"/>
      <c r="EM19" s="25"/>
      <c r="EN19" s="28"/>
      <c r="EO19" s="28"/>
      <c r="EP19" s="28"/>
      <c r="EQ19" s="121" t="s">
        <v>49</v>
      </c>
      <c r="ER19" s="25"/>
      <c r="ES19" s="101">
        <v>277.29</v>
      </c>
      <c r="ET19" s="121" t="s">
        <v>49</v>
      </c>
      <c r="EU19" s="25"/>
      <c r="EV19" s="101">
        <v>277.29</v>
      </c>
      <c r="EW19" s="121" t="s">
        <v>49</v>
      </c>
      <c r="EX19" s="25"/>
      <c r="EY19" s="101">
        <v>277.29</v>
      </c>
      <c r="EZ19" s="121" t="s">
        <v>49</v>
      </c>
      <c r="FA19" s="25"/>
      <c r="FB19" s="101">
        <v>277.29</v>
      </c>
      <c r="FC19" s="121" t="s">
        <v>49</v>
      </c>
      <c r="FD19" s="25"/>
      <c r="FE19" s="101">
        <v>277.29</v>
      </c>
      <c r="FF19" s="121" t="s">
        <v>49</v>
      </c>
      <c r="FG19" s="25"/>
      <c r="FH19" s="101">
        <v>277.29</v>
      </c>
      <c r="FI19" s="121" t="s">
        <v>49</v>
      </c>
      <c r="FJ19" s="25"/>
      <c r="FK19" s="101">
        <v>277.29</v>
      </c>
      <c r="FL19" s="121" t="s">
        <v>49</v>
      </c>
      <c r="FM19" s="25"/>
      <c r="FN19" s="101">
        <v>277.29</v>
      </c>
      <c r="FO19" s="121" t="s">
        <v>49</v>
      </c>
      <c r="FP19" s="25"/>
      <c r="FQ19" s="101">
        <v>277.29</v>
      </c>
      <c r="FR19" s="121" t="s">
        <v>49</v>
      </c>
      <c r="FS19" s="25"/>
      <c r="FT19" s="101">
        <v>277.29</v>
      </c>
      <c r="FU19" s="128" t="s">
        <v>49</v>
      </c>
      <c r="FV19" s="25"/>
      <c r="FW19" s="101">
        <v>277.29</v>
      </c>
      <c r="FX19" s="135" t="s">
        <v>49</v>
      </c>
      <c r="FY19" s="25"/>
      <c r="FZ19" s="100">
        <v>277.29</v>
      </c>
    </row>
    <row r="20" spans="1:182" ht="39.75" customHeight="1">
      <c r="A20" s="17"/>
      <c r="B20" s="17" t="s">
        <v>18</v>
      </c>
      <c r="C20" s="25">
        <v>324.02</v>
      </c>
      <c r="D20" s="17" t="s">
        <v>18</v>
      </c>
      <c r="E20" s="25">
        <v>324.02</v>
      </c>
      <c r="F20" s="17" t="s">
        <v>18</v>
      </c>
      <c r="G20" s="25">
        <v>324.02</v>
      </c>
      <c r="H20" s="17" t="s">
        <v>18</v>
      </c>
      <c r="I20" s="25">
        <v>324.02</v>
      </c>
      <c r="J20" s="17" t="s">
        <v>18</v>
      </c>
      <c r="K20" s="25">
        <v>324.02</v>
      </c>
      <c r="L20" s="17" t="s">
        <v>18</v>
      </c>
      <c r="M20" s="25">
        <v>324.02</v>
      </c>
      <c r="N20" s="17" t="s">
        <v>18</v>
      </c>
      <c r="O20" s="25">
        <v>324.02</v>
      </c>
      <c r="P20" s="17" t="s">
        <v>18</v>
      </c>
      <c r="Q20" s="25">
        <v>324.02</v>
      </c>
      <c r="R20" s="17" t="s">
        <v>18</v>
      </c>
      <c r="S20" s="18">
        <f t="shared" si="0"/>
        <v>2592.16</v>
      </c>
      <c r="T20" s="17" t="s">
        <v>45</v>
      </c>
      <c r="U20" s="25"/>
      <c r="V20" s="25">
        <v>1053.5</v>
      </c>
      <c r="W20" s="17" t="s">
        <v>90</v>
      </c>
      <c r="X20" s="25" t="s">
        <v>91</v>
      </c>
      <c r="Y20" s="26">
        <v>8057.98</v>
      </c>
      <c r="Z20" s="17" t="s">
        <v>114</v>
      </c>
      <c r="AA20" s="25" t="s">
        <v>115</v>
      </c>
      <c r="AB20" s="26">
        <v>381.31</v>
      </c>
      <c r="AC20" s="19" t="s">
        <v>136</v>
      </c>
      <c r="AD20" s="19" t="s">
        <v>137</v>
      </c>
      <c r="AE20" s="19">
        <v>492.63</v>
      </c>
      <c r="AF20" s="19"/>
      <c r="AG20" s="17" t="s">
        <v>165</v>
      </c>
      <c r="AH20" s="25" t="s">
        <v>166</v>
      </c>
      <c r="AI20" s="25">
        <v>318.07</v>
      </c>
      <c r="AJ20" s="17" t="s">
        <v>197</v>
      </c>
      <c r="AK20" s="25" t="s">
        <v>198</v>
      </c>
      <c r="AL20" s="25">
        <v>2801.7</v>
      </c>
      <c r="AM20" s="17" t="s">
        <v>227</v>
      </c>
      <c r="AN20" s="25" t="s">
        <v>228</v>
      </c>
      <c r="AO20" s="25">
        <v>164.95</v>
      </c>
      <c r="AP20" s="17" t="s">
        <v>229</v>
      </c>
      <c r="AQ20" s="25" t="s">
        <v>246</v>
      </c>
      <c r="AR20" s="25">
        <v>157.03</v>
      </c>
      <c r="AS20" s="17" t="s">
        <v>268</v>
      </c>
      <c r="AT20" s="25" t="s">
        <v>269</v>
      </c>
      <c r="AU20" s="25">
        <v>108.45</v>
      </c>
      <c r="AV20" s="19" t="s">
        <v>270</v>
      </c>
      <c r="AW20" s="19" t="s">
        <v>285</v>
      </c>
      <c r="AX20" s="19">
        <v>146.35</v>
      </c>
      <c r="AY20" s="32" t="s">
        <v>320</v>
      </c>
      <c r="AZ20" s="25"/>
      <c r="BA20" s="25">
        <v>243.34</v>
      </c>
      <c r="BB20" s="19" t="s">
        <v>270</v>
      </c>
      <c r="BC20" s="25" t="s">
        <v>318</v>
      </c>
      <c r="BD20" s="25">
        <v>146.35</v>
      </c>
      <c r="BE20" s="19" t="s">
        <v>270</v>
      </c>
      <c r="BF20" s="19" t="s">
        <v>332</v>
      </c>
      <c r="BG20" s="25">
        <v>146.35</v>
      </c>
      <c r="BH20" s="19" t="s">
        <v>270</v>
      </c>
      <c r="BI20" s="25"/>
      <c r="BJ20" s="25">
        <v>146.35</v>
      </c>
      <c r="BK20" s="19" t="s">
        <v>270</v>
      </c>
      <c r="BL20" s="25"/>
      <c r="BM20" s="25">
        <v>146.35</v>
      </c>
      <c r="BN20" s="19" t="s">
        <v>270</v>
      </c>
      <c r="BO20" s="25"/>
      <c r="BP20" s="25">
        <v>146.35</v>
      </c>
      <c r="BQ20" s="25"/>
      <c r="BR20" s="25"/>
      <c r="BS20" s="19" t="s">
        <v>384</v>
      </c>
      <c r="BT20" s="25" t="s">
        <v>385</v>
      </c>
      <c r="BU20" s="25">
        <v>2379.66</v>
      </c>
      <c r="BV20" s="19" t="s">
        <v>415</v>
      </c>
      <c r="BW20" s="25" t="s">
        <v>408</v>
      </c>
      <c r="BX20" s="25">
        <v>19257.81</v>
      </c>
      <c r="BY20" s="19"/>
      <c r="BZ20" s="25"/>
      <c r="CA20" s="25"/>
      <c r="CB20" s="19" t="s">
        <v>448</v>
      </c>
      <c r="CC20" s="25" t="s">
        <v>447</v>
      </c>
      <c r="CD20" s="25">
        <v>1547.29</v>
      </c>
      <c r="CE20" s="19"/>
      <c r="CF20" s="25"/>
      <c r="CG20" s="25"/>
      <c r="CH20" s="17" t="s">
        <v>441</v>
      </c>
      <c r="CI20" s="25" t="s">
        <v>473</v>
      </c>
      <c r="CJ20" s="25">
        <v>811.58</v>
      </c>
      <c r="CK20" s="17"/>
      <c r="CL20" s="25"/>
      <c r="CM20" s="25"/>
      <c r="CN20" s="17" t="s">
        <v>400</v>
      </c>
      <c r="CO20" s="25"/>
      <c r="CP20" s="25">
        <v>670.29</v>
      </c>
      <c r="CQ20" s="17" t="s">
        <v>400</v>
      </c>
      <c r="CR20" s="25"/>
      <c r="CS20" s="25">
        <v>670.29</v>
      </c>
      <c r="CT20" s="17" t="s">
        <v>400</v>
      </c>
      <c r="CU20" s="25"/>
      <c r="CV20" s="25">
        <v>670.29</v>
      </c>
      <c r="CW20" s="17" t="s">
        <v>400</v>
      </c>
      <c r="CX20" s="25"/>
      <c r="CY20" s="25">
        <v>670.29</v>
      </c>
      <c r="CZ20" s="17" t="s">
        <v>400</v>
      </c>
      <c r="DA20" s="25"/>
      <c r="DB20" s="25">
        <v>670.29</v>
      </c>
      <c r="DE20" s="17" t="s">
        <v>555</v>
      </c>
      <c r="DF20" s="25" t="s">
        <v>556</v>
      </c>
      <c r="DG20" s="25">
        <v>6062.02</v>
      </c>
      <c r="DH20" s="17" t="s">
        <v>400</v>
      </c>
      <c r="DI20" s="25"/>
      <c r="DJ20" s="25"/>
      <c r="DK20" s="17" t="s">
        <v>549</v>
      </c>
      <c r="DL20" s="25" t="s">
        <v>544</v>
      </c>
      <c r="DM20" s="25">
        <v>649.26</v>
      </c>
      <c r="DN20" s="17"/>
      <c r="DO20" s="25"/>
      <c r="DP20" s="25"/>
      <c r="DQ20" s="17" t="s">
        <v>506</v>
      </c>
      <c r="DR20" s="25" t="s">
        <v>580</v>
      </c>
      <c r="DS20" s="25">
        <v>75.41</v>
      </c>
      <c r="DT20" s="17"/>
      <c r="DU20" s="25"/>
      <c r="DV20" s="25"/>
      <c r="DW20" s="17"/>
      <c r="DX20" s="25"/>
      <c r="DY20" s="25"/>
      <c r="DZ20" s="17" t="s">
        <v>610</v>
      </c>
      <c r="EA20" s="25" t="s">
        <v>609</v>
      </c>
      <c r="EB20" s="25">
        <v>409.22</v>
      </c>
      <c r="EC20" s="17"/>
      <c r="ED20" s="25"/>
      <c r="EE20" s="25"/>
      <c r="EF20" s="17" t="s">
        <v>651</v>
      </c>
      <c r="EG20" s="25" t="s">
        <v>652</v>
      </c>
      <c r="EH20" s="25">
        <v>649.27</v>
      </c>
      <c r="EI20" s="17"/>
      <c r="EJ20" s="25"/>
      <c r="EK20" s="25"/>
      <c r="EL20" s="17"/>
      <c r="EM20" s="25"/>
      <c r="EN20" s="25"/>
      <c r="EO20" s="25"/>
      <c r="EP20" s="25"/>
      <c r="EQ20" s="17" t="s">
        <v>664</v>
      </c>
      <c r="ER20" s="25" t="s">
        <v>665</v>
      </c>
      <c r="ES20" s="112">
        <v>364.55</v>
      </c>
      <c r="ET20" s="17"/>
      <c r="EU20" s="25"/>
      <c r="EV20" s="25"/>
      <c r="EW20" s="17" t="s">
        <v>670</v>
      </c>
      <c r="EX20" s="25" t="s">
        <v>671</v>
      </c>
      <c r="EY20" s="112">
        <v>209401.15</v>
      </c>
      <c r="EZ20" s="17" t="s">
        <v>679</v>
      </c>
      <c r="FA20" s="25" t="s">
        <v>680</v>
      </c>
      <c r="FB20" s="138">
        <v>505.36</v>
      </c>
      <c r="FC20" s="17" t="s">
        <v>691</v>
      </c>
      <c r="FD20" s="25" t="s">
        <v>692</v>
      </c>
      <c r="FE20" s="138">
        <v>1069.41</v>
      </c>
      <c r="FF20" s="17"/>
      <c r="FG20" s="25"/>
      <c r="FH20" s="25"/>
      <c r="FI20" s="17" t="s">
        <v>753</v>
      </c>
      <c r="FJ20" s="26" t="s">
        <v>754</v>
      </c>
      <c r="FK20" s="138">
        <v>703.68</v>
      </c>
      <c r="FL20" s="32" t="s">
        <v>755</v>
      </c>
      <c r="FM20" s="25" t="s">
        <v>757</v>
      </c>
      <c r="FN20" s="112">
        <v>1042.08</v>
      </c>
      <c r="FO20" s="17" t="s">
        <v>603</v>
      </c>
      <c r="FP20" s="25" t="s">
        <v>726</v>
      </c>
      <c r="FQ20" s="112">
        <v>935.09</v>
      </c>
      <c r="FR20" s="90" t="s">
        <v>736</v>
      </c>
      <c r="FS20" s="91" t="s">
        <v>737</v>
      </c>
      <c r="FT20" s="140">
        <v>68.73</v>
      </c>
      <c r="FU20" s="90" t="s">
        <v>746</v>
      </c>
      <c r="FV20" s="26" t="s">
        <v>747</v>
      </c>
      <c r="FW20" s="143">
        <v>1952.93</v>
      </c>
      <c r="FX20" s="17" t="s">
        <v>637</v>
      </c>
      <c r="FY20" s="25" t="s">
        <v>761</v>
      </c>
      <c r="FZ20" s="115">
        <v>80.69</v>
      </c>
    </row>
    <row r="21" spans="1:182" ht="33.75">
      <c r="A21" s="17"/>
      <c r="B21" s="17" t="s">
        <v>18</v>
      </c>
      <c r="C21" s="25">
        <v>1053.05</v>
      </c>
      <c r="D21" s="17" t="s">
        <v>18</v>
      </c>
      <c r="E21" s="25">
        <v>1053.05</v>
      </c>
      <c r="F21" s="17" t="s">
        <v>18</v>
      </c>
      <c r="G21" s="25">
        <v>1053.05</v>
      </c>
      <c r="H21" s="17" t="s">
        <v>18</v>
      </c>
      <c r="I21" s="25">
        <v>1053.05</v>
      </c>
      <c r="J21" s="17" t="s">
        <v>18</v>
      </c>
      <c r="K21" s="25">
        <v>1053.05</v>
      </c>
      <c r="L21" s="17" t="s">
        <v>18</v>
      </c>
      <c r="M21" s="25">
        <v>1053.05</v>
      </c>
      <c r="N21" s="17" t="s">
        <v>18</v>
      </c>
      <c r="O21" s="25">
        <v>1053.05</v>
      </c>
      <c r="P21" s="17" t="s">
        <v>18</v>
      </c>
      <c r="Q21" s="25">
        <v>1053.05</v>
      </c>
      <c r="R21" s="17" t="s">
        <v>18</v>
      </c>
      <c r="S21" s="18">
        <f t="shared" si="0"/>
        <v>8424.4</v>
      </c>
      <c r="T21" s="17" t="s">
        <v>46</v>
      </c>
      <c r="U21" s="25"/>
      <c r="V21" s="25">
        <v>81</v>
      </c>
      <c r="W21" s="17" t="s">
        <v>92</v>
      </c>
      <c r="X21" s="25" t="s">
        <v>93</v>
      </c>
      <c r="Y21" s="26">
        <v>2884.1</v>
      </c>
      <c r="Z21" s="17" t="s">
        <v>98</v>
      </c>
      <c r="AA21" s="25" t="s">
        <v>116</v>
      </c>
      <c r="AB21" s="26">
        <v>174.13</v>
      </c>
      <c r="AC21" s="19" t="s">
        <v>138</v>
      </c>
      <c r="AD21" s="19" t="s">
        <v>139</v>
      </c>
      <c r="AE21" s="19">
        <v>310.38</v>
      </c>
      <c r="AF21" s="19"/>
      <c r="AG21" s="17" t="s">
        <v>167</v>
      </c>
      <c r="AH21" s="25" t="s">
        <v>168</v>
      </c>
      <c r="AI21" s="25">
        <f>1370.18/5</f>
        <v>274.036</v>
      </c>
      <c r="AJ21" s="17" t="s">
        <v>199</v>
      </c>
      <c r="AK21" s="25" t="s">
        <v>200</v>
      </c>
      <c r="AL21" s="25">
        <v>149.12</v>
      </c>
      <c r="AM21" s="17" t="s">
        <v>229</v>
      </c>
      <c r="AN21" s="25" t="s">
        <v>230</v>
      </c>
      <c r="AO21" s="25">
        <v>165.52</v>
      </c>
      <c r="AP21" s="17" t="s">
        <v>229</v>
      </c>
      <c r="AQ21" s="25" t="s">
        <v>247</v>
      </c>
      <c r="AR21" s="25">
        <v>82.77</v>
      </c>
      <c r="AS21" s="17" t="s">
        <v>273</v>
      </c>
      <c r="AT21" s="25" t="s">
        <v>275</v>
      </c>
      <c r="AU21" s="25">
        <v>859.66</v>
      </c>
      <c r="AV21" s="19" t="s">
        <v>272</v>
      </c>
      <c r="AW21" s="19" t="s">
        <v>285</v>
      </c>
      <c r="AX21" s="24">
        <v>181.28</v>
      </c>
      <c r="AY21" s="17"/>
      <c r="AZ21" s="25"/>
      <c r="BA21" s="25"/>
      <c r="BB21" s="17" t="s">
        <v>273</v>
      </c>
      <c r="BC21" s="25" t="s">
        <v>319</v>
      </c>
      <c r="BD21" s="25">
        <v>859.66</v>
      </c>
      <c r="BE21" s="17" t="s">
        <v>273</v>
      </c>
      <c r="BF21" s="25" t="s">
        <v>333</v>
      </c>
      <c r="BG21" s="25">
        <v>859.66</v>
      </c>
      <c r="BH21" s="17" t="s">
        <v>273</v>
      </c>
      <c r="BI21" s="25"/>
      <c r="BJ21" s="25">
        <v>859.66</v>
      </c>
      <c r="BK21" s="17" t="s">
        <v>273</v>
      </c>
      <c r="BL21" s="25"/>
      <c r="BM21" s="25">
        <v>859.66</v>
      </c>
      <c r="BN21" s="17" t="s">
        <v>273</v>
      </c>
      <c r="BO21" s="25"/>
      <c r="BP21" s="25">
        <v>859.66</v>
      </c>
      <c r="BQ21" s="25"/>
      <c r="BR21" s="25"/>
      <c r="BS21" s="17" t="s">
        <v>491</v>
      </c>
      <c r="BT21" s="25" t="s">
        <v>385</v>
      </c>
      <c r="BU21" s="25">
        <v>254.88</v>
      </c>
      <c r="BV21" s="17" t="s">
        <v>416</v>
      </c>
      <c r="BW21" s="25" t="s">
        <v>408</v>
      </c>
      <c r="BX21" s="25">
        <v>8022.1</v>
      </c>
      <c r="BY21" s="17"/>
      <c r="BZ21" s="25"/>
      <c r="CA21" s="25"/>
      <c r="CB21" s="17" t="s">
        <v>449</v>
      </c>
      <c r="CC21" s="25" t="s">
        <v>447</v>
      </c>
      <c r="CD21" s="25">
        <v>1853.16</v>
      </c>
      <c r="CE21" s="17"/>
      <c r="CF21" s="25"/>
      <c r="CG21" s="25"/>
      <c r="CH21" s="17" t="s">
        <v>400</v>
      </c>
      <c r="CI21" s="25"/>
      <c r="CJ21" s="25">
        <v>670.29</v>
      </c>
      <c r="CK21" s="17"/>
      <c r="CL21" s="25"/>
      <c r="CM21" s="25"/>
      <c r="CN21" s="17"/>
      <c r="CO21" s="25"/>
      <c r="CP21" s="25"/>
      <c r="CQ21" s="17"/>
      <c r="CR21" s="25"/>
      <c r="CS21" s="25"/>
      <c r="CT21" s="17"/>
      <c r="CU21" s="25"/>
      <c r="CV21" s="25"/>
      <c r="CW21" s="17"/>
      <c r="CX21" s="25"/>
      <c r="CY21" s="25"/>
      <c r="CZ21" s="17"/>
      <c r="DA21" s="25"/>
      <c r="DB21" s="25"/>
      <c r="DE21" s="17" t="s">
        <v>393</v>
      </c>
      <c r="DF21" s="25"/>
      <c r="DG21" s="25">
        <v>146.35</v>
      </c>
      <c r="DH21" s="17"/>
      <c r="DI21" s="25"/>
      <c r="DJ21" s="25"/>
      <c r="DK21" s="17" t="s">
        <v>409</v>
      </c>
      <c r="DL21" s="25" t="s">
        <v>544</v>
      </c>
      <c r="DM21" s="25">
        <v>4341.94</v>
      </c>
      <c r="DN21" s="17"/>
      <c r="DO21" s="25"/>
      <c r="DP21" s="25"/>
      <c r="DQ21" s="17"/>
      <c r="DR21" s="25"/>
      <c r="DS21" s="25"/>
      <c r="DT21" s="17"/>
      <c r="DU21" s="25"/>
      <c r="DV21" s="25"/>
      <c r="DW21" s="17"/>
      <c r="DX21" s="25"/>
      <c r="DY21" s="25"/>
      <c r="DZ21" s="17"/>
      <c r="EA21" s="25"/>
      <c r="EB21" s="25"/>
      <c r="EC21" s="17"/>
      <c r="ED21" s="25"/>
      <c r="EE21" s="25"/>
      <c r="EF21" s="17" t="s">
        <v>651</v>
      </c>
      <c r="EG21" s="25" t="s">
        <v>653</v>
      </c>
      <c r="EH21" s="25">
        <v>649.27</v>
      </c>
      <c r="EI21" s="17"/>
      <c r="EJ21" s="25"/>
      <c r="EK21" s="25"/>
      <c r="EL21" s="17"/>
      <c r="EM21" s="25"/>
      <c r="EN21" s="25"/>
      <c r="EO21" s="25"/>
      <c r="EP21" s="25"/>
      <c r="EQ21" s="17" t="s">
        <v>666</v>
      </c>
      <c r="ER21" s="25" t="s">
        <v>667</v>
      </c>
      <c r="ES21" s="138">
        <v>824.98</v>
      </c>
      <c r="ET21" s="17"/>
      <c r="EU21" s="25"/>
      <c r="EV21" s="25"/>
      <c r="EW21" s="17" t="s">
        <v>672</v>
      </c>
      <c r="EX21" s="25" t="s">
        <v>673</v>
      </c>
      <c r="EY21" s="138">
        <v>242.7</v>
      </c>
      <c r="EZ21" s="17" t="s">
        <v>681</v>
      </c>
      <c r="FA21" s="25" t="s">
        <v>682</v>
      </c>
      <c r="FB21" s="138">
        <v>68.46</v>
      </c>
      <c r="FC21" s="17" t="s">
        <v>664</v>
      </c>
      <c r="FD21" s="25" t="s">
        <v>693</v>
      </c>
      <c r="FE21" s="112">
        <v>364.55</v>
      </c>
      <c r="FF21" s="17"/>
      <c r="FG21" s="25"/>
      <c r="FH21" s="25"/>
      <c r="FI21" s="17" t="s">
        <v>777</v>
      </c>
      <c r="FJ21" s="25" t="s">
        <v>778</v>
      </c>
      <c r="FK21" s="112">
        <v>1736.8</v>
      </c>
      <c r="FL21" s="17"/>
      <c r="FM21" s="25"/>
      <c r="FN21" s="25"/>
      <c r="FO21" s="17" t="s">
        <v>637</v>
      </c>
      <c r="FP21" s="25" t="s">
        <v>729</v>
      </c>
      <c r="FQ21" s="112">
        <v>80.69</v>
      </c>
      <c r="FR21" s="90" t="s">
        <v>734</v>
      </c>
      <c r="FS21" s="90" t="s">
        <v>735</v>
      </c>
      <c r="FT21" s="140">
        <v>599.85</v>
      </c>
      <c r="FU21" s="90" t="s">
        <v>749</v>
      </c>
      <c r="FV21" s="26" t="s">
        <v>750</v>
      </c>
      <c r="FW21" s="143">
        <v>435.54</v>
      </c>
      <c r="FX21" s="17" t="s">
        <v>762</v>
      </c>
      <c r="FY21" s="25" t="s">
        <v>763</v>
      </c>
      <c r="FZ21" s="142">
        <v>54504.45</v>
      </c>
    </row>
    <row r="22" spans="1:182" ht="39.75" customHeight="1">
      <c r="A22" s="17"/>
      <c r="B22" s="17" t="s">
        <v>18</v>
      </c>
      <c r="C22" s="25">
        <v>81</v>
      </c>
      <c r="D22" s="17" t="s">
        <v>18</v>
      </c>
      <c r="E22" s="25">
        <v>81</v>
      </c>
      <c r="F22" s="17" t="s">
        <v>18</v>
      </c>
      <c r="G22" s="25">
        <v>81</v>
      </c>
      <c r="H22" s="17" t="s">
        <v>18</v>
      </c>
      <c r="I22" s="25">
        <v>81</v>
      </c>
      <c r="J22" s="17" t="s">
        <v>18</v>
      </c>
      <c r="K22" s="25">
        <v>81</v>
      </c>
      <c r="L22" s="17" t="s">
        <v>18</v>
      </c>
      <c r="M22" s="25">
        <v>81</v>
      </c>
      <c r="N22" s="17" t="s">
        <v>18</v>
      </c>
      <c r="O22" s="25">
        <v>81</v>
      </c>
      <c r="P22" s="17" t="s">
        <v>18</v>
      </c>
      <c r="Q22" s="25">
        <v>81</v>
      </c>
      <c r="R22" s="17" t="s">
        <v>18</v>
      </c>
      <c r="S22" s="18">
        <f t="shared" si="0"/>
        <v>648</v>
      </c>
      <c r="T22" s="17" t="s">
        <v>50</v>
      </c>
      <c r="U22" s="25"/>
      <c r="V22" s="25">
        <v>1134.06</v>
      </c>
      <c r="W22" s="17" t="s">
        <v>94</v>
      </c>
      <c r="X22" s="25" t="s">
        <v>95</v>
      </c>
      <c r="Y22" s="26">
        <v>674.04</v>
      </c>
      <c r="Z22" s="17" t="s">
        <v>117</v>
      </c>
      <c r="AA22" s="25" t="s">
        <v>118</v>
      </c>
      <c r="AB22" s="26">
        <v>4731.49</v>
      </c>
      <c r="AC22" s="19" t="s">
        <v>98</v>
      </c>
      <c r="AD22" s="19" t="s">
        <v>140</v>
      </c>
      <c r="AE22" s="19">
        <v>162.33</v>
      </c>
      <c r="AF22" s="19"/>
      <c r="AG22" s="17" t="s">
        <v>169</v>
      </c>
      <c r="AH22" s="25" t="s">
        <v>170</v>
      </c>
      <c r="AI22" s="25">
        <v>155.72</v>
      </c>
      <c r="AJ22" s="17" t="s">
        <v>201</v>
      </c>
      <c r="AK22" s="25" t="s">
        <v>202</v>
      </c>
      <c r="AL22" s="25">
        <v>596.49</v>
      </c>
      <c r="AM22" s="17" t="s">
        <v>270</v>
      </c>
      <c r="AN22" s="25" t="s">
        <v>271</v>
      </c>
      <c r="AO22" s="28">
        <v>146.35</v>
      </c>
      <c r="AP22" s="17" t="s">
        <v>248</v>
      </c>
      <c r="AQ22" s="25" t="s">
        <v>249</v>
      </c>
      <c r="AR22" s="28">
        <v>1479.58</v>
      </c>
      <c r="AS22" s="19" t="s">
        <v>270</v>
      </c>
      <c r="AT22" s="19" t="s">
        <v>276</v>
      </c>
      <c r="AU22" s="19">
        <v>146.35</v>
      </c>
      <c r="AV22" s="12" t="s">
        <v>3</v>
      </c>
      <c r="AW22" s="25"/>
      <c r="AX22" s="25">
        <v>13041.64</v>
      </c>
      <c r="AY22" s="17"/>
      <c r="AZ22" s="25"/>
      <c r="BA22" s="28"/>
      <c r="BB22" s="19"/>
      <c r="BC22" s="22"/>
      <c r="BD22" s="25"/>
      <c r="BE22" s="19"/>
      <c r="BF22" s="22"/>
      <c r="BG22" s="25"/>
      <c r="BH22" s="19"/>
      <c r="BI22" s="22"/>
      <c r="BJ22" s="25"/>
      <c r="BK22" s="32" t="s">
        <v>320</v>
      </c>
      <c r="BL22" s="25"/>
      <c r="BM22" s="25">
        <v>243.34</v>
      </c>
      <c r="BN22" s="32" t="s">
        <v>320</v>
      </c>
      <c r="BO22" s="25"/>
      <c r="BP22" s="25">
        <v>243.34</v>
      </c>
      <c r="BQ22" s="25"/>
      <c r="BR22" s="25"/>
      <c r="BS22" s="19" t="s">
        <v>365</v>
      </c>
      <c r="BT22" s="22" t="s">
        <v>385</v>
      </c>
      <c r="BU22" s="25">
        <v>56.97</v>
      </c>
      <c r="BV22" s="19" t="s">
        <v>417</v>
      </c>
      <c r="BW22" s="22" t="s">
        <v>418</v>
      </c>
      <c r="BX22" s="25">
        <v>360.92</v>
      </c>
      <c r="BY22" s="19"/>
      <c r="BZ22" s="22"/>
      <c r="CA22" s="25"/>
      <c r="CB22" s="17" t="s">
        <v>449</v>
      </c>
      <c r="CC22" s="25" t="s">
        <v>447</v>
      </c>
      <c r="CD22" s="25">
        <v>1393.88</v>
      </c>
      <c r="CE22" s="17"/>
      <c r="CF22" s="25"/>
      <c r="CG22" s="25"/>
      <c r="CH22" s="17"/>
      <c r="CI22" s="25"/>
      <c r="CJ22" s="25"/>
      <c r="CK22" s="17"/>
      <c r="CL22" s="25"/>
      <c r="CM22" s="25"/>
      <c r="CN22" s="17"/>
      <c r="CO22" s="25"/>
      <c r="CP22" s="25"/>
      <c r="CQ22" s="17"/>
      <c r="CR22" s="25"/>
      <c r="CS22" s="25"/>
      <c r="CT22" s="17"/>
      <c r="CU22" s="25"/>
      <c r="CV22" s="25"/>
      <c r="CW22" s="17"/>
      <c r="CX22" s="25"/>
      <c r="CY22" s="25"/>
      <c r="CZ22" s="17"/>
      <c r="DA22" s="25"/>
      <c r="DB22" s="25"/>
      <c r="DE22" s="19" t="s">
        <v>395</v>
      </c>
      <c r="DF22" s="19"/>
      <c r="DG22" s="25">
        <v>193.56</v>
      </c>
      <c r="DH22" s="17"/>
      <c r="DI22" s="25"/>
      <c r="DJ22" s="25"/>
      <c r="DK22" s="17" t="s">
        <v>550</v>
      </c>
      <c r="DL22" s="25" t="s">
        <v>544</v>
      </c>
      <c r="DM22" s="25">
        <v>681.4</v>
      </c>
      <c r="DN22" s="17"/>
      <c r="DO22" s="25"/>
      <c r="DP22" s="25"/>
      <c r="DQ22" s="17"/>
      <c r="DR22" s="25"/>
      <c r="DS22" s="25"/>
      <c r="DT22" s="17"/>
      <c r="DU22" s="25"/>
      <c r="DV22" s="25"/>
      <c r="DW22" s="17"/>
      <c r="DX22" s="25"/>
      <c r="DY22" s="25"/>
      <c r="DZ22" s="17"/>
      <c r="EA22" s="25"/>
      <c r="EB22" s="25"/>
      <c r="EC22" s="17"/>
      <c r="ED22" s="25"/>
      <c r="EE22" s="25"/>
      <c r="EF22" s="17"/>
      <c r="EG22" s="25"/>
      <c r="EH22" s="25"/>
      <c r="EI22" s="17"/>
      <c r="EJ22" s="25"/>
      <c r="EK22" s="25"/>
      <c r="EL22" s="17"/>
      <c r="EM22" s="25"/>
      <c r="EN22" s="25"/>
      <c r="EO22" s="25"/>
      <c r="EP22" s="25"/>
      <c r="EQ22" s="17" t="s">
        <v>668</v>
      </c>
      <c r="ER22" s="25" t="s">
        <v>669</v>
      </c>
      <c r="ES22" s="138">
        <v>136.66</v>
      </c>
      <c r="ET22" s="17"/>
      <c r="EU22" s="25"/>
      <c r="EV22" s="25"/>
      <c r="EW22" s="17" t="s">
        <v>811</v>
      </c>
      <c r="EX22" s="25" t="s">
        <v>674</v>
      </c>
      <c r="EY22" s="138">
        <v>14619.89</v>
      </c>
      <c r="EZ22" s="17" t="s">
        <v>603</v>
      </c>
      <c r="FA22" s="25" t="s">
        <v>682</v>
      </c>
      <c r="FB22" s="112">
        <v>1870.18</v>
      </c>
      <c r="FC22" s="17" t="s">
        <v>810</v>
      </c>
      <c r="FD22" s="25" t="s">
        <v>694</v>
      </c>
      <c r="FE22" s="138">
        <v>46464.12</v>
      </c>
      <c r="FF22" s="17"/>
      <c r="FG22" s="25"/>
      <c r="FH22" s="25"/>
      <c r="FI22" s="17" t="s">
        <v>800</v>
      </c>
      <c r="FJ22" s="25" t="s">
        <v>801</v>
      </c>
      <c r="FK22" s="138">
        <v>8500</v>
      </c>
      <c r="FL22" s="17"/>
      <c r="FM22" s="25"/>
      <c r="FN22" s="25"/>
      <c r="FO22" s="17" t="s">
        <v>632</v>
      </c>
      <c r="FP22" s="25" t="s">
        <v>730</v>
      </c>
      <c r="FQ22" s="112">
        <v>484.14</v>
      </c>
      <c r="FR22" s="17" t="s">
        <v>637</v>
      </c>
      <c r="FS22" s="26" t="s">
        <v>738</v>
      </c>
      <c r="FT22" s="115">
        <v>80.69</v>
      </c>
      <c r="FU22" s="25" t="s">
        <v>679</v>
      </c>
      <c r="FV22" s="26" t="s">
        <v>751</v>
      </c>
      <c r="FW22" s="138">
        <v>1010.72</v>
      </c>
      <c r="FX22" s="137" t="s">
        <v>797</v>
      </c>
      <c r="FY22" s="25" t="s">
        <v>764</v>
      </c>
      <c r="FZ22" s="112">
        <v>8400.24</v>
      </c>
    </row>
    <row r="23" spans="1:182" ht="39.75" customHeight="1">
      <c r="A23" s="17"/>
      <c r="B23" s="17" t="s">
        <v>18</v>
      </c>
      <c r="C23" s="25">
        <v>1134.06</v>
      </c>
      <c r="D23" s="17" t="s">
        <v>18</v>
      </c>
      <c r="E23" s="25">
        <v>1134.06</v>
      </c>
      <c r="F23" s="17" t="s">
        <v>18</v>
      </c>
      <c r="G23" s="25">
        <v>1134.06</v>
      </c>
      <c r="H23" s="17" t="s">
        <v>18</v>
      </c>
      <c r="I23" s="25">
        <v>1134.06</v>
      </c>
      <c r="J23" s="17" t="s">
        <v>18</v>
      </c>
      <c r="K23" s="25">
        <v>1134.06</v>
      </c>
      <c r="L23" s="17" t="s">
        <v>18</v>
      </c>
      <c r="M23" s="25">
        <v>1134.06</v>
      </c>
      <c r="N23" s="17" t="s">
        <v>18</v>
      </c>
      <c r="O23" s="25">
        <v>1134.06</v>
      </c>
      <c r="P23" s="17" t="s">
        <v>18</v>
      </c>
      <c r="Q23" s="25">
        <v>1134.06</v>
      </c>
      <c r="R23" s="17" t="s">
        <v>18</v>
      </c>
      <c r="S23" s="18">
        <f t="shared" si="0"/>
        <v>9072.479999999998</v>
      </c>
      <c r="T23" s="17" t="s">
        <v>47</v>
      </c>
      <c r="U23" s="25"/>
      <c r="V23" s="25">
        <v>81</v>
      </c>
      <c r="W23" s="12" t="s">
        <v>3</v>
      </c>
      <c r="X23" s="25"/>
      <c r="Y23" s="25">
        <v>12879.64</v>
      </c>
      <c r="Z23" s="17" t="s">
        <v>119</v>
      </c>
      <c r="AA23" s="25" t="s">
        <v>120</v>
      </c>
      <c r="AB23" s="26">
        <v>382.05</v>
      </c>
      <c r="AC23" s="19" t="s">
        <v>141</v>
      </c>
      <c r="AD23" s="19" t="s">
        <v>142</v>
      </c>
      <c r="AE23" s="19">
        <v>596.49</v>
      </c>
      <c r="AF23" s="19"/>
      <c r="AG23" s="17" t="s">
        <v>146</v>
      </c>
      <c r="AH23" s="25" t="s">
        <v>171</v>
      </c>
      <c r="AI23" s="25">
        <v>155.72</v>
      </c>
      <c r="AJ23" s="17" t="s">
        <v>203</v>
      </c>
      <c r="AK23" s="25" t="s">
        <v>204</v>
      </c>
      <c r="AL23" s="25">
        <v>670.15</v>
      </c>
      <c r="AM23" s="17" t="s">
        <v>272</v>
      </c>
      <c r="AN23" s="25" t="s">
        <v>271</v>
      </c>
      <c r="AO23" s="25">
        <v>181.28</v>
      </c>
      <c r="AP23" s="19" t="s">
        <v>250</v>
      </c>
      <c r="AQ23" s="19" t="s">
        <v>251</v>
      </c>
      <c r="AR23" s="19">
        <v>274.03</v>
      </c>
      <c r="AS23" s="19" t="s">
        <v>272</v>
      </c>
      <c r="AT23" s="19" t="s">
        <v>276</v>
      </c>
      <c r="AU23" s="24">
        <v>181.28</v>
      </c>
      <c r="AV23" s="12" t="s">
        <v>211</v>
      </c>
      <c r="AW23" s="25"/>
      <c r="AX23" s="25">
        <v>13851.68</v>
      </c>
      <c r="AY23" s="17"/>
      <c r="AZ23" s="25"/>
      <c r="BA23" s="25"/>
      <c r="BB23" s="12" t="s">
        <v>3</v>
      </c>
      <c r="BC23" s="25"/>
      <c r="BD23" s="25">
        <v>13041.64</v>
      </c>
      <c r="BE23" s="12" t="s">
        <v>3</v>
      </c>
      <c r="BF23" s="25"/>
      <c r="BG23" s="25">
        <v>13041.64</v>
      </c>
      <c r="BH23" s="12" t="s">
        <v>3</v>
      </c>
      <c r="BI23" s="25"/>
      <c r="BJ23" s="25">
        <v>13041.64</v>
      </c>
      <c r="BK23" s="12" t="s">
        <v>3</v>
      </c>
      <c r="BL23" s="25"/>
      <c r="BM23" s="25">
        <v>13041.64</v>
      </c>
      <c r="BN23" s="12" t="s">
        <v>3</v>
      </c>
      <c r="BO23" s="25"/>
      <c r="BP23" s="25">
        <v>13041.64</v>
      </c>
      <c r="BQ23" s="25"/>
      <c r="BR23" s="25"/>
      <c r="BS23" s="12" t="s">
        <v>384</v>
      </c>
      <c r="BT23" s="25" t="s">
        <v>385</v>
      </c>
      <c r="BU23" s="25">
        <v>5916.36</v>
      </c>
      <c r="BV23" s="19" t="s">
        <v>221</v>
      </c>
      <c r="BW23" s="25" t="s">
        <v>418</v>
      </c>
      <c r="BX23" s="25">
        <v>180.46</v>
      </c>
      <c r="BY23" s="19"/>
      <c r="BZ23" s="25"/>
      <c r="CA23" s="25"/>
      <c r="CB23" s="19" t="s">
        <v>368</v>
      </c>
      <c r="CC23" s="25" t="s">
        <v>450</v>
      </c>
      <c r="CD23" s="25">
        <v>775.76</v>
      </c>
      <c r="CE23" s="19"/>
      <c r="CF23" s="25"/>
      <c r="CG23" s="25"/>
      <c r="CH23" s="19"/>
      <c r="CI23" s="25"/>
      <c r="CJ23" s="25"/>
      <c r="CK23" s="19"/>
      <c r="CL23" s="25"/>
      <c r="CM23" s="25"/>
      <c r="CN23" s="19"/>
      <c r="CO23" s="25"/>
      <c r="CP23" s="25"/>
      <c r="CQ23" s="19"/>
      <c r="CR23" s="25"/>
      <c r="CS23" s="25"/>
      <c r="CT23" s="19"/>
      <c r="CU23" s="25"/>
      <c r="CV23" s="25"/>
      <c r="CW23" s="19"/>
      <c r="CX23" s="25"/>
      <c r="CY23" s="25"/>
      <c r="CZ23" s="19"/>
      <c r="DA23" s="25"/>
      <c r="DB23" s="25"/>
      <c r="DE23" s="17" t="s">
        <v>557</v>
      </c>
      <c r="DF23" s="25"/>
      <c r="DG23" s="25">
        <v>384.87</v>
      </c>
      <c r="DH23" s="19"/>
      <c r="DI23" s="25"/>
      <c r="DJ23" s="25"/>
      <c r="DK23" s="19" t="s">
        <v>412</v>
      </c>
      <c r="DL23" s="25" t="s">
        <v>544</v>
      </c>
      <c r="DM23" s="25">
        <v>5423.54</v>
      </c>
      <c r="DN23" s="19"/>
      <c r="DO23" s="25"/>
      <c r="DP23" s="25"/>
      <c r="DQ23" s="19"/>
      <c r="DR23" s="25"/>
      <c r="DS23" s="25"/>
      <c r="DT23" s="19"/>
      <c r="DU23" s="25"/>
      <c r="DV23" s="25"/>
      <c r="DW23" s="19"/>
      <c r="DX23" s="25"/>
      <c r="DY23" s="25"/>
      <c r="DZ23" s="19"/>
      <c r="EA23" s="25"/>
      <c r="EB23" s="25"/>
      <c r="EC23" s="19"/>
      <c r="ED23" s="25"/>
      <c r="EE23" s="25"/>
      <c r="EF23" s="19"/>
      <c r="EG23" s="25"/>
      <c r="EH23" s="25"/>
      <c r="EI23" s="19"/>
      <c r="EJ23" s="25"/>
      <c r="EK23" s="25"/>
      <c r="EL23" s="19"/>
      <c r="EM23" s="25"/>
      <c r="EN23" s="25"/>
      <c r="EO23" s="25"/>
      <c r="EP23" s="25"/>
      <c r="EQ23" s="66" t="s">
        <v>637</v>
      </c>
      <c r="ER23" s="25" t="s">
        <v>677</v>
      </c>
      <c r="ES23" s="112">
        <v>80.69</v>
      </c>
      <c r="ET23" s="64"/>
      <c r="EU23" s="25"/>
      <c r="EV23" s="25"/>
      <c r="EW23" s="64" t="s">
        <v>808</v>
      </c>
      <c r="EX23" s="25" t="s">
        <v>675</v>
      </c>
      <c r="EY23" s="138">
        <v>33924.23</v>
      </c>
      <c r="EZ23" s="64" t="s">
        <v>683</v>
      </c>
      <c r="FA23" s="25" t="s">
        <v>684</v>
      </c>
      <c r="FB23" s="138">
        <v>612.72</v>
      </c>
      <c r="FC23" s="71" t="s">
        <v>695</v>
      </c>
      <c r="FD23" s="25" t="s">
        <v>696</v>
      </c>
      <c r="FE23" s="112">
        <v>258.51</v>
      </c>
      <c r="FF23" s="75"/>
      <c r="FG23" s="25"/>
      <c r="FH23" s="25"/>
      <c r="FI23" s="76"/>
      <c r="FJ23" s="25"/>
      <c r="FK23" s="25"/>
      <c r="FL23" s="78"/>
      <c r="FM23" s="25"/>
      <c r="FN23" s="25"/>
      <c r="FO23" s="81" t="s">
        <v>632</v>
      </c>
      <c r="FP23" s="25" t="s">
        <v>730</v>
      </c>
      <c r="FQ23" s="112">
        <v>10973.5</v>
      </c>
      <c r="FR23" s="90" t="s">
        <v>739</v>
      </c>
      <c r="FS23" s="26" t="s">
        <v>740</v>
      </c>
      <c r="FT23" s="140">
        <v>589.52</v>
      </c>
      <c r="FU23" s="90" t="s">
        <v>666</v>
      </c>
      <c r="FV23" s="26" t="s">
        <v>752</v>
      </c>
      <c r="FW23" s="143">
        <v>262.6</v>
      </c>
      <c r="FX23" s="26" t="s">
        <v>755</v>
      </c>
      <c r="FY23" s="26" t="s">
        <v>779</v>
      </c>
      <c r="FZ23" s="112">
        <v>1042.08</v>
      </c>
    </row>
    <row r="24" spans="1:182" ht="35.25" customHeight="1">
      <c r="A24" s="17"/>
      <c r="B24" s="17" t="s">
        <v>18</v>
      </c>
      <c r="C24" s="25">
        <v>81</v>
      </c>
      <c r="D24" s="17" t="s">
        <v>18</v>
      </c>
      <c r="E24" s="25">
        <v>81</v>
      </c>
      <c r="F24" s="17" t="s">
        <v>18</v>
      </c>
      <c r="G24" s="25">
        <v>81</v>
      </c>
      <c r="H24" s="17" t="s">
        <v>18</v>
      </c>
      <c r="I24" s="25">
        <v>81</v>
      </c>
      <c r="J24" s="17" t="s">
        <v>18</v>
      </c>
      <c r="K24" s="25">
        <v>81</v>
      </c>
      <c r="L24" s="17" t="s">
        <v>18</v>
      </c>
      <c r="M24" s="25">
        <v>81</v>
      </c>
      <c r="N24" s="17" t="s">
        <v>18</v>
      </c>
      <c r="O24" s="25">
        <v>81</v>
      </c>
      <c r="P24" s="17" t="s">
        <v>18</v>
      </c>
      <c r="Q24" s="25">
        <v>81</v>
      </c>
      <c r="R24" s="17" t="s">
        <v>18</v>
      </c>
      <c r="S24" s="18">
        <f t="shared" si="0"/>
        <v>648</v>
      </c>
      <c r="T24" s="17" t="s">
        <v>51</v>
      </c>
      <c r="U24" s="25"/>
      <c r="V24" s="25">
        <v>81</v>
      </c>
      <c r="W24" s="12" t="s">
        <v>5</v>
      </c>
      <c r="X24" s="25"/>
      <c r="Y24" s="25">
        <v>7881.88</v>
      </c>
      <c r="Z24" s="17" t="s">
        <v>98</v>
      </c>
      <c r="AA24" s="25" t="s">
        <v>121</v>
      </c>
      <c r="AB24" s="26">
        <v>174.13</v>
      </c>
      <c r="AC24" s="19" t="s">
        <v>143</v>
      </c>
      <c r="AD24" s="19" t="s">
        <v>144</v>
      </c>
      <c r="AE24" s="19">
        <v>13642.71</v>
      </c>
      <c r="AF24" s="19"/>
      <c r="AG24" s="17" t="s">
        <v>172</v>
      </c>
      <c r="AH24" s="25" t="s">
        <v>173</v>
      </c>
      <c r="AI24" s="25">
        <v>393.38</v>
      </c>
      <c r="AJ24" s="17" t="s">
        <v>203</v>
      </c>
      <c r="AK24" s="25" t="s">
        <v>205</v>
      </c>
      <c r="AL24" s="25">
        <v>155.72</v>
      </c>
      <c r="AM24" s="17" t="s">
        <v>273</v>
      </c>
      <c r="AN24" s="25" t="s">
        <v>274</v>
      </c>
      <c r="AO24" s="25">
        <v>859.66</v>
      </c>
      <c r="AP24" s="17" t="s">
        <v>229</v>
      </c>
      <c r="AQ24" s="25" t="s">
        <v>252</v>
      </c>
      <c r="AR24" s="25">
        <v>82.48</v>
      </c>
      <c r="AS24" s="12" t="s">
        <v>3</v>
      </c>
      <c r="AT24" s="25"/>
      <c r="AU24" s="25">
        <v>13041.64</v>
      </c>
      <c r="AV24" s="17" t="s">
        <v>282</v>
      </c>
      <c r="AW24" s="25"/>
      <c r="AX24" s="25">
        <v>3180.96</v>
      </c>
      <c r="AY24" s="17"/>
      <c r="AZ24" s="25"/>
      <c r="BA24" s="25"/>
      <c r="BB24" s="12" t="s">
        <v>211</v>
      </c>
      <c r="BC24" s="25"/>
      <c r="BD24" s="25">
        <v>13851.68</v>
      </c>
      <c r="BE24" s="12" t="s">
        <v>211</v>
      </c>
      <c r="BF24" s="25"/>
      <c r="BG24" s="25">
        <v>13851.68</v>
      </c>
      <c r="BH24" s="12" t="s">
        <v>211</v>
      </c>
      <c r="BI24" s="25"/>
      <c r="BJ24" s="25">
        <v>13851.68</v>
      </c>
      <c r="BK24" s="12" t="s">
        <v>211</v>
      </c>
      <c r="BL24" s="25"/>
      <c r="BM24" s="25">
        <v>13851.68</v>
      </c>
      <c r="BN24" s="12" t="s">
        <v>211</v>
      </c>
      <c r="BO24" s="25"/>
      <c r="BP24" s="25">
        <v>13851.68</v>
      </c>
      <c r="BQ24" s="25"/>
      <c r="BR24" s="25"/>
      <c r="BS24" s="12" t="s">
        <v>386</v>
      </c>
      <c r="BT24" s="25" t="s">
        <v>385</v>
      </c>
      <c r="BU24" s="25">
        <v>2140.74</v>
      </c>
      <c r="BV24" s="19" t="s">
        <v>419</v>
      </c>
      <c r="BW24" s="25" t="s">
        <v>420</v>
      </c>
      <c r="BX24" s="25">
        <v>47348.4</v>
      </c>
      <c r="BY24" s="19"/>
      <c r="BZ24" s="25"/>
      <c r="CA24" s="25"/>
      <c r="CB24" s="19" t="s">
        <v>451</v>
      </c>
      <c r="CC24" s="25" t="s">
        <v>452</v>
      </c>
      <c r="CD24" s="25">
        <v>310.07</v>
      </c>
      <c r="CE24" s="19"/>
      <c r="CF24" s="25"/>
      <c r="CG24" s="25"/>
      <c r="CH24" s="19"/>
      <c r="CI24" s="25"/>
      <c r="CJ24" s="25"/>
      <c r="CK24" s="19"/>
      <c r="CL24" s="25"/>
      <c r="CM24" s="25"/>
      <c r="CN24" s="19"/>
      <c r="CO24" s="25"/>
      <c r="CP24" s="25"/>
      <c r="CQ24" s="19"/>
      <c r="CR24" s="25"/>
      <c r="CS24" s="25"/>
      <c r="CT24" s="19"/>
      <c r="CU24" s="25"/>
      <c r="CV24" s="25"/>
      <c r="CW24" s="19"/>
      <c r="CX24" s="25"/>
      <c r="CY24" s="25"/>
      <c r="CZ24" s="19"/>
      <c r="DA24" s="25"/>
      <c r="DB24" s="25"/>
      <c r="DE24" s="17" t="s">
        <v>558</v>
      </c>
      <c r="DF24" s="25"/>
      <c r="DG24" s="25">
        <v>1362.77</v>
      </c>
      <c r="DH24" s="19"/>
      <c r="DI24" s="25"/>
      <c r="DJ24" s="25"/>
      <c r="DK24" s="19" t="s">
        <v>551</v>
      </c>
      <c r="DL24" s="25" t="s">
        <v>552</v>
      </c>
      <c r="DM24" s="25">
        <v>2388.8</v>
      </c>
      <c r="DN24" s="19"/>
      <c r="DO24" s="25"/>
      <c r="DP24" s="25"/>
      <c r="DQ24" s="19"/>
      <c r="DR24" s="25"/>
      <c r="DS24" s="25"/>
      <c r="DT24" s="19"/>
      <c r="DU24" s="25"/>
      <c r="DV24" s="25"/>
      <c r="DW24" s="19"/>
      <c r="DX24" s="25"/>
      <c r="DY24" s="25"/>
      <c r="DZ24" s="19"/>
      <c r="EA24" s="25"/>
      <c r="EB24" s="25"/>
      <c r="EC24" s="19"/>
      <c r="ED24" s="25"/>
      <c r="EE24" s="25"/>
      <c r="EF24" s="19"/>
      <c r="EG24" s="25"/>
      <c r="EH24" s="25"/>
      <c r="EI24" s="19"/>
      <c r="EJ24" s="25"/>
      <c r="EK24" s="25"/>
      <c r="EL24" s="19"/>
      <c r="EM24" s="25"/>
      <c r="EN24" s="25"/>
      <c r="EO24" s="25"/>
      <c r="EP24" s="25"/>
      <c r="EQ24" s="67" t="s">
        <v>637</v>
      </c>
      <c r="ER24" s="25" t="s">
        <v>678</v>
      </c>
      <c r="ES24" s="112">
        <v>80.69</v>
      </c>
      <c r="ET24" s="64"/>
      <c r="EU24" s="25"/>
      <c r="EV24" s="25"/>
      <c r="EW24" s="64" t="s">
        <v>21</v>
      </c>
      <c r="EX24" s="25" t="s">
        <v>676</v>
      </c>
      <c r="EY24" s="112">
        <v>102372.53</v>
      </c>
      <c r="EZ24" s="64" t="s">
        <v>685</v>
      </c>
      <c r="FA24" s="25" t="s">
        <v>686</v>
      </c>
      <c r="FB24" s="138">
        <v>121.35</v>
      </c>
      <c r="FC24" s="72" t="s">
        <v>637</v>
      </c>
      <c r="FD24" s="25" t="s">
        <v>697</v>
      </c>
      <c r="FE24" s="112">
        <v>80.69</v>
      </c>
      <c r="FF24" s="75"/>
      <c r="FG24" s="25"/>
      <c r="FH24" s="25"/>
      <c r="FI24" s="76"/>
      <c r="FJ24" s="25"/>
      <c r="FK24" s="25"/>
      <c r="FL24" s="78"/>
      <c r="FM24" s="25"/>
      <c r="FN24" s="25"/>
      <c r="FO24" s="81" t="s">
        <v>634</v>
      </c>
      <c r="FP24" s="25" t="s">
        <v>730</v>
      </c>
      <c r="FQ24" s="112">
        <v>2259.26</v>
      </c>
      <c r="FR24" s="90" t="s">
        <v>741</v>
      </c>
      <c r="FS24" s="92" t="s">
        <v>742</v>
      </c>
      <c r="FT24" s="140">
        <v>3470.04</v>
      </c>
      <c r="FU24" s="92" t="s">
        <v>781</v>
      </c>
      <c r="FV24" s="25" t="s">
        <v>782</v>
      </c>
      <c r="FW24" s="142">
        <v>49760.65</v>
      </c>
      <c r="FX24" s="90" t="s">
        <v>117</v>
      </c>
      <c r="FY24" s="26" t="s">
        <v>780</v>
      </c>
      <c r="FZ24" s="143">
        <v>602.15</v>
      </c>
    </row>
    <row r="25" spans="1:182" ht="41.25" customHeight="1">
      <c r="A25" s="17"/>
      <c r="B25" s="17" t="s">
        <v>18</v>
      </c>
      <c r="C25" s="25">
        <v>81</v>
      </c>
      <c r="D25" s="17" t="s">
        <v>18</v>
      </c>
      <c r="E25" s="25">
        <v>81</v>
      </c>
      <c r="F25" s="17" t="s">
        <v>18</v>
      </c>
      <c r="G25" s="25">
        <v>81</v>
      </c>
      <c r="H25" s="17" t="s">
        <v>18</v>
      </c>
      <c r="I25" s="25">
        <v>81</v>
      </c>
      <c r="J25" s="17" t="s">
        <v>18</v>
      </c>
      <c r="K25" s="25">
        <v>81</v>
      </c>
      <c r="L25" s="17" t="s">
        <v>18</v>
      </c>
      <c r="M25" s="25">
        <v>81</v>
      </c>
      <c r="N25" s="17" t="s">
        <v>18</v>
      </c>
      <c r="O25" s="25">
        <v>81</v>
      </c>
      <c r="P25" s="17" t="s">
        <v>18</v>
      </c>
      <c r="Q25" s="25">
        <v>81</v>
      </c>
      <c r="R25" s="17" t="s">
        <v>18</v>
      </c>
      <c r="S25" s="18">
        <f t="shared" si="0"/>
        <v>648</v>
      </c>
      <c r="T25" s="17" t="s">
        <v>52</v>
      </c>
      <c r="U25" s="25"/>
      <c r="V25" s="25">
        <v>810.04</v>
      </c>
      <c r="W25" s="19" t="s">
        <v>4</v>
      </c>
      <c r="X25" s="22"/>
      <c r="Y25" s="21">
        <v>146.35</v>
      </c>
      <c r="Z25" s="12" t="s">
        <v>3</v>
      </c>
      <c r="AA25" s="25"/>
      <c r="AB25" s="25">
        <v>12879.64</v>
      </c>
      <c r="AC25" s="19" t="s">
        <v>107</v>
      </c>
      <c r="AD25" s="19" t="s">
        <v>145</v>
      </c>
      <c r="AE25" s="24">
        <f>5897.26/7</f>
        <v>842.4657142857143</v>
      </c>
      <c r="AF25" s="24"/>
      <c r="AG25" s="17" t="s">
        <v>4</v>
      </c>
      <c r="AH25" s="25" t="s">
        <v>176</v>
      </c>
      <c r="AI25" s="28">
        <v>146.35</v>
      </c>
      <c r="AJ25" s="12" t="s">
        <v>3</v>
      </c>
      <c r="AK25" s="25"/>
      <c r="AL25" s="25">
        <v>13041.64</v>
      </c>
      <c r="AM25" s="12" t="s">
        <v>3</v>
      </c>
      <c r="AN25" s="25"/>
      <c r="AO25" s="25">
        <v>13041.64</v>
      </c>
      <c r="AP25" s="17" t="s">
        <v>277</v>
      </c>
      <c r="AQ25" s="25" t="s">
        <v>278</v>
      </c>
      <c r="AR25" s="25">
        <v>2407.27</v>
      </c>
      <c r="AS25" s="12" t="s">
        <v>211</v>
      </c>
      <c r="AT25" s="25"/>
      <c r="AU25" s="25">
        <v>13851.68</v>
      </c>
      <c r="AV25" s="17" t="s">
        <v>399</v>
      </c>
      <c r="AW25" s="25"/>
      <c r="AX25" s="25">
        <v>81.11</v>
      </c>
      <c r="AY25" s="17"/>
      <c r="AZ25" s="25"/>
      <c r="BA25" s="25"/>
      <c r="BB25" s="17" t="s">
        <v>399</v>
      </c>
      <c r="BC25" s="25"/>
      <c r="BD25" s="25">
        <v>81.11</v>
      </c>
      <c r="BE25" s="17" t="s">
        <v>399</v>
      </c>
      <c r="BF25" s="25"/>
      <c r="BG25" s="25">
        <v>81.11</v>
      </c>
      <c r="BH25" s="17" t="s">
        <v>346</v>
      </c>
      <c r="BI25" s="25" t="s">
        <v>349</v>
      </c>
      <c r="BJ25" s="25">
        <v>620.14</v>
      </c>
      <c r="BK25" s="17" t="s">
        <v>362</v>
      </c>
      <c r="BL25" s="25" t="s">
        <v>361</v>
      </c>
      <c r="BM25" s="25">
        <v>96.97</v>
      </c>
      <c r="BN25" s="17" t="s">
        <v>370</v>
      </c>
      <c r="BO25" s="25" t="s">
        <v>371</v>
      </c>
      <c r="BP25" s="25">
        <v>180.46</v>
      </c>
      <c r="BQ25" s="25"/>
      <c r="BR25" s="25"/>
      <c r="BS25" s="17" t="s">
        <v>387</v>
      </c>
      <c r="BT25" s="25" t="s">
        <v>388</v>
      </c>
      <c r="BU25" s="25">
        <v>605.68</v>
      </c>
      <c r="BV25" s="17" t="s">
        <v>346</v>
      </c>
      <c r="BW25" s="25" t="s">
        <v>421</v>
      </c>
      <c r="BX25" s="25">
        <v>620.14</v>
      </c>
      <c r="BY25" s="17"/>
      <c r="BZ25" s="25"/>
      <c r="CA25" s="25"/>
      <c r="CB25" s="17" t="s">
        <v>453</v>
      </c>
      <c r="CC25" s="25" t="s">
        <v>452</v>
      </c>
      <c r="CD25" s="24">
        <v>96.97</v>
      </c>
      <c r="CE25" s="17"/>
      <c r="CF25" s="25"/>
      <c r="CG25" s="24"/>
      <c r="CH25" s="17"/>
      <c r="CI25" s="25"/>
      <c r="CJ25" s="24"/>
      <c r="CK25" s="17"/>
      <c r="CL25" s="25"/>
      <c r="CM25" s="24"/>
      <c r="CN25" s="17"/>
      <c r="CO25" s="25"/>
      <c r="CP25" s="24"/>
      <c r="CQ25" s="17"/>
      <c r="CR25" s="25"/>
      <c r="CS25" s="24"/>
      <c r="CT25" s="17"/>
      <c r="CU25" s="25"/>
      <c r="CV25" s="24"/>
      <c r="CW25" s="17"/>
      <c r="CX25" s="25"/>
      <c r="CY25" s="24"/>
      <c r="CZ25" s="17"/>
      <c r="DA25" s="25"/>
      <c r="DB25" s="24"/>
      <c r="DE25" s="17"/>
      <c r="DF25" s="25"/>
      <c r="DG25" s="24"/>
      <c r="DH25" s="17"/>
      <c r="DI25" s="25"/>
      <c r="DJ25" s="24"/>
      <c r="DK25" s="17" t="s">
        <v>393</v>
      </c>
      <c r="DL25" s="25"/>
      <c r="DM25" s="25">
        <v>146.35</v>
      </c>
      <c r="DN25" s="17" t="s">
        <v>393</v>
      </c>
      <c r="DO25" s="25"/>
      <c r="DP25" s="25">
        <v>146.35</v>
      </c>
      <c r="DQ25" s="17" t="s">
        <v>393</v>
      </c>
      <c r="DR25" s="25"/>
      <c r="DS25" s="25">
        <v>146.35</v>
      </c>
      <c r="DT25" s="17" t="s">
        <v>393</v>
      </c>
      <c r="DU25" s="25"/>
      <c r="DV25" s="25">
        <v>146.35</v>
      </c>
      <c r="DW25" s="17" t="s">
        <v>393</v>
      </c>
      <c r="DX25" s="25"/>
      <c r="DY25" s="25">
        <v>146.35</v>
      </c>
      <c r="DZ25" s="17" t="s">
        <v>393</v>
      </c>
      <c r="EA25" s="25" t="s">
        <v>605</v>
      </c>
      <c r="EB25" s="25">
        <v>146.35</v>
      </c>
      <c r="EC25" s="17" t="s">
        <v>393</v>
      </c>
      <c r="ED25" s="25"/>
      <c r="EE25" s="25">
        <v>146.35</v>
      </c>
      <c r="EF25" s="17" t="s">
        <v>393</v>
      </c>
      <c r="EG25" s="25"/>
      <c r="EH25" s="25">
        <v>146.35</v>
      </c>
      <c r="EI25" s="17" t="s">
        <v>393</v>
      </c>
      <c r="EJ25" s="25"/>
      <c r="EK25" s="25">
        <v>146.35</v>
      </c>
      <c r="EL25" s="17" t="s">
        <v>393</v>
      </c>
      <c r="EM25" s="25"/>
      <c r="EN25" s="25">
        <v>146.35</v>
      </c>
      <c r="EO25" s="25"/>
      <c r="EP25" s="25"/>
      <c r="EQ25" s="17" t="s">
        <v>798</v>
      </c>
      <c r="ER25" s="25" t="s">
        <v>799</v>
      </c>
      <c r="ES25" s="138">
        <v>17000</v>
      </c>
      <c r="ET25" s="17"/>
      <c r="EU25" s="25"/>
      <c r="EV25" s="25"/>
      <c r="EW25" s="17" t="s">
        <v>637</v>
      </c>
      <c r="EX25" s="25" t="s">
        <v>712</v>
      </c>
      <c r="EY25" s="112">
        <v>80.69</v>
      </c>
      <c r="EZ25" s="17" t="s">
        <v>687</v>
      </c>
      <c r="FA25" s="25" t="s">
        <v>686</v>
      </c>
      <c r="FB25" s="138">
        <v>121.35</v>
      </c>
      <c r="FC25" s="17" t="s">
        <v>681</v>
      </c>
      <c r="FD25" s="25" t="s">
        <v>697</v>
      </c>
      <c r="FE25" s="138">
        <v>68.46</v>
      </c>
      <c r="FF25" s="17"/>
      <c r="FG25" s="25"/>
      <c r="FH25" s="25"/>
      <c r="FI25" s="17"/>
      <c r="FJ25" s="25"/>
      <c r="FK25" s="25"/>
      <c r="FL25" s="17"/>
      <c r="FM25" s="25"/>
      <c r="FN25" s="25"/>
      <c r="FO25" s="17" t="s">
        <v>731</v>
      </c>
      <c r="FP25" s="25" t="s">
        <v>730</v>
      </c>
      <c r="FQ25" s="138">
        <v>492</v>
      </c>
      <c r="FR25" s="90" t="s">
        <v>691</v>
      </c>
      <c r="FS25" s="90" t="s">
        <v>743</v>
      </c>
      <c r="FT25" s="140">
        <v>9268.22</v>
      </c>
      <c r="FU25" s="90" t="s">
        <v>783</v>
      </c>
      <c r="FV25" s="25" t="s">
        <v>784</v>
      </c>
      <c r="FW25" s="142">
        <v>348726.78</v>
      </c>
      <c r="FX25" s="17"/>
      <c r="FY25" s="26"/>
      <c r="FZ25" s="131"/>
    </row>
    <row r="26" spans="1:182" ht="24" customHeight="1">
      <c r="A26" s="17"/>
      <c r="B26" s="17" t="s">
        <v>18</v>
      </c>
      <c r="C26" s="25">
        <v>810.04</v>
      </c>
      <c r="D26" s="17" t="s">
        <v>18</v>
      </c>
      <c r="E26" s="25">
        <v>810.04</v>
      </c>
      <c r="F26" s="17" t="s">
        <v>18</v>
      </c>
      <c r="G26" s="25">
        <v>810.04</v>
      </c>
      <c r="H26" s="17" t="s">
        <v>18</v>
      </c>
      <c r="I26" s="25">
        <v>810.04</v>
      </c>
      <c r="J26" s="17" t="s">
        <v>18</v>
      </c>
      <c r="K26" s="25">
        <v>810.04</v>
      </c>
      <c r="L26" s="17" t="s">
        <v>18</v>
      </c>
      <c r="M26" s="25">
        <v>810.04</v>
      </c>
      <c r="N26" s="17" t="s">
        <v>18</v>
      </c>
      <c r="O26" s="25">
        <v>810.04</v>
      </c>
      <c r="P26" s="17" t="s">
        <v>18</v>
      </c>
      <c r="Q26" s="25">
        <v>810.04</v>
      </c>
      <c r="R26" s="17" t="s">
        <v>18</v>
      </c>
      <c r="S26" s="18">
        <f t="shared" si="0"/>
        <v>6480.32</v>
      </c>
      <c r="T26" s="17" t="s">
        <v>48</v>
      </c>
      <c r="U26" s="25"/>
      <c r="V26" s="25">
        <v>2268.11</v>
      </c>
      <c r="W26" s="17" t="s">
        <v>206</v>
      </c>
      <c r="X26" s="25" t="s">
        <v>208</v>
      </c>
      <c r="Y26" s="27">
        <v>859.66</v>
      </c>
      <c r="Z26" s="12" t="s">
        <v>5</v>
      </c>
      <c r="AA26" s="25"/>
      <c r="AB26" s="25">
        <v>7881.88</v>
      </c>
      <c r="AC26" s="19" t="s">
        <v>146</v>
      </c>
      <c r="AD26" s="19" t="s">
        <v>147</v>
      </c>
      <c r="AE26" s="19">
        <v>305.09</v>
      </c>
      <c r="AF26" s="19"/>
      <c r="AG26" s="17" t="s">
        <v>177</v>
      </c>
      <c r="AH26" s="25" t="s">
        <v>176</v>
      </c>
      <c r="AI26" s="28">
        <v>181.28</v>
      </c>
      <c r="AJ26" s="17" t="s">
        <v>206</v>
      </c>
      <c r="AK26" s="25" t="s">
        <v>207</v>
      </c>
      <c r="AL26" s="25">
        <v>859.66</v>
      </c>
      <c r="AM26" s="12" t="s">
        <v>211</v>
      </c>
      <c r="AN26" s="25"/>
      <c r="AO26" s="25">
        <v>13851.68</v>
      </c>
      <c r="AP26" s="19" t="s">
        <v>270</v>
      </c>
      <c r="AQ26" s="25" t="s">
        <v>279</v>
      </c>
      <c r="AR26" s="27">
        <v>146.35</v>
      </c>
      <c r="AS26" s="17" t="s">
        <v>282</v>
      </c>
      <c r="AT26" s="25"/>
      <c r="AU26" s="25">
        <v>3180.96</v>
      </c>
      <c r="AV26" s="17" t="s">
        <v>400</v>
      </c>
      <c r="AW26" s="25"/>
      <c r="AX26" s="25">
        <v>81.11</v>
      </c>
      <c r="AY26" s="17"/>
      <c r="AZ26" s="25"/>
      <c r="BA26" s="25"/>
      <c r="BB26" s="17" t="s">
        <v>400</v>
      </c>
      <c r="BC26" s="25"/>
      <c r="BD26" s="25">
        <v>81.11</v>
      </c>
      <c r="BE26" s="17" t="s">
        <v>400</v>
      </c>
      <c r="BF26" s="25"/>
      <c r="BG26" s="25">
        <v>81.11</v>
      </c>
      <c r="BH26" s="17" t="s">
        <v>350</v>
      </c>
      <c r="BI26" s="25" t="s">
        <v>349</v>
      </c>
      <c r="BJ26" s="25">
        <v>1057.08</v>
      </c>
      <c r="BK26" s="17" t="s">
        <v>375</v>
      </c>
      <c r="BL26" s="25"/>
      <c r="BM26" s="25">
        <v>429.48</v>
      </c>
      <c r="BN26" s="17" t="s">
        <v>399</v>
      </c>
      <c r="BO26" s="25"/>
      <c r="BP26" s="25">
        <v>81.11</v>
      </c>
      <c r="BQ26" s="25"/>
      <c r="BR26" s="25"/>
      <c r="BS26" s="17" t="s">
        <v>368</v>
      </c>
      <c r="BT26" s="25" t="s">
        <v>388</v>
      </c>
      <c r="BU26" s="25">
        <v>387.88</v>
      </c>
      <c r="BV26" s="17" t="s">
        <v>422</v>
      </c>
      <c r="BW26" s="25" t="s">
        <v>421</v>
      </c>
      <c r="BX26" s="25">
        <v>12014.54</v>
      </c>
      <c r="BY26" s="17"/>
      <c r="BZ26" s="25"/>
      <c r="CA26" s="25"/>
      <c r="CB26" s="17" t="s">
        <v>454</v>
      </c>
      <c r="CC26" s="25" t="s">
        <v>452</v>
      </c>
      <c r="CD26" s="25">
        <v>96.97</v>
      </c>
      <c r="CE26" s="17"/>
      <c r="CF26" s="25"/>
      <c r="CG26" s="25"/>
      <c r="CH26" s="17"/>
      <c r="CI26" s="25"/>
      <c r="CJ26" s="25"/>
      <c r="CK26" s="17"/>
      <c r="CL26" s="25"/>
      <c r="CM26" s="25"/>
      <c r="CN26" s="17"/>
      <c r="CO26" s="25"/>
      <c r="CP26" s="25"/>
      <c r="CQ26" s="17"/>
      <c r="CR26" s="25"/>
      <c r="CS26" s="25"/>
      <c r="CT26" s="17"/>
      <c r="CU26" s="25"/>
      <c r="CV26" s="25"/>
      <c r="CW26" s="17"/>
      <c r="CX26" s="25"/>
      <c r="CY26" s="25"/>
      <c r="CZ26" s="17"/>
      <c r="DA26" s="25"/>
      <c r="DB26" s="25"/>
      <c r="DE26" s="17"/>
      <c r="DF26" s="25"/>
      <c r="DG26" s="25"/>
      <c r="DH26" s="17"/>
      <c r="DI26" s="25"/>
      <c r="DJ26" s="25"/>
      <c r="DK26" s="19" t="s">
        <v>395</v>
      </c>
      <c r="DL26" s="19"/>
      <c r="DM26" s="25">
        <v>193.56</v>
      </c>
      <c r="DN26" s="19" t="s">
        <v>395</v>
      </c>
      <c r="DO26" s="19"/>
      <c r="DP26" s="25">
        <v>193.56</v>
      </c>
      <c r="DQ26" s="19" t="s">
        <v>395</v>
      </c>
      <c r="DR26" s="19"/>
      <c r="DS26" s="25">
        <v>193.56</v>
      </c>
      <c r="DT26" s="19" t="s">
        <v>395</v>
      </c>
      <c r="DU26" s="19"/>
      <c r="DV26" s="25">
        <v>193.56</v>
      </c>
      <c r="DW26" s="19"/>
      <c r="DX26" s="19"/>
      <c r="DY26" s="25"/>
      <c r="DZ26" s="19"/>
      <c r="EA26" s="19"/>
      <c r="EB26" s="25"/>
      <c r="EC26" s="19"/>
      <c r="ED26" s="19"/>
      <c r="EE26" s="25"/>
      <c r="EF26" s="19"/>
      <c r="EG26" s="19"/>
      <c r="EH26" s="25"/>
      <c r="EI26" s="19"/>
      <c r="EJ26" s="19"/>
      <c r="EK26" s="25"/>
      <c r="EL26" s="19"/>
      <c r="EM26" s="19"/>
      <c r="EN26" s="25"/>
      <c r="EO26" s="25"/>
      <c r="EP26" s="25"/>
      <c r="EQ26" s="64"/>
      <c r="ER26" s="64"/>
      <c r="ES26" s="25"/>
      <c r="ET26" s="64"/>
      <c r="EU26" s="64"/>
      <c r="EV26" s="25"/>
      <c r="EW26" s="64" t="s">
        <v>713</v>
      </c>
      <c r="EX26" s="64" t="s">
        <v>714</v>
      </c>
      <c r="EY26" s="112">
        <v>4645.88</v>
      </c>
      <c r="EZ26" s="68" t="s">
        <v>637</v>
      </c>
      <c r="FA26" s="68" t="s">
        <v>688</v>
      </c>
      <c r="FB26" s="112">
        <v>80.69</v>
      </c>
      <c r="FC26" s="69" t="s">
        <v>630</v>
      </c>
      <c r="FD26" s="69" t="s">
        <v>697</v>
      </c>
      <c r="FE26" s="138">
        <v>422.16</v>
      </c>
      <c r="FF26" s="75"/>
      <c r="FG26" s="75"/>
      <c r="FH26" s="25"/>
      <c r="FI26" s="76"/>
      <c r="FJ26" s="76"/>
      <c r="FK26" s="25"/>
      <c r="FL26" s="78"/>
      <c r="FM26" s="78"/>
      <c r="FN26" s="25"/>
      <c r="FO26" s="154" t="s">
        <v>599</v>
      </c>
      <c r="FP26" s="25" t="s">
        <v>730</v>
      </c>
      <c r="FQ26" s="112">
        <v>726.2</v>
      </c>
      <c r="FR26" s="90" t="s">
        <v>765</v>
      </c>
      <c r="FS26" s="90" t="s">
        <v>735</v>
      </c>
      <c r="FT26" s="141">
        <v>1562.2</v>
      </c>
      <c r="FU26" s="90"/>
      <c r="FV26" s="90"/>
      <c r="FW26" s="131"/>
      <c r="FX26" s="90"/>
      <c r="FY26" s="90"/>
      <c r="FZ26" s="131"/>
    </row>
    <row r="27" spans="1:182" ht="35.25" customHeight="1">
      <c r="A27" s="17"/>
      <c r="B27" s="17" t="s">
        <v>18</v>
      </c>
      <c r="C27" s="25">
        <v>2268.11</v>
      </c>
      <c r="D27" s="17" t="s">
        <v>18</v>
      </c>
      <c r="E27" s="25">
        <v>2268.11</v>
      </c>
      <c r="F27" s="17" t="s">
        <v>18</v>
      </c>
      <c r="G27" s="25">
        <v>2268.11</v>
      </c>
      <c r="H27" s="17" t="s">
        <v>18</v>
      </c>
      <c r="I27" s="25">
        <v>2268.11</v>
      </c>
      <c r="J27" s="17" t="s">
        <v>18</v>
      </c>
      <c r="K27" s="25">
        <v>2268.11</v>
      </c>
      <c r="L27" s="17" t="s">
        <v>18</v>
      </c>
      <c r="M27" s="25">
        <v>2268.11</v>
      </c>
      <c r="N27" s="17" t="s">
        <v>18</v>
      </c>
      <c r="O27" s="25">
        <v>2268.11</v>
      </c>
      <c r="P27" s="17" t="s">
        <v>18</v>
      </c>
      <c r="Q27" s="25">
        <v>2268.11</v>
      </c>
      <c r="R27" s="17" t="s">
        <v>18</v>
      </c>
      <c r="S27" s="18">
        <f t="shared" si="0"/>
        <v>18144.88</v>
      </c>
      <c r="T27" s="17" t="s">
        <v>49</v>
      </c>
      <c r="U27" s="25"/>
      <c r="V27" s="25">
        <v>405.02</v>
      </c>
      <c r="W27" s="17"/>
      <c r="X27" s="25"/>
      <c r="Y27" s="26"/>
      <c r="Z27" s="19" t="s">
        <v>4</v>
      </c>
      <c r="AA27" s="22"/>
      <c r="AB27" s="21">
        <v>146.35</v>
      </c>
      <c r="AC27" s="19" t="s">
        <v>148</v>
      </c>
      <c r="AD27" s="19" t="s">
        <v>149</v>
      </c>
      <c r="AE27" s="19">
        <v>4999.75</v>
      </c>
      <c r="AF27" s="19"/>
      <c r="AG27" s="17" t="s">
        <v>206</v>
      </c>
      <c r="AH27" s="25" t="s">
        <v>207</v>
      </c>
      <c r="AI27" s="25">
        <v>859.66</v>
      </c>
      <c r="AJ27" s="17" t="s">
        <v>4</v>
      </c>
      <c r="AK27" s="25" t="s">
        <v>176</v>
      </c>
      <c r="AL27" s="28">
        <v>146.35</v>
      </c>
      <c r="AM27" s="17" t="s">
        <v>399</v>
      </c>
      <c r="AN27" s="25"/>
      <c r="AO27" s="25">
        <v>81.11</v>
      </c>
      <c r="AP27" s="12" t="s">
        <v>3</v>
      </c>
      <c r="AQ27" s="25"/>
      <c r="AR27" s="25">
        <v>13041.64</v>
      </c>
      <c r="AS27" s="17" t="s">
        <v>399</v>
      </c>
      <c r="AT27" s="25"/>
      <c r="AU27" s="25">
        <v>81.11</v>
      </c>
      <c r="AV27" s="32" t="s">
        <v>401</v>
      </c>
      <c r="AW27" s="25"/>
      <c r="AX27" s="25">
        <v>1378.89</v>
      </c>
      <c r="AY27" s="17"/>
      <c r="AZ27" s="25"/>
      <c r="BA27" s="25"/>
      <c r="BB27" s="32" t="s">
        <v>320</v>
      </c>
      <c r="BC27" s="25"/>
      <c r="BD27" s="25">
        <v>243.34</v>
      </c>
      <c r="BE27" s="32" t="s">
        <v>401</v>
      </c>
      <c r="BF27" s="25"/>
      <c r="BG27" s="25">
        <v>1378.89</v>
      </c>
      <c r="BH27" s="17" t="s">
        <v>399</v>
      </c>
      <c r="BI27" s="25"/>
      <c r="BJ27" s="25">
        <v>81.11</v>
      </c>
      <c r="BK27" s="17" t="s">
        <v>399</v>
      </c>
      <c r="BL27" s="25"/>
      <c r="BM27" s="25">
        <v>81.11</v>
      </c>
      <c r="BN27" s="17" t="s">
        <v>400</v>
      </c>
      <c r="BO27" s="25"/>
      <c r="BP27" s="25">
        <v>81.11</v>
      </c>
      <c r="BQ27" s="25"/>
      <c r="BR27" s="25"/>
      <c r="BS27" s="17" t="s">
        <v>389</v>
      </c>
      <c r="BT27" s="25" t="s">
        <v>390</v>
      </c>
      <c r="BU27" s="25">
        <v>944.41</v>
      </c>
      <c r="BV27" s="17" t="s">
        <v>423</v>
      </c>
      <c r="BW27" s="25" t="s">
        <v>421</v>
      </c>
      <c r="BX27" s="25">
        <v>21290.59</v>
      </c>
      <c r="BY27" s="17"/>
      <c r="BZ27" s="25"/>
      <c r="CA27" s="25"/>
      <c r="CB27" s="17" t="s">
        <v>455</v>
      </c>
      <c r="CC27" s="25" t="s">
        <v>452</v>
      </c>
      <c r="CD27" s="25">
        <v>1064.66</v>
      </c>
      <c r="CE27" s="17"/>
      <c r="CF27" s="25"/>
      <c r="CG27" s="25"/>
      <c r="CH27" s="17"/>
      <c r="CI27" s="25"/>
      <c r="CJ27" s="25"/>
      <c r="CK27" s="17"/>
      <c r="CL27" s="25"/>
      <c r="CM27" s="25"/>
      <c r="CN27" s="17"/>
      <c r="CO27" s="25"/>
      <c r="CP27" s="25"/>
      <c r="CQ27" s="17"/>
      <c r="CR27" s="25"/>
      <c r="CS27" s="25"/>
      <c r="CT27" s="17"/>
      <c r="CU27" s="25"/>
      <c r="CV27" s="25"/>
      <c r="CW27" s="17"/>
      <c r="CX27" s="25"/>
      <c r="CY27" s="25"/>
      <c r="CZ27" s="17"/>
      <c r="DA27" s="25"/>
      <c r="DB27" s="25"/>
      <c r="DE27" s="17"/>
      <c r="DF27" s="25"/>
      <c r="DG27" s="25"/>
      <c r="DH27" s="17"/>
      <c r="DI27" s="25"/>
      <c r="DJ27" s="25"/>
      <c r="DK27" s="17" t="s">
        <v>557</v>
      </c>
      <c r="DL27" s="25"/>
      <c r="DM27" s="25">
        <v>384.87</v>
      </c>
      <c r="DN27" s="17" t="s">
        <v>557</v>
      </c>
      <c r="DO27" s="25"/>
      <c r="DP27" s="25">
        <v>384.87</v>
      </c>
      <c r="DQ27" s="17" t="s">
        <v>557</v>
      </c>
      <c r="DR27" s="25"/>
      <c r="DS27" s="25">
        <v>384.87</v>
      </c>
      <c r="DT27" s="17" t="s">
        <v>557</v>
      </c>
      <c r="DU27" s="25"/>
      <c r="DV27" s="25">
        <v>384.87</v>
      </c>
      <c r="DW27" s="17" t="s">
        <v>557</v>
      </c>
      <c r="DX27" s="25"/>
      <c r="DY27" s="25">
        <v>384.87</v>
      </c>
      <c r="DZ27" s="17" t="s">
        <v>557</v>
      </c>
      <c r="EA27" s="25"/>
      <c r="EB27" s="25">
        <v>384.87</v>
      </c>
      <c r="EC27" s="17" t="s">
        <v>557</v>
      </c>
      <c r="ED27" s="25"/>
      <c r="EE27" s="25">
        <v>384.87</v>
      </c>
      <c r="EF27" s="17" t="s">
        <v>557</v>
      </c>
      <c r="EG27" s="25"/>
      <c r="EH27" s="25">
        <v>384.87</v>
      </c>
      <c r="EI27" s="17" t="s">
        <v>557</v>
      </c>
      <c r="EJ27" s="25"/>
      <c r="EK27" s="25">
        <v>384.87</v>
      </c>
      <c r="EL27" s="17" t="s">
        <v>557</v>
      </c>
      <c r="EM27" s="25"/>
      <c r="EN27" s="25">
        <v>384.87</v>
      </c>
      <c r="EO27" s="25"/>
      <c r="EP27" s="25"/>
      <c r="EQ27" s="17"/>
      <c r="ER27" s="25"/>
      <c r="ES27" s="25"/>
      <c r="ET27" s="17"/>
      <c r="EU27" s="25"/>
      <c r="EV27" s="25"/>
      <c r="EW27" s="17" t="s">
        <v>715</v>
      </c>
      <c r="EX27" s="25" t="s">
        <v>714</v>
      </c>
      <c r="EY27" s="112">
        <v>729.1</v>
      </c>
      <c r="EZ27" s="17" t="s">
        <v>666</v>
      </c>
      <c r="FA27" s="25" t="s">
        <v>689</v>
      </c>
      <c r="FB27" s="138">
        <v>598.73</v>
      </c>
      <c r="FC27" s="17" t="s">
        <v>698</v>
      </c>
      <c r="FD27" s="25" t="s">
        <v>699</v>
      </c>
      <c r="FE27" s="138">
        <v>589.52</v>
      </c>
      <c r="FF27" s="17"/>
      <c r="FG27" s="25"/>
      <c r="FH27" s="25"/>
      <c r="FI27" s="17"/>
      <c r="FJ27" s="25"/>
      <c r="FK27" s="25"/>
      <c r="FL27" s="17"/>
      <c r="FM27" s="25"/>
      <c r="FN27" s="25"/>
      <c r="FO27" s="17"/>
      <c r="FP27" s="25"/>
      <c r="FQ27" s="25"/>
      <c r="FR27" s="90"/>
      <c r="FS27" s="90"/>
      <c r="FT27" s="90"/>
      <c r="FU27" s="90"/>
      <c r="FV27" s="90"/>
      <c r="FW27" s="131"/>
      <c r="FX27" s="90"/>
      <c r="FY27" s="90"/>
      <c r="FZ27" s="131"/>
    </row>
    <row r="28" spans="1:182" ht="33.75">
      <c r="A28" s="17"/>
      <c r="B28" s="17" t="s">
        <v>18</v>
      </c>
      <c r="C28" s="25">
        <v>405.02</v>
      </c>
      <c r="D28" s="17" t="s">
        <v>18</v>
      </c>
      <c r="E28" s="25">
        <v>405.02</v>
      </c>
      <c r="F28" s="17" t="s">
        <v>18</v>
      </c>
      <c r="G28" s="25">
        <v>405.02</v>
      </c>
      <c r="H28" s="17" t="s">
        <v>18</v>
      </c>
      <c r="I28" s="25">
        <v>405.02</v>
      </c>
      <c r="J28" s="17" t="s">
        <v>18</v>
      </c>
      <c r="K28" s="25">
        <v>405.02</v>
      </c>
      <c r="L28" s="17" t="s">
        <v>18</v>
      </c>
      <c r="M28" s="25">
        <v>405.02</v>
      </c>
      <c r="N28" s="17" t="s">
        <v>18</v>
      </c>
      <c r="O28" s="25">
        <v>405.02</v>
      </c>
      <c r="P28" s="17" t="s">
        <v>18</v>
      </c>
      <c r="Q28" s="25">
        <v>405.02</v>
      </c>
      <c r="R28" s="17" t="s">
        <v>18</v>
      </c>
      <c r="S28" s="18">
        <f t="shared" si="0"/>
        <v>3240.16</v>
      </c>
      <c r="T28" s="12" t="s">
        <v>3</v>
      </c>
      <c r="U28" s="25"/>
      <c r="V28" s="25">
        <v>12879.64</v>
      </c>
      <c r="W28" s="17"/>
      <c r="X28" s="25"/>
      <c r="Y28" s="26"/>
      <c r="Z28" s="17" t="s">
        <v>206</v>
      </c>
      <c r="AA28" s="25" t="s">
        <v>208</v>
      </c>
      <c r="AB28" s="27">
        <v>859.66</v>
      </c>
      <c r="AC28" s="17" t="s">
        <v>174</v>
      </c>
      <c r="AD28" s="25" t="s">
        <v>175</v>
      </c>
      <c r="AE28" s="27">
        <v>146.35</v>
      </c>
      <c r="AF28" s="27"/>
      <c r="AG28" s="12" t="s">
        <v>3</v>
      </c>
      <c r="AH28" s="25"/>
      <c r="AI28" s="25">
        <v>13041.64</v>
      </c>
      <c r="AJ28" s="17" t="s">
        <v>177</v>
      </c>
      <c r="AK28" s="25" t="s">
        <v>176</v>
      </c>
      <c r="AL28" s="28">
        <v>181.28</v>
      </c>
      <c r="AM28" s="17" t="s">
        <v>400</v>
      </c>
      <c r="AN28" s="25"/>
      <c r="AO28" s="25">
        <v>81.11</v>
      </c>
      <c r="AP28" s="17" t="s">
        <v>272</v>
      </c>
      <c r="AQ28" s="25" t="s">
        <v>279</v>
      </c>
      <c r="AR28" s="25">
        <v>181.28</v>
      </c>
      <c r="AS28" s="17" t="s">
        <v>400</v>
      </c>
      <c r="AT28" s="25"/>
      <c r="AU28" s="25">
        <v>81.11</v>
      </c>
      <c r="AV28" s="32" t="s">
        <v>320</v>
      </c>
      <c r="AW28" s="25"/>
      <c r="AX28" s="25">
        <v>243.34</v>
      </c>
      <c r="AY28" s="17"/>
      <c r="AZ28" s="25"/>
      <c r="BA28" s="25"/>
      <c r="BB28" s="17"/>
      <c r="BC28" s="25"/>
      <c r="BD28" s="25"/>
      <c r="BE28" s="32" t="s">
        <v>320</v>
      </c>
      <c r="BF28" s="25"/>
      <c r="BG28" s="25">
        <v>243.34</v>
      </c>
      <c r="BH28" s="17" t="s">
        <v>400</v>
      </c>
      <c r="BI28" s="25"/>
      <c r="BJ28" s="25">
        <v>81.11</v>
      </c>
      <c r="BK28" s="17" t="s">
        <v>400</v>
      </c>
      <c r="BL28" s="25"/>
      <c r="BM28" s="25">
        <v>81.11</v>
      </c>
      <c r="BN28" s="32" t="s">
        <v>401</v>
      </c>
      <c r="BO28" s="25"/>
      <c r="BP28" s="25">
        <v>1378.89</v>
      </c>
      <c r="BQ28" s="25"/>
      <c r="BR28" s="25"/>
      <c r="BS28" s="17" t="s">
        <v>391</v>
      </c>
      <c r="BT28" s="25" t="s">
        <v>390</v>
      </c>
      <c r="BU28" s="25">
        <v>164.65</v>
      </c>
      <c r="BV28" s="17" t="s">
        <v>365</v>
      </c>
      <c r="BW28" s="25" t="s">
        <v>424</v>
      </c>
      <c r="BX28" s="25">
        <v>227.88</v>
      </c>
      <c r="BY28" s="17"/>
      <c r="BZ28" s="25"/>
      <c r="CA28" s="25"/>
      <c r="CB28" s="17" t="s">
        <v>448</v>
      </c>
      <c r="CC28" s="25" t="s">
        <v>458</v>
      </c>
      <c r="CD28" s="25">
        <v>1536.2</v>
      </c>
      <c r="CE28" s="17"/>
      <c r="CF28" s="25"/>
      <c r="CG28" s="25"/>
      <c r="CH28" s="17"/>
      <c r="CI28" s="25"/>
      <c r="CJ28" s="25"/>
      <c r="CK28" s="17"/>
      <c r="CL28" s="25"/>
      <c r="CM28" s="25"/>
      <c r="CN28" s="17"/>
      <c r="CO28" s="25"/>
      <c r="CP28" s="25"/>
      <c r="CQ28" s="17"/>
      <c r="CR28" s="25"/>
      <c r="CS28" s="25"/>
      <c r="CT28" s="17"/>
      <c r="CU28" s="25"/>
      <c r="CV28" s="25"/>
      <c r="CW28" s="17"/>
      <c r="CX28" s="25"/>
      <c r="CY28" s="25"/>
      <c r="CZ28" s="17"/>
      <c r="DA28" s="25"/>
      <c r="DB28" s="25"/>
      <c r="DE28" s="17"/>
      <c r="DF28" s="25"/>
      <c r="DG28" s="25"/>
      <c r="DH28" s="17"/>
      <c r="DI28" s="25"/>
      <c r="DJ28" s="25"/>
      <c r="DK28" s="17"/>
      <c r="DL28" s="25"/>
      <c r="DM28" s="25"/>
      <c r="DN28" s="17"/>
      <c r="DO28" s="25"/>
      <c r="DP28" s="25"/>
      <c r="DQ28" s="17"/>
      <c r="DR28" s="25"/>
      <c r="DS28" s="25"/>
      <c r="DT28" s="17"/>
      <c r="DU28" s="25"/>
      <c r="DV28" s="25"/>
      <c r="DW28" s="17"/>
      <c r="DX28" s="25"/>
      <c r="DY28" s="25"/>
      <c r="DZ28" s="17"/>
      <c r="EA28" s="25"/>
      <c r="EB28" s="25"/>
      <c r="EC28" s="17"/>
      <c r="ED28" s="25"/>
      <c r="EE28" s="25"/>
      <c r="EF28" s="17"/>
      <c r="EG28" s="25"/>
      <c r="EH28" s="25"/>
      <c r="EI28" s="17"/>
      <c r="EJ28" s="25"/>
      <c r="EK28" s="25"/>
      <c r="EL28" s="17"/>
      <c r="EM28" s="25"/>
      <c r="EN28" s="25"/>
      <c r="EO28" s="25"/>
      <c r="EP28" s="25"/>
      <c r="EQ28" s="17"/>
      <c r="ER28" s="25"/>
      <c r="ES28" s="25"/>
      <c r="ET28" s="17"/>
      <c r="EU28" s="25"/>
      <c r="EV28" s="25"/>
      <c r="EW28" s="17" t="s">
        <v>716</v>
      </c>
      <c r="EX28" s="25" t="s">
        <v>714</v>
      </c>
      <c r="EY28" s="112">
        <v>5803.15</v>
      </c>
      <c r="EZ28" s="17"/>
      <c r="FA28" s="25"/>
      <c r="FB28" s="25"/>
      <c r="FC28" s="17" t="s">
        <v>117</v>
      </c>
      <c r="FD28" s="25" t="s">
        <v>700</v>
      </c>
      <c r="FE28" s="138">
        <v>1924.47</v>
      </c>
      <c r="FF28" s="17"/>
      <c r="FG28" s="25"/>
      <c r="FH28" s="25"/>
      <c r="FI28" s="17"/>
      <c r="FJ28" s="25"/>
      <c r="FK28" s="25"/>
      <c r="FL28" s="17"/>
      <c r="FM28" s="25"/>
      <c r="FN28" s="25"/>
      <c r="FO28" s="17"/>
      <c r="FP28" s="25"/>
      <c r="FQ28" s="25"/>
      <c r="FR28" s="90"/>
      <c r="FS28" s="90"/>
      <c r="FT28" s="90"/>
      <c r="FU28" s="90"/>
      <c r="FV28" s="90"/>
      <c r="FW28" s="131"/>
      <c r="FX28" s="90"/>
      <c r="FY28" s="90"/>
      <c r="FZ28" s="131"/>
    </row>
    <row r="29" spans="1:183" s="1" customFormat="1" ht="22.5">
      <c r="A29" s="12"/>
      <c r="B29" s="17" t="s">
        <v>18</v>
      </c>
      <c r="C29" s="25">
        <v>12879.64</v>
      </c>
      <c r="D29" s="17" t="s">
        <v>18</v>
      </c>
      <c r="E29" s="25">
        <v>12879.64</v>
      </c>
      <c r="F29" s="17" t="s">
        <v>18</v>
      </c>
      <c r="G29" s="25">
        <v>12879.64</v>
      </c>
      <c r="H29" s="17" t="s">
        <v>18</v>
      </c>
      <c r="I29" s="25">
        <v>12879.64</v>
      </c>
      <c r="J29" s="17" t="s">
        <v>18</v>
      </c>
      <c r="K29" s="25">
        <v>12879.64</v>
      </c>
      <c r="L29" s="17" t="s">
        <v>18</v>
      </c>
      <c r="M29" s="25">
        <v>12879.64</v>
      </c>
      <c r="N29" s="17" t="s">
        <v>18</v>
      </c>
      <c r="O29" s="25">
        <v>12879.64</v>
      </c>
      <c r="P29" s="17" t="s">
        <v>18</v>
      </c>
      <c r="Q29" s="25">
        <v>12879.64</v>
      </c>
      <c r="R29" s="17" t="s">
        <v>18</v>
      </c>
      <c r="S29" s="18">
        <f t="shared" si="0"/>
        <v>103037.12</v>
      </c>
      <c r="T29" s="12" t="s">
        <v>5</v>
      </c>
      <c r="U29" s="25"/>
      <c r="V29" s="25">
        <v>5427.27</v>
      </c>
      <c r="W29" s="32"/>
      <c r="X29" s="25"/>
      <c r="Y29" s="26"/>
      <c r="Z29" s="32"/>
      <c r="AA29" s="25"/>
      <c r="AB29" s="26"/>
      <c r="AC29" s="17" t="s">
        <v>206</v>
      </c>
      <c r="AD29" s="25" t="s">
        <v>208</v>
      </c>
      <c r="AE29" s="27">
        <v>859.66</v>
      </c>
      <c r="AF29" s="27"/>
      <c r="AG29" s="12" t="s">
        <v>211</v>
      </c>
      <c r="AH29" s="25"/>
      <c r="AI29" s="25">
        <v>13851.68</v>
      </c>
      <c r="AJ29" s="12" t="s">
        <v>211</v>
      </c>
      <c r="AK29" s="25"/>
      <c r="AL29" s="25">
        <v>13851.68</v>
      </c>
      <c r="AM29" s="32" t="s">
        <v>401</v>
      </c>
      <c r="AN29" s="25"/>
      <c r="AO29" s="25">
        <v>1378.89</v>
      </c>
      <c r="AP29" s="17" t="s">
        <v>273</v>
      </c>
      <c r="AQ29" s="25" t="s">
        <v>280</v>
      </c>
      <c r="AR29" s="25">
        <v>859.66</v>
      </c>
      <c r="AS29" s="32" t="s">
        <v>320</v>
      </c>
      <c r="AT29" s="25"/>
      <c r="AU29" s="25">
        <v>243.34</v>
      </c>
      <c r="AV29" s="32"/>
      <c r="AW29" s="25"/>
      <c r="AX29" s="25"/>
      <c r="AY29" s="32"/>
      <c r="AZ29" s="25"/>
      <c r="BA29" s="25"/>
      <c r="BB29" s="32"/>
      <c r="BC29" s="25"/>
      <c r="BD29" s="25"/>
      <c r="BE29" s="32"/>
      <c r="BF29" s="25"/>
      <c r="BG29" s="25"/>
      <c r="BH29" s="32" t="s">
        <v>320</v>
      </c>
      <c r="BI29" s="25"/>
      <c r="BJ29" s="25">
        <v>243.34</v>
      </c>
      <c r="BK29" s="32"/>
      <c r="BL29" s="25"/>
      <c r="BM29" s="25"/>
      <c r="BN29" s="32"/>
      <c r="BO29" s="25"/>
      <c r="BP29" s="25"/>
      <c r="BQ29" s="25"/>
      <c r="BR29" s="25"/>
      <c r="BS29" s="32" t="s">
        <v>365</v>
      </c>
      <c r="BT29" s="25" t="s">
        <v>390</v>
      </c>
      <c r="BU29" s="25">
        <v>113.94</v>
      </c>
      <c r="BV29" s="32" t="s">
        <v>425</v>
      </c>
      <c r="BW29" s="25" t="s">
        <v>424</v>
      </c>
      <c r="BX29" s="25">
        <v>160.02</v>
      </c>
      <c r="BY29" s="32"/>
      <c r="BZ29" s="25"/>
      <c r="CA29" s="25"/>
      <c r="CB29" s="32" t="s">
        <v>365</v>
      </c>
      <c r="CC29" s="25" t="s">
        <v>458</v>
      </c>
      <c r="CD29" s="25">
        <v>56.97</v>
      </c>
      <c r="CE29" s="32"/>
      <c r="CF29" s="25"/>
      <c r="CG29" s="25"/>
      <c r="CH29" s="32"/>
      <c r="CI29" s="25"/>
      <c r="CJ29" s="25"/>
      <c r="CK29" s="32"/>
      <c r="CL29" s="25"/>
      <c r="CM29" s="25"/>
      <c r="CN29" s="32"/>
      <c r="CO29" s="25"/>
      <c r="CP29" s="25"/>
      <c r="CQ29" s="32"/>
      <c r="CR29" s="25"/>
      <c r="CS29" s="25"/>
      <c r="CT29" s="32"/>
      <c r="CU29" s="25"/>
      <c r="CV29" s="25"/>
      <c r="CW29" s="32"/>
      <c r="CX29" s="25"/>
      <c r="CY29" s="25"/>
      <c r="CZ29" s="32"/>
      <c r="DA29" s="25"/>
      <c r="DB29" s="25"/>
      <c r="DC29" s="10"/>
      <c r="DD29" s="10"/>
      <c r="DE29" s="32"/>
      <c r="DF29" s="25"/>
      <c r="DG29" s="25"/>
      <c r="DH29" s="32"/>
      <c r="DI29" s="25"/>
      <c r="DJ29" s="25"/>
      <c r="DK29" s="32"/>
      <c r="DL29" s="25"/>
      <c r="DM29" s="25"/>
      <c r="DN29" s="32"/>
      <c r="DO29" s="25"/>
      <c r="DP29" s="25"/>
      <c r="DQ29" s="32"/>
      <c r="DR29" s="25"/>
      <c r="DS29" s="25"/>
      <c r="DT29" s="32"/>
      <c r="DU29" s="25"/>
      <c r="DV29" s="25"/>
      <c r="DW29" s="32"/>
      <c r="DX29" s="25"/>
      <c r="DY29" s="25"/>
      <c r="DZ29" s="32"/>
      <c r="EA29" s="25"/>
      <c r="EB29" s="25"/>
      <c r="EC29" s="32"/>
      <c r="ED29" s="25"/>
      <c r="EE29" s="25"/>
      <c r="EF29" s="32"/>
      <c r="EG29" s="25"/>
      <c r="EH29" s="25"/>
      <c r="EI29" s="32"/>
      <c r="EJ29" s="25"/>
      <c r="EK29" s="25"/>
      <c r="EL29" s="32"/>
      <c r="EM29" s="25"/>
      <c r="EN29" s="25"/>
      <c r="EO29" s="25"/>
      <c r="EP29" s="25"/>
      <c r="EQ29" s="32"/>
      <c r="ER29" s="25"/>
      <c r="ES29" s="25"/>
      <c r="ET29" s="32"/>
      <c r="EU29" s="25"/>
      <c r="EV29" s="25"/>
      <c r="EW29" s="32" t="s">
        <v>718</v>
      </c>
      <c r="EX29" s="25" t="s">
        <v>717</v>
      </c>
      <c r="EY29" s="112">
        <v>2470.8</v>
      </c>
      <c r="EZ29" s="32"/>
      <c r="FA29" s="25"/>
      <c r="FB29" s="25"/>
      <c r="FC29" s="32" t="s">
        <v>701</v>
      </c>
      <c r="FD29" s="25" t="s">
        <v>702</v>
      </c>
      <c r="FE29" s="138">
        <v>1406.81</v>
      </c>
      <c r="FF29" s="32"/>
      <c r="FG29" s="25"/>
      <c r="FH29" s="25"/>
      <c r="FI29" s="32"/>
      <c r="FJ29" s="25"/>
      <c r="FK29" s="25"/>
      <c r="FL29" s="32"/>
      <c r="FM29" s="25"/>
      <c r="FN29" s="25"/>
      <c r="FO29" s="32"/>
      <c r="FP29" s="25"/>
      <c r="FQ29" s="25"/>
      <c r="FR29" s="122"/>
      <c r="FS29" s="122"/>
      <c r="FT29" s="122"/>
      <c r="FU29" s="122"/>
      <c r="FV29" s="122"/>
      <c r="FW29" s="132"/>
      <c r="FX29" s="122"/>
      <c r="FY29" s="122"/>
      <c r="FZ29" s="132"/>
      <c r="GA29" s="159"/>
    </row>
    <row r="30" spans="1:183" s="1" customFormat="1" ht="24" customHeight="1">
      <c r="A30" s="12"/>
      <c r="B30" s="17" t="s">
        <v>18</v>
      </c>
      <c r="C30" s="25">
        <v>243.01</v>
      </c>
      <c r="D30" s="17" t="s">
        <v>18</v>
      </c>
      <c r="E30" s="25">
        <v>243.01</v>
      </c>
      <c r="F30" s="17" t="s">
        <v>18</v>
      </c>
      <c r="G30" s="25">
        <v>243.01</v>
      </c>
      <c r="H30" s="17" t="s">
        <v>18</v>
      </c>
      <c r="I30" s="25">
        <v>243.01</v>
      </c>
      <c r="J30" s="17" t="s">
        <v>18</v>
      </c>
      <c r="K30" s="25">
        <v>243.01</v>
      </c>
      <c r="L30" s="17" t="s">
        <v>18</v>
      </c>
      <c r="M30" s="25">
        <v>243.01</v>
      </c>
      <c r="N30" s="17" t="s">
        <v>18</v>
      </c>
      <c r="O30" s="25">
        <v>243.01</v>
      </c>
      <c r="P30" s="17" t="s">
        <v>18</v>
      </c>
      <c r="Q30" s="25">
        <v>243.01</v>
      </c>
      <c r="R30" s="17" t="s">
        <v>18</v>
      </c>
      <c r="S30" s="18">
        <f t="shared" si="0"/>
        <v>1944.08</v>
      </c>
      <c r="T30" s="21" t="s">
        <v>23</v>
      </c>
      <c r="U30" s="25"/>
      <c r="V30" s="25">
        <v>566.28</v>
      </c>
      <c r="W30" s="17"/>
      <c r="X30" s="25"/>
      <c r="Y30" s="26"/>
      <c r="Z30" s="17"/>
      <c r="AA30" s="25"/>
      <c r="AB30" s="26"/>
      <c r="AC30" s="12" t="s">
        <v>3</v>
      </c>
      <c r="AD30" s="25"/>
      <c r="AE30" s="25">
        <v>12879.64</v>
      </c>
      <c r="AF30" s="25"/>
      <c r="AG30" s="17" t="s">
        <v>399</v>
      </c>
      <c r="AH30" s="25"/>
      <c r="AI30" s="25">
        <v>81.11</v>
      </c>
      <c r="AJ30" s="17" t="s">
        <v>282</v>
      </c>
      <c r="AK30" s="25"/>
      <c r="AL30" s="25">
        <v>12453.75</v>
      </c>
      <c r="AM30" s="32" t="s">
        <v>320</v>
      </c>
      <c r="AN30" s="25"/>
      <c r="AO30" s="25">
        <v>243.34</v>
      </c>
      <c r="AP30" s="12" t="s">
        <v>211</v>
      </c>
      <c r="AQ30" s="25"/>
      <c r="AR30" s="25">
        <v>13851.68</v>
      </c>
      <c r="AS30" s="17"/>
      <c r="AT30" s="25"/>
      <c r="AU30" s="25"/>
      <c r="AV30" s="17"/>
      <c r="AW30" s="25"/>
      <c r="AX30" s="25"/>
      <c r="AY30" s="17"/>
      <c r="AZ30" s="25"/>
      <c r="BA30" s="25"/>
      <c r="BB30" s="17"/>
      <c r="BC30" s="25"/>
      <c r="BD30" s="25"/>
      <c r="BE30" s="17"/>
      <c r="BF30" s="25"/>
      <c r="BG30" s="25"/>
      <c r="BH30" s="17"/>
      <c r="BI30" s="25"/>
      <c r="BJ30" s="25"/>
      <c r="BK30" s="17"/>
      <c r="BL30" s="25"/>
      <c r="BM30" s="25"/>
      <c r="BN30" s="17"/>
      <c r="BO30" s="25"/>
      <c r="BP30" s="25"/>
      <c r="BQ30" s="25"/>
      <c r="BR30" s="25"/>
      <c r="BS30" s="17" t="s">
        <v>328</v>
      </c>
      <c r="BT30" s="25" t="s">
        <v>392</v>
      </c>
      <c r="BU30" s="25">
        <v>44.35</v>
      </c>
      <c r="BV30" s="17" t="s">
        <v>346</v>
      </c>
      <c r="BW30" s="25" t="s">
        <v>426</v>
      </c>
      <c r="BX30" s="25">
        <v>1240.28</v>
      </c>
      <c r="BY30" s="17"/>
      <c r="BZ30" s="25"/>
      <c r="CA30" s="25"/>
      <c r="CB30" s="17" t="s">
        <v>328</v>
      </c>
      <c r="CC30" s="25" t="s">
        <v>459</v>
      </c>
      <c r="CD30" s="25">
        <v>44.35</v>
      </c>
      <c r="CE30" s="17"/>
      <c r="CF30" s="25"/>
      <c r="CG30" s="25"/>
      <c r="CH30" s="17"/>
      <c r="CI30" s="25"/>
      <c r="CJ30" s="25"/>
      <c r="CK30" s="17"/>
      <c r="CL30" s="25"/>
      <c r="CM30" s="25"/>
      <c r="CN30" s="17"/>
      <c r="CO30" s="25"/>
      <c r="CP30" s="25"/>
      <c r="CQ30" s="17"/>
      <c r="CR30" s="25"/>
      <c r="CS30" s="25"/>
      <c r="CT30" s="17"/>
      <c r="CU30" s="25"/>
      <c r="CV30" s="25"/>
      <c r="CW30" s="17"/>
      <c r="CX30" s="25"/>
      <c r="CY30" s="25"/>
      <c r="CZ30" s="17"/>
      <c r="DA30" s="25"/>
      <c r="DB30" s="25"/>
      <c r="DC30" s="10"/>
      <c r="DD30" s="10"/>
      <c r="DE30" s="17"/>
      <c r="DF30" s="25"/>
      <c r="DG30" s="25"/>
      <c r="DH30" s="17"/>
      <c r="DI30" s="25"/>
      <c r="DJ30" s="25"/>
      <c r="DK30" s="17"/>
      <c r="DL30" s="25"/>
      <c r="DM30" s="25"/>
      <c r="DN30" s="17"/>
      <c r="DO30" s="25"/>
      <c r="DP30" s="25"/>
      <c r="DQ30" s="17"/>
      <c r="DR30" s="25"/>
      <c r="DS30" s="25"/>
      <c r="DT30" s="17"/>
      <c r="DU30" s="25"/>
      <c r="DV30" s="25"/>
      <c r="DW30" s="17"/>
      <c r="DX30" s="25"/>
      <c r="DY30" s="25"/>
      <c r="DZ30" s="17"/>
      <c r="EA30" s="25"/>
      <c r="EB30" s="25"/>
      <c r="EC30" s="17"/>
      <c r="ED30" s="25"/>
      <c r="EE30" s="25"/>
      <c r="EF30" s="17"/>
      <c r="EG30" s="25"/>
      <c r="EH30" s="25"/>
      <c r="EI30" s="17"/>
      <c r="EJ30" s="25"/>
      <c r="EK30" s="25"/>
      <c r="EL30" s="17"/>
      <c r="EM30" s="25"/>
      <c r="EN30" s="25"/>
      <c r="EO30" s="25"/>
      <c r="EP30" s="25"/>
      <c r="EQ30" s="17"/>
      <c r="ER30" s="25"/>
      <c r="ES30" s="25"/>
      <c r="ET30" s="17"/>
      <c r="EU30" s="25"/>
      <c r="EV30" s="25"/>
      <c r="EW30" s="17" t="s">
        <v>719</v>
      </c>
      <c r="EX30" s="25" t="s">
        <v>717</v>
      </c>
      <c r="EY30" s="112">
        <v>18027.36</v>
      </c>
      <c r="EZ30" s="17"/>
      <c r="FA30" s="25"/>
      <c r="FB30" s="25"/>
      <c r="FC30" s="17" t="s">
        <v>809</v>
      </c>
      <c r="FD30" s="25" t="s">
        <v>702</v>
      </c>
      <c r="FE30" s="112">
        <v>22595.78</v>
      </c>
      <c r="FF30" s="17"/>
      <c r="FG30" s="25"/>
      <c r="FH30" s="25"/>
      <c r="FI30" s="17"/>
      <c r="FJ30" s="25"/>
      <c r="FK30" s="25"/>
      <c r="FL30" s="17"/>
      <c r="FM30" s="25"/>
      <c r="FN30" s="25"/>
      <c r="FO30" s="17"/>
      <c r="FP30" s="25"/>
      <c r="FQ30" s="25"/>
      <c r="FR30" s="122"/>
      <c r="FS30" s="122"/>
      <c r="FT30" s="122"/>
      <c r="FU30" s="122"/>
      <c r="FV30" s="122"/>
      <c r="FW30" s="132"/>
      <c r="FX30" s="122"/>
      <c r="FY30" s="122"/>
      <c r="FZ30" s="132"/>
      <c r="GA30" s="159"/>
    </row>
    <row r="31" spans="1:183" s="1" customFormat="1" ht="12.75">
      <c r="A31" s="12"/>
      <c r="B31" s="17" t="s">
        <v>18</v>
      </c>
      <c r="C31" s="25">
        <v>162.01</v>
      </c>
      <c r="D31" s="17" t="s">
        <v>18</v>
      </c>
      <c r="E31" s="25">
        <v>162.01</v>
      </c>
      <c r="F31" s="17" t="s">
        <v>18</v>
      </c>
      <c r="G31" s="25">
        <v>162.01</v>
      </c>
      <c r="H31" s="17" t="s">
        <v>18</v>
      </c>
      <c r="I31" s="25">
        <v>162.01</v>
      </c>
      <c r="J31" s="17" t="s">
        <v>18</v>
      </c>
      <c r="K31" s="25">
        <v>162.01</v>
      </c>
      <c r="L31" s="17" t="s">
        <v>18</v>
      </c>
      <c r="M31" s="25">
        <v>162.01</v>
      </c>
      <c r="N31" s="17" t="s">
        <v>18</v>
      </c>
      <c r="O31" s="25">
        <v>162.01</v>
      </c>
      <c r="P31" s="17" t="s">
        <v>18</v>
      </c>
      <c r="Q31" s="25">
        <v>162.01</v>
      </c>
      <c r="R31" s="17" t="s">
        <v>18</v>
      </c>
      <c r="S31" s="18">
        <f t="shared" si="0"/>
        <v>1296.08</v>
      </c>
      <c r="T31" s="17" t="s">
        <v>21</v>
      </c>
      <c r="U31" s="25"/>
      <c r="V31" s="25">
        <v>571.35</v>
      </c>
      <c r="W31" s="17"/>
      <c r="X31" s="25"/>
      <c r="Y31" s="26"/>
      <c r="Z31" s="17"/>
      <c r="AA31" s="25"/>
      <c r="AB31" s="26"/>
      <c r="AC31" s="12" t="s">
        <v>5</v>
      </c>
      <c r="AD31" s="25"/>
      <c r="AE31" s="25">
        <v>7881.88</v>
      </c>
      <c r="AF31" s="25"/>
      <c r="AG31" s="17" t="s">
        <v>400</v>
      </c>
      <c r="AH31" s="25"/>
      <c r="AI31" s="25">
        <v>81.11</v>
      </c>
      <c r="AJ31" s="17" t="s">
        <v>399</v>
      </c>
      <c r="AK31" s="25"/>
      <c r="AL31" s="25">
        <v>81.11</v>
      </c>
      <c r="AM31" s="17"/>
      <c r="AN31" s="25"/>
      <c r="AO31" s="25"/>
      <c r="AP31" s="17" t="s">
        <v>399</v>
      </c>
      <c r="AQ31" s="25"/>
      <c r="AR31" s="25">
        <v>81.11</v>
      </c>
      <c r="AS31" s="17"/>
      <c r="AT31" s="25"/>
      <c r="AU31" s="25"/>
      <c r="AV31" s="17"/>
      <c r="AW31" s="25"/>
      <c r="AX31" s="25"/>
      <c r="AY31" s="17"/>
      <c r="AZ31" s="25"/>
      <c r="BA31" s="25"/>
      <c r="BB31" s="17"/>
      <c r="BC31" s="25"/>
      <c r="BD31" s="25"/>
      <c r="BE31" s="17"/>
      <c r="BF31" s="25"/>
      <c r="BG31" s="25"/>
      <c r="BH31" s="17"/>
      <c r="BI31" s="25"/>
      <c r="BJ31" s="25"/>
      <c r="BK31" s="17"/>
      <c r="BL31" s="25"/>
      <c r="BM31" s="25"/>
      <c r="BN31" s="17"/>
      <c r="BO31" s="25"/>
      <c r="BP31" s="25"/>
      <c r="BQ31" s="25"/>
      <c r="BR31" s="25"/>
      <c r="BS31" s="17" t="s">
        <v>403</v>
      </c>
      <c r="BT31" s="25"/>
      <c r="BU31" s="25">
        <v>268.11</v>
      </c>
      <c r="BV31" s="17" t="s">
        <v>403</v>
      </c>
      <c r="BW31" s="25"/>
      <c r="BX31" s="25">
        <v>268.11</v>
      </c>
      <c r="BY31" s="17" t="s">
        <v>403</v>
      </c>
      <c r="BZ31" s="25"/>
      <c r="CA31" s="25">
        <v>268.11</v>
      </c>
      <c r="CB31" s="17" t="s">
        <v>403</v>
      </c>
      <c r="CC31" s="25"/>
      <c r="CD31" s="25">
        <v>268.11</v>
      </c>
      <c r="CE31" s="17" t="s">
        <v>403</v>
      </c>
      <c r="CF31" s="25"/>
      <c r="CG31" s="25">
        <v>268.11</v>
      </c>
      <c r="CH31" s="17" t="s">
        <v>403</v>
      </c>
      <c r="CI31" s="25"/>
      <c r="CJ31" s="25">
        <v>268.11</v>
      </c>
      <c r="CK31" s="17" t="s">
        <v>403</v>
      </c>
      <c r="CL31" s="25"/>
      <c r="CM31" s="25">
        <v>268.11</v>
      </c>
      <c r="CN31" s="17" t="s">
        <v>403</v>
      </c>
      <c r="CO31" s="25"/>
      <c r="CP31" s="25">
        <v>268.11</v>
      </c>
      <c r="CQ31" s="17" t="s">
        <v>403</v>
      </c>
      <c r="CR31" s="25"/>
      <c r="CS31" s="25">
        <v>268.11</v>
      </c>
      <c r="CT31" s="17" t="s">
        <v>403</v>
      </c>
      <c r="CU31" s="25"/>
      <c r="CV31" s="25">
        <v>268.11</v>
      </c>
      <c r="CW31" s="17" t="s">
        <v>403</v>
      </c>
      <c r="CX31" s="25"/>
      <c r="CY31" s="25">
        <v>268.11</v>
      </c>
      <c r="CZ31" s="17" t="s">
        <v>403</v>
      </c>
      <c r="DA31" s="25"/>
      <c r="DB31" s="25">
        <v>268.11</v>
      </c>
      <c r="DC31" s="10"/>
      <c r="DD31" s="10"/>
      <c r="DE31" s="17"/>
      <c r="DF31" s="25"/>
      <c r="DG31" s="25"/>
      <c r="DH31" s="17"/>
      <c r="DI31" s="25"/>
      <c r="DJ31" s="25"/>
      <c r="DK31" s="17"/>
      <c r="DL31" s="25"/>
      <c r="DM31" s="25"/>
      <c r="DN31" s="17"/>
      <c r="DO31" s="25"/>
      <c r="DP31" s="25"/>
      <c r="DQ31" s="17"/>
      <c r="DR31" s="25"/>
      <c r="DS31" s="25"/>
      <c r="DT31" s="17"/>
      <c r="DU31" s="25"/>
      <c r="DV31" s="25"/>
      <c r="DW31" s="17"/>
      <c r="DX31" s="25"/>
      <c r="DY31" s="25"/>
      <c r="DZ31" s="17"/>
      <c r="EA31" s="25"/>
      <c r="EB31" s="25"/>
      <c r="EC31" s="17"/>
      <c r="ED31" s="25"/>
      <c r="EE31" s="25"/>
      <c r="EF31" s="17"/>
      <c r="EG31" s="25"/>
      <c r="EH31" s="25"/>
      <c r="EI31" s="17"/>
      <c r="EJ31" s="25"/>
      <c r="EK31" s="25"/>
      <c r="EL31" s="17"/>
      <c r="EM31" s="25"/>
      <c r="EN31" s="25"/>
      <c r="EO31" s="25"/>
      <c r="EP31" s="25"/>
      <c r="EQ31" s="17"/>
      <c r="ER31" s="25"/>
      <c r="ES31" s="25"/>
      <c r="ET31" s="17"/>
      <c r="EU31" s="25"/>
      <c r="EV31" s="25"/>
      <c r="EW31" s="17" t="s">
        <v>720</v>
      </c>
      <c r="EX31" s="25" t="s">
        <v>717</v>
      </c>
      <c r="EY31" s="112">
        <v>1335.36</v>
      </c>
      <c r="EZ31" s="17"/>
      <c r="FA31" s="25"/>
      <c r="FB31" s="25"/>
      <c r="FC31" s="17" t="s">
        <v>703</v>
      </c>
      <c r="FD31" s="25" t="s">
        <v>704</v>
      </c>
      <c r="FE31" s="138">
        <v>221.76</v>
      </c>
      <c r="FF31" s="17"/>
      <c r="FG31" s="25"/>
      <c r="FH31" s="25"/>
      <c r="FI31" s="17"/>
      <c r="FJ31" s="25"/>
      <c r="FK31" s="25"/>
      <c r="FL31" s="17"/>
      <c r="FM31" s="25"/>
      <c r="FN31" s="25"/>
      <c r="FO31" s="17"/>
      <c r="FP31" s="25"/>
      <c r="FQ31" s="25"/>
      <c r="FR31" s="122"/>
      <c r="FS31" s="122"/>
      <c r="FT31" s="122"/>
      <c r="FU31" s="122"/>
      <c r="FV31" s="122"/>
      <c r="FW31" s="132"/>
      <c r="FX31" s="122"/>
      <c r="FY31" s="122"/>
      <c r="FZ31" s="132"/>
      <c r="GA31" s="159"/>
    </row>
    <row r="32" spans="1:183" s="1" customFormat="1" ht="12.75">
      <c r="A32" s="12"/>
      <c r="B32" s="17" t="s">
        <v>18</v>
      </c>
      <c r="C32" s="25">
        <v>5427.27</v>
      </c>
      <c r="D32" s="17" t="s">
        <v>18</v>
      </c>
      <c r="E32" s="25">
        <v>5427.27</v>
      </c>
      <c r="F32" s="17" t="s">
        <v>18</v>
      </c>
      <c r="G32" s="25">
        <v>5427.27</v>
      </c>
      <c r="H32" s="17" t="s">
        <v>18</v>
      </c>
      <c r="I32" s="25">
        <v>5427.27</v>
      </c>
      <c r="J32" s="17" t="s">
        <v>18</v>
      </c>
      <c r="K32" s="25">
        <v>5427.27</v>
      </c>
      <c r="L32" s="17" t="s">
        <v>18</v>
      </c>
      <c r="M32" s="25">
        <v>5427.27</v>
      </c>
      <c r="N32" s="17" t="s">
        <v>18</v>
      </c>
      <c r="O32" s="25">
        <v>5427.27</v>
      </c>
      <c r="P32" s="17" t="s">
        <v>18</v>
      </c>
      <c r="Q32" s="25">
        <v>5427.27</v>
      </c>
      <c r="R32" s="17" t="s">
        <v>18</v>
      </c>
      <c r="S32" s="18">
        <f t="shared" si="0"/>
        <v>43418.16</v>
      </c>
      <c r="T32" s="32" t="s">
        <v>209</v>
      </c>
      <c r="U32" s="25"/>
      <c r="V32" s="25">
        <v>324.98</v>
      </c>
      <c r="W32" s="32"/>
      <c r="X32" s="25"/>
      <c r="Y32" s="26"/>
      <c r="Z32" s="32"/>
      <c r="AA32" s="25"/>
      <c r="AB32" s="26"/>
      <c r="AC32" s="19"/>
      <c r="AD32" s="19"/>
      <c r="AE32" s="19"/>
      <c r="AF32" s="19"/>
      <c r="AG32" s="32" t="s">
        <v>320</v>
      </c>
      <c r="AH32" s="25"/>
      <c r="AI32" s="25">
        <v>243.34</v>
      </c>
      <c r="AJ32" s="17" t="s">
        <v>400</v>
      </c>
      <c r="AK32" s="25"/>
      <c r="AL32" s="25">
        <v>81.11</v>
      </c>
      <c r="AM32" s="32"/>
      <c r="AN32" s="25"/>
      <c r="AO32" s="25"/>
      <c r="AP32" s="17" t="s">
        <v>400</v>
      </c>
      <c r="AQ32" s="25"/>
      <c r="AR32" s="25">
        <v>81.11</v>
      </c>
      <c r="AS32" s="32"/>
      <c r="AT32" s="25"/>
      <c r="AU32" s="25"/>
      <c r="AV32" s="32"/>
      <c r="AW32" s="25"/>
      <c r="AX32" s="25"/>
      <c r="AY32" s="32"/>
      <c r="AZ32" s="25"/>
      <c r="BA32" s="25"/>
      <c r="BB32" s="32"/>
      <c r="BC32" s="25"/>
      <c r="BD32" s="25"/>
      <c r="BE32" s="32"/>
      <c r="BF32" s="25"/>
      <c r="BG32" s="25"/>
      <c r="BH32" s="32"/>
      <c r="BI32" s="25"/>
      <c r="BJ32" s="25"/>
      <c r="BK32" s="32"/>
      <c r="BL32" s="25"/>
      <c r="BM32" s="25"/>
      <c r="BN32" s="32"/>
      <c r="BO32" s="25"/>
      <c r="BP32" s="25"/>
      <c r="BQ32" s="25"/>
      <c r="BR32" s="25"/>
      <c r="BS32" s="17" t="s">
        <v>404</v>
      </c>
      <c r="BT32" s="25"/>
      <c r="BU32" s="25">
        <v>241.82</v>
      </c>
      <c r="BV32" s="17"/>
      <c r="BW32" s="25"/>
      <c r="BX32" s="25"/>
      <c r="BY32" s="17"/>
      <c r="BZ32" s="25"/>
      <c r="CA32" s="25"/>
      <c r="CB32" s="17" t="s">
        <v>404</v>
      </c>
      <c r="CC32" s="25"/>
      <c r="CD32" s="25">
        <v>241.82</v>
      </c>
      <c r="CE32" s="17"/>
      <c r="CF32" s="25"/>
      <c r="CG32" s="25"/>
      <c r="CH32" s="17"/>
      <c r="CI32" s="25"/>
      <c r="CJ32" s="25"/>
      <c r="CK32" s="17" t="s">
        <v>404</v>
      </c>
      <c r="CL32" s="25"/>
      <c r="CM32" s="25">
        <v>241.82</v>
      </c>
      <c r="CN32" s="17"/>
      <c r="CO32" s="25"/>
      <c r="CP32" s="25"/>
      <c r="CQ32" s="17"/>
      <c r="CR32" s="25"/>
      <c r="CS32" s="25"/>
      <c r="CT32" s="17" t="s">
        <v>404</v>
      </c>
      <c r="CU32" s="25"/>
      <c r="CV32" s="25">
        <v>241.82</v>
      </c>
      <c r="CW32" s="17"/>
      <c r="CX32" s="25"/>
      <c r="CY32" s="25"/>
      <c r="CZ32" s="17"/>
      <c r="DA32" s="25"/>
      <c r="DB32" s="25"/>
      <c r="DC32" s="10"/>
      <c r="DD32" s="10"/>
      <c r="DE32" s="17"/>
      <c r="DF32" s="25"/>
      <c r="DG32" s="25"/>
      <c r="DH32" s="17"/>
      <c r="DI32" s="25"/>
      <c r="DJ32" s="25"/>
      <c r="DK32" s="17"/>
      <c r="DL32" s="25"/>
      <c r="DM32" s="25"/>
      <c r="DN32" s="17"/>
      <c r="DO32" s="25"/>
      <c r="DP32" s="25"/>
      <c r="DQ32" s="17"/>
      <c r="DR32" s="25"/>
      <c r="DS32" s="25"/>
      <c r="DT32" s="17"/>
      <c r="DU32" s="25"/>
      <c r="DV32" s="25"/>
      <c r="DW32" s="17"/>
      <c r="DX32" s="25"/>
      <c r="DY32" s="25"/>
      <c r="DZ32" s="17"/>
      <c r="EA32" s="25"/>
      <c r="EB32" s="25"/>
      <c r="EC32" s="17"/>
      <c r="ED32" s="25"/>
      <c r="EE32" s="25"/>
      <c r="EF32" s="17"/>
      <c r="EG32" s="25"/>
      <c r="EH32" s="25"/>
      <c r="EI32" s="17"/>
      <c r="EJ32" s="25"/>
      <c r="EK32" s="25"/>
      <c r="EL32" s="17"/>
      <c r="EM32" s="25"/>
      <c r="EN32" s="25"/>
      <c r="EO32" s="25"/>
      <c r="EP32" s="25"/>
      <c r="EQ32" s="17"/>
      <c r="ER32" s="25"/>
      <c r="ES32" s="25"/>
      <c r="ET32" s="17"/>
      <c r="EU32" s="25"/>
      <c r="EV32" s="25"/>
      <c r="EW32" s="17" t="s">
        <v>721</v>
      </c>
      <c r="EX32" s="25" t="s">
        <v>717</v>
      </c>
      <c r="EY32" s="112">
        <v>1389.44</v>
      </c>
      <c r="EZ32" s="17"/>
      <c r="FA32" s="25"/>
      <c r="FB32" s="25"/>
      <c r="FC32" s="17" t="s">
        <v>637</v>
      </c>
      <c r="FD32" s="25" t="s">
        <v>705</v>
      </c>
      <c r="FE32" s="112">
        <v>80.69</v>
      </c>
      <c r="FF32" s="17"/>
      <c r="FG32" s="25"/>
      <c r="FH32" s="25"/>
      <c r="FI32" s="17"/>
      <c r="FJ32" s="25"/>
      <c r="FK32" s="25"/>
      <c r="FL32" s="17"/>
      <c r="FM32" s="25"/>
      <c r="FN32" s="25"/>
      <c r="FO32" s="17"/>
      <c r="FP32" s="25"/>
      <c r="FQ32" s="25"/>
      <c r="FR32" s="122"/>
      <c r="FS32" s="122"/>
      <c r="FT32" s="122"/>
      <c r="FU32" s="122"/>
      <c r="FV32" s="122"/>
      <c r="FW32" s="132"/>
      <c r="FX32" s="122"/>
      <c r="FY32" s="122"/>
      <c r="FZ32" s="132"/>
      <c r="GA32" s="159"/>
    </row>
    <row r="33" spans="1:183" s="1" customFormat="1" ht="12.75">
      <c r="A33" s="12"/>
      <c r="B33" s="17" t="s">
        <v>25</v>
      </c>
      <c r="C33" s="25">
        <v>7927.44</v>
      </c>
      <c r="D33" s="17" t="s">
        <v>26</v>
      </c>
      <c r="E33" s="25">
        <v>7904.66</v>
      </c>
      <c r="F33" s="17" t="s">
        <v>27</v>
      </c>
      <c r="G33" s="25">
        <v>8178.02</v>
      </c>
      <c r="H33" s="17" t="s">
        <v>28</v>
      </c>
      <c r="I33" s="25">
        <v>8155.24</v>
      </c>
      <c r="J33" s="17" t="s">
        <v>29</v>
      </c>
      <c r="K33" s="25">
        <v>8064.12</v>
      </c>
      <c r="L33" s="25" t="s">
        <v>33</v>
      </c>
      <c r="M33" s="25">
        <v>7995.78</v>
      </c>
      <c r="N33" s="25" t="s">
        <v>26</v>
      </c>
      <c r="O33" s="25">
        <v>7904.66</v>
      </c>
      <c r="P33" s="25" t="s">
        <v>25</v>
      </c>
      <c r="Q33" s="25">
        <v>7927.44</v>
      </c>
      <c r="R33" s="17" t="s">
        <v>37</v>
      </c>
      <c r="S33" s="18">
        <f t="shared" si="0"/>
        <v>64057.36</v>
      </c>
      <c r="T33" s="25" t="s">
        <v>210</v>
      </c>
      <c r="U33" s="25"/>
      <c r="V33" s="25">
        <v>667.79</v>
      </c>
      <c r="W33" s="25"/>
      <c r="X33" s="25"/>
      <c r="Y33" s="26"/>
      <c r="Z33" s="25"/>
      <c r="AA33" s="25"/>
      <c r="AB33" s="26"/>
      <c r="AC33" s="19"/>
      <c r="AD33" s="19"/>
      <c r="AE33" s="19"/>
      <c r="AF33" s="19"/>
      <c r="AG33" s="25"/>
      <c r="AH33" s="25"/>
      <c r="AI33" s="25"/>
      <c r="AJ33" s="32" t="s">
        <v>320</v>
      </c>
      <c r="AK33" s="25"/>
      <c r="AL33" s="25">
        <v>243.34</v>
      </c>
      <c r="AM33" s="25"/>
      <c r="AN33" s="25"/>
      <c r="AO33" s="25"/>
      <c r="AP33" s="32" t="s">
        <v>320</v>
      </c>
      <c r="AQ33" s="25"/>
      <c r="AR33" s="25">
        <v>243.34</v>
      </c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19" t="s">
        <v>273</v>
      </c>
      <c r="BT33" s="22"/>
      <c r="BU33" s="21">
        <v>1599.34</v>
      </c>
      <c r="BV33" s="19" t="s">
        <v>273</v>
      </c>
      <c r="BW33" s="22"/>
      <c r="BX33" s="21">
        <v>1599.34</v>
      </c>
      <c r="BY33" s="19" t="s">
        <v>273</v>
      </c>
      <c r="BZ33" s="22"/>
      <c r="CA33" s="21">
        <v>1599.34</v>
      </c>
      <c r="CB33" s="19" t="s">
        <v>273</v>
      </c>
      <c r="CC33" s="22"/>
      <c r="CD33" s="21">
        <v>1599.34</v>
      </c>
      <c r="CE33" s="19" t="s">
        <v>273</v>
      </c>
      <c r="CF33" s="22"/>
      <c r="CG33" s="21">
        <v>1599.34</v>
      </c>
      <c r="CH33" s="19" t="s">
        <v>273</v>
      </c>
      <c r="CI33" s="22"/>
      <c r="CJ33" s="21">
        <v>1599.34</v>
      </c>
      <c r="CK33" s="19" t="s">
        <v>273</v>
      </c>
      <c r="CL33" s="22"/>
      <c r="CM33" s="21">
        <v>1599.34</v>
      </c>
      <c r="CN33" s="19" t="s">
        <v>273</v>
      </c>
      <c r="CO33" s="22"/>
      <c r="CP33" s="21">
        <v>1599.34</v>
      </c>
      <c r="CQ33" s="19" t="s">
        <v>273</v>
      </c>
      <c r="CR33" s="22"/>
      <c r="CS33" s="21">
        <v>1599.34</v>
      </c>
      <c r="CT33" s="19" t="s">
        <v>273</v>
      </c>
      <c r="CU33" s="22"/>
      <c r="CV33" s="21">
        <v>1599.34</v>
      </c>
      <c r="CW33" s="19" t="s">
        <v>273</v>
      </c>
      <c r="CX33" s="22"/>
      <c r="CY33" s="21">
        <v>1599.34</v>
      </c>
      <c r="CZ33" s="19" t="s">
        <v>273</v>
      </c>
      <c r="DA33" s="22"/>
      <c r="DB33" s="21">
        <v>1599.34</v>
      </c>
      <c r="DC33" s="10"/>
      <c r="DD33" s="10"/>
      <c r="DE33" s="19" t="s">
        <v>273</v>
      </c>
      <c r="DF33" s="22"/>
      <c r="DG33" s="21">
        <v>948.95</v>
      </c>
      <c r="DH33" s="19" t="s">
        <v>273</v>
      </c>
      <c r="DI33" s="22"/>
      <c r="DJ33" s="21">
        <v>948.95</v>
      </c>
      <c r="DK33" s="19" t="s">
        <v>273</v>
      </c>
      <c r="DL33" s="22"/>
      <c r="DM33" s="21">
        <v>948.95</v>
      </c>
      <c r="DN33" s="19" t="s">
        <v>273</v>
      </c>
      <c r="DO33" s="22"/>
      <c r="DP33" s="21">
        <v>948.95</v>
      </c>
      <c r="DQ33" s="19" t="s">
        <v>273</v>
      </c>
      <c r="DR33" s="22"/>
      <c r="DS33" s="21">
        <v>948.95</v>
      </c>
      <c r="DT33" s="19" t="s">
        <v>273</v>
      </c>
      <c r="DU33" s="22"/>
      <c r="DV33" s="21">
        <v>948.95</v>
      </c>
      <c r="DW33" s="19" t="s">
        <v>273</v>
      </c>
      <c r="DX33" s="22"/>
      <c r="DY33" s="21">
        <v>948.95</v>
      </c>
      <c r="DZ33" s="19" t="s">
        <v>273</v>
      </c>
      <c r="EA33" s="22"/>
      <c r="EB33" s="21">
        <v>948.95</v>
      </c>
      <c r="EC33" s="19" t="s">
        <v>273</v>
      </c>
      <c r="ED33" s="22"/>
      <c r="EE33" s="21">
        <v>948.95</v>
      </c>
      <c r="EF33" s="19" t="s">
        <v>273</v>
      </c>
      <c r="EG33" s="22"/>
      <c r="EH33" s="21">
        <v>948.95</v>
      </c>
      <c r="EI33" s="19" t="s">
        <v>273</v>
      </c>
      <c r="EJ33" s="22"/>
      <c r="EK33" s="21">
        <v>948.95</v>
      </c>
      <c r="EL33" s="19" t="s">
        <v>273</v>
      </c>
      <c r="EM33" s="22"/>
      <c r="EN33" s="21">
        <v>948.95</v>
      </c>
      <c r="EO33" s="21"/>
      <c r="EP33" s="21"/>
      <c r="EQ33" s="64"/>
      <c r="ER33" s="22"/>
      <c r="ES33" s="21"/>
      <c r="ET33" s="64"/>
      <c r="EU33" s="22"/>
      <c r="EV33" s="21"/>
      <c r="EW33" s="64" t="s">
        <v>722</v>
      </c>
      <c r="EX33" s="22" t="s">
        <v>717</v>
      </c>
      <c r="EY33" s="139">
        <v>694.7</v>
      </c>
      <c r="EZ33" s="64"/>
      <c r="FA33" s="22"/>
      <c r="FB33" s="21"/>
      <c r="FC33" s="73" t="s">
        <v>637</v>
      </c>
      <c r="FD33" s="22" t="s">
        <v>706</v>
      </c>
      <c r="FE33" s="139">
        <v>80.69</v>
      </c>
      <c r="FF33" s="75"/>
      <c r="FG33" s="22"/>
      <c r="FH33" s="21"/>
      <c r="FI33" s="76"/>
      <c r="FJ33" s="22"/>
      <c r="FK33" s="21"/>
      <c r="FL33" s="78"/>
      <c r="FM33" s="22"/>
      <c r="FN33" s="21"/>
      <c r="FO33" s="81"/>
      <c r="FP33" s="22"/>
      <c r="FQ33" s="21"/>
      <c r="FR33" s="122"/>
      <c r="FS33" s="122"/>
      <c r="FT33" s="122"/>
      <c r="FU33" s="122"/>
      <c r="FV33" s="122"/>
      <c r="FW33" s="132"/>
      <c r="FX33" s="122"/>
      <c r="FY33" s="122"/>
      <c r="FZ33" s="132"/>
      <c r="GA33" s="159"/>
    </row>
    <row r="34" spans="1:183" s="1" customFormat="1" ht="33.75">
      <c r="A34" s="12"/>
      <c r="B34" s="17" t="s">
        <v>25</v>
      </c>
      <c r="C34" s="25">
        <v>5554.08</v>
      </c>
      <c r="D34" s="17" t="s">
        <v>26</v>
      </c>
      <c r="E34" s="25">
        <v>5538.12</v>
      </c>
      <c r="F34" s="17" t="s">
        <v>27</v>
      </c>
      <c r="G34" s="25">
        <v>5729.64</v>
      </c>
      <c r="H34" s="17" t="s">
        <v>28</v>
      </c>
      <c r="I34" s="25">
        <v>5713.68</v>
      </c>
      <c r="J34" s="17" t="s">
        <v>29</v>
      </c>
      <c r="K34" s="25">
        <v>5649.84</v>
      </c>
      <c r="L34" s="25" t="s">
        <v>33</v>
      </c>
      <c r="M34" s="25">
        <v>5601.96</v>
      </c>
      <c r="N34" s="25" t="s">
        <v>26</v>
      </c>
      <c r="O34" s="25">
        <v>5538.12</v>
      </c>
      <c r="P34" s="25" t="s">
        <v>25</v>
      </c>
      <c r="Q34" s="25">
        <v>5554.08</v>
      </c>
      <c r="R34" s="17" t="s">
        <v>37</v>
      </c>
      <c r="S34" s="18">
        <f t="shared" si="0"/>
        <v>44879.520000000004</v>
      </c>
      <c r="T34" s="25"/>
      <c r="U34" s="25"/>
      <c r="V34" s="25"/>
      <c r="W34" s="25"/>
      <c r="X34" s="25"/>
      <c r="Y34" s="26"/>
      <c r="Z34" s="25"/>
      <c r="AA34" s="25"/>
      <c r="AB34" s="26"/>
      <c r="AC34" s="19"/>
      <c r="AD34" s="19"/>
      <c r="AE34" s="19"/>
      <c r="AF34" s="19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 t="s">
        <v>320</v>
      </c>
      <c r="BT34" s="25"/>
      <c r="BU34" s="25">
        <v>243.33</v>
      </c>
      <c r="BV34" s="25" t="s">
        <v>427</v>
      </c>
      <c r="BW34" s="25" t="s">
        <v>426</v>
      </c>
      <c r="BX34" s="25">
        <v>244.36</v>
      </c>
      <c r="BY34" s="25"/>
      <c r="BZ34" s="25"/>
      <c r="CA34" s="25"/>
      <c r="CB34" s="17" t="s">
        <v>400</v>
      </c>
      <c r="CC34" s="25"/>
      <c r="CD34" s="25">
        <v>670.29</v>
      </c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10"/>
      <c r="DD34" s="10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 t="s">
        <v>723</v>
      </c>
      <c r="EX34" s="25" t="s">
        <v>724</v>
      </c>
      <c r="EY34" s="112">
        <v>5359.67</v>
      </c>
      <c r="EZ34" s="25"/>
      <c r="FA34" s="25"/>
      <c r="FB34" s="25"/>
      <c r="FC34" s="25" t="s">
        <v>603</v>
      </c>
      <c r="FD34" s="25" t="s">
        <v>706</v>
      </c>
      <c r="FE34" s="112">
        <v>935.09</v>
      </c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122"/>
      <c r="FS34" s="122"/>
      <c r="FT34" s="122"/>
      <c r="FU34" s="122"/>
      <c r="FV34" s="122"/>
      <c r="FW34" s="132"/>
      <c r="FX34" s="122"/>
      <c r="FY34" s="122"/>
      <c r="FZ34" s="132"/>
      <c r="GA34" s="159"/>
    </row>
    <row r="35" spans="1:183" s="1" customFormat="1" ht="78.75">
      <c r="A35" s="12"/>
      <c r="B35" s="17" t="s">
        <v>25</v>
      </c>
      <c r="C35" s="25">
        <v>22807.92</v>
      </c>
      <c r="D35" s="17" t="s">
        <v>26</v>
      </c>
      <c r="E35" s="25">
        <v>22742.38</v>
      </c>
      <c r="F35" s="17" t="s">
        <v>27</v>
      </c>
      <c r="G35" s="25">
        <v>23528.86</v>
      </c>
      <c r="H35" s="17" t="s">
        <v>28</v>
      </c>
      <c r="I35" s="25">
        <v>23463.32</v>
      </c>
      <c r="J35" s="17" t="s">
        <v>29</v>
      </c>
      <c r="K35" s="25">
        <v>23201.16</v>
      </c>
      <c r="L35" s="25" t="s">
        <v>33</v>
      </c>
      <c r="M35" s="25">
        <v>23004.54</v>
      </c>
      <c r="N35" s="25" t="s">
        <v>26</v>
      </c>
      <c r="O35" s="25">
        <v>22742.38</v>
      </c>
      <c r="P35" s="25" t="s">
        <v>25</v>
      </c>
      <c r="Q35" s="25">
        <v>22807.92</v>
      </c>
      <c r="R35" s="17" t="s">
        <v>37</v>
      </c>
      <c r="S35" s="18">
        <f t="shared" si="0"/>
        <v>184298.48000000004</v>
      </c>
      <c r="T35" s="25"/>
      <c r="U35" s="25"/>
      <c r="V35" s="25"/>
      <c r="W35" s="25"/>
      <c r="X35" s="25"/>
      <c r="Y35" s="26"/>
      <c r="Z35" s="25"/>
      <c r="AA35" s="25"/>
      <c r="AB35" s="26"/>
      <c r="AC35" s="19"/>
      <c r="AD35" s="19"/>
      <c r="AE35" s="19"/>
      <c r="AF35" s="19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17" t="s">
        <v>400</v>
      </c>
      <c r="BT35" s="25"/>
      <c r="BU35" s="25">
        <v>670.29</v>
      </c>
      <c r="BV35" s="25" t="s">
        <v>428</v>
      </c>
      <c r="BW35" s="25" t="s">
        <v>429</v>
      </c>
      <c r="BX35" s="25">
        <v>402.18</v>
      </c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10"/>
      <c r="DD35" s="10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 t="s">
        <v>727</v>
      </c>
      <c r="EX35" s="25" t="s">
        <v>728</v>
      </c>
      <c r="EY35" s="25"/>
      <c r="EZ35" s="25"/>
      <c r="FA35" s="25"/>
      <c r="FB35" s="25"/>
      <c r="FC35" s="25" t="s">
        <v>709</v>
      </c>
      <c r="FD35" s="25" t="s">
        <v>710</v>
      </c>
      <c r="FE35" s="112">
        <v>19087.27</v>
      </c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122"/>
      <c r="FS35" s="122"/>
      <c r="FT35" s="122"/>
      <c r="FU35" s="122"/>
      <c r="FV35" s="122"/>
      <c r="FW35" s="132"/>
      <c r="FX35" s="122"/>
      <c r="FY35" s="122"/>
      <c r="FZ35" s="132"/>
      <c r="GA35" s="159"/>
    </row>
    <row r="36" spans="1:182" ht="17.25" customHeight="1">
      <c r="A36" s="15"/>
      <c r="B36" s="175" t="s">
        <v>7</v>
      </c>
      <c r="C36" s="175"/>
      <c r="D36" s="175" t="s">
        <v>7</v>
      </c>
      <c r="E36" s="175"/>
      <c r="F36" s="175" t="s">
        <v>7</v>
      </c>
      <c r="G36" s="175"/>
      <c r="H36" s="175" t="s">
        <v>7</v>
      </c>
      <c r="I36" s="175"/>
      <c r="J36" s="175" t="s">
        <v>7</v>
      </c>
      <c r="K36" s="175"/>
      <c r="L36" s="175" t="s">
        <v>7</v>
      </c>
      <c r="M36" s="175"/>
      <c r="N36" s="175" t="s">
        <v>7</v>
      </c>
      <c r="O36" s="175"/>
      <c r="P36" s="175" t="s">
        <v>7</v>
      </c>
      <c r="Q36" s="175"/>
      <c r="R36" s="175" t="s">
        <v>7</v>
      </c>
      <c r="S36" s="175"/>
      <c r="T36" s="175"/>
      <c r="U36" s="175"/>
      <c r="V36" s="8"/>
      <c r="W36" s="175"/>
      <c r="X36" s="175"/>
      <c r="Y36" s="8"/>
      <c r="Z36" s="175"/>
      <c r="AA36" s="175"/>
      <c r="AB36" s="8"/>
      <c r="AC36" s="19"/>
      <c r="AD36" s="19"/>
      <c r="AE36" s="19"/>
      <c r="AF36" s="19"/>
      <c r="AG36" s="175"/>
      <c r="AH36" s="175"/>
      <c r="AI36" s="8"/>
      <c r="AJ36" s="175"/>
      <c r="AK36" s="175"/>
      <c r="AL36" s="8"/>
      <c r="AM36" s="175"/>
      <c r="AN36" s="175"/>
      <c r="AO36" s="8"/>
      <c r="AP36" s="175"/>
      <c r="AQ36" s="175"/>
      <c r="AR36" s="8"/>
      <c r="AS36" s="175"/>
      <c r="AT36" s="175"/>
      <c r="AU36" s="8"/>
      <c r="AV36" s="175"/>
      <c r="AW36" s="175"/>
      <c r="AX36" s="8"/>
      <c r="AY36" s="175"/>
      <c r="AZ36" s="175"/>
      <c r="BA36" s="8"/>
      <c r="BB36" s="175"/>
      <c r="BC36" s="175"/>
      <c r="BD36" s="8"/>
      <c r="BE36" s="175"/>
      <c r="BF36" s="175"/>
      <c r="BG36" s="8"/>
      <c r="BH36" s="175"/>
      <c r="BI36" s="175"/>
      <c r="BJ36" s="8"/>
      <c r="BK36" s="175"/>
      <c r="BL36" s="175"/>
      <c r="BM36" s="8"/>
      <c r="BN36" s="175"/>
      <c r="BO36" s="175"/>
      <c r="BP36" s="8"/>
      <c r="BQ36" s="8"/>
      <c r="BR36" s="8"/>
      <c r="BS36" s="175"/>
      <c r="BT36" s="175"/>
      <c r="BU36" s="8"/>
      <c r="BV36" s="25" t="s">
        <v>428</v>
      </c>
      <c r="BW36" s="25" t="s">
        <v>429</v>
      </c>
      <c r="BX36" s="25">
        <v>9115.74</v>
      </c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134" t="s">
        <v>758</v>
      </c>
      <c r="EX36" s="25" t="s">
        <v>759</v>
      </c>
      <c r="EY36" s="112">
        <v>1458.16</v>
      </c>
      <c r="EZ36" s="25"/>
      <c r="FA36" s="25"/>
      <c r="FB36" s="25"/>
      <c r="FC36" s="25" t="s">
        <v>21</v>
      </c>
      <c r="FD36" s="25" t="s">
        <v>710</v>
      </c>
      <c r="FE36" s="112">
        <v>46054.29</v>
      </c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86"/>
      <c r="FS36" s="86"/>
      <c r="FT36" s="86"/>
      <c r="FU36" s="86"/>
      <c r="FV36" s="86"/>
      <c r="FW36" s="133"/>
      <c r="FX36" s="86"/>
      <c r="FY36" s="86"/>
      <c r="FZ36" s="133"/>
    </row>
    <row r="37" spans="1:182" ht="36.75" customHeight="1">
      <c r="A37" s="17"/>
      <c r="B37" s="17" t="s">
        <v>19</v>
      </c>
      <c r="C37" s="25">
        <v>22969.56</v>
      </c>
      <c r="D37" s="17"/>
      <c r="E37" s="17"/>
      <c r="F37" s="17"/>
      <c r="G37" s="17"/>
      <c r="H37" s="17"/>
      <c r="I37" s="17"/>
      <c r="J37" s="17"/>
      <c r="K37" s="25"/>
      <c r="L37" s="25"/>
      <c r="M37" s="25"/>
      <c r="N37" s="25"/>
      <c r="O37" s="25"/>
      <c r="P37" s="25"/>
      <c r="Q37" s="25"/>
      <c r="R37" s="12"/>
      <c r="S37" s="18">
        <f t="shared" si="0"/>
        <v>22969.56</v>
      </c>
      <c r="T37" s="33"/>
      <c r="U37" s="33"/>
      <c r="V37" s="33"/>
      <c r="W37" s="33"/>
      <c r="X37" s="33"/>
      <c r="Y37" s="34"/>
      <c r="Z37" s="33"/>
      <c r="AA37" s="33"/>
      <c r="AB37" s="34"/>
      <c r="AC37" s="19"/>
      <c r="AD37" s="19"/>
      <c r="AE37" s="19"/>
      <c r="AF37" s="19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17" t="s">
        <v>474</v>
      </c>
      <c r="BT37" s="33"/>
      <c r="BU37" s="17">
        <v>13058.9</v>
      </c>
      <c r="BV37" s="25" t="s">
        <v>430</v>
      </c>
      <c r="BW37" s="25" t="s">
        <v>429</v>
      </c>
      <c r="BX37" s="25">
        <v>1876.8</v>
      </c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17"/>
      <c r="EX37" s="25"/>
      <c r="EY37" s="25"/>
      <c r="EZ37" s="25"/>
      <c r="FA37" s="25"/>
      <c r="FB37" s="25"/>
      <c r="FC37" s="32" t="s">
        <v>745</v>
      </c>
      <c r="FD37" s="25" t="s">
        <v>744</v>
      </c>
      <c r="FE37" s="138">
        <v>793.55</v>
      </c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86"/>
      <c r="FS37" s="86"/>
      <c r="FT37" s="86"/>
      <c r="FU37" s="86"/>
      <c r="FV37" s="86"/>
      <c r="FW37" s="133"/>
      <c r="FX37" s="86"/>
      <c r="FY37" s="86"/>
      <c r="FZ37" s="133"/>
    </row>
    <row r="38" spans="1:182" ht="18.75" customHeight="1">
      <c r="A38" s="21"/>
      <c r="B38" s="17"/>
      <c r="C38" s="25"/>
      <c r="D38" s="21" t="s">
        <v>20</v>
      </c>
      <c r="E38" s="30">
        <v>7555.84</v>
      </c>
      <c r="F38" s="17"/>
      <c r="G38" s="17"/>
      <c r="H38" s="17"/>
      <c r="I38" s="17"/>
      <c r="J38" s="17" t="s">
        <v>24</v>
      </c>
      <c r="K38" s="25">
        <v>46.02</v>
      </c>
      <c r="L38" s="25" t="s">
        <v>32</v>
      </c>
      <c r="M38" s="25">
        <v>250.28</v>
      </c>
      <c r="N38" s="25" t="s">
        <v>35</v>
      </c>
      <c r="O38" s="25">
        <v>184.08</v>
      </c>
      <c r="P38" s="25" t="s">
        <v>39</v>
      </c>
      <c r="Q38" s="25">
        <v>1902.07</v>
      </c>
      <c r="R38" s="12"/>
      <c r="S38" s="18">
        <f t="shared" si="0"/>
        <v>9938.29</v>
      </c>
      <c r="T38" s="33"/>
      <c r="U38" s="33"/>
      <c r="V38" s="33"/>
      <c r="W38" s="33"/>
      <c r="X38" s="33"/>
      <c r="Y38" s="34"/>
      <c r="Z38" s="33"/>
      <c r="AA38" s="33"/>
      <c r="AB38" s="34"/>
      <c r="AC38" s="19"/>
      <c r="AD38" s="19"/>
      <c r="AE38" s="19"/>
      <c r="AF38" s="19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17" t="s">
        <v>475</v>
      </c>
      <c r="BT38" s="33"/>
      <c r="BU38" s="17">
        <v>4055.56</v>
      </c>
      <c r="BV38" s="25" t="s">
        <v>431</v>
      </c>
      <c r="BW38" s="25" t="s">
        <v>429</v>
      </c>
      <c r="BX38" s="25">
        <v>172.1</v>
      </c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32" t="s">
        <v>755</v>
      </c>
      <c r="FD38" s="25" t="s">
        <v>756</v>
      </c>
      <c r="FE38" s="112">
        <v>1042.08</v>
      </c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86"/>
      <c r="FS38" s="86"/>
      <c r="FT38" s="86"/>
      <c r="FU38" s="86"/>
      <c r="FV38" s="86"/>
      <c r="FW38" s="133"/>
      <c r="FX38" s="86"/>
      <c r="FY38" s="86"/>
      <c r="FZ38" s="133"/>
    </row>
    <row r="39" spans="1:182" ht="22.5">
      <c r="A39" s="21"/>
      <c r="B39" s="17"/>
      <c r="C39" s="25"/>
      <c r="D39" s="21"/>
      <c r="E39" s="30"/>
      <c r="F39" s="17" t="s">
        <v>22</v>
      </c>
      <c r="G39" s="25">
        <v>1333.16</v>
      </c>
      <c r="H39" s="17"/>
      <c r="I39" s="17"/>
      <c r="J39" s="17"/>
      <c r="K39" s="25"/>
      <c r="L39" s="25"/>
      <c r="M39" s="25"/>
      <c r="N39" s="25"/>
      <c r="O39" s="25"/>
      <c r="P39" s="25"/>
      <c r="Q39" s="25"/>
      <c r="R39" s="12"/>
      <c r="S39" s="18">
        <f t="shared" si="0"/>
        <v>1333.16</v>
      </c>
      <c r="T39" s="33"/>
      <c r="U39" s="33"/>
      <c r="V39" s="33"/>
      <c r="W39" s="33"/>
      <c r="X39" s="33"/>
      <c r="Y39" s="34"/>
      <c r="Z39" s="33"/>
      <c r="AA39" s="33"/>
      <c r="AB39" s="34"/>
      <c r="AC39" s="19"/>
      <c r="AD39" s="19"/>
      <c r="AE39" s="19"/>
      <c r="AF39" s="19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25" t="s">
        <v>432</v>
      </c>
      <c r="BW39" s="25" t="s">
        <v>433</v>
      </c>
      <c r="BX39" s="25">
        <v>876.22</v>
      </c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 t="s">
        <v>15</v>
      </c>
      <c r="FD39" s="25" t="s">
        <v>696</v>
      </c>
      <c r="FE39" s="112">
        <v>4547.6</v>
      </c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86"/>
      <c r="FS39" s="86"/>
      <c r="FT39" s="86"/>
      <c r="FU39" s="86"/>
      <c r="FV39" s="86"/>
      <c r="FW39" s="133"/>
      <c r="FX39" s="86"/>
      <c r="FY39" s="86"/>
      <c r="FZ39" s="133"/>
    </row>
    <row r="40" spans="1:182" ht="12.75" customHeight="1">
      <c r="A40" s="21"/>
      <c r="B40" s="17"/>
      <c r="C40" s="25"/>
      <c r="D40" s="21"/>
      <c r="E40" s="21"/>
      <c r="F40" s="21"/>
      <c r="G40" s="30"/>
      <c r="H40" s="21"/>
      <c r="I40" s="30"/>
      <c r="J40" s="21"/>
      <c r="K40" s="30"/>
      <c r="L40" s="30"/>
      <c r="M40" s="30"/>
      <c r="N40" s="30" t="s">
        <v>36</v>
      </c>
      <c r="O40" s="30">
        <v>233.73</v>
      </c>
      <c r="P40" s="30"/>
      <c r="Q40" s="30"/>
      <c r="R40" s="12"/>
      <c r="S40" s="18">
        <f t="shared" si="0"/>
        <v>233.73</v>
      </c>
      <c r="T40" s="30"/>
      <c r="U40" s="30"/>
      <c r="V40" s="30"/>
      <c r="W40" s="30"/>
      <c r="X40" s="30"/>
      <c r="Y40" s="35"/>
      <c r="Z40" s="30"/>
      <c r="AA40" s="30"/>
      <c r="AB40" s="35"/>
      <c r="AC40" s="19"/>
      <c r="AD40" s="19"/>
      <c r="AE40" s="19"/>
      <c r="AF40" s="19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86"/>
      <c r="FS40" s="86"/>
      <c r="FT40" s="86"/>
      <c r="FU40" s="86"/>
      <c r="FV40" s="86"/>
      <c r="FW40" s="133"/>
      <c r="FX40" s="86"/>
      <c r="FY40" s="86"/>
      <c r="FZ40" s="133"/>
    </row>
    <row r="41" spans="1:183" ht="64.5" customHeight="1">
      <c r="A41" s="21"/>
      <c r="B41" s="17"/>
      <c r="C41" s="25"/>
      <c r="D41" s="21"/>
      <c r="E41" s="21"/>
      <c r="F41" s="21"/>
      <c r="G41" s="30"/>
      <c r="H41" s="21"/>
      <c r="I41" s="30"/>
      <c r="J41" s="21"/>
      <c r="K41" s="30"/>
      <c r="L41" s="30"/>
      <c r="M41" s="30"/>
      <c r="N41" s="30"/>
      <c r="O41" s="30"/>
      <c r="P41" s="30" t="s">
        <v>30</v>
      </c>
      <c r="Q41" s="30"/>
      <c r="R41" s="12"/>
      <c r="S41" s="18">
        <f t="shared" si="0"/>
        <v>0</v>
      </c>
      <c r="T41" s="30"/>
      <c r="U41" s="30"/>
      <c r="V41" s="30"/>
      <c r="W41" s="30"/>
      <c r="X41" s="30"/>
      <c r="Y41" s="35"/>
      <c r="Z41" s="30"/>
      <c r="AA41" s="30"/>
      <c r="AB41" s="35"/>
      <c r="AC41" s="19"/>
      <c r="AD41" s="19"/>
      <c r="AE41" s="19"/>
      <c r="AF41" s="36" t="s">
        <v>396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7" t="s">
        <v>397</v>
      </c>
      <c r="BR41" s="37" t="s">
        <v>398</v>
      </c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7" t="s">
        <v>523</v>
      </c>
      <c r="DD41" s="37" t="s">
        <v>524</v>
      </c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7" t="s">
        <v>642</v>
      </c>
      <c r="EP41" s="37" t="s">
        <v>643</v>
      </c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86"/>
      <c r="FS41" s="86"/>
      <c r="FT41" s="86"/>
      <c r="FU41" s="86"/>
      <c r="FV41" s="86"/>
      <c r="FW41" s="133"/>
      <c r="FX41" s="86"/>
      <c r="FY41" s="86"/>
      <c r="FZ41" s="133"/>
      <c r="GA41" s="147" t="s">
        <v>774</v>
      </c>
    </row>
    <row r="42" spans="1:183" ht="12.75">
      <c r="A42" s="12" t="s">
        <v>8</v>
      </c>
      <c r="B42" s="12"/>
      <c r="C42" s="18">
        <f>SUM(C7:C9)+C15+SUM(C29:C35)+SUM(C37:C41)</f>
        <v>108266.4</v>
      </c>
      <c r="D42" s="18"/>
      <c r="E42" s="18">
        <f>SUM(E7:E9)+E15+SUM(E29:E35)+SUM(E37:E41)</f>
        <v>92748.4</v>
      </c>
      <c r="F42" s="38"/>
      <c r="G42" s="18">
        <f>SUM(G7:G9)+G15+SUM(G29:G35)+SUM(G37:G41)</f>
        <v>87777.08</v>
      </c>
      <c r="H42" s="38"/>
      <c r="I42" s="18">
        <f>SUM(I7:I9)+I15+SUM(I29:I35)+SUM(I37:I41)</f>
        <v>86339.64</v>
      </c>
      <c r="J42" s="38"/>
      <c r="K42" s="18">
        <f>SUM(K7:K9)+K15+SUM(K29:K35)+SUM(K37:K41)</f>
        <v>85968.54000000001</v>
      </c>
      <c r="L42" s="18"/>
      <c r="M42" s="18">
        <f>SUM(M7:M9)+M15+SUM(M29:M35)+SUM(M37:M41)</f>
        <v>85859.95999999999</v>
      </c>
      <c r="N42" s="18"/>
      <c r="O42" s="18">
        <f>SUM(O7:O9)+O15+SUM(O29:O35)+SUM(O37:O41)</f>
        <v>85610.37</v>
      </c>
      <c r="P42" s="18"/>
      <c r="Q42" s="18">
        <f>SUM(Q7:Q9)+Q15+SUM(Q29:Q35)+SUM(Q37:Q41)</f>
        <v>87198.91</v>
      </c>
      <c r="R42" s="38"/>
      <c r="S42" s="18">
        <f t="shared" si="0"/>
        <v>719769.3</v>
      </c>
      <c r="T42" s="30"/>
      <c r="U42" s="30"/>
      <c r="V42" s="30">
        <f aca="true" t="shared" si="1" ref="V42:AE42">SUM(V7:V41)</f>
        <v>50960.58000000001</v>
      </c>
      <c r="W42" s="30">
        <f t="shared" si="1"/>
        <v>0</v>
      </c>
      <c r="X42" s="30">
        <f t="shared" si="1"/>
        <v>0</v>
      </c>
      <c r="Y42" s="30">
        <f t="shared" si="1"/>
        <v>58845.079999999994</v>
      </c>
      <c r="Z42" s="30">
        <f t="shared" si="1"/>
        <v>0</v>
      </c>
      <c r="AA42" s="30">
        <f t="shared" si="1"/>
        <v>0</v>
      </c>
      <c r="AB42" s="30">
        <f t="shared" si="1"/>
        <v>50962.75</v>
      </c>
      <c r="AC42" s="30">
        <f t="shared" si="1"/>
        <v>0</v>
      </c>
      <c r="AD42" s="30">
        <f t="shared" si="1"/>
        <v>0</v>
      </c>
      <c r="AE42" s="30">
        <f t="shared" si="1"/>
        <v>67736.44571428573</v>
      </c>
      <c r="AF42" s="30">
        <f>AE42+AB42+Y42+V42+S42</f>
        <v>948274.1557142858</v>
      </c>
      <c r="AG42" s="30">
        <f aca="true" t="shared" si="2" ref="AG42:AL42">SUM(AG7:AG41)</f>
        <v>0</v>
      </c>
      <c r="AH42" s="30">
        <f t="shared" si="2"/>
        <v>0</v>
      </c>
      <c r="AI42" s="30">
        <f t="shared" si="2"/>
        <v>54880.723301587306</v>
      </c>
      <c r="AJ42" s="30">
        <f t="shared" si="2"/>
        <v>0</v>
      </c>
      <c r="AK42" s="30">
        <f t="shared" si="2"/>
        <v>0</v>
      </c>
      <c r="AL42" s="30">
        <f t="shared" si="2"/>
        <v>73505.18000000001</v>
      </c>
      <c r="AM42" s="30"/>
      <c r="AN42" s="30"/>
      <c r="AO42" s="30">
        <f aca="true" t="shared" si="3" ref="AO42:AU42">SUM(AO7:AO41)</f>
        <v>79065.55</v>
      </c>
      <c r="AP42" s="30">
        <f t="shared" si="3"/>
        <v>0</v>
      </c>
      <c r="AQ42" s="30">
        <f t="shared" si="3"/>
        <v>0</v>
      </c>
      <c r="AR42" s="30">
        <f t="shared" si="3"/>
        <v>57218.99999999999</v>
      </c>
      <c r="AS42" s="30">
        <f t="shared" si="3"/>
        <v>0</v>
      </c>
      <c r="AT42" s="30">
        <f t="shared" si="3"/>
        <v>0</v>
      </c>
      <c r="AU42" s="30">
        <f t="shared" si="3"/>
        <v>55489.649999999994</v>
      </c>
      <c r="AV42" s="30"/>
      <c r="AW42" s="30"/>
      <c r="AX42" s="30">
        <f aca="true" t="shared" si="4" ref="AX42:BP42">SUM(AX7:AX41)</f>
        <v>59353.15999999999</v>
      </c>
      <c r="AY42" s="30">
        <f t="shared" si="4"/>
        <v>0</v>
      </c>
      <c r="AZ42" s="30">
        <f t="shared" si="4"/>
        <v>0</v>
      </c>
      <c r="BA42" s="30">
        <f t="shared" si="4"/>
        <v>50674.979999999996</v>
      </c>
      <c r="BB42" s="30">
        <f t="shared" si="4"/>
        <v>0</v>
      </c>
      <c r="BC42" s="30">
        <f t="shared" si="4"/>
        <v>0</v>
      </c>
      <c r="BD42" s="30">
        <f t="shared" si="4"/>
        <v>59992.229999999996</v>
      </c>
      <c r="BE42" s="30">
        <f t="shared" si="4"/>
        <v>0</v>
      </c>
      <c r="BF42" s="30">
        <f t="shared" si="4"/>
        <v>0</v>
      </c>
      <c r="BG42" s="30">
        <f t="shared" si="4"/>
        <v>90046.30999999998</v>
      </c>
      <c r="BH42" s="30">
        <f t="shared" si="4"/>
        <v>0</v>
      </c>
      <c r="BI42" s="30">
        <f t="shared" si="4"/>
        <v>0</v>
      </c>
      <c r="BJ42" s="30">
        <f t="shared" si="4"/>
        <v>54436.99999999999</v>
      </c>
      <c r="BK42" s="30">
        <f t="shared" si="4"/>
        <v>0</v>
      </c>
      <c r="BL42" s="30">
        <f t="shared" si="4"/>
        <v>0</v>
      </c>
      <c r="BM42" s="30">
        <f t="shared" si="4"/>
        <v>57533.020000000004</v>
      </c>
      <c r="BN42" s="30">
        <f t="shared" si="4"/>
        <v>0</v>
      </c>
      <c r="BO42" s="30">
        <f t="shared" si="4"/>
        <v>0</v>
      </c>
      <c r="BP42" s="30">
        <f t="shared" si="4"/>
        <v>59650.64</v>
      </c>
      <c r="BQ42" s="30">
        <f>BP42+BM42+BJ42+BG42+BD42+BA42+AX42+AU42+AR42+AO42+AL42+AI42</f>
        <v>751847.4433015872</v>
      </c>
      <c r="BR42" s="30">
        <f>BQ42+AF42</f>
        <v>1700121.599015873</v>
      </c>
      <c r="BS42" s="30"/>
      <c r="BT42" s="30"/>
      <c r="BU42" s="30">
        <f>SUM(BU7:BU41)</f>
        <v>203503.24999999994</v>
      </c>
      <c r="BV42" s="30"/>
      <c r="BW42" s="30"/>
      <c r="BX42" s="30">
        <f>SUM(BX7:BX41)</f>
        <v>204382.90999999997</v>
      </c>
      <c r="BY42" s="30"/>
      <c r="BZ42" s="30"/>
      <c r="CA42" s="30">
        <f>SUM(CA7:CA41)</f>
        <v>199713.49</v>
      </c>
      <c r="CB42" s="30"/>
      <c r="CC42" s="30"/>
      <c r="CD42" s="30">
        <f>SUM(CD7:CD41)</f>
        <v>59205.74000000001</v>
      </c>
      <c r="CE42" s="30"/>
      <c r="CF42" s="30"/>
      <c r="CG42" s="30">
        <f>SUM(CG7:CG41)</f>
        <v>36822.86</v>
      </c>
      <c r="CH42" s="30"/>
      <c r="CI42" s="30"/>
      <c r="CJ42" s="30">
        <f>SUM(CJ7:CJ41)</f>
        <v>41436.42</v>
      </c>
      <c r="CK42" s="30"/>
      <c r="CL42" s="30"/>
      <c r="CM42" s="30">
        <f>SUM(CM7:CM41)</f>
        <v>80359.37999999999</v>
      </c>
      <c r="CN42" s="30"/>
      <c r="CO42" s="30"/>
      <c r="CP42" s="30">
        <f>SUM(CP7:CP41)</f>
        <v>42010.85</v>
      </c>
      <c r="CQ42" s="30"/>
      <c r="CR42" s="30"/>
      <c r="CS42" s="30">
        <f>SUM(CS7:CS41)</f>
        <v>36591.28</v>
      </c>
      <c r="CT42" s="30"/>
      <c r="CU42" s="30"/>
      <c r="CV42" s="30">
        <f>SUM(CV7:CV41)</f>
        <v>39423.07</v>
      </c>
      <c r="CW42" s="30"/>
      <c r="CX42" s="30"/>
      <c r="CY42" s="30">
        <f>SUM(CY7:CY41)</f>
        <v>108808.68999999999</v>
      </c>
      <c r="CZ42" s="30"/>
      <c r="DA42" s="30"/>
      <c r="DB42" s="30">
        <f>SUM(DB7:DB41)</f>
        <v>44648.05</v>
      </c>
      <c r="DC42" s="10">
        <f>DB42+CY42+CV42+CS42+CP42+CM42+CJ42+CG42+CD42+CA42+BX42+BU42</f>
        <v>1096905.99</v>
      </c>
      <c r="DD42" s="39">
        <f>DC42+BR42</f>
        <v>2797027.589015873</v>
      </c>
      <c r="DE42" s="30"/>
      <c r="DF42" s="30"/>
      <c r="DG42" s="30">
        <f>SUM(DG7:DG41)</f>
        <v>53769.24</v>
      </c>
      <c r="DH42" s="30"/>
      <c r="DI42" s="30"/>
      <c r="DJ42" s="30">
        <f>SUM(DJ7:DJ41)</f>
        <v>183061.57</v>
      </c>
      <c r="DK42" s="30"/>
      <c r="DL42" s="30"/>
      <c r="DM42" s="30">
        <f>SUM(DM7:DM41)</f>
        <v>209060.59000000003</v>
      </c>
      <c r="DN42" s="30"/>
      <c r="DO42" s="30"/>
      <c r="DP42" s="30">
        <f>SUM(DP7:DP41)</f>
        <v>62539.55</v>
      </c>
      <c r="DQ42" s="30"/>
      <c r="DR42" s="30"/>
      <c r="DS42" s="30">
        <f>SUM(DS7:DS41)</f>
        <v>39677.91</v>
      </c>
      <c r="DT42" s="30"/>
      <c r="DU42" s="30"/>
      <c r="DV42" s="30">
        <f>SUM(DV7:DV41)</f>
        <v>343295.68999999994</v>
      </c>
      <c r="DW42" s="30"/>
      <c r="DX42" s="30"/>
      <c r="DY42" s="30">
        <f>SUM(DY7:DY41)</f>
        <v>77850.41</v>
      </c>
      <c r="DZ42" s="30"/>
      <c r="EA42" s="30"/>
      <c r="EB42" s="30">
        <f>SUM(EB7:EB41)</f>
        <v>69710.76000000002</v>
      </c>
      <c r="EC42" s="30"/>
      <c r="ED42" s="30"/>
      <c r="EE42" s="30">
        <f>SUM(EE7:EE41)</f>
        <v>53800.74</v>
      </c>
      <c r="EF42" s="30"/>
      <c r="EG42" s="30"/>
      <c r="EH42" s="30">
        <f>SUM(EH7:EH41)</f>
        <v>62174.76</v>
      </c>
      <c r="EI42" s="30"/>
      <c r="EJ42" s="30"/>
      <c r="EK42" s="30">
        <f>SUM(EK7:EK41)</f>
        <v>51734.270000000004</v>
      </c>
      <c r="EL42" s="30"/>
      <c r="EM42" s="30"/>
      <c r="EN42" s="30">
        <f>SUM(EN7:EN41)</f>
        <v>38415.05</v>
      </c>
      <c r="EO42" s="30"/>
      <c r="EP42" s="30"/>
      <c r="EQ42" s="30"/>
      <c r="ER42" s="30"/>
      <c r="ES42" s="30">
        <f>SUM(ES7:ES41)</f>
        <v>83561.02</v>
      </c>
      <c r="ET42" s="30"/>
      <c r="EU42" s="30"/>
      <c r="EV42" s="30">
        <f>SUM(EV7:EV41)</f>
        <v>65073.45</v>
      </c>
      <c r="EW42" s="30"/>
      <c r="EX42" s="30"/>
      <c r="EY42" s="30">
        <f>SUM(EY7:EY41)</f>
        <v>467628.2599999999</v>
      </c>
      <c r="EZ42" s="30"/>
      <c r="FA42" s="30"/>
      <c r="FB42" s="30">
        <f>SUM(FB7:FB41)</f>
        <v>69052.29000000001</v>
      </c>
      <c r="FC42" s="30"/>
      <c r="FD42" s="30"/>
      <c r="FE42" s="30">
        <f>SUM(FE7:FE41)</f>
        <v>213160.94999999998</v>
      </c>
      <c r="FF42" s="30"/>
      <c r="FG42" s="30"/>
      <c r="FH42" s="30">
        <f>SUM(FH7:FH41)</f>
        <v>65073.45</v>
      </c>
      <c r="FI42" s="30"/>
      <c r="FJ42" s="30"/>
      <c r="FK42" s="30">
        <f>SUM(FK7:FK41)</f>
        <v>76013.93</v>
      </c>
      <c r="FL42" s="30"/>
      <c r="FM42" s="30"/>
      <c r="FN42" s="30">
        <f>SUM(FN7:FN41)</f>
        <v>66115.53</v>
      </c>
      <c r="FO42" s="30"/>
      <c r="FP42" s="30"/>
      <c r="FQ42" s="30">
        <f>SUM(FQ7:FQ41)</f>
        <v>81024.32999999999</v>
      </c>
      <c r="FR42" s="86"/>
      <c r="FS42" s="86"/>
      <c r="FT42" s="93">
        <f>SUM(FT7:FT41)</f>
        <v>80712.7</v>
      </c>
      <c r="FU42" s="86"/>
      <c r="FV42" s="86"/>
      <c r="FW42" s="93">
        <f>SUM(FW7:FW41)</f>
        <v>467222.67000000004</v>
      </c>
      <c r="FX42" s="86"/>
      <c r="FY42" s="86"/>
      <c r="FZ42" s="93">
        <f>SUM(FZ7:FZ41)</f>
        <v>129703.06</v>
      </c>
      <c r="GA42" s="151"/>
    </row>
    <row r="43" spans="1:183" s="2" customFormat="1" ht="28.5" customHeight="1">
      <c r="A43" s="40" t="s">
        <v>67</v>
      </c>
      <c r="B43" s="41" t="s">
        <v>53</v>
      </c>
      <c r="C43" s="42"/>
      <c r="D43" s="42"/>
      <c r="E43" s="42"/>
      <c r="F43" s="43"/>
      <c r="G43" s="42"/>
      <c r="H43" s="42"/>
      <c r="I43" s="42"/>
      <c r="J43" s="41"/>
      <c r="K43" s="42"/>
      <c r="L43" s="42"/>
      <c r="M43" s="42"/>
      <c r="N43" s="41"/>
      <c r="O43" s="42"/>
      <c r="P43" s="42"/>
      <c r="Q43" s="42"/>
      <c r="R43" s="41"/>
      <c r="S43" s="42"/>
      <c r="T43" s="18"/>
      <c r="U43" s="18"/>
      <c r="V43" s="18"/>
      <c r="W43" s="18"/>
      <c r="X43" s="18"/>
      <c r="Y43" s="44"/>
      <c r="Z43" s="18"/>
      <c r="AA43" s="18"/>
      <c r="AB43" s="44"/>
      <c r="AC43" s="41"/>
      <c r="AD43" s="41"/>
      <c r="AE43" s="41"/>
      <c r="AF43" s="30">
        <f aca="true" t="shared" si="5" ref="AF43:AF86">AE43+AB43+Y43+V43+S43</f>
        <v>0</v>
      </c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30">
        <f aca="true" t="shared" si="6" ref="BQ43:BQ86">BP43+BM43+BJ43+BG43+BD43+BA43+AX43+AU43+AR43+AO43+AL43+AI43</f>
        <v>0</v>
      </c>
      <c r="BR43" s="30">
        <f aca="true" t="shared" si="7" ref="BR43:BR86">BQ43+AF43</f>
        <v>0</v>
      </c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0">
        <f aca="true" t="shared" si="8" ref="DC43:DC86">DB43+CY43+CV43+CS43+CP43+CM43+CJ43+CG43+CD43+CA43+BX43+BU43</f>
        <v>0</v>
      </c>
      <c r="DD43" s="39">
        <f aca="true" t="shared" si="9" ref="DD43:DD86">DC43+BR43</f>
        <v>0</v>
      </c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45"/>
      <c r="EP43" s="45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87"/>
      <c r="FS43" s="87"/>
      <c r="FT43" s="94"/>
      <c r="FU43" s="87"/>
      <c r="FV43" s="87"/>
      <c r="FW43" s="94"/>
      <c r="FX43" s="87"/>
      <c r="FY43" s="87"/>
      <c r="FZ43" s="94"/>
      <c r="GA43" s="160"/>
    </row>
    <row r="44" spans="1:183" s="3" customFormat="1" ht="21">
      <c r="A44" s="46" t="s">
        <v>54</v>
      </c>
      <c r="B44" s="12"/>
      <c r="C44" s="18">
        <f>C42-C33-C34-C35</f>
        <v>71976.95999999999</v>
      </c>
      <c r="D44" s="18"/>
      <c r="E44" s="18">
        <f>E42-E33-E34-E35</f>
        <v>56563.23999999999</v>
      </c>
      <c r="F44" s="18"/>
      <c r="G44" s="18">
        <f>G42-G33-G34-G35</f>
        <v>50340.56</v>
      </c>
      <c r="H44" s="18"/>
      <c r="I44" s="18">
        <f>I42-I33-I34-I35</f>
        <v>49007.4</v>
      </c>
      <c r="J44" s="18"/>
      <c r="K44" s="18">
        <f>K42-K33-K34-K35</f>
        <v>49053.42000000001</v>
      </c>
      <c r="L44" s="18"/>
      <c r="M44" s="18">
        <f>M42-M33-M34-M35</f>
        <v>49257.679999999986</v>
      </c>
      <c r="N44" s="18"/>
      <c r="O44" s="18">
        <f>O42-O33-O34-O35</f>
        <v>49425.20999999999</v>
      </c>
      <c r="P44" s="18"/>
      <c r="Q44" s="18">
        <f>Q42-Q33-Q34-Q35</f>
        <v>50909.47</v>
      </c>
      <c r="R44" s="18"/>
      <c r="S44" s="18">
        <f>C44+E44+G44+I44+K44+M44+O44+Q44</f>
        <v>426533.93999999994</v>
      </c>
      <c r="T44" s="42"/>
      <c r="U44" s="42"/>
      <c r="V44" s="30">
        <f>V42</f>
        <v>50960.58000000001</v>
      </c>
      <c r="W44" s="30">
        <f aca="true" t="shared" si="10" ref="W44:AL44">W42</f>
        <v>0</v>
      </c>
      <c r="X44" s="30">
        <f t="shared" si="10"/>
        <v>0</v>
      </c>
      <c r="Y44" s="30">
        <f t="shared" si="10"/>
        <v>58845.079999999994</v>
      </c>
      <c r="Z44" s="30">
        <f t="shared" si="10"/>
        <v>0</v>
      </c>
      <c r="AA44" s="30">
        <f t="shared" si="10"/>
        <v>0</v>
      </c>
      <c r="AB44" s="30">
        <f t="shared" si="10"/>
        <v>50962.75</v>
      </c>
      <c r="AC44" s="30">
        <f t="shared" si="10"/>
        <v>0</v>
      </c>
      <c r="AD44" s="30">
        <f t="shared" si="10"/>
        <v>0</v>
      </c>
      <c r="AE44" s="30">
        <f t="shared" si="10"/>
        <v>67736.44571428573</v>
      </c>
      <c r="AF44" s="30">
        <f t="shared" si="5"/>
        <v>655038.7957142857</v>
      </c>
      <c r="AG44" s="30">
        <f t="shared" si="10"/>
        <v>0</v>
      </c>
      <c r="AH44" s="30">
        <f t="shared" si="10"/>
        <v>0</v>
      </c>
      <c r="AI44" s="30">
        <f t="shared" si="10"/>
        <v>54880.723301587306</v>
      </c>
      <c r="AJ44" s="30">
        <f t="shared" si="10"/>
        <v>0</v>
      </c>
      <c r="AK44" s="30">
        <f t="shared" si="10"/>
        <v>0</v>
      </c>
      <c r="AL44" s="30">
        <f t="shared" si="10"/>
        <v>73505.18000000001</v>
      </c>
      <c r="AM44" s="42"/>
      <c r="AN44" s="42"/>
      <c r="AO44" s="30">
        <f>AO42</f>
        <v>79065.55</v>
      </c>
      <c r="AP44" s="30">
        <f aca="true" t="shared" si="11" ref="AP44:AU44">AP42</f>
        <v>0</v>
      </c>
      <c r="AQ44" s="30">
        <f t="shared" si="11"/>
        <v>0</v>
      </c>
      <c r="AR44" s="30">
        <f t="shared" si="11"/>
        <v>57218.99999999999</v>
      </c>
      <c r="AS44" s="30">
        <f t="shared" si="11"/>
        <v>0</v>
      </c>
      <c r="AT44" s="30">
        <f t="shared" si="11"/>
        <v>0</v>
      </c>
      <c r="AU44" s="30">
        <f t="shared" si="11"/>
        <v>55489.649999999994</v>
      </c>
      <c r="AV44" s="30"/>
      <c r="AW44" s="30"/>
      <c r="AX44" s="30">
        <f>AX42</f>
        <v>59353.15999999999</v>
      </c>
      <c r="AY44" s="30">
        <f aca="true" t="shared" si="12" ref="AY44:BD44">AY42</f>
        <v>0</v>
      </c>
      <c r="AZ44" s="30">
        <f t="shared" si="12"/>
        <v>0</v>
      </c>
      <c r="BA44" s="30">
        <f t="shared" si="12"/>
        <v>50674.979999999996</v>
      </c>
      <c r="BB44" s="30">
        <f t="shared" si="12"/>
        <v>0</v>
      </c>
      <c r="BC44" s="30">
        <f t="shared" si="12"/>
        <v>0</v>
      </c>
      <c r="BD44" s="30">
        <f t="shared" si="12"/>
        <v>59992.229999999996</v>
      </c>
      <c r="BE44" s="30">
        <f aca="true" t="shared" si="13" ref="BE44:BM44">BE42</f>
        <v>0</v>
      </c>
      <c r="BF44" s="30">
        <f t="shared" si="13"/>
        <v>0</v>
      </c>
      <c r="BG44" s="30">
        <f t="shared" si="13"/>
        <v>90046.30999999998</v>
      </c>
      <c r="BH44" s="30">
        <f t="shared" si="13"/>
        <v>0</v>
      </c>
      <c r="BI44" s="30">
        <f t="shared" si="13"/>
        <v>0</v>
      </c>
      <c r="BJ44" s="30">
        <f t="shared" si="13"/>
        <v>54436.99999999999</v>
      </c>
      <c r="BK44" s="30">
        <f t="shared" si="13"/>
        <v>0</v>
      </c>
      <c r="BL44" s="30">
        <f t="shared" si="13"/>
        <v>0</v>
      </c>
      <c r="BM44" s="30">
        <f t="shared" si="13"/>
        <v>57533.020000000004</v>
      </c>
      <c r="BN44" s="30">
        <f>BN42</f>
        <v>0</v>
      </c>
      <c r="BO44" s="30">
        <f>BO42</f>
        <v>0</v>
      </c>
      <c r="BP44" s="30">
        <f>BP42</f>
        <v>59650.64</v>
      </c>
      <c r="BQ44" s="30">
        <f t="shared" si="6"/>
        <v>751847.4433015872</v>
      </c>
      <c r="BR44" s="30">
        <f t="shared" si="7"/>
        <v>1406886.239015873</v>
      </c>
      <c r="BS44" s="30"/>
      <c r="BT44" s="30"/>
      <c r="BU44" s="30">
        <f>BU42</f>
        <v>203503.24999999994</v>
      </c>
      <c r="BV44" s="30"/>
      <c r="BW44" s="30"/>
      <c r="BX44" s="30">
        <f>BX42</f>
        <v>204382.90999999997</v>
      </c>
      <c r="BY44" s="30"/>
      <c r="BZ44" s="30"/>
      <c r="CA44" s="30">
        <f>CA42</f>
        <v>199713.49</v>
      </c>
      <c r="CB44" s="30"/>
      <c r="CC44" s="30"/>
      <c r="CD44" s="30">
        <f>CD42</f>
        <v>59205.74000000001</v>
      </c>
      <c r="CE44" s="30"/>
      <c r="CF44" s="30"/>
      <c r="CG44" s="30">
        <f>CG42</f>
        <v>36822.86</v>
      </c>
      <c r="CH44" s="30"/>
      <c r="CI44" s="30"/>
      <c r="CJ44" s="30">
        <f>CJ42</f>
        <v>41436.42</v>
      </c>
      <c r="CK44" s="30"/>
      <c r="CL44" s="30"/>
      <c r="CM44" s="30">
        <f>CM42</f>
        <v>80359.37999999999</v>
      </c>
      <c r="CN44" s="30"/>
      <c r="CO44" s="30"/>
      <c r="CP44" s="30">
        <f>CP42</f>
        <v>42010.85</v>
      </c>
      <c r="CQ44" s="30"/>
      <c r="CR44" s="30"/>
      <c r="CS44" s="30">
        <f>CS42</f>
        <v>36591.28</v>
      </c>
      <c r="CT44" s="30"/>
      <c r="CU44" s="30"/>
      <c r="CV44" s="30">
        <f>CV42</f>
        <v>39423.07</v>
      </c>
      <c r="CW44" s="30"/>
      <c r="CX44" s="30"/>
      <c r="CY44" s="30">
        <f>CY42</f>
        <v>108808.68999999999</v>
      </c>
      <c r="CZ44" s="30"/>
      <c r="DA44" s="30"/>
      <c r="DB44" s="30">
        <f>DB42</f>
        <v>44648.05</v>
      </c>
      <c r="DC44" s="10">
        <f t="shared" si="8"/>
        <v>1096905.99</v>
      </c>
      <c r="DD44" s="39">
        <f t="shared" si="9"/>
        <v>2503792.229015873</v>
      </c>
      <c r="DE44" s="30"/>
      <c r="DF44" s="30"/>
      <c r="DG44" s="30">
        <f>DG42</f>
        <v>53769.24</v>
      </c>
      <c r="DH44" s="30"/>
      <c r="DI44" s="30"/>
      <c r="DJ44" s="30">
        <f>DJ42</f>
        <v>183061.57</v>
      </c>
      <c r="DK44" s="30"/>
      <c r="DL44" s="30"/>
      <c r="DM44" s="30">
        <f>DM42</f>
        <v>209060.59000000003</v>
      </c>
      <c r="DN44" s="30"/>
      <c r="DO44" s="30"/>
      <c r="DP44" s="30">
        <f>DP42</f>
        <v>62539.55</v>
      </c>
      <c r="DQ44" s="30"/>
      <c r="DR44" s="30"/>
      <c r="DS44" s="30">
        <f>DS42</f>
        <v>39677.91</v>
      </c>
      <c r="DT44" s="30"/>
      <c r="DU44" s="30"/>
      <c r="DV44" s="30">
        <f>DV42</f>
        <v>343295.68999999994</v>
      </c>
      <c r="DW44" s="30"/>
      <c r="DX44" s="30"/>
      <c r="DY44" s="30">
        <f>DY42</f>
        <v>77850.41</v>
      </c>
      <c r="DZ44" s="30"/>
      <c r="EA44" s="30"/>
      <c r="EB44" s="30">
        <f>EB42</f>
        <v>69710.76000000002</v>
      </c>
      <c r="EC44" s="30"/>
      <c r="ED44" s="30"/>
      <c r="EE44" s="30">
        <f>EE42</f>
        <v>53800.74</v>
      </c>
      <c r="EF44" s="30"/>
      <c r="EG44" s="30"/>
      <c r="EH44" s="30">
        <f>EH42</f>
        <v>62174.76</v>
      </c>
      <c r="EI44" s="30"/>
      <c r="EJ44" s="30"/>
      <c r="EK44" s="30">
        <f>EK42</f>
        <v>51734.270000000004</v>
      </c>
      <c r="EL44" s="30"/>
      <c r="EM44" s="30"/>
      <c r="EN44" s="30">
        <f>EN42</f>
        <v>38415.05</v>
      </c>
      <c r="EO44" s="47">
        <f>EN44+EK44+EH44+EE44+EB44+DY44+DV44+DS44+DP44+DM44+DJ44+DG44</f>
        <v>1245090.54</v>
      </c>
      <c r="EP44" s="47">
        <f>EO44+DD44</f>
        <v>3748882.769015873</v>
      </c>
      <c r="EQ44" s="30"/>
      <c r="ER44" s="30"/>
      <c r="ES44" s="30">
        <f>ES42</f>
        <v>83561.02</v>
      </c>
      <c r="ET44" s="30"/>
      <c r="EU44" s="30"/>
      <c r="EV44" s="30">
        <f>EV42</f>
        <v>65073.45</v>
      </c>
      <c r="EW44" s="30"/>
      <c r="EX44" s="30"/>
      <c r="EY44" s="30">
        <f>EY42</f>
        <v>467628.2599999999</v>
      </c>
      <c r="EZ44" s="30"/>
      <c r="FA44" s="30"/>
      <c r="FB44" s="30">
        <f>FB42</f>
        <v>69052.29000000001</v>
      </c>
      <c r="FC44" s="30"/>
      <c r="FD44" s="30"/>
      <c r="FE44" s="30">
        <f>FE42</f>
        <v>213160.94999999998</v>
      </c>
      <c r="FF44" s="30"/>
      <c r="FG44" s="30"/>
      <c r="FH44" s="30">
        <f>FH42</f>
        <v>65073.45</v>
      </c>
      <c r="FI44" s="30"/>
      <c r="FJ44" s="30"/>
      <c r="FK44" s="30">
        <f>FK42</f>
        <v>76013.93</v>
      </c>
      <c r="FL44" s="30"/>
      <c r="FM44" s="30"/>
      <c r="FN44" s="30">
        <f>FN42</f>
        <v>66115.53</v>
      </c>
      <c r="FO44" s="30"/>
      <c r="FP44" s="30"/>
      <c r="FQ44" s="30">
        <f>FQ42</f>
        <v>81024.32999999999</v>
      </c>
      <c r="FR44" s="51"/>
      <c r="FS44" s="51"/>
      <c r="FT44" s="93">
        <f>FT42</f>
        <v>80712.7</v>
      </c>
      <c r="FU44" s="51"/>
      <c r="FV44" s="51"/>
      <c r="FW44" s="93">
        <f>FW42</f>
        <v>467222.67000000004</v>
      </c>
      <c r="FX44" s="51"/>
      <c r="FY44" s="51"/>
      <c r="FZ44" s="93">
        <f>FZ42</f>
        <v>129703.06</v>
      </c>
      <c r="GA44" s="27">
        <f>SUM(ES44:FZ44)</f>
        <v>1864341.6400000001</v>
      </c>
    </row>
    <row r="45" spans="1:183" s="3" customFormat="1" ht="12.75">
      <c r="A45" s="153" t="s">
        <v>792</v>
      </c>
      <c r="B45" s="15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42"/>
      <c r="U45" s="42"/>
      <c r="V45" s="30"/>
      <c r="W45" s="30"/>
      <c r="X45" s="30"/>
      <c r="Y45" s="35"/>
      <c r="Z45" s="30"/>
      <c r="AA45" s="30"/>
      <c r="AB45" s="35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42"/>
      <c r="AN45" s="42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10"/>
      <c r="DD45" s="39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47"/>
      <c r="EP45" s="47"/>
      <c r="EQ45" s="30"/>
      <c r="ER45" s="30"/>
      <c r="ES45" s="156">
        <f>SUM(ES46:ES52)</f>
        <v>163781.58</v>
      </c>
      <c r="ET45" s="30"/>
      <c r="EU45" s="30"/>
      <c r="EV45" s="156">
        <f>SUM(EV46:EV52)</f>
        <v>163781.58</v>
      </c>
      <c r="EW45" s="30"/>
      <c r="EX45" s="30"/>
      <c r="EY45" s="156">
        <f>SUM(EY46:EY52)</f>
        <v>163781.58</v>
      </c>
      <c r="EZ45" s="30"/>
      <c r="FA45" s="30"/>
      <c r="FB45" s="156">
        <f>SUM(FB46:FB52)</f>
        <v>163781.58</v>
      </c>
      <c r="FC45" s="30"/>
      <c r="FD45" s="30"/>
      <c r="FE45" s="156">
        <f>SUM(FE46:FE52)</f>
        <v>163781.58</v>
      </c>
      <c r="FF45" s="30"/>
      <c r="FG45" s="30"/>
      <c r="FH45" s="156">
        <f>SUM(FH46:FH52)</f>
        <v>163781.58</v>
      </c>
      <c r="FI45" s="30"/>
      <c r="FJ45" s="30"/>
      <c r="FK45" s="156">
        <f>SUM(FK46:FK52)</f>
        <v>163781.58</v>
      </c>
      <c r="FL45" s="30"/>
      <c r="FM45" s="30"/>
      <c r="FN45" s="156">
        <f>SUM(FN46:FN52)</f>
        <v>163781.58</v>
      </c>
      <c r="FO45" s="30"/>
      <c r="FP45" s="30"/>
      <c r="FQ45" s="156">
        <f>SUM(FQ46:FQ52)</f>
        <v>163781.58</v>
      </c>
      <c r="FR45" s="51"/>
      <c r="FS45" s="51"/>
      <c r="FT45" s="156">
        <f>SUM(FT46:FT52)</f>
        <v>163781.58</v>
      </c>
      <c r="FU45" s="51"/>
      <c r="FV45" s="51"/>
      <c r="FW45" s="156">
        <f>SUM(FW46:FW52)</f>
        <v>163781.58</v>
      </c>
      <c r="FX45" s="51"/>
      <c r="FY45" s="51"/>
      <c r="FZ45" s="156">
        <f>SUM(FZ46:FZ52)</f>
        <v>163781.58</v>
      </c>
      <c r="GA45" s="18">
        <f>SUM(ES45:FZ45)</f>
        <v>1965378.9600000002</v>
      </c>
    </row>
    <row r="46" spans="1:183" s="109" customFormat="1" ht="12.75">
      <c r="A46" s="96" t="s">
        <v>793</v>
      </c>
      <c r="B46" s="97"/>
      <c r="C46" s="98">
        <v>68816.57</v>
      </c>
      <c r="D46" s="98"/>
      <c r="E46" s="98">
        <v>68816.57</v>
      </c>
      <c r="F46" s="98"/>
      <c r="G46" s="98">
        <v>68816.57</v>
      </c>
      <c r="H46" s="98"/>
      <c r="I46" s="98">
        <v>68816.57</v>
      </c>
      <c r="J46" s="99"/>
      <c r="K46" s="98">
        <v>68816.57</v>
      </c>
      <c r="L46" s="98"/>
      <c r="M46" s="98">
        <v>68816.57</v>
      </c>
      <c r="N46" s="99"/>
      <c r="O46" s="98">
        <v>68816.57</v>
      </c>
      <c r="P46" s="98"/>
      <c r="Q46" s="98">
        <v>68816.57</v>
      </c>
      <c r="R46" s="99"/>
      <c r="S46" s="100">
        <f>C46+E46+G46+I46+K46+M46+O46+Q46</f>
        <v>550532.56</v>
      </c>
      <c r="T46" s="100"/>
      <c r="U46" s="100"/>
      <c r="V46" s="100">
        <v>68816.57</v>
      </c>
      <c r="W46" s="100"/>
      <c r="X46" s="100"/>
      <c r="Y46" s="101">
        <v>68816.57</v>
      </c>
      <c r="Z46" s="100"/>
      <c r="AA46" s="100"/>
      <c r="AB46" s="101">
        <v>68816.57</v>
      </c>
      <c r="AC46" s="97"/>
      <c r="AD46" s="97"/>
      <c r="AE46" s="97">
        <v>68816.57</v>
      </c>
      <c r="AF46" s="102">
        <f t="shared" si="5"/>
        <v>825798.8400000001</v>
      </c>
      <c r="AG46" s="100"/>
      <c r="AH46" s="100"/>
      <c r="AI46" s="100">
        <v>71489.75</v>
      </c>
      <c r="AJ46" s="100"/>
      <c r="AK46" s="100"/>
      <c r="AL46" s="100">
        <v>71715.57</v>
      </c>
      <c r="AM46" s="100"/>
      <c r="AN46" s="100"/>
      <c r="AO46" s="100">
        <v>71715.57</v>
      </c>
      <c r="AP46" s="100"/>
      <c r="AQ46" s="100"/>
      <c r="AR46" s="100">
        <v>71715.57</v>
      </c>
      <c r="AS46" s="100"/>
      <c r="AT46" s="100"/>
      <c r="AU46" s="100">
        <v>71715.57</v>
      </c>
      <c r="AV46" s="100"/>
      <c r="AW46" s="100"/>
      <c r="AX46" s="100">
        <v>71715.57</v>
      </c>
      <c r="AY46" s="103"/>
      <c r="AZ46" s="103"/>
      <c r="BA46" s="103">
        <v>71715.57</v>
      </c>
      <c r="BB46" s="103"/>
      <c r="BC46" s="103"/>
      <c r="BD46" s="103">
        <v>71715.57</v>
      </c>
      <c r="BE46" s="103"/>
      <c r="BF46" s="103"/>
      <c r="BG46" s="103">
        <v>71716.02</v>
      </c>
      <c r="BH46" s="103"/>
      <c r="BI46" s="103"/>
      <c r="BJ46" s="103">
        <v>71716.02</v>
      </c>
      <c r="BK46" s="103"/>
      <c r="BL46" s="103"/>
      <c r="BM46" s="103">
        <v>71716.02</v>
      </c>
      <c r="BN46" s="103"/>
      <c r="BO46" s="103"/>
      <c r="BP46" s="103">
        <v>71716.02</v>
      </c>
      <c r="BQ46" s="102">
        <f t="shared" si="6"/>
        <v>860362.8200000003</v>
      </c>
      <c r="BR46" s="102">
        <f t="shared" si="7"/>
        <v>1686161.6600000004</v>
      </c>
      <c r="BS46" s="103"/>
      <c r="BT46" s="103"/>
      <c r="BU46" s="103">
        <v>83056.48</v>
      </c>
      <c r="BV46" s="103"/>
      <c r="BW46" s="103"/>
      <c r="BX46" s="103">
        <v>83056.48</v>
      </c>
      <c r="BY46" s="103"/>
      <c r="BZ46" s="103"/>
      <c r="CA46" s="103">
        <v>83056.48</v>
      </c>
      <c r="CB46" s="103"/>
      <c r="CC46" s="103"/>
      <c r="CD46" s="103">
        <v>83056.48</v>
      </c>
      <c r="CE46" s="103"/>
      <c r="CF46" s="103"/>
      <c r="CG46" s="103">
        <v>83056.48</v>
      </c>
      <c r="CH46" s="103"/>
      <c r="CI46" s="103"/>
      <c r="CJ46" s="103">
        <v>83056.48</v>
      </c>
      <c r="CK46" s="103"/>
      <c r="CL46" s="103"/>
      <c r="CM46" s="103">
        <v>83056.48</v>
      </c>
      <c r="CN46" s="103"/>
      <c r="CO46" s="103"/>
      <c r="CP46" s="103">
        <v>83056.48</v>
      </c>
      <c r="CQ46" s="103"/>
      <c r="CR46" s="103"/>
      <c r="CS46" s="103">
        <v>83056.48</v>
      </c>
      <c r="CT46" s="103"/>
      <c r="CU46" s="103"/>
      <c r="CV46" s="103">
        <v>83056.48</v>
      </c>
      <c r="CW46" s="103"/>
      <c r="CX46" s="103"/>
      <c r="CY46" s="103">
        <v>83056.48</v>
      </c>
      <c r="CZ46" s="103"/>
      <c r="DA46" s="103"/>
      <c r="DB46" s="103">
        <v>83056.48</v>
      </c>
      <c r="DC46" s="104">
        <f t="shared" si="8"/>
        <v>996677.7599999999</v>
      </c>
      <c r="DD46" s="105">
        <f t="shared" si="9"/>
        <v>2682839.4200000004</v>
      </c>
      <c r="DE46" s="103"/>
      <c r="DF46" s="103"/>
      <c r="DG46" s="103">
        <v>125303.48</v>
      </c>
      <c r="DH46" s="103"/>
      <c r="DI46" s="103"/>
      <c r="DJ46" s="103">
        <v>125303.48</v>
      </c>
      <c r="DK46" s="103"/>
      <c r="DL46" s="103"/>
      <c r="DM46" s="103">
        <v>125303.48</v>
      </c>
      <c r="DN46" s="103"/>
      <c r="DO46" s="103"/>
      <c r="DP46" s="103">
        <v>125303.48</v>
      </c>
      <c r="DQ46" s="103"/>
      <c r="DR46" s="103"/>
      <c r="DS46" s="103">
        <v>125303.48</v>
      </c>
      <c r="DT46" s="103"/>
      <c r="DU46" s="103"/>
      <c r="DV46" s="103">
        <v>125303.48</v>
      </c>
      <c r="DW46" s="103"/>
      <c r="DX46" s="103"/>
      <c r="DY46" s="103">
        <v>125303.48</v>
      </c>
      <c r="DZ46" s="103"/>
      <c r="EA46" s="103"/>
      <c r="EB46" s="103">
        <v>125303.48</v>
      </c>
      <c r="EC46" s="103"/>
      <c r="ED46" s="103"/>
      <c r="EE46" s="103">
        <v>125303.48</v>
      </c>
      <c r="EF46" s="103"/>
      <c r="EG46" s="103"/>
      <c r="EH46" s="103">
        <v>125303.48</v>
      </c>
      <c r="EI46" s="103"/>
      <c r="EJ46" s="103"/>
      <c r="EK46" s="103">
        <v>125303.48</v>
      </c>
      <c r="EL46" s="103"/>
      <c r="EM46" s="103"/>
      <c r="EN46" s="103">
        <v>125303.48</v>
      </c>
      <c r="EO46" s="106">
        <f aca="true" t="shared" si="14" ref="EO46:EO86">EN46+EK46+EH46+EE46+EB46+DY46+DV46+DS46+DP46+DM46+DJ46+DG46</f>
        <v>1503641.76</v>
      </c>
      <c r="EP46" s="106">
        <f aca="true" t="shared" si="15" ref="EP46:EP86">EO46+DD46</f>
        <v>4186481.1800000006</v>
      </c>
      <c r="EQ46" s="103"/>
      <c r="ER46" s="103"/>
      <c r="ES46" s="103">
        <v>157807.26</v>
      </c>
      <c r="ET46" s="103"/>
      <c r="EU46" s="103"/>
      <c r="EV46" s="103">
        <v>157807.26</v>
      </c>
      <c r="EW46" s="103"/>
      <c r="EX46" s="103"/>
      <c r="EY46" s="103">
        <v>157807.26</v>
      </c>
      <c r="EZ46" s="103"/>
      <c r="FA46" s="103"/>
      <c r="FB46" s="103">
        <v>157807.26</v>
      </c>
      <c r="FC46" s="103"/>
      <c r="FD46" s="103"/>
      <c r="FE46" s="103">
        <v>157807.26</v>
      </c>
      <c r="FF46" s="103"/>
      <c r="FG46" s="103"/>
      <c r="FH46" s="103">
        <v>157807.26</v>
      </c>
      <c r="FI46" s="103"/>
      <c r="FJ46" s="103"/>
      <c r="FK46" s="103">
        <v>157807.26</v>
      </c>
      <c r="FL46" s="103"/>
      <c r="FM46" s="103"/>
      <c r="FN46" s="103">
        <v>157807.26</v>
      </c>
      <c r="FO46" s="103"/>
      <c r="FP46" s="103"/>
      <c r="FQ46" s="103">
        <v>157807.26</v>
      </c>
      <c r="FR46" s="107"/>
      <c r="FS46" s="107"/>
      <c r="FT46" s="108">
        <v>157807.26</v>
      </c>
      <c r="FU46" s="107"/>
      <c r="FV46" s="107"/>
      <c r="FW46" s="108">
        <v>157807.26</v>
      </c>
      <c r="FX46" s="107"/>
      <c r="FY46" s="107"/>
      <c r="FZ46" s="108">
        <v>157807.26</v>
      </c>
      <c r="GA46" s="103">
        <f aca="true" t="shared" si="16" ref="GA46:GA86">SUM(ES46:FZ46)</f>
        <v>1893687.12</v>
      </c>
    </row>
    <row r="47" spans="1:183" s="109" customFormat="1" ht="12.75">
      <c r="A47" s="96" t="s">
        <v>794</v>
      </c>
      <c r="B47" s="97"/>
      <c r="C47" s="98"/>
      <c r="D47" s="98"/>
      <c r="E47" s="98"/>
      <c r="F47" s="98"/>
      <c r="G47" s="98"/>
      <c r="H47" s="98"/>
      <c r="I47" s="98"/>
      <c r="J47" s="99"/>
      <c r="K47" s="98"/>
      <c r="L47" s="98"/>
      <c r="M47" s="98"/>
      <c r="N47" s="99"/>
      <c r="O47" s="98"/>
      <c r="P47" s="98"/>
      <c r="Q47" s="98"/>
      <c r="R47" s="99"/>
      <c r="S47" s="100"/>
      <c r="T47" s="100"/>
      <c r="U47" s="100"/>
      <c r="V47" s="100"/>
      <c r="W47" s="100"/>
      <c r="X47" s="100"/>
      <c r="Y47" s="101"/>
      <c r="Z47" s="100"/>
      <c r="AA47" s="100"/>
      <c r="AB47" s="101"/>
      <c r="AC47" s="97"/>
      <c r="AD47" s="97"/>
      <c r="AE47" s="97"/>
      <c r="AF47" s="102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2"/>
      <c r="BR47" s="102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4"/>
      <c r="DD47" s="105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6"/>
      <c r="EP47" s="106"/>
      <c r="EQ47" s="103"/>
      <c r="ER47" s="103"/>
      <c r="ES47" s="103">
        <v>764.28</v>
      </c>
      <c r="ET47" s="103"/>
      <c r="EU47" s="103"/>
      <c r="EV47" s="103">
        <v>764.28</v>
      </c>
      <c r="EW47" s="103"/>
      <c r="EX47" s="103"/>
      <c r="EY47" s="103">
        <v>764.28</v>
      </c>
      <c r="EZ47" s="103"/>
      <c r="FA47" s="103"/>
      <c r="FB47" s="103">
        <v>764.28</v>
      </c>
      <c r="FC47" s="103"/>
      <c r="FD47" s="103"/>
      <c r="FE47" s="103">
        <v>764.28</v>
      </c>
      <c r="FF47" s="103"/>
      <c r="FG47" s="103"/>
      <c r="FH47" s="103">
        <v>764.28</v>
      </c>
      <c r="FI47" s="103"/>
      <c r="FJ47" s="103"/>
      <c r="FK47" s="103">
        <v>764.28</v>
      </c>
      <c r="FL47" s="103"/>
      <c r="FM47" s="103"/>
      <c r="FN47" s="103">
        <v>764.28</v>
      </c>
      <c r="FO47" s="103"/>
      <c r="FP47" s="103"/>
      <c r="FQ47" s="103">
        <v>764.28</v>
      </c>
      <c r="FR47" s="107"/>
      <c r="FS47" s="107"/>
      <c r="FT47" s="103">
        <v>764.28</v>
      </c>
      <c r="FU47" s="107"/>
      <c r="FV47" s="107"/>
      <c r="FW47" s="103">
        <v>764.28</v>
      </c>
      <c r="FX47" s="107"/>
      <c r="FY47" s="107"/>
      <c r="FZ47" s="103">
        <v>764.28</v>
      </c>
      <c r="GA47" s="103">
        <f t="shared" si="16"/>
        <v>9171.359999999999</v>
      </c>
    </row>
    <row r="48" spans="1:185" s="109" customFormat="1" ht="12.75">
      <c r="A48" s="96" t="s">
        <v>795</v>
      </c>
      <c r="B48" s="97"/>
      <c r="C48" s="98"/>
      <c r="D48" s="98"/>
      <c r="E48" s="98"/>
      <c r="F48" s="98"/>
      <c r="G48" s="98"/>
      <c r="H48" s="98"/>
      <c r="I48" s="98"/>
      <c r="J48" s="99"/>
      <c r="K48" s="98"/>
      <c r="L48" s="98"/>
      <c r="M48" s="98"/>
      <c r="N48" s="99"/>
      <c r="O48" s="98"/>
      <c r="P48" s="98"/>
      <c r="Q48" s="98"/>
      <c r="R48" s="99"/>
      <c r="S48" s="100"/>
      <c r="T48" s="100"/>
      <c r="U48" s="100"/>
      <c r="V48" s="100"/>
      <c r="W48" s="100"/>
      <c r="X48" s="100"/>
      <c r="Y48" s="101"/>
      <c r="Z48" s="100"/>
      <c r="AA48" s="100"/>
      <c r="AB48" s="101"/>
      <c r="AC48" s="97"/>
      <c r="AD48" s="97"/>
      <c r="AE48" s="97"/>
      <c r="AF48" s="102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2"/>
      <c r="BR48" s="102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4"/>
      <c r="DD48" s="105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6"/>
      <c r="EP48" s="106"/>
      <c r="EQ48" s="103"/>
      <c r="ER48" s="103"/>
      <c r="ES48" s="103">
        <v>211.76</v>
      </c>
      <c r="ET48" s="103"/>
      <c r="EU48" s="103"/>
      <c r="EV48" s="103">
        <v>211.76</v>
      </c>
      <c r="EW48" s="103"/>
      <c r="EX48" s="103"/>
      <c r="EY48" s="103">
        <v>211.76</v>
      </c>
      <c r="EZ48" s="103"/>
      <c r="FA48" s="103"/>
      <c r="FB48" s="103">
        <v>211.76</v>
      </c>
      <c r="FC48" s="103"/>
      <c r="FD48" s="103"/>
      <c r="FE48" s="103">
        <v>211.76</v>
      </c>
      <c r="FF48" s="103"/>
      <c r="FG48" s="103"/>
      <c r="FH48" s="103">
        <v>211.76</v>
      </c>
      <c r="FI48" s="103"/>
      <c r="FJ48" s="103"/>
      <c r="FK48" s="103">
        <v>211.76</v>
      </c>
      <c r="FL48" s="103"/>
      <c r="FM48" s="103"/>
      <c r="FN48" s="103">
        <v>211.76</v>
      </c>
      <c r="FO48" s="103"/>
      <c r="FP48" s="103"/>
      <c r="FQ48" s="103">
        <v>211.76</v>
      </c>
      <c r="FR48" s="107"/>
      <c r="FS48" s="107"/>
      <c r="FT48" s="103">
        <v>211.76</v>
      </c>
      <c r="FU48" s="107"/>
      <c r="FV48" s="107"/>
      <c r="FW48" s="103">
        <v>211.76</v>
      </c>
      <c r="FX48" s="107"/>
      <c r="FY48" s="107"/>
      <c r="FZ48" s="103">
        <v>211.76</v>
      </c>
      <c r="GA48" s="103">
        <f t="shared" si="16"/>
        <v>2541.12</v>
      </c>
      <c r="GC48" s="163">
        <f>GA46+GA47+GA48+GA49+GA50+GA66+GA73</f>
        <v>2369095.56</v>
      </c>
    </row>
    <row r="49" spans="1:183" s="109" customFormat="1" ht="12.75">
      <c r="A49" s="96" t="s">
        <v>796</v>
      </c>
      <c r="B49" s="97"/>
      <c r="C49" s="98"/>
      <c r="D49" s="98"/>
      <c r="E49" s="98"/>
      <c r="F49" s="98"/>
      <c r="G49" s="98"/>
      <c r="H49" s="98"/>
      <c r="I49" s="98"/>
      <c r="J49" s="99"/>
      <c r="K49" s="98"/>
      <c r="L49" s="98"/>
      <c r="M49" s="98"/>
      <c r="N49" s="99"/>
      <c r="O49" s="98"/>
      <c r="P49" s="98"/>
      <c r="Q49" s="98"/>
      <c r="R49" s="99"/>
      <c r="S49" s="100"/>
      <c r="T49" s="100"/>
      <c r="U49" s="100"/>
      <c r="V49" s="100"/>
      <c r="W49" s="100"/>
      <c r="X49" s="100"/>
      <c r="Y49" s="101"/>
      <c r="Z49" s="100"/>
      <c r="AA49" s="100"/>
      <c r="AB49" s="101"/>
      <c r="AC49" s="97"/>
      <c r="AD49" s="97"/>
      <c r="AE49" s="97"/>
      <c r="AF49" s="102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2"/>
      <c r="BR49" s="102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4"/>
      <c r="DD49" s="105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6"/>
      <c r="EP49" s="106"/>
      <c r="EQ49" s="103"/>
      <c r="ER49" s="103"/>
      <c r="ES49" s="103">
        <v>791.05</v>
      </c>
      <c r="ET49" s="103"/>
      <c r="EU49" s="103"/>
      <c r="EV49" s="103">
        <v>791.05</v>
      </c>
      <c r="EW49" s="103"/>
      <c r="EX49" s="103"/>
      <c r="EY49" s="103">
        <v>791.05</v>
      </c>
      <c r="EZ49" s="103"/>
      <c r="FA49" s="103"/>
      <c r="FB49" s="103">
        <v>791.05</v>
      </c>
      <c r="FC49" s="103"/>
      <c r="FD49" s="103"/>
      <c r="FE49" s="103">
        <v>791.05</v>
      </c>
      <c r="FF49" s="103"/>
      <c r="FG49" s="103"/>
      <c r="FH49" s="103">
        <v>791.05</v>
      </c>
      <c r="FI49" s="103"/>
      <c r="FJ49" s="103"/>
      <c r="FK49" s="103">
        <v>791.05</v>
      </c>
      <c r="FL49" s="103"/>
      <c r="FM49" s="103"/>
      <c r="FN49" s="103">
        <v>791.05</v>
      </c>
      <c r="FO49" s="103"/>
      <c r="FP49" s="103"/>
      <c r="FQ49" s="103">
        <v>791.05</v>
      </c>
      <c r="FR49" s="107"/>
      <c r="FS49" s="107"/>
      <c r="FT49" s="103">
        <v>791.05</v>
      </c>
      <c r="FU49" s="107"/>
      <c r="FV49" s="107"/>
      <c r="FW49" s="103">
        <v>791.05</v>
      </c>
      <c r="FX49" s="107"/>
      <c r="FY49" s="107"/>
      <c r="FZ49" s="103">
        <v>791.05</v>
      </c>
      <c r="GA49" s="103">
        <f t="shared" si="16"/>
        <v>9492.6</v>
      </c>
    </row>
    <row r="50" spans="1:183" s="109" customFormat="1" ht="12.75">
      <c r="A50" s="96" t="s">
        <v>803</v>
      </c>
      <c r="B50" s="97"/>
      <c r="C50" s="98"/>
      <c r="D50" s="98"/>
      <c r="E50" s="98"/>
      <c r="F50" s="98"/>
      <c r="G50" s="98"/>
      <c r="H50" s="98"/>
      <c r="I50" s="98"/>
      <c r="J50" s="99"/>
      <c r="K50" s="98"/>
      <c r="L50" s="98"/>
      <c r="M50" s="98"/>
      <c r="N50" s="99"/>
      <c r="O50" s="98"/>
      <c r="P50" s="98"/>
      <c r="Q50" s="98"/>
      <c r="R50" s="99"/>
      <c r="S50" s="100"/>
      <c r="T50" s="100"/>
      <c r="U50" s="100"/>
      <c r="V50" s="100"/>
      <c r="W50" s="100"/>
      <c r="X50" s="100"/>
      <c r="Y50" s="101"/>
      <c r="Z50" s="100"/>
      <c r="AA50" s="100"/>
      <c r="AB50" s="101"/>
      <c r="AC50" s="97"/>
      <c r="AD50" s="97"/>
      <c r="AE50" s="97"/>
      <c r="AF50" s="102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2"/>
      <c r="BR50" s="102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4"/>
      <c r="DD50" s="105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6"/>
      <c r="EP50" s="106"/>
      <c r="EQ50" s="103"/>
      <c r="ER50" s="103"/>
      <c r="ES50" s="103">
        <v>1273.47</v>
      </c>
      <c r="ET50" s="103"/>
      <c r="EU50" s="103"/>
      <c r="EV50" s="103">
        <v>1273.47</v>
      </c>
      <c r="EW50" s="103"/>
      <c r="EX50" s="103"/>
      <c r="EY50" s="103">
        <v>1273.47</v>
      </c>
      <c r="EZ50" s="103"/>
      <c r="FA50" s="103"/>
      <c r="FB50" s="103">
        <v>1273.47</v>
      </c>
      <c r="FC50" s="103"/>
      <c r="FD50" s="103"/>
      <c r="FE50" s="103">
        <v>1273.47</v>
      </c>
      <c r="FF50" s="103"/>
      <c r="FG50" s="103"/>
      <c r="FH50" s="103">
        <v>1273.47</v>
      </c>
      <c r="FI50" s="103"/>
      <c r="FJ50" s="103"/>
      <c r="FK50" s="103">
        <v>1273.47</v>
      </c>
      <c r="FL50" s="103"/>
      <c r="FM50" s="103"/>
      <c r="FN50" s="103">
        <v>1273.47</v>
      </c>
      <c r="FO50" s="103"/>
      <c r="FP50" s="103"/>
      <c r="FQ50" s="103">
        <v>1273.47</v>
      </c>
      <c r="FR50" s="107"/>
      <c r="FS50" s="107"/>
      <c r="FT50" s="103">
        <v>1273.47</v>
      </c>
      <c r="FU50" s="107"/>
      <c r="FV50" s="107"/>
      <c r="FW50" s="103">
        <v>1273.47</v>
      </c>
      <c r="FX50" s="107"/>
      <c r="FY50" s="107"/>
      <c r="FZ50" s="103">
        <v>1273.47</v>
      </c>
      <c r="GA50" s="103">
        <f t="shared" si="16"/>
        <v>15281.639999999998</v>
      </c>
    </row>
    <row r="51" spans="1:183" s="109" customFormat="1" ht="12.75">
      <c r="A51" s="96" t="s">
        <v>802</v>
      </c>
      <c r="B51" s="97"/>
      <c r="C51" s="98"/>
      <c r="D51" s="98"/>
      <c r="E51" s="98"/>
      <c r="F51" s="98"/>
      <c r="G51" s="98"/>
      <c r="H51" s="98"/>
      <c r="I51" s="98"/>
      <c r="J51" s="99"/>
      <c r="K51" s="98"/>
      <c r="L51" s="98"/>
      <c r="M51" s="98"/>
      <c r="N51" s="99"/>
      <c r="O51" s="98"/>
      <c r="P51" s="98"/>
      <c r="Q51" s="98"/>
      <c r="R51" s="99"/>
      <c r="S51" s="100"/>
      <c r="T51" s="100"/>
      <c r="U51" s="100"/>
      <c r="V51" s="100"/>
      <c r="W51" s="100"/>
      <c r="X51" s="100"/>
      <c r="Y51" s="101"/>
      <c r="Z51" s="100"/>
      <c r="AA51" s="100"/>
      <c r="AB51" s="101"/>
      <c r="AC51" s="97"/>
      <c r="AD51" s="97"/>
      <c r="AE51" s="97"/>
      <c r="AF51" s="102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2"/>
      <c r="BR51" s="102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4"/>
      <c r="DD51" s="105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6"/>
      <c r="EP51" s="106"/>
      <c r="EQ51" s="103"/>
      <c r="ER51" s="103"/>
      <c r="ES51" s="103">
        <v>2458.46</v>
      </c>
      <c r="ET51" s="103"/>
      <c r="EU51" s="103"/>
      <c r="EV51" s="103">
        <v>2458.46</v>
      </c>
      <c r="EW51" s="103"/>
      <c r="EX51" s="103"/>
      <c r="EY51" s="103">
        <v>2458.46</v>
      </c>
      <c r="EZ51" s="103"/>
      <c r="FA51" s="103"/>
      <c r="FB51" s="103">
        <v>2458.46</v>
      </c>
      <c r="FC51" s="103"/>
      <c r="FD51" s="103"/>
      <c r="FE51" s="103">
        <v>2458.46</v>
      </c>
      <c r="FF51" s="103"/>
      <c r="FG51" s="103"/>
      <c r="FH51" s="103">
        <v>2458.46</v>
      </c>
      <c r="FI51" s="103"/>
      <c r="FJ51" s="103"/>
      <c r="FK51" s="103">
        <v>2458.46</v>
      </c>
      <c r="FL51" s="103"/>
      <c r="FM51" s="103"/>
      <c r="FN51" s="103">
        <v>2458.46</v>
      </c>
      <c r="FO51" s="103"/>
      <c r="FP51" s="103"/>
      <c r="FQ51" s="103">
        <v>2458.46</v>
      </c>
      <c r="FR51" s="107"/>
      <c r="FS51" s="107"/>
      <c r="FT51" s="103">
        <v>2458.46</v>
      </c>
      <c r="FU51" s="107"/>
      <c r="FV51" s="107"/>
      <c r="FW51" s="103">
        <v>2458.46</v>
      </c>
      <c r="FX51" s="107"/>
      <c r="FY51" s="107"/>
      <c r="FZ51" s="103">
        <v>2458.46</v>
      </c>
      <c r="GA51" s="103">
        <f t="shared" si="16"/>
        <v>29501.519999999993</v>
      </c>
    </row>
    <row r="52" spans="1:183" s="109" customFormat="1" ht="12.75">
      <c r="A52" s="96" t="s">
        <v>804</v>
      </c>
      <c r="B52" s="97"/>
      <c r="C52" s="98"/>
      <c r="D52" s="98"/>
      <c r="E52" s="98"/>
      <c r="F52" s="98"/>
      <c r="G52" s="98"/>
      <c r="H52" s="98"/>
      <c r="I52" s="98"/>
      <c r="J52" s="99"/>
      <c r="K52" s="98"/>
      <c r="L52" s="98"/>
      <c r="M52" s="98"/>
      <c r="N52" s="99"/>
      <c r="O52" s="98"/>
      <c r="P52" s="98"/>
      <c r="Q52" s="98"/>
      <c r="R52" s="99"/>
      <c r="S52" s="100"/>
      <c r="T52" s="100"/>
      <c r="U52" s="100"/>
      <c r="V52" s="100"/>
      <c r="W52" s="100"/>
      <c r="X52" s="100"/>
      <c r="Y52" s="101"/>
      <c r="Z52" s="100"/>
      <c r="AA52" s="100"/>
      <c r="AB52" s="101"/>
      <c r="AC52" s="97"/>
      <c r="AD52" s="97"/>
      <c r="AE52" s="97"/>
      <c r="AF52" s="102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2"/>
      <c r="BR52" s="102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4"/>
      <c r="DD52" s="105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6"/>
      <c r="EP52" s="106"/>
      <c r="EQ52" s="103"/>
      <c r="ER52" s="103"/>
      <c r="ES52" s="103">
        <v>475.3</v>
      </c>
      <c r="ET52" s="103"/>
      <c r="EU52" s="103"/>
      <c r="EV52" s="103">
        <v>475.3</v>
      </c>
      <c r="EW52" s="103"/>
      <c r="EX52" s="103"/>
      <c r="EY52" s="103">
        <v>475.3</v>
      </c>
      <c r="EZ52" s="103"/>
      <c r="FA52" s="103"/>
      <c r="FB52" s="103">
        <v>475.3</v>
      </c>
      <c r="FC52" s="103"/>
      <c r="FD52" s="103"/>
      <c r="FE52" s="103">
        <v>475.3</v>
      </c>
      <c r="FF52" s="103"/>
      <c r="FG52" s="103"/>
      <c r="FH52" s="103">
        <v>475.3</v>
      </c>
      <c r="FI52" s="103"/>
      <c r="FJ52" s="103"/>
      <c r="FK52" s="103">
        <v>475.3</v>
      </c>
      <c r="FL52" s="103"/>
      <c r="FM52" s="103"/>
      <c r="FN52" s="103">
        <v>475.3</v>
      </c>
      <c r="FO52" s="103"/>
      <c r="FP52" s="103"/>
      <c r="FQ52" s="103">
        <v>475.3</v>
      </c>
      <c r="FR52" s="107"/>
      <c r="FS52" s="107"/>
      <c r="FT52" s="103">
        <v>475.3</v>
      </c>
      <c r="FU52" s="107"/>
      <c r="FV52" s="107"/>
      <c r="FW52" s="103">
        <v>475.3</v>
      </c>
      <c r="FX52" s="107"/>
      <c r="FY52" s="107"/>
      <c r="FZ52" s="103">
        <v>475.3</v>
      </c>
      <c r="GA52" s="103">
        <f t="shared" si="16"/>
        <v>5703.600000000001</v>
      </c>
    </row>
    <row r="53" spans="1:183" s="3" customFormat="1" ht="12.75">
      <c r="A53" s="153" t="s">
        <v>56</v>
      </c>
      <c r="B53" s="15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42"/>
      <c r="U53" s="42"/>
      <c r="V53" s="30"/>
      <c r="W53" s="30"/>
      <c r="X53" s="30"/>
      <c r="Y53" s="35"/>
      <c r="Z53" s="30"/>
      <c r="AA53" s="30"/>
      <c r="AB53" s="35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42"/>
      <c r="AN53" s="42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10"/>
      <c r="DD53" s="39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47"/>
      <c r="EP53" s="47"/>
      <c r="EQ53" s="30"/>
      <c r="ER53" s="30"/>
      <c r="ES53" s="156">
        <f>SUM(ES54:ES60)</f>
        <v>127752.19</v>
      </c>
      <c r="ET53" s="30"/>
      <c r="EU53" s="30"/>
      <c r="EV53" s="156">
        <f>SUM(EV54:EV60)</f>
        <v>160544.11</v>
      </c>
      <c r="EW53" s="30"/>
      <c r="EX53" s="30"/>
      <c r="EY53" s="156">
        <f>SUM(EY54:EY60)</f>
        <v>164177.37999999998</v>
      </c>
      <c r="EZ53" s="30"/>
      <c r="FA53" s="30"/>
      <c r="FB53" s="156">
        <f>SUM(FB54:FB60)</f>
        <v>156982.11999999997</v>
      </c>
      <c r="FC53" s="30"/>
      <c r="FD53" s="30"/>
      <c r="FE53" s="156">
        <f>SUM(FE54:FE60)</f>
        <v>157467.44999999998</v>
      </c>
      <c r="FF53" s="30"/>
      <c r="FG53" s="30"/>
      <c r="FH53" s="156">
        <f>SUM(FH54:FH60)</f>
        <v>187870.22999999998</v>
      </c>
      <c r="FI53" s="30"/>
      <c r="FJ53" s="30"/>
      <c r="FK53" s="156">
        <f>SUM(FK54:FK60)</f>
        <v>154713.95999999996</v>
      </c>
      <c r="FL53" s="30"/>
      <c r="FM53" s="30"/>
      <c r="FN53" s="156">
        <f>SUM(FN54:FN60)</f>
        <v>163278.61</v>
      </c>
      <c r="FO53" s="30"/>
      <c r="FP53" s="30"/>
      <c r="FQ53" s="156">
        <f>SUM(FQ54:FQ60)</f>
        <v>158032.24</v>
      </c>
      <c r="FR53" s="51"/>
      <c r="FS53" s="51"/>
      <c r="FT53" s="156">
        <f>SUM(FT54:FT60)</f>
        <v>157302.22999999998</v>
      </c>
      <c r="FU53" s="51"/>
      <c r="FV53" s="51"/>
      <c r="FW53" s="156">
        <f>SUM(FW54:FW60)</f>
        <v>165007.93999999997</v>
      </c>
      <c r="FX53" s="51"/>
      <c r="FY53" s="51"/>
      <c r="FZ53" s="156">
        <f>SUM(FZ54:FZ60)</f>
        <v>157717.81999999998</v>
      </c>
      <c r="GA53" s="18">
        <f>SUM(ES53:FZ53)</f>
        <v>1910846.2799999998</v>
      </c>
    </row>
    <row r="54" spans="1:183" s="109" customFormat="1" ht="12.75">
      <c r="A54" s="96" t="s">
        <v>793</v>
      </c>
      <c r="B54" s="97"/>
      <c r="C54" s="98">
        <f>9470.15+54733.82</f>
        <v>64203.97</v>
      </c>
      <c r="D54" s="98"/>
      <c r="E54" s="98">
        <f>9672.12+56390.39</f>
        <v>66062.51</v>
      </c>
      <c r="F54" s="98"/>
      <c r="G54" s="98">
        <f>9631.06+59550.47</f>
        <v>69181.53</v>
      </c>
      <c r="H54" s="98"/>
      <c r="I54" s="98">
        <f>9786.95+57503.24</f>
        <v>67290.19</v>
      </c>
      <c r="J54" s="99"/>
      <c r="K54" s="98">
        <f>9966.28+58763.63</f>
        <v>68729.91</v>
      </c>
      <c r="L54" s="98"/>
      <c r="M54" s="98">
        <f>10070.99+58892.19</f>
        <v>68963.18000000001</v>
      </c>
      <c r="N54" s="99"/>
      <c r="O54" s="98">
        <f>10103.96+59546.19</f>
        <v>69650.15</v>
      </c>
      <c r="P54" s="98"/>
      <c r="Q54" s="98">
        <f>9914.19+60085.57</f>
        <v>69999.76</v>
      </c>
      <c r="R54" s="99"/>
      <c r="S54" s="100">
        <f>C54+E54+G54+I54+K54+M54+O54+Q54</f>
        <v>544081.2</v>
      </c>
      <c r="T54" s="98"/>
      <c r="U54" s="98"/>
      <c r="V54" s="98">
        <f>10401.73+73016.61</f>
        <v>83418.34</v>
      </c>
      <c r="W54" s="98"/>
      <c r="X54" s="98"/>
      <c r="Y54" s="110">
        <f>10379.88+39791.62</f>
        <v>50171.5</v>
      </c>
      <c r="Z54" s="98"/>
      <c r="AA54" s="98"/>
      <c r="AB54" s="110">
        <f>10318.98+67851.14</f>
        <v>78170.12</v>
      </c>
      <c r="AC54" s="97"/>
      <c r="AD54" s="97"/>
      <c r="AE54" s="97">
        <f>10190.99+54649.46</f>
        <v>64840.45</v>
      </c>
      <c r="AF54" s="102">
        <f t="shared" si="5"/>
        <v>820681.61</v>
      </c>
      <c r="AG54" s="98"/>
      <c r="AH54" s="98"/>
      <c r="AI54" s="98">
        <f>10624.82+58166.2</f>
        <v>68791.01999999999</v>
      </c>
      <c r="AJ54" s="98"/>
      <c r="AK54" s="98"/>
      <c r="AL54" s="98">
        <f>11052.56+56567.97</f>
        <v>67620.53</v>
      </c>
      <c r="AM54" s="98"/>
      <c r="AN54" s="98"/>
      <c r="AO54" s="98">
        <f>10946.27+63115.38</f>
        <v>74061.65</v>
      </c>
      <c r="AP54" s="98"/>
      <c r="AQ54" s="98"/>
      <c r="AR54" s="98">
        <f>11058.09+60552.06</f>
        <v>71610.15</v>
      </c>
      <c r="AS54" s="98"/>
      <c r="AT54" s="98"/>
      <c r="AU54" s="98">
        <f>10703.83+63877.09</f>
        <v>74580.92</v>
      </c>
      <c r="AV54" s="98"/>
      <c r="AW54" s="98"/>
      <c r="AX54" s="98">
        <f>10649.45+56318.86</f>
        <v>66968.31</v>
      </c>
      <c r="AY54" s="98"/>
      <c r="AZ54" s="98"/>
      <c r="BA54" s="98">
        <f>10654.54+62213.07</f>
        <v>72867.61</v>
      </c>
      <c r="BB54" s="98"/>
      <c r="BC54" s="98"/>
      <c r="BD54" s="98">
        <v>89507.56</v>
      </c>
      <c r="BE54" s="98"/>
      <c r="BF54" s="98"/>
      <c r="BG54" s="98">
        <v>66454.58</v>
      </c>
      <c r="BH54" s="98"/>
      <c r="BI54" s="98"/>
      <c r="BJ54" s="98">
        <v>71045.63</v>
      </c>
      <c r="BK54" s="98"/>
      <c r="BL54" s="98"/>
      <c r="BM54" s="98">
        <v>78408.43</v>
      </c>
      <c r="BN54" s="98"/>
      <c r="BO54" s="98"/>
      <c r="BP54" s="98">
        <v>74680.16</v>
      </c>
      <c r="BQ54" s="102">
        <f t="shared" si="6"/>
        <v>876596.55</v>
      </c>
      <c r="BR54" s="102">
        <f t="shared" si="7"/>
        <v>1697278.1600000001</v>
      </c>
      <c r="BS54" s="98"/>
      <c r="BT54" s="98"/>
      <c r="BU54" s="98">
        <v>70782.58</v>
      </c>
      <c r="BV54" s="98"/>
      <c r="BW54" s="98"/>
      <c r="BX54" s="98">
        <v>79897.09</v>
      </c>
      <c r="BY54" s="98"/>
      <c r="BZ54" s="98"/>
      <c r="CA54" s="98">
        <v>82089.19</v>
      </c>
      <c r="CB54" s="98"/>
      <c r="CC54" s="98"/>
      <c r="CD54" s="98">
        <v>84043.57</v>
      </c>
      <c r="CE54" s="98"/>
      <c r="CF54" s="98"/>
      <c r="CG54" s="98">
        <v>82251.54</v>
      </c>
      <c r="CH54" s="98"/>
      <c r="CI54" s="98"/>
      <c r="CJ54" s="98">
        <v>86603.22</v>
      </c>
      <c r="CK54" s="98"/>
      <c r="CL54" s="98"/>
      <c r="CM54" s="98">
        <v>87185.88</v>
      </c>
      <c r="CN54" s="98"/>
      <c r="CO54" s="98"/>
      <c r="CP54" s="98">
        <v>82662.54</v>
      </c>
      <c r="CQ54" s="98"/>
      <c r="CR54" s="98"/>
      <c r="CS54" s="98">
        <v>76618.55</v>
      </c>
      <c r="CT54" s="98"/>
      <c r="CU54" s="98"/>
      <c r="CV54" s="98">
        <v>84413.71</v>
      </c>
      <c r="CW54" s="98"/>
      <c r="CX54" s="98"/>
      <c r="CY54" s="98">
        <v>80388.74</v>
      </c>
      <c r="CZ54" s="98"/>
      <c r="DA54" s="98"/>
      <c r="DB54" s="98">
        <v>80892.7</v>
      </c>
      <c r="DC54" s="104">
        <f t="shared" si="8"/>
        <v>977829.3099999998</v>
      </c>
      <c r="DD54" s="105">
        <f t="shared" si="9"/>
        <v>2675107.4699999997</v>
      </c>
      <c r="DE54" s="98"/>
      <c r="DF54" s="98"/>
      <c r="DG54" s="98">
        <v>85091.74</v>
      </c>
      <c r="DH54" s="98"/>
      <c r="DI54" s="98"/>
      <c r="DJ54" s="98">
        <v>117404.79</v>
      </c>
      <c r="DK54" s="98"/>
      <c r="DL54" s="98"/>
      <c r="DM54" s="98">
        <v>124116.14</v>
      </c>
      <c r="DN54" s="98"/>
      <c r="DO54" s="98"/>
      <c r="DP54" s="98">
        <v>124363.73</v>
      </c>
      <c r="DQ54" s="98"/>
      <c r="DR54" s="98"/>
      <c r="DS54" s="98">
        <v>123635.17</v>
      </c>
      <c r="DT54" s="98"/>
      <c r="DU54" s="98"/>
      <c r="DV54" s="98">
        <v>122047.53</v>
      </c>
      <c r="DW54" s="98"/>
      <c r="DX54" s="98"/>
      <c r="DY54" s="98">
        <v>122409.93</v>
      </c>
      <c r="DZ54" s="98"/>
      <c r="EA54" s="98"/>
      <c r="EB54" s="98">
        <v>122748.67</v>
      </c>
      <c r="EC54" s="98"/>
      <c r="ED54" s="98"/>
      <c r="EE54" s="98">
        <v>122826.84</v>
      </c>
      <c r="EF54" s="98"/>
      <c r="EG54" s="98"/>
      <c r="EH54" s="98">
        <v>128236.06</v>
      </c>
      <c r="EI54" s="98"/>
      <c r="EJ54" s="98"/>
      <c r="EK54" s="98">
        <v>123277.34</v>
      </c>
      <c r="EL54" s="98"/>
      <c r="EM54" s="98"/>
      <c r="EN54" s="98">
        <v>115350.72</v>
      </c>
      <c r="EO54" s="106">
        <f t="shared" si="14"/>
        <v>1431508.6600000001</v>
      </c>
      <c r="EP54" s="106">
        <f t="shared" si="15"/>
        <v>4106616.13</v>
      </c>
      <c r="EQ54" s="98"/>
      <c r="ER54" s="98"/>
      <c r="ES54" s="98">
        <v>122831.09</v>
      </c>
      <c r="ET54" s="98"/>
      <c r="EU54" s="98"/>
      <c r="EV54" s="98">
        <v>155623.01</v>
      </c>
      <c r="EW54" s="98"/>
      <c r="EX54" s="98"/>
      <c r="EY54" s="98">
        <v>159256.28</v>
      </c>
      <c r="EZ54" s="98"/>
      <c r="FA54" s="98"/>
      <c r="FB54" s="98">
        <v>152061.02</v>
      </c>
      <c r="FC54" s="98"/>
      <c r="FD54" s="98"/>
      <c r="FE54" s="98">
        <v>152546.35</v>
      </c>
      <c r="FF54" s="98"/>
      <c r="FG54" s="98"/>
      <c r="FH54" s="98">
        <v>182949.13</v>
      </c>
      <c r="FI54" s="98"/>
      <c r="FJ54" s="98"/>
      <c r="FK54" s="98">
        <v>149792.86</v>
      </c>
      <c r="FL54" s="98"/>
      <c r="FM54" s="98"/>
      <c r="FN54" s="98">
        <v>158357.51</v>
      </c>
      <c r="FO54" s="98"/>
      <c r="FP54" s="98"/>
      <c r="FQ54" s="98">
        <v>153111.14</v>
      </c>
      <c r="FR54" s="107"/>
      <c r="FS54" s="107"/>
      <c r="FT54" s="111">
        <v>152381.13</v>
      </c>
      <c r="FU54" s="107"/>
      <c r="FV54" s="107"/>
      <c r="FW54" s="111">
        <v>160086.84</v>
      </c>
      <c r="FX54" s="107"/>
      <c r="FY54" s="107"/>
      <c r="FZ54" s="111">
        <v>152796.72</v>
      </c>
      <c r="GA54" s="103">
        <f t="shared" si="16"/>
        <v>1851793.08</v>
      </c>
    </row>
    <row r="55" spans="1:183" s="109" customFormat="1" ht="12.75">
      <c r="A55" s="96" t="s">
        <v>794</v>
      </c>
      <c r="B55" s="97"/>
      <c r="C55" s="98"/>
      <c r="D55" s="98"/>
      <c r="E55" s="98"/>
      <c r="F55" s="98"/>
      <c r="G55" s="98"/>
      <c r="H55" s="98"/>
      <c r="I55" s="98"/>
      <c r="J55" s="99"/>
      <c r="K55" s="98"/>
      <c r="L55" s="98"/>
      <c r="M55" s="98"/>
      <c r="N55" s="99"/>
      <c r="O55" s="98"/>
      <c r="P55" s="98"/>
      <c r="Q55" s="98"/>
      <c r="R55" s="99"/>
      <c r="S55" s="100"/>
      <c r="T55" s="98"/>
      <c r="U55" s="98"/>
      <c r="V55" s="98"/>
      <c r="W55" s="98"/>
      <c r="X55" s="98"/>
      <c r="Y55" s="110"/>
      <c r="Z55" s="98"/>
      <c r="AA55" s="98"/>
      <c r="AB55" s="110"/>
      <c r="AC55" s="97"/>
      <c r="AD55" s="97"/>
      <c r="AE55" s="97"/>
      <c r="AF55" s="102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102"/>
      <c r="BR55" s="102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104"/>
      <c r="DD55" s="105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106"/>
      <c r="EP55" s="106"/>
      <c r="EQ55" s="98"/>
      <c r="ER55" s="98"/>
      <c r="ES55" s="98">
        <v>499.46</v>
      </c>
      <c r="ET55" s="98"/>
      <c r="EU55" s="98"/>
      <c r="EV55" s="98">
        <v>499.46</v>
      </c>
      <c r="EW55" s="98"/>
      <c r="EX55" s="98"/>
      <c r="EY55" s="98">
        <v>499.46</v>
      </c>
      <c r="EZ55" s="98"/>
      <c r="FA55" s="98"/>
      <c r="FB55" s="98">
        <v>499.46</v>
      </c>
      <c r="FC55" s="98"/>
      <c r="FD55" s="98"/>
      <c r="FE55" s="98">
        <v>499.46</v>
      </c>
      <c r="FF55" s="98"/>
      <c r="FG55" s="98"/>
      <c r="FH55" s="98">
        <v>499.46</v>
      </c>
      <c r="FI55" s="98"/>
      <c r="FJ55" s="98"/>
      <c r="FK55" s="98">
        <v>499.46</v>
      </c>
      <c r="FL55" s="98"/>
      <c r="FM55" s="98"/>
      <c r="FN55" s="98">
        <v>499.46</v>
      </c>
      <c r="FO55" s="98"/>
      <c r="FP55" s="98"/>
      <c r="FQ55" s="98">
        <v>499.46</v>
      </c>
      <c r="FR55" s="107"/>
      <c r="FS55" s="107"/>
      <c r="FT55" s="98">
        <v>499.46</v>
      </c>
      <c r="FU55" s="107"/>
      <c r="FV55" s="107"/>
      <c r="FW55" s="98">
        <v>499.46</v>
      </c>
      <c r="FX55" s="107"/>
      <c r="FY55" s="107"/>
      <c r="FZ55" s="98">
        <v>499.46</v>
      </c>
      <c r="GA55" s="103">
        <v>5993.48</v>
      </c>
    </row>
    <row r="56" spans="1:185" s="109" customFormat="1" ht="12.75">
      <c r="A56" s="96" t="s">
        <v>795</v>
      </c>
      <c r="B56" s="97"/>
      <c r="C56" s="98"/>
      <c r="D56" s="98"/>
      <c r="E56" s="98"/>
      <c r="F56" s="98"/>
      <c r="G56" s="98"/>
      <c r="H56" s="98"/>
      <c r="I56" s="98"/>
      <c r="J56" s="99"/>
      <c r="K56" s="98"/>
      <c r="L56" s="98"/>
      <c r="M56" s="98"/>
      <c r="N56" s="99"/>
      <c r="O56" s="98"/>
      <c r="P56" s="98"/>
      <c r="Q56" s="98"/>
      <c r="R56" s="99"/>
      <c r="S56" s="100"/>
      <c r="T56" s="98"/>
      <c r="U56" s="98"/>
      <c r="V56" s="98"/>
      <c r="W56" s="98"/>
      <c r="X56" s="98"/>
      <c r="Y56" s="110"/>
      <c r="Z56" s="98"/>
      <c r="AA56" s="98"/>
      <c r="AB56" s="110"/>
      <c r="AC56" s="97"/>
      <c r="AD56" s="97"/>
      <c r="AE56" s="97"/>
      <c r="AF56" s="102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102"/>
      <c r="BR56" s="102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104"/>
      <c r="DD56" s="105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106"/>
      <c r="EP56" s="106"/>
      <c r="EQ56" s="98"/>
      <c r="ER56" s="98"/>
      <c r="ES56" s="98">
        <v>208.84</v>
      </c>
      <c r="ET56" s="98"/>
      <c r="EU56" s="98"/>
      <c r="EV56" s="98">
        <v>208.84</v>
      </c>
      <c r="EW56" s="98"/>
      <c r="EX56" s="98"/>
      <c r="EY56" s="98">
        <v>208.84</v>
      </c>
      <c r="EZ56" s="98"/>
      <c r="FA56" s="98"/>
      <c r="FB56" s="98">
        <v>208.84</v>
      </c>
      <c r="FC56" s="98"/>
      <c r="FD56" s="98"/>
      <c r="FE56" s="98">
        <v>208.84</v>
      </c>
      <c r="FF56" s="98"/>
      <c r="FG56" s="98"/>
      <c r="FH56" s="98">
        <v>208.84</v>
      </c>
      <c r="FI56" s="98"/>
      <c r="FJ56" s="98"/>
      <c r="FK56" s="98">
        <v>208.84</v>
      </c>
      <c r="FL56" s="98"/>
      <c r="FM56" s="98"/>
      <c r="FN56" s="98">
        <v>208.84</v>
      </c>
      <c r="FO56" s="98"/>
      <c r="FP56" s="98"/>
      <c r="FQ56" s="98">
        <v>208.84</v>
      </c>
      <c r="FR56" s="107"/>
      <c r="FS56" s="107"/>
      <c r="FT56" s="98">
        <v>208.84</v>
      </c>
      <c r="FU56" s="107"/>
      <c r="FV56" s="107"/>
      <c r="FW56" s="98">
        <v>208.84</v>
      </c>
      <c r="FX56" s="107"/>
      <c r="FY56" s="107"/>
      <c r="FZ56" s="98">
        <v>208.84</v>
      </c>
      <c r="GA56" s="103">
        <v>2506.05</v>
      </c>
      <c r="GC56" s="163">
        <f>GA58+GA59</f>
        <v>35357.380000000005</v>
      </c>
    </row>
    <row r="57" spans="1:183" s="109" customFormat="1" ht="12.75">
      <c r="A57" s="96" t="s">
        <v>796</v>
      </c>
      <c r="B57" s="97"/>
      <c r="C57" s="98"/>
      <c r="D57" s="98"/>
      <c r="E57" s="98"/>
      <c r="F57" s="98"/>
      <c r="G57" s="98"/>
      <c r="H57" s="98"/>
      <c r="I57" s="98"/>
      <c r="J57" s="99"/>
      <c r="K57" s="98"/>
      <c r="L57" s="98"/>
      <c r="M57" s="98"/>
      <c r="N57" s="99"/>
      <c r="O57" s="98"/>
      <c r="P57" s="98"/>
      <c r="Q57" s="98"/>
      <c r="R57" s="99"/>
      <c r="S57" s="100"/>
      <c r="T57" s="98"/>
      <c r="U57" s="98"/>
      <c r="V57" s="98"/>
      <c r="W57" s="98"/>
      <c r="X57" s="98"/>
      <c r="Y57" s="110"/>
      <c r="Z57" s="98"/>
      <c r="AA57" s="98"/>
      <c r="AB57" s="110"/>
      <c r="AC57" s="97"/>
      <c r="AD57" s="97"/>
      <c r="AE57" s="97"/>
      <c r="AF57" s="102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102"/>
      <c r="BR57" s="102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104"/>
      <c r="DD57" s="105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106"/>
      <c r="EP57" s="106"/>
      <c r="EQ57" s="98"/>
      <c r="ER57" s="98"/>
      <c r="ES57" s="98">
        <v>791.05</v>
      </c>
      <c r="ET57" s="98"/>
      <c r="EU57" s="98"/>
      <c r="EV57" s="98">
        <v>791.05</v>
      </c>
      <c r="EW57" s="98"/>
      <c r="EX57" s="98"/>
      <c r="EY57" s="98">
        <v>791.05</v>
      </c>
      <c r="EZ57" s="98"/>
      <c r="FA57" s="98"/>
      <c r="FB57" s="98">
        <v>791.05</v>
      </c>
      <c r="FC57" s="98"/>
      <c r="FD57" s="98"/>
      <c r="FE57" s="98">
        <v>791.05</v>
      </c>
      <c r="FF57" s="98"/>
      <c r="FG57" s="98"/>
      <c r="FH57" s="98">
        <v>791.05</v>
      </c>
      <c r="FI57" s="98"/>
      <c r="FJ57" s="98"/>
      <c r="FK57" s="98">
        <v>791.05</v>
      </c>
      <c r="FL57" s="98"/>
      <c r="FM57" s="98"/>
      <c r="FN57" s="98">
        <v>791.05</v>
      </c>
      <c r="FO57" s="98"/>
      <c r="FP57" s="98"/>
      <c r="FQ57" s="98">
        <v>791.05</v>
      </c>
      <c r="FR57" s="107"/>
      <c r="FS57" s="107"/>
      <c r="FT57" s="98">
        <v>791.05</v>
      </c>
      <c r="FU57" s="107"/>
      <c r="FV57" s="107"/>
      <c r="FW57" s="98">
        <v>791.05</v>
      </c>
      <c r="FX57" s="107"/>
      <c r="FY57" s="107"/>
      <c r="FZ57" s="98">
        <v>791.05</v>
      </c>
      <c r="GA57" s="103">
        <v>9492.6</v>
      </c>
    </row>
    <row r="58" spans="1:183" s="109" customFormat="1" ht="12.75">
      <c r="A58" s="96" t="s">
        <v>803</v>
      </c>
      <c r="B58" s="97"/>
      <c r="C58" s="98"/>
      <c r="D58" s="98"/>
      <c r="E58" s="98"/>
      <c r="F58" s="98"/>
      <c r="G58" s="98"/>
      <c r="H58" s="98"/>
      <c r="I58" s="98"/>
      <c r="J58" s="99"/>
      <c r="K58" s="98"/>
      <c r="L58" s="98"/>
      <c r="M58" s="98"/>
      <c r="N58" s="99"/>
      <c r="O58" s="98"/>
      <c r="P58" s="98"/>
      <c r="Q58" s="98"/>
      <c r="R58" s="99"/>
      <c r="S58" s="100"/>
      <c r="T58" s="98"/>
      <c r="U58" s="98"/>
      <c r="V58" s="98"/>
      <c r="W58" s="98"/>
      <c r="X58" s="98"/>
      <c r="Y58" s="110"/>
      <c r="Z58" s="98"/>
      <c r="AA58" s="98"/>
      <c r="AB58" s="110"/>
      <c r="AC58" s="97"/>
      <c r="AD58" s="97"/>
      <c r="AE58" s="97"/>
      <c r="AF58" s="102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102"/>
      <c r="BR58" s="102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104"/>
      <c r="DD58" s="105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106"/>
      <c r="EP58" s="106"/>
      <c r="EQ58" s="98"/>
      <c r="ER58" s="98"/>
      <c r="ES58" s="98">
        <v>781.53</v>
      </c>
      <c r="ET58" s="98"/>
      <c r="EU58" s="98"/>
      <c r="EV58" s="98">
        <v>781.53</v>
      </c>
      <c r="EW58" s="98"/>
      <c r="EX58" s="98"/>
      <c r="EY58" s="98">
        <v>781.53</v>
      </c>
      <c r="EZ58" s="98"/>
      <c r="FA58" s="98"/>
      <c r="FB58" s="98">
        <v>781.53</v>
      </c>
      <c r="FC58" s="98"/>
      <c r="FD58" s="98"/>
      <c r="FE58" s="98">
        <v>781.53</v>
      </c>
      <c r="FF58" s="98"/>
      <c r="FG58" s="98"/>
      <c r="FH58" s="98">
        <v>781.53</v>
      </c>
      <c r="FI58" s="98"/>
      <c r="FJ58" s="98"/>
      <c r="FK58" s="98">
        <v>781.53</v>
      </c>
      <c r="FL58" s="98"/>
      <c r="FM58" s="98"/>
      <c r="FN58" s="98">
        <v>781.53</v>
      </c>
      <c r="FO58" s="98"/>
      <c r="FP58" s="98"/>
      <c r="FQ58" s="98">
        <v>781.53</v>
      </c>
      <c r="FR58" s="107"/>
      <c r="FS58" s="107"/>
      <c r="FT58" s="98">
        <v>781.53</v>
      </c>
      <c r="FU58" s="107"/>
      <c r="FV58" s="107"/>
      <c r="FW58" s="98">
        <v>781.53</v>
      </c>
      <c r="FX58" s="107"/>
      <c r="FY58" s="107"/>
      <c r="FZ58" s="98">
        <v>781.53</v>
      </c>
      <c r="GA58" s="103">
        <v>9378.34</v>
      </c>
    </row>
    <row r="59" spans="1:183" s="109" customFormat="1" ht="12.75">
      <c r="A59" s="96" t="s">
        <v>802</v>
      </c>
      <c r="B59" s="97"/>
      <c r="C59" s="98"/>
      <c r="D59" s="98"/>
      <c r="E59" s="98"/>
      <c r="F59" s="98"/>
      <c r="G59" s="98"/>
      <c r="H59" s="98"/>
      <c r="I59" s="98"/>
      <c r="J59" s="99"/>
      <c r="K59" s="98"/>
      <c r="L59" s="98"/>
      <c r="M59" s="98"/>
      <c r="N59" s="99"/>
      <c r="O59" s="98"/>
      <c r="P59" s="98"/>
      <c r="Q59" s="98"/>
      <c r="R59" s="99"/>
      <c r="S59" s="100"/>
      <c r="T59" s="98"/>
      <c r="U59" s="98"/>
      <c r="V59" s="98"/>
      <c r="W59" s="98"/>
      <c r="X59" s="98"/>
      <c r="Y59" s="110"/>
      <c r="Z59" s="98"/>
      <c r="AA59" s="98"/>
      <c r="AB59" s="110"/>
      <c r="AC59" s="97"/>
      <c r="AD59" s="97"/>
      <c r="AE59" s="97"/>
      <c r="AF59" s="102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102"/>
      <c r="BR59" s="102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104"/>
      <c r="DD59" s="105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106"/>
      <c r="EP59" s="106"/>
      <c r="EQ59" s="98"/>
      <c r="ER59" s="98"/>
      <c r="ES59" s="98">
        <v>2164.92</v>
      </c>
      <c r="ET59" s="98"/>
      <c r="EU59" s="98"/>
      <c r="EV59" s="98">
        <v>2164.92</v>
      </c>
      <c r="EW59" s="98"/>
      <c r="EX59" s="98"/>
      <c r="EY59" s="98">
        <v>2164.92</v>
      </c>
      <c r="EZ59" s="98"/>
      <c r="FA59" s="98"/>
      <c r="FB59" s="98">
        <v>2164.92</v>
      </c>
      <c r="FC59" s="98"/>
      <c r="FD59" s="98"/>
      <c r="FE59" s="98">
        <v>2164.92</v>
      </c>
      <c r="FF59" s="98"/>
      <c r="FG59" s="98"/>
      <c r="FH59" s="98">
        <v>2164.92</v>
      </c>
      <c r="FI59" s="98"/>
      <c r="FJ59" s="98"/>
      <c r="FK59" s="98">
        <v>2164.92</v>
      </c>
      <c r="FL59" s="98"/>
      <c r="FM59" s="98"/>
      <c r="FN59" s="98">
        <v>2164.92</v>
      </c>
      <c r="FO59" s="98"/>
      <c r="FP59" s="98"/>
      <c r="FQ59" s="98">
        <v>2164.92</v>
      </c>
      <c r="FR59" s="107"/>
      <c r="FS59" s="107"/>
      <c r="FT59" s="98">
        <v>2164.92</v>
      </c>
      <c r="FU59" s="107"/>
      <c r="FV59" s="107"/>
      <c r="FW59" s="98">
        <v>2164.92</v>
      </c>
      <c r="FX59" s="107"/>
      <c r="FY59" s="107"/>
      <c r="FZ59" s="98">
        <v>2164.92</v>
      </c>
      <c r="GA59" s="103">
        <v>25979.04</v>
      </c>
    </row>
    <row r="60" spans="1:183" s="109" customFormat="1" ht="12.75">
      <c r="A60" s="96" t="s">
        <v>804</v>
      </c>
      <c r="B60" s="97"/>
      <c r="C60" s="98"/>
      <c r="D60" s="98"/>
      <c r="E60" s="98"/>
      <c r="F60" s="98"/>
      <c r="G60" s="98"/>
      <c r="H60" s="98"/>
      <c r="I60" s="98"/>
      <c r="J60" s="99"/>
      <c r="K60" s="98"/>
      <c r="L60" s="98"/>
      <c r="M60" s="98"/>
      <c r="N60" s="99"/>
      <c r="O60" s="98"/>
      <c r="P60" s="98"/>
      <c r="Q60" s="98"/>
      <c r="R60" s="99"/>
      <c r="S60" s="100"/>
      <c r="T60" s="98"/>
      <c r="U60" s="98"/>
      <c r="V60" s="98"/>
      <c r="W60" s="98"/>
      <c r="X60" s="98"/>
      <c r="Y60" s="110"/>
      <c r="Z60" s="98"/>
      <c r="AA60" s="98"/>
      <c r="AB60" s="110"/>
      <c r="AC60" s="97"/>
      <c r="AD60" s="97"/>
      <c r="AE60" s="97"/>
      <c r="AF60" s="102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102"/>
      <c r="BR60" s="102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104"/>
      <c r="DD60" s="105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106"/>
      <c r="EP60" s="106"/>
      <c r="EQ60" s="98"/>
      <c r="ER60" s="98"/>
      <c r="ES60" s="98">
        <v>475.3</v>
      </c>
      <c r="ET60" s="98"/>
      <c r="EU60" s="98"/>
      <c r="EV60" s="98">
        <v>475.3</v>
      </c>
      <c r="EW60" s="98"/>
      <c r="EX60" s="98"/>
      <c r="EY60" s="98">
        <v>475.3</v>
      </c>
      <c r="EZ60" s="98"/>
      <c r="FA60" s="98"/>
      <c r="FB60" s="98">
        <v>475.3</v>
      </c>
      <c r="FC60" s="98"/>
      <c r="FD60" s="98"/>
      <c r="FE60" s="98">
        <v>475.3</v>
      </c>
      <c r="FF60" s="98"/>
      <c r="FG60" s="98"/>
      <c r="FH60" s="98">
        <v>475.3</v>
      </c>
      <c r="FI60" s="98"/>
      <c r="FJ60" s="98"/>
      <c r="FK60" s="98">
        <v>475.3</v>
      </c>
      <c r="FL60" s="98"/>
      <c r="FM60" s="98"/>
      <c r="FN60" s="98">
        <v>475.3</v>
      </c>
      <c r="FO60" s="98"/>
      <c r="FP60" s="98"/>
      <c r="FQ60" s="98">
        <v>475.3</v>
      </c>
      <c r="FR60" s="107"/>
      <c r="FS60" s="107"/>
      <c r="FT60" s="98">
        <v>475.3</v>
      </c>
      <c r="FU60" s="107"/>
      <c r="FV60" s="107"/>
      <c r="FW60" s="98">
        <v>475.3</v>
      </c>
      <c r="FX60" s="107"/>
      <c r="FY60" s="107"/>
      <c r="FZ60" s="98">
        <v>475.3</v>
      </c>
      <c r="GA60" s="103">
        <v>5703.6</v>
      </c>
    </row>
    <row r="61" spans="1:183" s="4" customFormat="1" ht="18" customHeight="1">
      <c r="A61" s="41" t="s">
        <v>57</v>
      </c>
      <c r="B61" s="19">
        <v>57671.95</v>
      </c>
      <c r="C61" s="48">
        <f>C46-C54</f>
        <v>4612.600000000006</v>
      </c>
      <c r="D61" s="48"/>
      <c r="E61" s="48">
        <f aca="true" t="shared" si="17" ref="E61:Q61">E46-E54</f>
        <v>2754.060000000012</v>
      </c>
      <c r="F61" s="48"/>
      <c r="G61" s="48">
        <f t="shared" si="17"/>
        <v>-364.95999999999185</v>
      </c>
      <c r="H61" s="48"/>
      <c r="I61" s="48">
        <f t="shared" si="17"/>
        <v>1526.3800000000047</v>
      </c>
      <c r="J61" s="48"/>
      <c r="K61" s="48">
        <f t="shared" si="17"/>
        <v>86.66000000000349</v>
      </c>
      <c r="L61" s="48"/>
      <c r="M61" s="48">
        <f t="shared" si="17"/>
        <v>-146.61000000000058</v>
      </c>
      <c r="N61" s="48"/>
      <c r="O61" s="48">
        <f t="shared" si="17"/>
        <v>-833.5799999999872</v>
      </c>
      <c r="P61" s="48"/>
      <c r="Q61" s="48">
        <f t="shared" si="17"/>
        <v>-1183.1899999999878</v>
      </c>
      <c r="R61" s="48"/>
      <c r="S61" s="18">
        <v>35136.87</v>
      </c>
      <c r="T61" s="48"/>
      <c r="U61" s="48"/>
      <c r="V61" s="48">
        <f>V46-V54</f>
        <v>-14601.76999999999</v>
      </c>
      <c r="W61" s="48">
        <f aca="true" t="shared" si="18" ref="W61:AL61">W46-W54</f>
        <v>0</v>
      </c>
      <c r="X61" s="48">
        <f t="shared" si="18"/>
        <v>0</v>
      </c>
      <c r="Y61" s="48">
        <f t="shared" si="18"/>
        <v>18645.070000000007</v>
      </c>
      <c r="Z61" s="48">
        <f t="shared" si="18"/>
        <v>0</v>
      </c>
      <c r="AA61" s="48">
        <f t="shared" si="18"/>
        <v>0</v>
      </c>
      <c r="AB61" s="48">
        <f t="shared" si="18"/>
        <v>-9353.549999999988</v>
      </c>
      <c r="AC61" s="48">
        <f t="shared" si="18"/>
        <v>0</v>
      </c>
      <c r="AD61" s="48">
        <f t="shared" si="18"/>
        <v>0</v>
      </c>
      <c r="AE61" s="48">
        <f t="shared" si="18"/>
        <v>3976.12000000001</v>
      </c>
      <c r="AF61" s="30">
        <f t="shared" si="5"/>
        <v>33802.74000000004</v>
      </c>
      <c r="AG61" s="48">
        <f t="shared" si="18"/>
        <v>0</v>
      </c>
      <c r="AH61" s="48">
        <f t="shared" si="18"/>
        <v>0</v>
      </c>
      <c r="AI61" s="48">
        <f t="shared" si="18"/>
        <v>2698.7300000000105</v>
      </c>
      <c r="AJ61" s="48">
        <f t="shared" si="18"/>
        <v>0</v>
      </c>
      <c r="AK61" s="48">
        <f t="shared" si="18"/>
        <v>0</v>
      </c>
      <c r="AL61" s="48">
        <f t="shared" si="18"/>
        <v>4095.040000000008</v>
      </c>
      <c r="AM61" s="48"/>
      <c r="AN61" s="48"/>
      <c r="AO61" s="48">
        <f>AO46-AO54</f>
        <v>-2346.079999999987</v>
      </c>
      <c r="AP61" s="48">
        <f aca="true" t="shared" si="19" ref="AP61:AU61">AP46-AP54</f>
        <v>0</v>
      </c>
      <c r="AQ61" s="48">
        <f t="shared" si="19"/>
        <v>0</v>
      </c>
      <c r="AR61" s="48">
        <f t="shared" si="19"/>
        <v>105.4200000000128</v>
      </c>
      <c r="AS61" s="48">
        <f t="shared" si="19"/>
        <v>0</v>
      </c>
      <c r="AT61" s="48">
        <f t="shared" si="19"/>
        <v>0</v>
      </c>
      <c r="AU61" s="48">
        <f t="shared" si="19"/>
        <v>-2865.3499999999913</v>
      </c>
      <c r="AV61" s="48"/>
      <c r="AW61" s="48"/>
      <c r="AX61" s="48">
        <f>AX46-AX54</f>
        <v>4747.260000000009</v>
      </c>
      <c r="AY61" s="48">
        <f aca="true" t="shared" si="20" ref="AY61:BD61">AY46-AY54</f>
        <v>0</v>
      </c>
      <c r="AZ61" s="48">
        <f t="shared" si="20"/>
        <v>0</v>
      </c>
      <c r="BA61" s="48">
        <f t="shared" si="20"/>
        <v>-1152.0399999999936</v>
      </c>
      <c r="BB61" s="48">
        <f t="shared" si="20"/>
        <v>0</v>
      </c>
      <c r="BC61" s="48">
        <f t="shared" si="20"/>
        <v>0</v>
      </c>
      <c r="BD61" s="48">
        <f t="shared" si="20"/>
        <v>-17791.98999999999</v>
      </c>
      <c r="BE61" s="48">
        <f aca="true" t="shared" si="21" ref="BE61:BM61">BE46-BE54</f>
        <v>0</v>
      </c>
      <c r="BF61" s="48">
        <f t="shared" si="21"/>
        <v>0</v>
      </c>
      <c r="BG61" s="48">
        <f t="shared" si="21"/>
        <v>5261.440000000002</v>
      </c>
      <c r="BH61" s="48">
        <f t="shared" si="21"/>
        <v>0</v>
      </c>
      <c r="BI61" s="48">
        <f t="shared" si="21"/>
        <v>0</v>
      </c>
      <c r="BJ61" s="48">
        <f t="shared" si="21"/>
        <v>670.3899999999994</v>
      </c>
      <c r="BK61" s="48">
        <f t="shared" si="21"/>
        <v>0</v>
      </c>
      <c r="BL61" s="48">
        <f t="shared" si="21"/>
        <v>0</v>
      </c>
      <c r="BM61" s="48">
        <f t="shared" si="21"/>
        <v>-6692.409999999989</v>
      </c>
      <c r="BN61" s="48">
        <f>BN46-BN54</f>
        <v>0</v>
      </c>
      <c r="BO61" s="48">
        <f>BO46-BO54</f>
        <v>0</v>
      </c>
      <c r="BP61" s="48">
        <f>BP46-BP54</f>
        <v>-2964.1399999999994</v>
      </c>
      <c r="BQ61" s="30">
        <f t="shared" si="6"/>
        <v>-16233.729999999909</v>
      </c>
      <c r="BR61" s="30">
        <f t="shared" si="7"/>
        <v>17569.010000000133</v>
      </c>
      <c r="BS61" s="48"/>
      <c r="BT61" s="48"/>
      <c r="BU61" s="48">
        <f>BU46-BU54</f>
        <v>12273.899999999994</v>
      </c>
      <c r="BV61" s="48"/>
      <c r="BW61" s="48"/>
      <c r="BX61" s="48">
        <f>BX46-BX54</f>
        <v>3159.3899999999994</v>
      </c>
      <c r="BY61" s="48"/>
      <c r="BZ61" s="48"/>
      <c r="CA61" s="48">
        <f>CA46-CA54</f>
        <v>967.2899999999936</v>
      </c>
      <c r="CB61" s="48"/>
      <c r="CC61" s="48"/>
      <c r="CD61" s="48">
        <f>CD46-CD54</f>
        <v>-987.0900000000111</v>
      </c>
      <c r="CE61" s="48"/>
      <c r="CF61" s="48"/>
      <c r="CG61" s="48">
        <f>CG46-CG54</f>
        <v>804.9400000000023</v>
      </c>
      <c r="CH61" s="48"/>
      <c r="CI61" s="48"/>
      <c r="CJ61" s="48">
        <f>CJ46-CJ54</f>
        <v>-3546.7400000000052</v>
      </c>
      <c r="CK61" s="48"/>
      <c r="CL61" s="48"/>
      <c r="CM61" s="48">
        <f>CM46-CM54</f>
        <v>-4129.400000000009</v>
      </c>
      <c r="CN61" s="48"/>
      <c r="CO61" s="48"/>
      <c r="CP61" s="48">
        <f>CP46-CP54</f>
        <v>393.9400000000023</v>
      </c>
      <c r="CQ61" s="48"/>
      <c r="CR61" s="48"/>
      <c r="CS61" s="48">
        <f>CS46-CS54</f>
        <v>6437.929999999993</v>
      </c>
      <c r="CT61" s="48"/>
      <c r="CU61" s="48"/>
      <c r="CV61" s="48">
        <f>CV46-CV54</f>
        <v>-1357.2300000000105</v>
      </c>
      <c r="CW61" s="48"/>
      <c r="CX61" s="48"/>
      <c r="CY61" s="48">
        <f>CY46-CY54</f>
        <v>2667.7399999999907</v>
      </c>
      <c r="CZ61" s="48"/>
      <c r="DA61" s="48"/>
      <c r="DB61" s="48">
        <f>DB46-DB54</f>
        <v>2163.779999999999</v>
      </c>
      <c r="DC61" s="10">
        <f t="shared" si="8"/>
        <v>18848.44999999994</v>
      </c>
      <c r="DD61" s="39">
        <f t="shared" si="9"/>
        <v>36417.46000000007</v>
      </c>
      <c r="DE61" s="48"/>
      <c r="DF61" s="48"/>
      <c r="DG61" s="48">
        <f>DG46-DG54</f>
        <v>40211.73999999999</v>
      </c>
      <c r="DH61" s="48"/>
      <c r="DI61" s="48"/>
      <c r="DJ61" s="48">
        <f>DJ46-DJ54</f>
        <v>7898.690000000002</v>
      </c>
      <c r="DK61" s="48"/>
      <c r="DL61" s="48"/>
      <c r="DM61" s="48">
        <f>DM46-DM54</f>
        <v>1187.3399999999965</v>
      </c>
      <c r="DN61" s="48"/>
      <c r="DO61" s="48"/>
      <c r="DP61" s="48">
        <f>DP46-DP54</f>
        <v>939.75</v>
      </c>
      <c r="DQ61" s="48"/>
      <c r="DR61" s="48"/>
      <c r="DS61" s="48">
        <f>DS46-DS54</f>
        <v>1668.3099999999977</v>
      </c>
      <c r="DT61" s="48"/>
      <c r="DU61" s="48"/>
      <c r="DV61" s="48">
        <f>DV46-DV54</f>
        <v>3255.949999999997</v>
      </c>
      <c r="DW61" s="48"/>
      <c r="DX61" s="48"/>
      <c r="DY61" s="48">
        <f>DY46-DY54</f>
        <v>2893.550000000003</v>
      </c>
      <c r="DZ61" s="48"/>
      <c r="EA61" s="48"/>
      <c r="EB61" s="48">
        <f>EB46-EB54</f>
        <v>2554.8099999999977</v>
      </c>
      <c r="EC61" s="48"/>
      <c r="ED61" s="48"/>
      <c r="EE61" s="48">
        <f>EE46-EE54</f>
        <v>2476.6399999999994</v>
      </c>
      <c r="EF61" s="48"/>
      <c r="EG61" s="48"/>
      <c r="EH61" s="48">
        <f>EH46-EH54</f>
        <v>-2932.5800000000017</v>
      </c>
      <c r="EI61" s="48"/>
      <c r="EJ61" s="48"/>
      <c r="EK61" s="48">
        <f>EK46-EK54</f>
        <v>2026.1399999999994</v>
      </c>
      <c r="EL61" s="48"/>
      <c r="EM61" s="48"/>
      <c r="EN61" s="48">
        <f>EN46-EN54</f>
        <v>9952.759999999995</v>
      </c>
      <c r="EO61" s="47">
        <f t="shared" si="14"/>
        <v>72133.09999999998</v>
      </c>
      <c r="EP61" s="47">
        <f t="shared" si="15"/>
        <v>108550.56000000006</v>
      </c>
      <c r="EQ61" s="48"/>
      <c r="ER61" s="48"/>
      <c r="ES61" s="48">
        <f>ES45-ES53</f>
        <v>36029.389999999985</v>
      </c>
      <c r="ET61" s="48"/>
      <c r="EU61" s="48"/>
      <c r="EV61" s="48">
        <f>EV45-EV53</f>
        <v>3237.470000000001</v>
      </c>
      <c r="EW61" s="48"/>
      <c r="EX61" s="48"/>
      <c r="EY61" s="48">
        <f>EY45-EY53</f>
        <v>-395.79999999998836</v>
      </c>
      <c r="EZ61" s="48"/>
      <c r="FA61" s="48"/>
      <c r="FB61" s="48">
        <f>FB45-FB53</f>
        <v>6799.460000000021</v>
      </c>
      <c r="FC61" s="48"/>
      <c r="FD61" s="48"/>
      <c r="FE61" s="48">
        <f>FE45-FE53</f>
        <v>6314.130000000005</v>
      </c>
      <c r="FF61" s="48"/>
      <c r="FG61" s="48"/>
      <c r="FH61" s="48">
        <f>FH45-FH53</f>
        <v>-24088.649999999994</v>
      </c>
      <c r="FI61" s="48"/>
      <c r="FJ61" s="48"/>
      <c r="FK61" s="48">
        <f>FK45-FK53</f>
        <v>9067.620000000024</v>
      </c>
      <c r="FL61" s="48"/>
      <c r="FM61" s="48"/>
      <c r="FN61" s="48">
        <f>FN45-FN53</f>
        <v>502.97000000000116</v>
      </c>
      <c r="FO61" s="48"/>
      <c r="FP61" s="48"/>
      <c r="FQ61" s="48">
        <f>FQ45-FQ53</f>
        <v>5749.3399999999965</v>
      </c>
      <c r="FR61" s="88"/>
      <c r="FS61" s="88"/>
      <c r="FT61" s="48">
        <f>FT45-FT53</f>
        <v>6479.350000000006</v>
      </c>
      <c r="FU61" s="88"/>
      <c r="FV61" s="88"/>
      <c r="FW61" s="48">
        <f>FW45-FW53</f>
        <v>-1226.359999999986</v>
      </c>
      <c r="FX61" s="88"/>
      <c r="FY61" s="88"/>
      <c r="FZ61" s="48">
        <f>FZ45-FZ53</f>
        <v>6063.760000000009</v>
      </c>
      <c r="GA61" s="27">
        <f t="shared" si="16"/>
        <v>54532.68000000008</v>
      </c>
    </row>
    <row r="62" spans="1:183" s="4" customFormat="1" ht="22.5" hidden="1">
      <c r="A62" s="41" t="s">
        <v>58</v>
      </c>
      <c r="B62" s="19"/>
      <c r="C62" s="48"/>
      <c r="D62" s="48"/>
      <c r="E62" s="48"/>
      <c r="F62" s="48"/>
      <c r="G62" s="48"/>
      <c r="H62" s="48"/>
      <c r="I62" s="48"/>
      <c r="J62" s="49"/>
      <c r="K62" s="48"/>
      <c r="L62" s="48"/>
      <c r="M62" s="48"/>
      <c r="N62" s="49"/>
      <c r="O62" s="48"/>
      <c r="P62" s="48"/>
      <c r="Q62" s="48"/>
      <c r="R62" s="49"/>
      <c r="S62" s="48">
        <v>6451.36</v>
      </c>
      <c r="T62" s="48"/>
      <c r="U62" s="48"/>
      <c r="V62" s="48"/>
      <c r="W62" s="48"/>
      <c r="X62" s="48"/>
      <c r="Y62" s="50"/>
      <c r="Z62" s="48"/>
      <c r="AA62" s="48"/>
      <c r="AB62" s="50"/>
      <c r="AC62" s="19"/>
      <c r="AD62" s="19"/>
      <c r="AE62" s="19"/>
      <c r="AF62" s="30">
        <f t="shared" si="5"/>
        <v>6451.36</v>
      </c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30">
        <f t="shared" si="6"/>
        <v>0</v>
      </c>
      <c r="BR62" s="30">
        <f t="shared" si="7"/>
        <v>6451.36</v>
      </c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10">
        <f t="shared" si="8"/>
        <v>0</v>
      </c>
      <c r="DD62" s="39">
        <f t="shared" si="9"/>
        <v>6451.36</v>
      </c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7">
        <f t="shared" si="14"/>
        <v>0</v>
      </c>
      <c r="EP62" s="47">
        <f t="shared" si="15"/>
        <v>6451.36</v>
      </c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88"/>
      <c r="FS62" s="88"/>
      <c r="FT62" s="48"/>
      <c r="FU62" s="88"/>
      <c r="FV62" s="88"/>
      <c r="FW62" s="48"/>
      <c r="FX62" s="88"/>
      <c r="FY62" s="88"/>
      <c r="FZ62" s="48"/>
      <c r="GA62" s="27">
        <f t="shared" si="16"/>
        <v>0</v>
      </c>
    </row>
    <row r="63" spans="1:183" s="4" customFormat="1" ht="22.5">
      <c r="A63" s="41" t="s">
        <v>59</v>
      </c>
      <c r="B63" s="19"/>
      <c r="C63" s="48">
        <f>C54-C44</f>
        <v>-7772.989999999991</v>
      </c>
      <c r="D63" s="48"/>
      <c r="E63" s="48">
        <f aca="true" t="shared" si="22" ref="E63:Q63">E54-E44</f>
        <v>9499.270000000004</v>
      </c>
      <c r="F63" s="48"/>
      <c r="G63" s="48">
        <f t="shared" si="22"/>
        <v>18840.97</v>
      </c>
      <c r="H63" s="48"/>
      <c r="I63" s="48">
        <f t="shared" si="22"/>
        <v>18282.79</v>
      </c>
      <c r="J63" s="48"/>
      <c r="K63" s="48">
        <f t="shared" si="22"/>
        <v>19676.48999999999</v>
      </c>
      <c r="L63" s="48"/>
      <c r="M63" s="48">
        <f t="shared" si="22"/>
        <v>19705.500000000022</v>
      </c>
      <c r="N63" s="48"/>
      <c r="O63" s="48">
        <f t="shared" si="22"/>
        <v>20224.940000000002</v>
      </c>
      <c r="P63" s="48"/>
      <c r="Q63" s="48">
        <f t="shared" si="22"/>
        <v>19090.289999999994</v>
      </c>
      <c r="R63" s="48"/>
      <c r="S63" s="18">
        <f>C63+E63+G63+I63+K63+M63+O63+Q63</f>
        <v>117547.26000000002</v>
      </c>
      <c r="T63" s="48"/>
      <c r="U63" s="48"/>
      <c r="V63" s="48">
        <f>V54-V44</f>
        <v>32457.759999999987</v>
      </c>
      <c r="W63" s="48">
        <f aca="true" t="shared" si="23" ref="W63:AL63">W54-W44</f>
        <v>0</v>
      </c>
      <c r="X63" s="48">
        <f t="shared" si="23"/>
        <v>0</v>
      </c>
      <c r="Y63" s="48">
        <f t="shared" si="23"/>
        <v>-8673.579999999994</v>
      </c>
      <c r="Z63" s="48">
        <f t="shared" si="23"/>
        <v>0</v>
      </c>
      <c r="AA63" s="48">
        <f t="shared" si="23"/>
        <v>0</v>
      </c>
      <c r="AB63" s="48">
        <f t="shared" si="23"/>
        <v>27207.369999999995</v>
      </c>
      <c r="AC63" s="48">
        <f t="shared" si="23"/>
        <v>0</v>
      </c>
      <c r="AD63" s="48">
        <f t="shared" si="23"/>
        <v>0</v>
      </c>
      <c r="AE63" s="48">
        <f t="shared" si="23"/>
        <v>-2895.995714285731</v>
      </c>
      <c r="AF63" s="30">
        <f t="shared" si="5"/>
        <v>165642.8142857143</v>
      </c>
      <c r="AG63" s="48">
        <f t="shared" si="23"/>
        <v>0</v>
      </c>
      <c r="AH63" s="48">
        <f t="shared" si="23"/>
        <v>0</v>
      </c>
      <c r="AI63" s="48">
        <f t="shared" si="23"/>
        <v>13910.296698412683</v>
      </c>
      <c r="AJ63" s="48">
        <f t="shared" si="23"/>
        <v>0</v>
      </c>
      <c r="AK63" s="48">
        <f t="shared" si="23"/>
        <v>0</v>
      </c>
      <c r="AL63" s="48">
        <f t="shared" si="23"/>
        <v>-5884.650000000009</v>
      </c>
      <c r="AM63" s="48"/>
      <c r="AN63" s="48"/>
      <c r="AO63" s="48">
        <f>AO54-AO44</f>
        <v>-5003.900000000009</v>
      </c>
      <c r="AP63" s="48">
        <f aca="true" t="shared" si="24" ref="AP63:AU63">AP54-AP44</f>
        <v>0</v>
      </c>
      <c r="AQ63" s="48">
        <f t="shared" si="24"/>
        <v>0</v>
      </c>
      <c r="AR63" s="48">
        <f t="shared" si="24"/>
        <v>14391.150000000001</v>
      </c>
      <c r="AS63" s="48">
        <f t="shared" si="24"/>
        <v>0</v>
      </c>
      <c r="AT63" s="48">
        <f t="shared" si="24"/>
        <v>0</v>
      </c>
      <c r="AU63" s="48">
        <f t="shared" si="24"/>
        <v>19091.270000000004</v>
      </c>
      <c r="AV63" s="48"/>
      <c r="AW63" s="48"/>
      <c r="AX63" s="48">
        <f>AX54-AX44</f>
        <v>7615.150000000009</v>
      </c>
      <c r="AY63" s="48">
        <f aca="true" t="shared" si="25" ref="AY63:BD63">AY54-AY44</f>
        <v>0</v>
      </c>
      <c r="AZ63" s="48">
        <f t="shared" si="25"/>
        <v>0</v>
      </c>
      <c r="BA63" s="48">
        <f t="shared" si="25"/>
        <v>22192.630000000005</v>
      </c>
      <c r="BB63" s="48">
        <f t="shared" si="25"/>
        <v>0</v>
      </c>
      <c r="BC63" s="48">
        <f t="shared" si="25"/>
        <v>0</v>
      </c>
      <c r="BD63" s="48">
        <f t="shared" si="25"/>
        <v>29515.33</v>
      </c>
      <c r="BE63" s="48">
        <f aca="true" t="shared" si="26" ref="BE63:BM63">BE54-BE44</f>
        <v>0</v>
      </c>
      <c r="BF63" s="48">
        <f t="shared" si="26"/>
        <v>0</v>
      </c>
      <c r="BG63" s="48">
        <f t="shared" si="26"/>
        <v>-23591.72999999998</v>
      </c>
      <c r="BH63" s="48">
        <f t="shared" si="26"/>
        <v>0</v>
      </c>
      <c r="BI63" s="48">
        <f t="shared" si="26"/>
        <v>0</v>
      </c>
      <c r="BJ63" s="48">
        <f t="shared" si="26"/>
        <v>16608.630000000012</v>
      </c>
      <c r="BK63" s="48">
        <f t="shared" si="26"/>
        <v>0</v>
      </c>
      <c r="BL63" s="48">
        <f t="shared" si="26"/>
        <v>0</v>
      </c>
      <c r="BM63" s="48">
        <f t="shared" si="26"/>
        <v>20875.40999999999</v>
      </c>
      <c r="BN63" s="48">
        <f>BN54-BN44</f>
        <v>0</v>
      </c>
      <c r="BO63" s="48">
        <f>BO54-BO44</f>
        <v>0</v>
      </c>
      <c r="BP63" s="48">
        <f>BP54-BP44</f>
        <v>15029.520000000004</v>
      </c>
      <c r="BQ63" s="30">
        <f t="shared" si="6"/>
        <v>124749.10669841271</v>
      </c>
      <c r="BR63" s="30">
        <f t="shared" si="7"/>
        <v>290391.920984127</v>
      </c>
      <c r="BS63" s="48"/>
      <c r="BT63" s="48"/>
      <c r="BU63" s="48">
        <f>BU54-BU44</f>
        <v>-132720.66999999993</v>
      </c>
      <c r="BV63" s="48"/>
      <c r="BW63" s="48"/>
      <c r="BX63" s="48">
        <f>BX54-BX44</f>
        <v>-124485.81999999998</v>
      </c>
      <c r="BY63" s="48"/>
      <c r="BZ63" s="48"/>
      <c r="CA63" s="48">
        <f>CA54-CA44</f>
        <v>-117624.29999999999</v>
      </c>
      <c r="CB63" s="48"/>
      <c r="CC63" s="48"/>
      <c r="CD63" s="48">
        <f>CD54-CD44</f>
        <v>24837.829999999994</v>
      </c>
      <c r="CE63" s="48"/>
      <c r="CF63" s="48"/>
      <c r="CG63" s="48">
        <f>CG54-CG44</f>
        <v>45428.67999999999</v>
      </c>
      <c r="CH63" s="48"/>
      <c r="CI63" s="48"/>
      <c r="CJ63" s="48">
        <f>CJ54-CJ44</f>
        <v>45166.8</v>
      </c>
      <c r="CK63" s="48"/>
      <c r="CL63" s="48"/>
      <c r="CM63" s="48">
        <f>CM54-CM44</f>
        <v>6826.500000000015</v>
      </c>
      <c r="CN63" s="48"/>
      <c r="CO63" s="48"/>
      <c r="CP63" s="48">
        <f>CP54-CP44</f>
        <v>40651.689999999995</v>
      </c>
      <c r="CQ63" s="48"/>
      <c r="CR63" s="48"/>
      <c r="CS63" s="48">
        <f>CS54-CS44</f>
        <v>40027.270000000004</v>
      </c>
      <c r="CT63" s="48"/>
      <c r="CU63" s="48"/>
      <c r="CV63" s="48">
        <f>CV54-CV44</f>
        <v>44990.64000000001</v>
      </c>
      <c r="CW63" s="48"/>
      <c r="CX63" s="48"/>
      <c r="CY63" s="48">
        <f>CY54-CY44</f>
        <v>-28419.949999999983</v>
      </c>
      <c r="CZ63" s="48"/>
      <c r="DA63" s="48"/>
      <c r="DB63" s="48">
        <f>DB54-DB44</f>
        <v>36244.649999999994</v>
      </c>
      <c r="DC63" s="10">
        <f t="shared" si="8"/>
        <v>-119076.67999999988</v>
      </c>
      <c r="DD63" s="39">
        <f t="shared" si="9"/>
        <v>171315.2409841271</v>
      </c>
      <c r="DE63" s="48"/>
      <c r="DF63" s="48"/>
      <c r="DG63" s="48">
        <f>DG54-DG44</f>
        <v>31322.500000000007</v>
      </c>
      <c r="DH63" s="48"/>
      <c r="DI63" s="48"/>
      <c r="DJ63" s="48">
        <f>DJ54-DJ44</f>
        <v>-65656.78000000001</v>
      </c>
      <c r="DK63" s="48"/>
      <c r="DL63" s="48"/>
      <c r="DM63" s="48">
        <f>DM54-DM44</f>
        <v>-84944.45000000003</v>
      </c>
      <c r="DN63" s="48"/>
      <c r="DO63" s="48"/>
      <c r="DP63" s="48">
        <f>DP54-DP44</f>
        <v>61824.17999999999</v>
      </c>
      <c r="DQ63" s="48"/>
      <c r="DR63" s="48"/>
      <c r="DS63" s="48">
        <f>DS54-DS44</f>
        <v>83957.26</v>
      </c>
      <c r="DT63" s="48"/>
      <c r="DU63" s="48"/>
      <c r="DV63" s="48">
        <f>DV54-DV44</f>
        <v>-221248.15999999995</v>
      </c>
      <c r="DW63" s="48"/>
      <c r="DX63" s="48"/>
      <c r="DY63" s="48">
        <f>DY54-DY44</f>
        <v>44559.51999999999</v>
      </c>
      <c r="DZ63" s="48"/>
      <c r="EA63" s="48"/>
      <c r="EB63" s="48">
        <f>EB54-EB44</f>
        <v>53037.909999999974</v>
      </c>
      <c r="EC63" s="48"/>
      <c r="ED63" s="48"/>
      <c r="EE63" s="48">
        <f>EE54-EE44</f>
        <v>69026.1</v>
      </c>
      <c r="EF63" s="48"/>
      <c r="EG63" s="48"/>
      <c r="EH63" s="48">
        <f>EH54-EH44</f>
        <v>66061.29999999999</v>
      </c>
      <c r="EI63" s="48"/>
      <c r="EJ63" s="48"/>
      <c r="EK63" s="48">
        <f>EK54-EK44</f>
        <v>71543.06999999999</v>
      </c>
      <c r="EL63" s="48"/>
      <c r="EM63" s="48"/>
      <c r="EN63" s="48">
        <f>EN54-EN44</f>
        <v>76935.67</v>
      </c>
      <c r="EO63" s="47">
        <f t="shared" si="14"/>
        <v>186418.11999999994</v>
      </c>
      <c r="EP63" s="47">
        <f t="shared" si="15"/>
        <v>357733.36098412704</v>
      </c>
      <c r="EQ63" s="48"/>
      <c r="ER63" s="48"/>
      <c r="ES63" s="48">
        <f>ES53-ES44</f>
        <v>44191.17</v>
      </c>
      <c r="ET63" s="48"/>
      <c r="EU63" s="48"/>
      <c r="EV63" s="48">
        <f>EV53-EV44</f>
        <v>95470.65999999999</v>
      </c>
      <c r="EW63" s="48"/>
      <c r="EX63" s="48"/>
      <c r="EY63" s="48">
        <f>EY53-EY44</f>
        <v>-303450.8799999999</v>
      </c>
      <c r="EZ63" s="48"/>
      <c r="FA63" s="48"/>
      <c r="FB63" s="48">
        <f>FB53-FB44</f>
        <v>87929.82999999996</v>
      </c>
      <c r="FC63" s="48"/>
      <c r="FD63" s="48"/>
      <c r="FE63" s="48">
        <f>FE53-FE44</f>
        <v>-55693.5</v>
      </c>
      <c r="FF63" s="48"/>
      <c r="FG63" s="48"/>
      <c r="FH63" s="48">
        <f>FH53-FH44</f>
        <v>122796.77999999998</v>
      </c>
      <c r="FI63" s="48"/>
      <c r="FJ63" s="48"/>
      <c r="FK63" s="48">
        <f>FK53-FK44</f>
        <v>78700.02999999997</v>
      </c>
      <c r="FL63" s="48"/>
      <c r="FM63" s="48"/>
      <c r="FN63" s="48">
        <f>FN53-FN44</f>
        <v>97163.07999999999</v>
      </c>
      <c r="FO63" s="48"/>
      <c r="FP63" s="48"/>
      <c r="FQ63" s="48">
        <f>FQ53-FQ44</f>
        <v>77007.91</v>
      </c>
      <c r="FR63" s="88"/>
      <c r="FS63" s="88"/>
      <c r="FT63" s="48">
        <f>FT53-FT44</f>
        <v>76589.52999999998</v>
      </c>
      <c r="FU63" s="88"/>
      <c r="FV63" s="88"/>
      <c r="FW63" s="48">
        <f>FW53-FW44</f>
        <v>-302214.7300000001</v>
      </c>
      <c r="FX63" s="88"/>
      <c r="FY63" s="88"/>
      <c r="FZ63" s="48">
        <f>FZ53-FZ44</f>
        <v>28014.75999999998</v>
      </c>
      <c r="GA63" s="27">
        <f t="shared" si="16"/>
        <v>46504.63999999987</v>
      </c>
    </row>
    <row r="64" spans="1:183" s="4" customFormat="1" ht="12.75">
      <c r="A64" s="41"/>
      <c r="B64" s="19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18"/>
      <c r="T64" s="48"/>
      <c r="U64" s="48"/>
      <c r="V64" s="48"/>
      <c r="W64" s="48"/>
      <c r="X64" s="48"/>
      <c r="Y64" s="50"/>
      <c r="Z64" s="48"/>
      <c r="AA64" s="48"/>
      <c r="AB64" s="50"/>
      <c r="AC64" s="19"/>
      <c r="AD64" s="19"/>
      <c r="AE64" s="19"/>
      <c r="AF64" s="30">
        <f t="shared" si="5"/>
        <v>0</v>
      </c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30">
        <f t="shared" si="6"/>
        <v>0</v>
      </c>
      <c r="BR64" s="30">
        <f t="shared" si="7"/>
        <v>0</v>
      </c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10">
        <f t="shared" si="8"/>
        <v>0</v>
      </c>
      <c r="DD64" s="39">
        <f t="shared" si="9"/>
        <v>0</v>
      </c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7">
        <f t="shared" si="14"/>
        <v>0</v>
      </c>
      <c r="EP64" s="47">
        <f t="shared" si="15"/>
        <v>0</v>
      </c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88"/>
      <c r="FS64" s="88"/>
      <c r="FT64" s="95"/>
      <c r="FU64" s="88"/>
      <c r="FV64" s="88"/>
      <c r="FW64" s="95"/>
      <c r="FX64" s="88"/>
      <c r="FY64" s="88"/>
      <c r="FZ64" s="95"/>
      <c r="GA64" s="27"/>
    </row>
    <row r="65" spans="1:183" s="3" customFormat="1" ht="12.75">
      <c r="A65" s="46" t="s">
        <v>65</v>
      </c>
      <c r="B65" s="17"/>
      <c r="C65" s="25">
        <v>7927.44</v>
      </c>
      <c r="D65" s="17"/>
      <c r="E65" s="25">
        <v>7904.66</v>
      </c>
      <c r="F65" s="17"/>
      <c r="G65" s="25">
        <v>8178.02</v>
      </c>
      <c r="H65" s="17"/>
      <c r="I65" s="25">
        <v>8155.24</v>
      </c>
      <c r="J65" s="17"/>
      <c r="K65" s="25">
        <v>8064.12</v>
      </c>
      <c r="L65" s="25"/>
      <c r="M65" s="25">
        <v>7995.78</v>
      </c>
      <c r="N65" s="25"/>
      <c r="O65" s="25">
        <v>7904.66</v>
      </c>
      <c r="P65" s="25"/>
      <c r="Q65" s="25">
        <v>7927.44</v>
      </c>
      <c r="R65" s="17"/>
      <c r="S65" s="18">
        <f>C65+E65+G65+I65+K65+M65+O65+Q65</f>
        <v>64057.36</v>
      </c>
      <c r="T65" s="48"/>
      <c r="U65" s="48"/>
      <c r="V65" s="48">
        <v>7881.88</v>
      </c>
      <c r="W65" s="48"/>
      <c r="X65" s="48"/>
      <c r="Y65" s="48">
        <v>7881.88</v>
      </c>
      <c r="Z65" s="48"/>
      <c r="AA65" s="48"/>
      <c r="AB65" s="48">
        <v>7881.88</v>
      </c>
      <c r="AC65" s="19"/>
      <c r="AD65" s="19"/>
      <c r="AE65" s="48">
        <v>7881.88</v>
      </c>
      <c r="AF65" s="30">
        <f t="shared" si="5"/>
        <v>95584.88</v>
      </c>
      <c r="AG65" s="48"/>
      <c r="AH65" s="48"/>
      <c r="AI65" s="25">
        <v>8500.54</v>
      </c>
      <c r="AJ65" s="25"/>
      <c r="AK65" s="25"/>
      <c r="AL65" s="25">
        <v>8784.77</v>
      </c>
      <c r="AM65" s="25"/>
      <c r="AN65" s="25"/>
      <c r="AO65" s="25">
        <v>8752.44</v>
      </c>
      <c r="AP65" s="25"/>
      <c r="AQ65" s="25"/>
      <c r="AR65" s="25">
        <v>8699.52</v>
      </c>
      <c r="AS65" s="25"/>
      <c r="AT65" s="25"/>
      <c r="AU65" s="25">
        <v>3806.82</v>
      </c>
      <c r="AV65" s="25"/>
      <c r="AW65" s="25"/>
      <c r="AX65" s="25">
        <v>5662.24</v>
      </c>
      <c r="AY65" s="25"/>
      <c r="AZ65" s="25"/>
      <c r="BA65" s="25">
        <v>8761.99</v>
      </c>
      <c r="BB65" s="25"/>
      <c r="BC65" s="25"/>
      <c r="BD65" s="25">
        <v>8784.77</v>
      </c>
      <c r="BE65" s="25"/>
      <c r="BF65" s="25"/>
      <c r="BG65" s="25">
        <v>8784.82</v>
      </c>
      <c r="BH65" s="25"/>
      <c r="BI65" s="25"/>
      <c r="BJ65" s="25">
        <v>8784.82</v>
      </c>
      <c r="BK65" s="25"/>
      <c r="BL65" s="25"/>
      <c r="BM65" s="25">
        <v>8784.82</v>
      </c>
      <c r="BN65" s="25"/>
      <c r="BO65" s="25"/>
      <c r="BP65" s="25">
        <v>8784.82</v>
      </c>
      <c r="BQ65" s="30">
        <f t="shared" si="6"/>
        <v>96892.37</v>
      </c>
      <c r="BR65" s="30">
        <f t="shared" si="7"/>
        <v>192477.25</v>
      </c>
      <c r="BS65" s="48"/>
      <c r="BT65" s="48"/>
      <c r="BU65" s="48">
        <v>9503.58</v>
      </c>
      <c r="BV65" s="48"/>
      <c r="BW65" s="48"/>
      <c r="BX65" s="48">
        <v>9503.58</v>
      </c>
      <c r="BY65" s="48"/>
      <c r="BZ65" s="48"/>
      <c r="CA65" s="48">
        <v>9503.58</v>
      </c>
      <c r="CB65" s="48"/>
      <c r="CC65" s="48"/>
      <c r="CD65" s="48">
        <v>2452.37</v>
      </c>
      <c r="CE65" s="48"/>
      <c r="CF65" s="48"/>
      <c r="CG65" s="48">
        <v>9503.58</v>
      </c>
      <c r="CH65" s="48"/>
      <c r="CI65" s="48"/>
      <c r="CJ65" s="48">
        <v>9503.58</v>
      </c>
      <c r="CK65" s="48"/>
      <c r="CL65" s="48"/>
      <c r="CM65" s="48">
        <v>9503.58</v>
      </c>
      <c r="CN65" s="48"/>
      <c r="CO65" s="48"/>
      <c r="CP65" s="48">
        <v>9503.58</v>
      </c>
      <c r="CQ65" s="48"/>
      <c r="CR65" s="48"/>
      <c r="CS65" s="48">
        <v>9503.58</v>
      </c>
      <c r="CT65" s="48"/>
      <c r="CU65" s="48"/>
      <c r="CV65" s="48">
        <v>9503.58</v>
      </c>
      <c r="CW65" s="48"/>
      <c r="CX65" s="48"/>
      <c r="CY65" s="48">
        <v>9503.58</v>
      </c>
      <c r="CZ65" s="48"/>
      <c r="DA65" s="48"/>
      <c r="DB65" s="48">
        <v>9503.58</v>
      </c>
      <c r="DC65" s="10">
        <f t="shared" si="8"/>
        <v>106991.75</v>
      </c>
      <c r="DD65" s="39">
        <f t="shared" si="9"/>
        <v>299469</v>
      </c>
      <c r="DE65" s="48"/>
      <c r="DF65" s="48"/>
      <c r="DG65" s="48">
        <v>10941.1</v>
      </c>
      <c r="DH65" s="48"/>
      <c r="DI65" s="48"/>
      <c r="DJ65" s="48">
        <v>10941.1</v>
      </c>
      <c r="DK65" s="48"/>
      <c r="DL65" s="48"/>
      <c r="DM65" s="48">
        <v>10941.1</v>
      </c>
      <c r="DN65" s="48"/>
      <c r="DO65" s="48"/>
      <c r="DP65" s="48">
        <v>1058.8</v>
      </c>
      <c r="DQ65" s="48"/>
      <c r="DR65" s="48"/>
      <c r="DS65" s="48">
        <v>10941.1</v>
      </c>
      <c r="DT65" s="48"/>
      <c r="DU65" s="48"/>
      <c r="DV65" s="48">
        <v>10941.1</v>
      </c>
      <c r="DW65" s="48"/>
      <c r="DX65" s="48"/>
      <c r="DY65" s="48">
        <v>10941.1</v>
      </c>
      <c r="DZ65" s="48"/>
      <c r="EA65" s="48"/>
      <c r="EB65" s="48">
        <v>10941.1</v>
      </c>
      <c r="EC65" s="48"/>
      <c r="ED65" s="48"/>
      <c r="EE65" s="48">
        <v>10941.1</v>
      </c>
      <c r="EF65" s="48"/>
      <c r="EG65" s="48"/>
      <c r="EH65" s="48">
        <v>10941.1</v>
      </c>
      <c r="EI65" s="48"/>
      <c r="EJ65" s="48"/>
      <c r="EK65" s="48">
        <v>10941.1</v>
      </c>
      <c r="EL65" s="48"/>
      <c r="EM65" s="48"/>
      <c r="EN65" s="48">
        <v>10941.1</v>
      </c>
      <c r="EO65" s="47">
        <f t="shared" si="14"/>
        <v>121410.90000000004</v>
      </c>
      <c r="EP65" s="47">
        <f t="shared" si="15"/>
        <v>420879.9</v>
      </c>
      <c r="EQ65" s="48"/>
      <c r="ER65" s="48"/>
      <c r="ES65" s="48">
        <v>11739.72</v>
      </c>
      <c r="ET65" s="48"/>
      <c r="EU65" s="48"/>
      <c r="EV65" s="48">
        <v>11739.72</v>
      </c>
      <c r="EW65" s="48"/>
      <c r="EX65" s="48"/>
      <c r="EY65" s="48">
        <v>11739.72</v>
      </c>
      <c r="EZ65" s="48"/>
      <c r="FA65" s="48"/>
      <c r="FB65" s="48">
        <v>11739.72</v>
      </c>
      <c r="FC65" s="48"/>
      <c r="FD65" s="48"/>
      <c r="FE65" s="48">
        <v>11739.72</v>
      </c>
      <c r="FF65" s="48"/>
      <c r="FG65" s="48"/>
      <c r="FH65" s="48">
        <v>11739.72</v>
      </c>
      <c r="FI65" s="48"/>
      <c r="FJ65" s="48"/>
      <c r="FK65" s="48">
        <v>11739.72</v>
      </c>
      <c r="FL65" s="48"/>
      <c r="FM65" s="48"/>
      <c r="FN65" s="48">
        <v>11739.72</v>
      </c>
      <c r="FO65" s="48"/>
      <c r="FP65" s="48"/>
      <c r="FQ65" s="48">
        <v>11739.72</v>
      </c>
      <c r="FR65" s="51"/>
      <c r="FS65" s="51"/>
      <c r="FT65" s="95">
        <v>11739.72</v>
      </c>
      <c r="FU65" s="51"/>
      <c r="FV65" s="51"/>
      <c r="FW65" s="95">
        <v>11739.72</v>
      </c>
      <c r="FX65" s="51"/>
      <c r="FY65" s="51"/>
      <c r="FZ65" s="95">
        <v>11739.72</v>
      </c>
      <c r="GA65" s="27">
        <f t="shared" si="16"/>
        <v>140876.63999999998</v>
      </c>
    </row>
    <row r="66" spans="1:183" s="109" customFormat="1" ht="12.75">
      <c r="A66" s="96" t="s">
        <v>55</v>
      </c>
      <c r="B66" s="97"/>
      <c r="C66" s="98">
        <v>7905.8</v>
      </c>
      <c r="D66" s="98"/>
      <c r="E66" s="98">
        <v>7795.31</v>
      </c>
      <c r="F66" s="98"/>
      <c r="G66" s="98">
        <v>7980.56</v>
      </c>
      <c r="H66" s="98"/>
      <c r="I66" s="98">
        <v>7765.6</v>
      </c>
      <c r="J66" s="99"/>
      <c r="K66" s="98">
        <v>7820.74</v>
      </c>
      <c r="L66" s="98"/>
      <c r="M66" s="98">
        <v>7756.56</v>
      </c>
      <c r="N66" s="99"/>
      <c r="O66" s="98">
        <v>7684.84</v>
      </c>
      <c r="P66" s="98"/>
      <c r="Q66" s="98">
        <v>7541.8</v>
      </c>
      <c r="R66" s="99"/>
      <c r="S66" s="100">
        <f>C66+E66+G66+I66+K66+M66+O66+Q66</f>
        <v>62251.21000000001</v>
      </c>
      <c r="T66" s="112"/>
      <c r="U66" s="112"/>
      <c r="V66" s="112">
        <v>3579.99</v>
      </c>
      <c r="W66" s="112"/>
      <c r="X66" s="112"/>
      <c r="Y66" s="113">
        <v>7921.38</v>
      </c>
      <c r="Z66" s="112"/>
      <c r="AA66" s="112"/>
      <c r="AB66" s="113">
        <v>3623.68</v>
      </c>
      <c r="AC66" s="97"/>
      <c r="AD66" s="97"/>
      <c r="AE66" s="97">
        <v>7766.37</v>
      </c>
      <c r="AF66" s="102">
        <f t="shared" si="5"/>
        <v>85142.63</v>
      </c>
      <c r="AG66" s="112"/>
      <c r="AH66" s="112"/>
      <c r="AI66" s="112">
        <v>8500.54</v>
      </c>
      <c r="AJ66" s="112"/>
      <c r="AK66" s="112"/>
      <c r="AL66" s="112">
        <v>8784.77</v>
      </c>
      <c r="AM66" s="112"/>
      <c r="AN66" s="112"/>
      <c r="AO66" s="112">
        <v>8752.44</v>
      </c>
      <c r="AP66" s="112"/>
      <c r="AQ66" s="112"/>
      <c r="AR66" s="112">
        <v>8699.52</v>
      </c>
      <c r="AS66" s="112"/>
      <c r="AT66" s="112"/>
      <c r="AU66" s="112">
        <v>3806.82</v>
      </c>
      <c r="AV66" s="112"/>
      <c r="AW66" s="112"/>
      <c r="AX66" s="112">
        <v>5662.24</v>
      </c>
      <c r="AY66" s="112"/>
      <c r="AZ66" s="112"/>
      <c r="BA66" s="112">
        <v>8761.99</v>
      </c>
      <c r="BB66" s="112"/>
      <c r="BC66" s="112"/>
      <c r="BD66" s="112">
        <v>8784.77</v>
      </c>
      <c r="BE66" s="112"/>
      <c r="BF66" s="112"/>
      <c r="BG66" s="112">
        <v>8784.82</v>
      </c>
      <c r="BH66" s="112"/>
      <c r="BI66" s="112"/>
      <c r="BJ66" s="112">
        <v>8784.82</v>
      </c>
      <c r="BK66" s="112"/>
      <c r="BL66" s="112"/>
      <c r="BM66" s="112">
        <v>8784.82</v>
      </c>
      <c r="BN66" s="112"/>
      <c r="BO66" s="112"/>
      <c r="BP66" s="112">
        <v>8784.82</v>
      </c>
      <c r="BQ66" s="102">
        <f t="shared" si="6"/>
        <v>96892.37</v>
      </c>
      <c r="BR66" s="102">
        <f t="shared" si="7"/>
        <v>182035</v>
      </c>
      <c r="BS66" s="112"/>
      <c r="BT66" s="112"/>
      <c r="BU66" s="112">
        <v>9503.58</v>
      </c>
      <c r="BV66" s="112"/>
      <c r="BW66" s="112"/>
      <c r="BX66" s="112">
        <v>9503.58</v>
      </c>
      <c r="BY66" s="112"/>
      <c r="BZ66" s="112"/>
      <c r="CA66" s="112">
        <v>9503.58</v>
      </c>
      <c r="CB66" s="112"/>
      <c r="CC66" s="112"/>
      <c r="CD66" s="112">
        <v>2452.37</v>
      </c>
      <c r="CE66" s="112"/>
      <c r="CF66" s="112"/>
      <c r="CG66" s="112">
        <v>9503.58</v>
      </c>
      <c r="CH66" s="112"/>
      <c r="CI66" s="112"/>
      <c r="CJ66" s="112">
        <v>9503.58</v>
      </c>
      <c r="CK66" s="112"/>
      <c r="CL66" s="112"/>
      <c r="CM66" s="112">
        <v>9503.58</v>
      </c>
      <c r="CN66" s="112"/>
      <c r="CO66" s="112"/>
      <c r="CP66" s="112">
        <v>9503.58</v>
      </c>
      <c r="CQ66" s="112"/>
      <c r="CR66" s="112"/>
      <c r="CS66" s="112">
        <v>9503.58</v>
      </c>
      <c r="CT66" s="112"/>
      <c r="CU66" s="112"/>
      <c r="CV66" s="112">
        <v>9303.58</v>
      </c>
      <c r="CW66" s="112"/>
      <c r="CX66" s="112"/>
      <c r="CY66" s="112">
        <v>9503.58</v>
      </c>
      <c r="CZ66" s="112"/>
      <c r="DA66" s="112"/>
      <c r="DB66" s="112">
        <v>9503.58</v>
      </c>
      <c r="DC66" s="104">
        <f t="shared" si="8"/>
        <v>106791.75</v>
      </c>
      <c r="DD66" s="105">
        <f t="shared" si="9"/>
        <v>288826.75</v>
      </c>
      <c r="DE66" s="112"/>
      <c r="DF66" s="112"/>
      <c r="DG66" s="112">
        <v>10941.1</v>
      </c>
      <c r="DH66" s="112"/>
      <c r="DI66" s="112"/>
      <c r="DJ66" s="112">
        <v>10941.1</v>
      </c>
      <c r="DK66" s="112"/>
      <c r="DL66" s="112"/>
      <c r="DM66" s="112">
        <v>10941.1</v>
      </c>
      <c r="DN66" s="112"/>
      <c r="DO66" s="112"/>
      <c r="DP66" s="112">
        <v>1058.8</v>
      </c>
      <c r="DQ66" s="112"/>
      <c r="DR66" s="112"/>
      <c r="DS66" s="112">
        <v>10941.1</v>
      </c>
      <c r="DT66" s="112"/>
      <c r="DU66" s="112"/>
      <c r="DV66" s="112">
        <v>10941.1</v>
      </c>
      <c r="DW66" s="112"/>
      <c r="DX66" s="112"/>
      <c r="DY66" s="112">
        <v>10941.1</v>
      </c>
      <c r="DZ66" s="112"/>
      <c r="EA66" s="112"/>
      <c r="EB66" s="112">
        <v>10941.1</v>
      </c>
      <c r="EC66" s="112"/>
      <c r="ED66" s="112"/>
      <c r="EE66" s="112">
        <v>10941.1</v>
      </c>
      <c r="EF66" s="112"/>
      <c r="EG66" s="112"/>
      <c r="EH66" s="112">
        <v>10941.1</v>
      </c>
      <c r="EI66" s="112"/>
      <c r="EJ66" s="112"/>
      <c r="EK66" s="112">
        <v>10941.1</v>
      </c>
      <c r="EL66" s="112"/>
      <c r="EM66" s="112"/>
      <c r="EN66" s="112">
        <v>10941.1</v>
      </c>
      <c r="EO66" s="106">
        <f t="shared" si="14"/>
        <v>121410.90000000004</v>
      </c>
      <c r="EP66" s="106">
        <f t="shared" si="15"/>
        <v>410237.65</v>
      </c>
      <c r="EQ66" s="112"/>
      <c r="ER66" s="112"/>
      <c r="ES66" s="112">
        <v>11739.72</v>
      </c>
      <c r="ET66" s="112"/>
      <c r="EU66" s="112"/>
      <c r="EV66" s="112">
        <v>11739.72</v>
      </c>
      <c r="EW66" s="112"/>
      <c r="EX66" s="112"/>
      <c r="EY66" s="112">
        <v>11739.72</v>
      </c>
      <c r="EZ66" s="112"/>
      <c r="FA66" s="112"/>
      <c r="FB66" s="112">
        <v>11739.72</v>
      </c>
      <c r="FC66" s="112"/>
      <c r="FD66" s="112"/>
      <c r="FE66" s="112">
        <v>11739.72</v>
      </c>
      <c r="FF66" s="112"/>
      <c r="FG66" s="112"/>
      <c r="FH66" s="112">
        <v>11739.72</v>
      </c>
      <c r="FI66" s="112"/>
      <c r="FJ66" s="112"/>
      <c r="FK66" s="112">
        <v>11739.72</v>
      </c>
      <c r="FL66" s="112"/>
      <c r="FM66" s="112"/>
      <c r="FN66" s="112">
        <v>11739.72</v>
      </c>
      <c r="FO66" s="112"/>
      <c r="FP66" s="112"/>
      <c r="FQ66" s="112">
        <v>11739.72</v>
      </c>
      <c r="FR66" s="107"/>
      <c r="FS66" s="107"/>
      <c r="FT66" s="114">
        <v>11739.72</v>
      </c>
      <c r="FU66" s="107"/>
      <c r="FV66" s="107"/>
      <c r="FW66" s="114">
        <v>11739.72</v>
      </c>
      <c r="FX66" s="107"/>
      <c r="FY66" s="107"/>
      <c r="FZ66" s="114">
        <v>11739.72</v>
      </c>
      <c r="GA66" s="103">
        <f t="shared" si="16"/>
        <v>140876.63999999998</v>
      </c>
    </row>
    <row r="67" spans="1:183" s="109" customFormat="1" ht="12.75">
      <c r="A67" s="96" t="s">
        <v>56</v>
      </c>
      <c r="B67" s="97"/>
      <c r="C67" s="98">
        <f>1120.09+4872.31</f>
        <v>5992.400000000001</v>
      </c>
      <c r="D67" s="98"/>
      <c r="E67" s="98">
        <f>1130.89+6376.34</f>
        <v>7507.2300000000005</v>
      </c>
      <c r="F67" s="98"/>
      <c r="G67" s="98">
        <f>1144.51+6394.55</f>
        <v>7539.06</v>
      </c>
      <c r="H67" s="98"/>
      <c r="I67" s="98">
        <f>1152.96+6471.69</f>
        <v>7624.65</v>
      </c>
      <c r="J67" s="99"/>
      <c r="K67" s="98">
        <f>1142.4+6716.92</f>
        <v>7859.32</v>
      </c>
      <c r="L67" s="98"/>
      <c r="M67" s="98">
        <f>1156.34+6425.03</f>
        <v>7581.37</v>
      </c>
      <c r="N67" s="99"/>
      <c r="O67" s="98">
        <f>1140.37+6824.01</f>
        <v>7964.38</v>
      </c>
      <c r="P67" s="98"/>
      <c r="Q67" s="98">
        <f>1163.3+6850.14</f>
        <v>8013.4400000000005</v>
      </c>
      <c r="R67" s="99"/>
      <c r="S67" s="100">
        <f>C67+E67+G67+I67+K67+M67+O67+Q67</f>
        <v>60081.850000000006</v>
      </c>
      <c r="T67" s="98"/>
      <c r="U67" s="98"/>
      <c r="V67" s="98">
        <f>657.23+6420.1</f>
        <v>7077.33</v>
      </c>
      <c r="W67" s="98"/>
      <c r="X67" s="98"/>
      <c r="Y67" s="110">
        <f>1205.3+2988.5</f>
        <v>4193.8</v>
      </c>
      <c r="Z67" s="98"/>
      <c r="AA67" s="98"/>
      <c r="AB67" s="110">
        <f>576+6873.93</f>
        <v>7449.93</v>
      </c>
      <c r="AC67" s="97"/>
      <c r="AD67" s="97"/>
      <c r="AE67" s="97">
        <f>1155.17+3468.53</f>
        <v>4623.700000000001</v>
      </c>
      <c r="AF67" s="102">
        <f t="shared" si="5"/>
        <v>83426.61000000002</v>
      </c>
      <c r="AG67" s="98"/>
      <c r="AH67" s="98"/>
      <c r="AI67" s="98">
        <f>1301.51+6209.82</f>
        <v>7511.33</v>
      </c>
      <c r="AJ67" s="98"/>
      <c r="AK67" s="98"/>
      <c r="AL67" s="98">
        <f>1353.91+6649.53</f>
        <v>8003.44</v>
      </c>
      <c r="AM67" s="98"/>
      <c r="AN67" s="98"/>
      <c r="AO67" s="98">
        <f>1340.88+7737.74</f>
        <v>9078.619999999999</v>
      </c>
      <c r="AP67" s="98"/>
      <c r="AQ67" s="98"/>
      <c r="AR67" s="98">
        <f>1354.58+7276.68</f>
        <v>8631.26</v>
      </c>
      <c r="AS67" s="98"/>
      <c r="AT67" s="98"/>
      <c r="AU67" s="98">
        <f>568.21+7410.09</f>
        <v>7978.3</v>
      </c>
      <c r="AV67" s="98"/>
      <c r="AW67" s="98"/>
      <c r="AX67" s="98">
        <f>839.38+3205.8</f>
        <v>4045.1800000000003</v>
      </c>
      <c r="AY67" s="98"/>
      <c r="AZ67" s="98"/>
      <c r="BA67" s="98">
        <f>1305.14+5194.58</f>
        <v>6499.72</v>
      </c>
      <c r="BB67" s="98"/>
      <c r="BC67" s="98"/>
      <c r="BD67" s="98">
        <v>10793.49</v>
      </c>
      <c r="BE67" s="98"/>
      <c r="BF67" s="98"/>
      <c r="BG67" s="98">
        <v>8145.49</v>
      </c>
      <c r="BH67" s="98"/>
      <c r="BI67" s="98"/>
      <c r="BJ67" s="98">
        <v>8630.81</v>
      </c>
      <c r="BK67" s="98"/>
      <c r="BL67" s="98"/>
      <c r="BM67" s="98">
        <v>9609.34</v>
      </c>
      <c r="BN67" s="98"/>
      <c r="BO67" s="98"/>
      <c r="BP67" s="98">
        <v>9056.73</v>
      </c>
      <c r="BQ67" s="102">
        <f t="shared" si="6"/>
        <v>97983.70999999999</v>
      </c>
      <c r="BR67" s="102">
        <f t="shared" si="7"/>
        <v>181410.32</v>
      </c>
      <c r="BS67" s="98"/>
      <c r="BT67" s="98"/>
      <c r="BU67" s="98">
        <v>8669.37</v>
      </c>
      <c r="BV67" s="98"/>
      <c r="BW67" s="98"/>
      <c r="BX67" s="98">
        <v>9160.36</v>
      </c>
      <c r="BY67" s="98"/>
      <c r="BZ67" s="98"/>
      <c r="CA67" s="98">
        <v>9402.79</v>
      </c>
      <c r="CB67" s="98"/>
      <c r="CC67" s="98"/>
      <c r="CD67" s="98">
        <v>9638.81</v>
      </c>
      <c r="CE67" s="98"/>
      <c r="CF67" s="98"/>
      <c r="CG67" s="98">
        <v>3131.01</v>
      </c>
      <c r="CH67" s="98"/>
      <c r="CI67" s="98"/>
      <c r="CJ67" s="98">
        <v>9436.41</v>
      </c>
      <c r="CK67" s="98"/>
      <c r="CL67" s="98"/>
      <c r="CM67" s="98">
        <v>9877.33</v>
      </c>
      <c r="CN67" s="98"/>
      <c r="CO67" s="98"/>
      <c r="CP67" s="98">
        <v>9304.65</v>
      </c>
      <c r="CQ67" s="98"/>
      <c r="CR67" s="98"/>
      <c r="CS67" s="98">
        <v>8757.08</v>
      </c>
      <c r="CT67" s="98"/>
      <c r="CU67" s="98"/>
      <c r="CV67" s="98">
        <v>9604.79</v>
      </c>
      <c r="CW67" s="98"/>
      <c r="CX67" s="98"/>
      <c r="CY67" s="98">
        <v>9193.48</v>
      </c>
      <c r="CZ67" s="98"/>
      <c r="DA67" s="98"/>
      <c r="DB67" s="98">
        <v>9255.01</v>
      </c>
      <c r="DC67" s="104">
        <f t="shared" si="8"/>
        <v>105431.08999999998</v>
      </c>
      <c r="DD67" s="105">
        <f t="shared" si="9"/>
        <v>286841.41</v>
      </c>
      <c r="DE67" s="98"/>
      <c r="DF67" s="98"/>
      <c r="DG67" s="98">
        <v>9735.63</v>
      </c>
      <c r="DH67" s="98"/>
      <c r="DI67" s="98"/>
      <c r="DJ67" s="98">
        <v>10307.38</v>
      </c>
      <c r="DK67" s="98"/>
      <c r="DL67" s="98"/>
      <c r="DM67" s="98">
        <v>10874.34</v>
      </c>
      <c r="DN67" s="98"/>
      <c r="DO67" s="98"/>
      <c r="DP67" s="98">
        <v>10870.27</v>
      </c>
      <c r="DQ67" s="98"/>
      <c r="DR67" s="98"/>
      <c r="DS67" s="98">
        <v>1555.49</v>
      </c>
      <c r="DT67" s="98"/>
      <c r="DU67" s="98"/>
      <c r="DV67" s="98">
        <v>10255.81</v>
      </c>
      <c r="DW67" s="98"/>
      <c r="DX67" s="98"/>
      <c r="DY67" s="98">
        <v>10633.58</v>
      </c>
      <c r="DZ67" s="98"/>
      <c r="EA67" s="98"/>
      <c r="EB67" s="98">
        <v>10707.79</v>
      </c>
      <c r="EC67" s="98"/>
      <c r="ED67" s="98"/>
      <c r="EE67" s="98">
        <v>10714.96</v>
      </c>
      <c r="EF67" s="98"/>
      <c r="EG67" s="98"/>
      <c r="EH67" s="98">
        <v>11193.15</v>
      </c>
      <c r="EI67" s="98"/>
      <c r="EJ67" s="98"/>
      <c r="EK67" s="98">
        <v>10762.54</v>
      </c>
      <c r="EL67" s="98"/>
      <c r="EM67" s="98"/>
      <c r="EN67" s="98">
        <v>10070.89</v>
      </c>
      <c r="EO67" s="106">
        <f t="shared" si="14"/>
        <v>117681.83000000002</v>
      </c>
      <c r="EP67" s="106">
        <f t="shared" si="15"/>
        <v>404523.24</v>
      </c>
      <c r="EQ67" s="98"/>
      <c r="ER67" s="98"/>
      <c r="ES67" s="98">
        <v>10724.15</v>
      </c>
      <c r="ET67" s="98"/>
      <c r="EU67" s="98"/>
      <c r="EV67" s="98">
        <v>11671.97</v>
      </c>
      <c r="EW67" s="98"/>
      <c r="EX67" s="98"/>
      <c r="EY67" s="98">
        <v>11899.16</v>
      </c>
      <c r="EZ67" s="98"/>
      <c r="FA67" s="98"/>
      <c r="FB67" s="98">
        <v>11325.72</v>
      </c>
      <c r="FC67" s="98"/>
      <c r="FD67" s="98"/>
      <c r="FE67" s="98">
        <v>11354.74</v>
      </c>
      <c r="FF67" s="98"/>
      <c r="FG67" s="98"/>
      <c r="FH67" s="98">
        <v>13829.3</v>
      </c>
      <c r="FI67" s="98"/>
      <c r="FJ67" s="98"/>
      <c r="FK67" s="98">
        <v>11144.25</v>
      </c>
      <c r="FL67" s="98"/>
      <c r="FM67" s="98"/>
      <c r="FN67" s="98">
        <v>11781.09</v>
      </c>
      <c r="FO67" s="98"/>
      <c r="FP67" s="98"/>
      <c r="FQ67" s="98">
        <v>11390.5</v>
      </c>
      <c r="FR67" s="107"/>
      <c r="FS67" s="107"/>
      <c r="FT67" s="111">
        <v>11336.14</v>
      </c>
      <c r="FU67" s="107"/>
      <c r="FV67" s="107"/>
      <c r="FW67" s="111">
        <v>11909.47</v>
      </c>
      <c r="FX67" s="107"/>
      <c r="FY67" s="107"/>
      <c r="FZ67" s="111">
        <v>11366.98</v>
      </c>
      <c r="GA67" s="103">
        <f t="shared" si="16"/>
        <v>139733.47</v>
      </c>
    </row>
    <row r="68" spans="1:183" s="4" customFormat="1" ht="18" customHeight="1">
      <c r="A68" s="41" t="s">
        <v>57</v>
      </c>
      <c r="B68" s="19">
        <v>4934.1</v>
      </c>
      <c r="C68" s="48">
        <f>C66-C67</f>
        <v>1913.3999999999996</v>
      </c>
      <c r="D68" s="48"/>
      <c r="E68" s="48">
        <f>E66-E67</f>
        <v>288.0799999999999</v>
      </c>
      <c r="F68" s="48"/>
      <c r="G68" s="48">
        <f>G66-G67</f>
        <v>441.5</v>
      </c>
      <c r="H68" s="48"/>
      <c r="I68" s="48">
        <f>I66-I67</f>
        <v>140.95000000000073</v>
      </c>
      <c r="J68" s="48"/>
      <c r="K68" s="48">
        <f>K66-K67</f>
        <v>-38.57999999999993</v>
      </c>
      <c r="L68" s="48"/>
      <c r="M68" s="48">
        <f>M66-M67</f>
        <v>175.1900000000005</v>
      </c>
      <c r="N68" s="48"/>
      <c r="O68" s="48">
        <f>O66-O67</f>
        <v>-279.53999999999996</v>
      </c>
      <c r="P68" s="48"/>
      <c r="Q68" s="48">
        <f>Q66-Q67</f>
        <v>-471.6400000000003</v>
      </c>
      <c r="R68" s="48">
        <v>7103.46</v>
      </c>
      <c r="S68" s="18">
        <v>6248.79</v>
      </c>
      <c r="T68" s="48"/>
      <c r="U68" s="48"/>
      <c r="V68" s="48">
        <f>V66-V67</f>
        <v>-3497.34</v>
      </c>
      <c r="W68" s="48">
        <f aca="true" t="shared" si="27" ref="W68:AL68">W66-W67</f>
        <v>0</v>
      </c>
      <c r="X68" s="48">
        <f t="shared" si="27"/>
        <v>0</v>
      </c>
      <c r="Y68" s="48">
        <f t="shared" si="27"/>
        <v>3727.58</v>
      </c>
      <c r="Z68" s="48">
        <f t="shared" si="27"/>
        <v>0</v>
      </c>
      <c r="AA68" s="48">
        <f t="shared" si="27"/>
        <v>0</v>
      </c>
      <c r="AB68" s="48">
        <f t="shared" si="27"/>
        <v>-3826.2500000000005</v>
      </c>
      <c r="AC68" s="48">
        <f t="shared" si="27"/>
        <v>0</v>
      </c>
      <c r="AD68" s="48">
        <f t="shared" si="27"/>
        <v>0</v>
      </c>
      <c r="AE68" s="48">
        <f t="shared" si="27"/>
        <v>3142.669999999999</v>
      </c>
      <c r="AF68" s="30">
        <f t="shared" si="5"/>
        <v>5795.449999999999</v>
      </c>
      <c r="AG68" s="48">
        <f t="shared" si="27"/>
        <v>0</v>
      </c>
      <c r="AH68" s="48">
        <f t="shared" si="27"/>
        <v>0</v>
      </c>
      <c r="AI68" s="48">
        <f t="shared" si="27"/>
        <v>989.210000000001</v>
      </c>
      <c r="AJ68" s="48">
        <f t="shared" si="27"/>
        <v>0</v>
      </c>
      <c r="AK68" s="48">
        <f t="shared" si="27"/>
        <v>0</v>
      </c>
      <c r="AL68" s="48">
        <f t="shared" si="27"/>
        <v>781.3300000000008</v>
      </c>
      <c r="AM68" s="48"/>
      <c r="AN68" s="48"/>
      <c r="AO68" s="48">
        <f>AO66-AO67</f>
        <v>-326.1799999999985</v>
      </c>
      <c r="AP68" s="48">
        <f aca="true" t="shared" si="28" ref="AP68:AU68">AP66-AP67</f>
        <v>0</v>
      </c>
      <c r="AQ68" s="48">
        <f t="shared" si="28"/>
        <v>0</v>
      </c>
      <c r="AR68" s="48">
        <f t="shared" si="28"/>
        <v>68.26000000000022</v>
      </c>
      <c r="AS68" s="48">
        <f t="shared" si="28"/>
        <v>0</v>
      </c>
      <c r="AT68" s="48">
        <f t="shared" si="28"/>
        <v>0</v>
      </c>
      <c r="AU68" s="48">
        <f t="shared" si="28"/>
        <v>-4171.48</v>
      </c>
      <c r="AV68" s="48"/>
      <c r="AW68" s="48"/>
      <c r="AX68" s="48">
        <f>AX66-AX67</f>
        <v>1617.0599999999995</v>
      </c>
      <c r="AY68" s="48">
        <f aca="true" t="shared" si="29" ref="AY68:BD68">AY66-AY67</f>
        <v>0</v>
      </c>
      <c r="AZ68" s="48">
        <f t="shared" si="29"/>
        <v>0</v>
      </c>
      <c r="BA68" s="48">
        <f t="shared" si="29"/>
        <v>2262.2699999999995</v>
      </c>
      <c r="BB68" s="48">
        <f t="shared" si="29"/>
        <v>0</v>
      </c>
      <c r="BC68" s="48">
        <f t="shared" si="29"/>
        <v>0</v>
      </c>
      <c r="BD68" s="48">
        <f t="shared" si="29"/>
        <v>-2008.7199999999993</v>
      </c>
      <c r="BE68" s="48">
        <f aca="true" t="shared" si="30" ref="BE68:BM68">BE66-BE67</f>
        <v>0</v>
      </c>
      <c r="BF68" s="48">
        <f t="shared" si="30"/>
        <v>0</v>
      </c>
      <c r="BG68" s="48">
        <f t="shared" si="30"/>
        <v>639.3299999999999</v>
      </c>
      <c r="BH68" s="48">
        <f t="shared" si="30"/>
        <v>0</v>
      </c>
      <c r="BI68" s="48">
        <f t="shared" si="30"/>
        <v>0</v>
      </c>
      <c r="BJ68" s="48">
        <f t="shared" si="30"/>
        <v>154.01000000000022</v>
      </c>
      <c r="BK68" s="48">
        <f t="shared" si="30"/>
        <v>0</v>
      </c>
      <c r="BL68" s="48">
        <f t="shared" si="30"/>
        <v>0</v>
      </c>
      <c r="BM68" s="48">
        <f t="shared" si="30"/>
        <v>-824.5200000000004</v>
      </c>
      <c r="BN68" s="48">
        <f>BN66-BN67</f>
        <v>0</v>
      </c>
      <c r="BO68" s="48">
        <f>BO66-BO67</f>
        <v>0</v>
      </c>
      <c r="BP68" s="48">
        <f>BP66-BP67</f>
        <v>-271.90999999999985</v>
      </c>
      <c r="BQ68" s="30">
        <f t="shared" si="6"/>
        <v>-1091.3399999999965</v>
      </c>
      <c r="BR68" s="30">
        <f t="shared" si="7"/>
        <v>4704.110000000002</v>
      </c>
      <c r="BS68" s="48"/>
      <c r="BT68" s="48"/>
      <c r="BU68" s="48">
        <f>BU66-BU67</f>
        <v>834.2099999999991</v>
      </c>
      <c r="BV68" s="48"/>
      <c r="BW68" s="48"/>
      <c r="BX68" s="48">
        <f>BX66-BX67</f>
        <v>343.21999999999935</v>
      </c>
      <c r="BY68" s="48"/>
      <c r="BZ68" s="48"/>
      <c r="CA68" s="48">
        <f>CA66-CA67</f>
        <v>100.78999999999905</v>
      </c>
      <c r="CB68" s="48"/>
      <c r="CC68" s="48"/>
      <c r="CD68" s="48">
        <f>CD66-CD67</f>
        <v>-7186.44</v>
      </c>
      <c r="CE68" s="48"/>
      <c r="CF68" s="48"/>
      <c r="CG68" s="48">
        <f>CG66-CG67</f>
        <v>6372.57</v>
      </c>
      <c r="CH68" s="48"/>
      <c r="CI68" s="48"/>
      <c r="CJ68" s="48">
        <f>CJ66-CJ67</f>
        <v>67.17000000000007</v>
      </c>
      <c r="CK68" s="48"/>
      <c r="CL68" s="48"/>
      <c r="CM68" s="48">
        <f>CM66-CM67</f>
        <v>-373.75</v>
      </c>
      <c r="CN68" s="48"/>
      <c r="CO68" s="48"/>
      <c r="CP68" s="48">
        <f>CP66-CP67</f>
        <v>198.9300000000003</v>
      </c>
      <c r="CQ68" s="48"/>
      <c r="CR68" s="48"/>
      <c r="CS68" s="48">
        <f>CS66-CS67</f>
        <v>746.5</v>
      </c>
      <c r="CT68" s="48"/>
      <c r="CU68" s="48"/>
      <c r="CV68" s="48">
        <f>CV66-CV67</f>
        <v>-301.21000000000095</v>
      </c>
      <c r="CW68" s="48"/>
      <c r="CX68" s="48"/>
      <c r="CY68" s="48">
        <f>CY66-CY67</f>
        <v>310.10000000000036</v>
      </c>
      <c r="CZ68" s="48"/>
      <c r="DA68" s="48"/>
      <c r="DB68" s="48">
        <f>DB66-DB67</f>
        <v>248.5699999999997</v>
      </c>
      <c r="DC68" s="10">
        <f t="shared" si="8"/>
        <v>1360.6599999999971</v>
      </c>
      <c r="DD68" s="39">
        <f t="shared" si="9"/>
        <v>6064.7699999999995</v>
      </c>
      <c r="DE68" s="48"/>
      <c r="DF68" s="48"/>
      <c r="DG68" s="48">
        <f>DG66-DG67</f>
        <v>1205.4700000000012</v>
      </c>
      <c r="DH68" s="48"/>
      <c r="DI68" s="48"/>
      <c r="DJ68" s="48">
        <f>DJ66-DJ67</f>
        <v>633.7200000000012</v>
      </c>
      <c r="DK68" s="48"/>
      <c r="DL68" s="48"/>
      <c r="DM68" s="48">
        <f>DM66-DM67</f>
        <v>66.76000000000022</v>
      </c>
      <c r="DN68" s="48"/>
      <c r="DO68" s="48"/>
      <c r="DP68" s="48">
        <f>DP66-DP67</f>
        <v>-9811.470000000001</v>
      </c>
      <c r="DQ68" s="48"/>
      <c r="DR68" s="48"/>
      <c r="DS68" s="48">
        <f>DS66-DS67</f>
        <v>9385.61</v>
      </c>
      <c r="DT68" s="48"/>
      <c r="DU68" s="48"/>
      <c r="DV68" s="48">
        <f>DV66-DV67</f>
        <v>685.2900000000009</v>
      </c>
      <c r="DW68" s="48"/>
      <c r="DX68" s="48"/>
      <c r="DY68" s="48">
        <f>DY66-DY67</f>
        <v>307.52000000000044</v>
      </c>
      <c r="DZ68" s="48"/>
      <c r="EA68" s="48"/>
      <c r="EB68" s="48">
        <f>EB66-EB67</f>
        <v>233.3099999999995</v>
      </c>
      <c r="EC68" s="48"/>
      <c r="ED68" s="48"/>
      <c r="EE68" s="48">
        <f>EE66-EE67</f>
        <v>226.14000000000124</v>
      </c>
      <c r="EF68" s="48"/>
      <c r="EG68" s="48"/>
      <c r="EH68" s="48">
        <f>EH66-EH67</f>
        <v>-252.04999999999927</v>
      </c>
      <c r="EI68" s="48"/>
      <c r="EJ68" s="48"/>
      <c r="EK68" s="48">
        <f>EK66-EK67</f>
        <v>178.5599999999995</v>
      </c>
      <c r="EL68" s="48"/>
      <c r="EM68" s="48"/>
      <c r="EN68" s="48">
        <f>EN66-EN67</f>
        <v>870.210000000001</v>
      </c>
      <c r="EO68" s="47">
        <f t="shared" si="14"/>
        <v>3729.070000000005</v>
      </c>
      <c r="EP68" s="47">
        <f t="shared" si="15"/>
        <v>9793.840000000004</v>
      </c>
      <c r="EQ68" s="48"/>
      <c r="ER68" s="48"/>
      <c r="ES68" s="48">
        <f>ES66-ES67</f>
        <v>1015.5699999999997</v>
      </c>
      <c r="ET68" s="48"/>
      <c r="EU68" s="48"/>
      <c r="EV68" s="48">
        <f>EV66-EV67</f>
        <v>67.75</v>
      </c>
      <c r="EW68" s="48"/>
      <c r="EX68" s="48"/>
      <c r="EY68" s="48">
        <f>EY66-EY67</f>
        <v>-159.4400000000005</v>
      </c>
      <c r="EZ68" s="48"/>
      <c r="FA68" s="48"/>
      <c r="FB68" s="48">
        <f>FB66-FB67</f>
        <v>414</v>
      </c>
      <c r="FC68" s="48"/>
      <c r="FD68" s="48"/>
      <c r="FE68" s="48">
        <f>FE66-FE67</f>
        <v>384.97999999999956</v>
      </c>
      <c r="FF68" s="48"/>
      <c r="FG68" s="48"/>
      <c r="FH68" s="48">
        <f>FH66-FH67</f>
        <v>-2089.58</v>
      </c>
      <c r="FI68" s="48"/>
      <c r="FJ68" s="48"/>
      <c r="FK68" s="48">
        <f>FK66-FK67</f>
        <v>595.4699999999993</v>
      </c>
      <c r="FL68" s="48"/>
      <c r="FM68" s="48"/>
      <c r="FN68" s="48">
        <f>FN66-FN67</f>
        <v>-41.3700000000008</v>
      </c>
      <c r="FO68" s="48"/>
      <c r="FP68" s="48"/>
      <c r="FQ68" s="48">
        <f>FQ66-FQ67</f>
        <v>349.21999999999935</v>
      </c>
      <c r="FR68" s="88"/>
      <c r="FS68" s="88"/>
      <c r="FT68" s="95">
        <f>FT66-FT67</f>
        <v>403.5799999999999</v>
      </c>
      <c r="FU68" s="88"/>
      <c r="FV68" s="88"/>
      <c r="FW68" s="95">
        <f>FW66-FW67</f>
        <v>-169.75</v>
      </c>
      <c r="FX68" s="88"/>
      <c r="FY68" s="88"/>
      <c r="FZ68" s="95">
        <f>FZ66-FZ67</f>
        <v>372.7399999999998</v>
      </c>
      <c r="GA68" s="27">
        <f t="shared" si="16"/>
        <v>1143.1699999999964</v>
      </c>
    </row>
    <row r="69" spans="1:183" s="4" customFormat="1" ht="22.5" hidden="1">
      <c r="A69" s="41" t="s">
        <v>58</v>
      </c>
      <c r="B69" s="19"/>
      <c r="C69" s="48"/>
      <c r="D69" s="48"/>
      <c r="E69" s="48"/>
      <c r="F69" s="48"/>
      <c r="G69" s="48"/>
      <c r="H69" s="48"/>
      <c r="I69" s="48"/>
      <c r="J69" s="49"/>
      <c r="K69" s="48"/>
      <c r="L69" s="48"/>
      <c r="M69" s="48"/>
      <c r="N69" s="49"/>
      <c r="O69" s="48"/>
      <c r="P69" s="48"/>
      <c r="Q69" s="48"/>
      <c r="R69" s="49"/>
      <c r="S69" s="48">
        <v>2169.36</v>
      </c>
      <c r="T69" s="48"/>
      <c r="U69" s="48"/>
      <c r="V69" s="48"/>
      <c r="W69" s="48"/>
      <c r="X69" s="48"/>
      <c r="Y69" s="50"/>
      <c r="Z69" s="48"/>
      <c r="AA69" s="48"/>
      <c r="AB69" s="50"/>
      <c r="AC69" s="19"/>
      <c r="AD69" s="19"/>
      <c r="AE69" s="19"/>
      <c r="AF69" s="30">
        <f t="shared" si="5"/>
        <v>2169.36</v>
      </c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30">
        <f t="shared" si="6"/>
        <v>0</v>
      </c>
      <c r="BR69" s="30">
        <f t="shared" si="7"/>
        <v>2169.36</v>
      </c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10">
        <f t="shared" si="8"/>
        <v>0</v>
      </c>
      <c r="DD69" s="39">
        <f t="shared" si="9"/>
        <v>2169.36</v>
      </c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7">
        <f t="shared" si="14"/>
        <v>0</v>
      </c>
      <c r="EP69" s="47">
        <f t="shared" si="15"/>
        <v>2169.36</v>
      </c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88"/>
      <c r="FS69" s="88"/>
      <c r="FT69" s="95"/>
      <c r="FU69" s="88"/>
      <c r="FV69" s="88"/>
      <c r="FW69" s="95"/>
      <c r="FX69" s="88"/>
      <c r="FY69" s="88"/>
      <c r="FZ69" s="95"/>
      <c r="GA69" s="27">
        <f t="shared" si="16"/>
        <v>0</v>
      </c>
    </row>
    <row r="70" spans="1:183" s="4" customFormat="1" ht="22.5">
      <c r="A70" s="41" t="s">
        <v>59</v>
      </c>
      <c r="B70" s="19"/>
      <c r="C70" s="48">
        <f>C67-C65</f>
        <v>-1935.039999999999</v>
      </c>
      <c r="D70" s="48"/>
      <c r="E70" s="48">
        <f aca="true" t="shared" si="31" ref="E70:Q70">E67-E65</f>
        <v>-397.4299999999994</v>
      </c>
      <c r="F70" s="48"/>
      <c r="G70" s="48">
        <f t="shared" si="31"/>
        <v>-638.96</v>
      </c>
      <c r="H70" s="48"/>
      <c r="I70" s="48">
        <f t="shared" si="31"/>
        <v>-530.5900000000001</v>
      </c>
      <c r="J70" s="48"/>
      <c r="K70" s="48">
        <f t="shared" si="31"/>
        <v>-204.80000000000018</v>
      </c>
      <c r="L70" s="48"/>
      <c r="M70" s="48">
        <f t="shared" si="31"/>
        <v>-414.40999999999985</v>
      </c>
      <c r="N70" s="48"/>
      <c r="O70" s="48">
        <f t="shared" si="31"/>
        <v>59.720000000000255</v>
      </c>
      <c r="P70" s="48"/>
      <c r="Q70" s="48">
        <f t="shared" si="31"/>
        <v>86.00000000000091</v>
      </c>
      <c r="R70" s="48"/>
      <c r="S70" s="18">
        <f>C70+E70+G70+I70+K70+M70+O70+Q70</f>
        <v>-3975.5099999999975</v>
      </c>
      <c r="T70" s="48"/>
      <c r="U70" s="48"/>
      <c r="V70" s="48">
        <f>V67-V65</f>
        <v>-804.5500000000002</v>
      </c>
      <c r="W70" s="48">
        <f aca="true" t="shared" si="32" ref="W70:AL70">W67-W65</f>
        <v>0</v>
      </c>
      <c r="X70" s="48">
        <f t="shared" si="32"/>
        <v>0</v>
      </c>
      <c r="Y70" s="48">
        <f t="shared" si="32"/>
        <v>-3688.08</v>
      </c>
      <c r="Z70" s="48">
        <f t="shared" si="32"/>
        <v>0</v>
      </c>
      <c r="AA70" s="48">
        <f t="shared" si="32"/>
        <v>0</v>
      </c>
      <c r="AB70" s="48">
        <f t="shared" si="32"/>
        <v>-431.9499999999998</v>
      </c>
      <c r="AC70" s="48">
        <f t="shared" si="32"/>
        <v>0</v>
      </c>
      <c r="AD70" s="48">
        <f t="shared" si="32"/>
        <v>0</v>
      </c>
      <c r="AE70" s="48">
        <f t="shared" si="32"/>
        <v>-3258.1799999999994</v>
      </c>
      <c r="AF70" s="30">
        <f t="shared" si="5"/>
        <v>-12158.269999999997</v>
      </c>
      <c r="AG70" s="48">
        <f t="shared" si="32"/>
        <v>0</v>
      </c>
      <c r="AH70" s="48">
        <f t="shared" si="32"/>
        <v>0</v>
      </c>
      <c r="AI70" s="48">
        <f t="shared" si="32"/>
        <v>-989.210000000001</v>
      </c>
      <c r="AJ70" s="48">
        <f t="shared" si="32"/>
        <v>0</v>
      </c>
      <c r="AK70" s="48">
        <f t="shared" si="32"/>
        <v>0</v>
      </c>
      <c r="AL70" s="48">
        <f t="shared" si="32"/>
        <v>-781.3300000000008</v>
      </c>
      <c r="AM70" s="48"/>
      <c r="AN70" s="48"/>
      <c r="AO70" s="48">
        <f>AO67-AO65</f>
        <v>326.1799999999985</v>
      </c>
      <c r="AP70" s="48">
        <f aca="true" t="shared" si="33" ref="AP70:AU70">AP67-AP65</f>
        <v>0</v>
      </c>
      <c r="AQ70" s="48">
        <f t="shared" si="33"/>
        <v>0</v>
      </c>
      <c r="AR70" s="48">
        <f t="shared" si="33"/>
        <v>-68.26000000000022</v>
      </c>
      <c r="AS70" s="48">
        <f t="shared" si="33"/>
        <v>0</v>
      </c>
      <c r="AT70" s="48">
        <f t="shared" si="33"/>
        <v>0</v>
      </c>
      <c r="AU70" s="48">
        <f t="shared" si="33"/>
        <v>4171.48</v>
      </c>
      <c r="AV70" s="48"/>
      <c r="AW70" s="48"/>
      <c r="AX70" s="48">
        <f>AX67-AX65</f>
        <v>-1617.0599999999995</v>
      </c>
      <c r="AY70" s="48">
        <f aca="true" t="shared" si="34" ref="AY70:BD70">AY67-AY65</f>
        <v>0</v>
      </c>
      <c r="AZ70" s="48">
        <f t="shared" si="34"/>
        <v>0</v>
      </c>
      <c r="BA70" s="48">
        <f t="shared" si="34"/>
        <v>-2262.2699999999995</v>
      </c>
      <c r="BB70" s="48">
        <f t="shared" si="34"/>
        <v>0</v>
      </c>
      <c r="BC70" s="48">
        <f t="shared" si="34"/>
        <v>0</v>
      </c>
      <c r="BD70" s="48">
        <f t="shared" si="34"/>
        <v>2008.7199999999993</v>
      </c>
      <c r="BE70" s="48">
        <f aca="true" t="shared" si="35" ref="BE70:BM70">BE67-BE65</f>
        <v>0</v>
      </c>
      <c r="BF70" s="48">
        <f t="shared" si="35"/>
        <v>0</v>
      </c>
      <c r="BG70" s="48">
        <f t="shared" si="35"/>
        <v>-639.3299999999999</v>
      </c>
      <c r="BH70" s="48">
        <f t="shared" si="35"/>
        <v>0</v>
      </c>
      <c r="BI70" s="48">
        <f t="shared" si="35"/>
        <v>0</v>
      </c>
      <c r="BJ70" s="48">
        <f t="shared" si="35"/>
        <v>-154.01000000000022</v>
      </c>
      <c r="BK70" s="48">
        <f t="shared" si="35"/>
        <v>0</v>
      </c>
      <c r="BL70" s="48">
        <f t="shared" si="35"/>
        <v>0</v>
      </c>
      <c r="BM70" s="48">
        <f t="shared" si="35"/>
        <v>824.5200000000004</v>
      </c>
      <c r="BN70" s="48">
        <f>BN67-BN65</f>
        <v>0</v>
      </c>
      <c r="BO70" s="48">
        <f>BO67-BO65</f>
        <v>0</v>
      </c>
      <c r="BP70" s="48">
        <f>BP67-BP65</f>
        <v>271.90999999999985</v>
      </c>
      <c r="BQ70" s="30">
        <f t="shared" si="6"/>
        <v>1091.3399999999965</v>
      </c>
      <c r="BR70" s="30">
        <f t="shared" si="7"/>
        <v>-11066.93</v>
      </c>
      <c r="BS70" s="48"/>
      <c r="BT70" s="48"/>
      <c r="BU70" s="48">
        <f>BU67-BU65</f>
        <v>-834.2099999999991</v>
      </c>
      <c r="BV70" s="48"/>
      <c r="BW70" s="48"/>
      <c r="BX70" s="48">
        <f>BX67-BX65</f>
        <v>-343.21999999999935</v>
      </c>
      <c r="BY70" s="48"/>
      <c r="BZ70" s="48"/>
      <c r="CA70" s="48">
        <f>CA67-CA65</f>
        <v>-100.78999999999905</v>
      </c>
      <c r="CB70" s="48"/>
      <c r="CC70" s="48"/>
      <c r="CD70" s="48">
        <f>CD67-CD65</f>
        <v>7186.44</v>
      </c>
      <c r="CE70" s="48"/>
      <c r="CF70" s="48"/>
      <c r="CG70" s="48">
        <f>CG67-CG65</f>
        <v>-6372.57</v>
      </c>
      <c r="CH70" s="48"/>
      <c r="CI70" s="48"/>
      <c r="CJ70" s="48">
        <f>CJ67-CJ65</f>
        <v>-67.17000000000007</v>
      </c>
      <c r="CK70" s="48"/>
      <c r="CL70" s="48"/>
      <c r="CM70" s="48">
        <f>CM67-CM65</f>
        <v>373.75</v>
      </c>
      <c r="CN70" s="48"/>
      <c r="CO70" s="48"/>
      <c r="CP70" s="48">
        <f>CP67-CP65</f>
        <v>-198.9300000000003</v>
      </c>
      <c r="CQ70" s="48"/>
      <c r="CR70" s="48"/>
      <c r="CS70" s="48">
        <f>CS67-CS65</f>
        <v>-746.5</v>
      </c>
      <c r="CT70" s="48"/>
      <c r="CU70" s="48"/>
      <c r="CV70" s="48">
        <f>CV67-CV65</f>
        <v>101.21000000000095</v>
      </c>
      <c r="CW70" s="48"/>
      <c r="CX70" s="48"/>
      <c r="CY70" s="48">
        <f>CY67-CY65</f>
        <v>-310.10000000000036</v>
      </c>
      <c r="CZ70" s="48"/>
      <c r="DA70" s="48"/>
      <c r="DB70" s="48">
        <f>DB67-DB65</f>
        <v>-248.5699999999997</v>
      </c>
      <c r="DC70" s="10">
        <f t="shared" si="8"/>
        <v>-1560.6599999999971</v>
      </c>
      <c r="DD70" s="39">
        <f t="shared" si="9"/>
        <v>-12627.589999999997</v>
      </c>
      <c r="DE70" s="48"/>
      <c r="DF70" s="48"/>
      <c r="DG70" s="48">
        <f>DG67-DG65</f>
        <v>-1205.4700000000012</v>
      </c>
      <c r="DH70" s="48"/>
      <c r="DI70" s="48"/>
      <c r="DJ70" s="48">
        <f>DJ67-DJ65</f>
        <v>-633.7200000000012</v>
      </c>
      <c r="DK70" s="48"/>
      <c r="DL70" s="48"/>
      <c r="DM70" s="48">
        <f>DM67-DM65</f>
        <v>-66.76000000000022</v>
      </c>
      <c r="DN70" s="48"/>
      <c r="DO70" s="48"/>
      <c r="DP70" s="48">
        <f>DP67-DP65</f>
        <v>9811.470000000001</v>
      </c>
      <c r="DQ70" s="48"/>
      <c r="DR70" s="48"/>
      <c r="DS70" s="48">
        <f>DS67-DS65</f>
        <v>-9385.61</v>
      </c>
      <c r="DT70" s="48"/>
      <c r="DU70" s="48"/>
      <c r="DV70" s="48">
        <f>DV67-DV65</f>
        <v>-685.2900000000009</v>
      </c>
      <c r="DW70" s="48"/>
      <c r="DX70" s="48"/>
      <c r="DY70" s="48">
        <f>DY67-DY65</f>
        <v>-307.52000000000044</v>
      </c>
      <c r="DZ70" s="48"/>
      <c r="EA70" s="48"/>
      <c r="EB70" s="48">
        <f>EB67-EB65</f>
        <v>-233.3099999999995</v>
      </c>
      <c r="EC70" s="48"/>
      <c r="ED70" s="48"/>
      <c r="EE70" s="48">
        <f>EE67-EE65</f>
        <v>-226.14000000000124</v>
      </c>
      <c r="EF70" s="48"/>
      <c r="EG70" s="48"/>
      <c r="EH70" s="48">
        <f>EH67-EH65</f>
        <v>252.04999999999927</v>
      </c>
      <c r="EI70" s="48"/>
      <c r="EJ70" s="48"/>
      <c r="EK70" s="48">
        <f>EK67-EK65</f>
        <v>-178.5599999999995</v>
      </c>
      <c r="EL70" s="48"/>
      <c r="EM70" s="48"/>
      <c r="EN70" s="48">
        <f>EN67-EN65</f>
        <v>-870.210000000001</v>
      </c>
      <c r="EO70" s="47">
        <f t="shared" si="14"/>
        <v>-3729.070000000005</v>
      </c>
      <c r="EP70" s="47">
        <f t="shared" si="15"/>
        <v>-16356.660000000002</v>
      </c>
      <c r="EQ70" s="48"/>
      <c r="ER70" s="48"/>
      <c r="ES70" s="48">
        <f>ES67-ES65</f>
        <v>-1015.5699999999997</v>
      </c>
      <c r="ET70" s="48"/>
      <c r="EU70" s="48"/>
      <c r="EV70" s="48">
        <f>EV67-EV65</f>
        <v>-67.75</v>
      </c>
      <c r="EW70" s="48"/>
      <c r="EX70" s="48"/>
      <c r="EY70" s="48">
        <f>EY67-EY65</f>
        <v>159.4400000000005</v>
      </c>
      <c r="EZ70" s="48"/>
      <c r="FA70" s="48"/>
      <c r="FB70" s="48">
        <f>FB67-FB65</f>
        <v>-414</v>
      </c>
      <c r="FC70" s="48"/>
      <c r="FD70" s="48"/>
      <c r="FE70" s="48">
        <f>FE67-FE65</f>
        <v>-384.97999999999956</v>
      </c>
      <c r="FF70" s="48"/>
      <c r="FG70" s="48"/>
      <c r="FH70" s="48">
        <f>FH67-FH65</f>
        <v>2089.58</v>
      </c>
      <c r="FI70" s="48"/>
      <c r="FJ70" s="48"/>
      <c r="FK70" s="48">
        <f>FK67-FK65</f>
        <v>-595.4699999999993</v>
      </c>
      <c r="FL70" s="48"/>
      <c r="FM70" s="48"/>
      <c r="FN70" s="48">
        <f>FN67-FN65</f>
        <v>41.3700000000008</v>
      </c>
      <c r="FO70" s="48"/>
      <c r="FP70" s="48"/>
      <c r="FQ70" s="48">
        <f>FQ67-FQ65</f>
        <v>-349.21999999999935</v>
      </c>
      <c r="FR70" s="88"/>
      <c r="FS70" s="88"/>
      <c r="FT70" s="95">
        <f>FT67-FT65</f>
        <v>-403.5799999999999</v>
      </c>
      <c r="FU70" s="88"/>
      <c r="FV70" s="88"/>
      <c r="FW70" s="95">
        <f>FW67-FW65</f>
        <v>169.75</v>
      </c>
      <c r="FX70" s="88"/>
      <c r="FY70" s="88"/>
      <c r="FZ70" s="95">
        <f>FZ67-FZ65</f>
        <v>-372.7399999999998</v>
      </c>
      <c r="GA70" s="27">
        <f t="shared" si="16"/>
        <v>-1143.1699999999964</v>
      </c>
    </row>
    <row r="71" spans="1:183" s="4" customFormat="1" ht="12.75">
      <c r="A71" s="41"/>
      <c r="B71" s="19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18"/>
      <c r="T71" s="48"/>
      <c r="U71" s="48"/>
      <c r="V71" s="48"/>
      <c r="W71" s="48"/>
      <c r="X71" s="48"/>
      <c r="Y71" s="50"/>
      <c r="Z71" s="48"/>
      <c r="AA71" s="48"/>
      <c r="AB71" s="50"/>
      <c r="AC71" s="19"/>
      <c r="AD71" s="19"/>
      <c r="AE71" s="19"/>
      <c r="AF71" s="30">
        <f t="shared" si="5"/>
        <v>0</v>
      </c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30">
        <f t="shared" si="6"/>
        <v>0</v>
      </c>
      <c r="BR71" s="30">
        <f t="shared" si="7"/>
        <v>0</v>
      </c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10">
        <f t="shared" si="8"/>
        <v>0</v>
      </c>
      <c r="DD71" s="39">
        <f t="shared" si="9"/>
        <v>0</v>
      </c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7">
        <f t="shared" si="14"/>
        <v>0</v>
      </c>
      <c r="EP71" s="47">
        <f t="shared" si="15"/>
        <v>0</v>
      </c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88"/>
      <c r="FS71" s="88"/>
      <c r="FT71" s="95"/>
      <c r="FU71" s="88"/>
      <c r="FV71" s="88"/>
      <c r="FW71" s="95"/>
      <c r="FX71" s="88"/>
      <c r="FY71" s="88"/>
      <c r="FZ71" s="95"/>
      <c r="GA71" s="27"/>
    </row>
    <row r="72" spans="1:183" s="3" customFormat="1" ht="12.75">
      <c r="A72" s="46" t="s">
        <v>66</v>
      </c>
      <c r="B72" s="17"/>
      <c r="C72" s="25">
        <v>22807.92</v>
      </c>
      <c r="D72" s="17"/>
      <c r="E72" s="25">
        <v>22742.38</v>
      </c>
      <c r="F72" s="17"/>
      <c r="G72" s="25">
        <v>23528.86</v>
      </c>
      <c r="H72" s="17"/>
      <c r="I72" s="25">
        <v>23463.32</v>
      </c>
      <c r="J72" s="17"/>
      <c r="K72" s="25">
        <v>23201.16</v>
      </c>
      <c r="L72" s="25"/>
      <c r="M72" s="25">
        <v>23004.54</v>
      </c>
      <c r="N72" s="25"/>
      <c r="O72" s="25">
        <v>22742.38</v>
      </c>
      <c r="P72" s="25"/>
      <c r="Q72" s="25">
        <v>22807.92</v>
      </c>
      <c r="R72" s="17"/>
      <c r="S72" s="18">
        <f>C72+E72+G72+I72+K72+M72+O72+Q72</f>
        <v>184298.48000000004</v>
      </c>
      <c r="T72" s="48"/>
      <c r="U72" s="48"/>
      <c r="V72" s="48">
        <v>16598</v>
      </c>
      <c r="W72" s="48"/>
      <c r="X72" s="48"/>
      <c r="Y72" s="48">
        <v>16598</v>
      </c>
      <c r="Z72" s="48"/>
      <c r="AA72" s="48"/>
      <c r="AB72" s="48">
        <v>16598</v>
      </c>
      <c r="AC72" s="19"/>
      <c r="AD72" s="19"/>
      <c r="AE72" s="48">
        <v>16598</v>
      </c>
      <c r="AF72" s="30">
        <f t="shared" si="5"/>
        <v>250690.48000000004</v>
      </c>
      <c r="AG72" s="48"/>
      <c r="AH72" s="48"/>
      <c r="AI72" s="25">
        <v>19529.16</v>
      </c>
      <c r="AJ72" s="25"/>
      <c r="AK72" s="25"/>
      <c r="AL72" s="25">
        <v>20524.41</v>
      </c>
      <c r="AM72" s="25"/>
      <c r="AN72" s="25"/>
      <c r="AO72" s="25">
        <v>20403.9</v>
      </c>
      <c r="AP72" s="25"/>
      <c r="AQ72" s="25"/>
      <c r="AR72" s="25">
        <v>20524.41</v>
      </c>
      <c r="AS72" s="25"/>
      <c r="AT72" s="25"/>
      <c r="AU72" s="25">
        <v>20524.41</v>
      </c>
      <c r="AV72" s="25"/>
      <c r="AW72" s="25"/>
      <c r="AX72" s="25">
        <v>20509.12</v>
      </c>
      <c r="AY72" s="25"/>
      <c r="AZ72" s="25"/>
      <c r="BA72" s="25">
        <v>20458.87</v>
      </c>
      <c r="BB72" s="25"/>
      <c r="BC72" s="25"/>
      <c r="BD72" s="25">
        <v>20524.41</v>
      </c>
      <c r="BE72" s="25"/>
      <c r="BF72" s="25"/>
      <c r="BG72" s="25">
        <v>20524.54</v>
      </c>
      <c r="BH72" s="25"/>
      <c r="BI72" s="25"/>
      <c r="BJ72" s="25">
        <v>20524.54</v>
      </c>
      <c r="BK72" s="25"/>
      <c r="BL72" s="25"/>
      <c r="BM72" s="25">
        <v>20524.54</v>
      </c>
      <c r="BN72" s="25"/>
      <c r="BO72" s="25"/>
      <c r="BP72" s="25">
        <v>20524.54</v>
      </c>
      <c r="BQ72" s="30">
        <f t="shared" si="6"/>
        <v>245096.85</v>
      </c>
      <c r="BR72" s="30">
        <f t="shared" si="7"/>
        <v>495787.3300000001</v>
      </c>
      <c r="BS72" s="48"/>
      <c r="BT72" s="48"/>
      <c r="BU72" s="48">
        <v>20684.26</v>
      </c>
      <c r="BV72" s="48"/>
      <c r="BW72" s="48"/>
      <c r="BX72" s="48">
        <v>20684.26</v>
      </c>
      <c r="BY72" s="48"/>
      <c r="BZ72" s="48"/>
      <c r="CA72" s="48">
        <v>20687.26</v>
      </c>
      <c r="CB72" s="48"/>
      <c r="CC72" s="48"/>
      <c r="CD72" s="48">
        <v>20684.26</v>
      </c>
      <c r="CE72" s="48"/>
      <c r="CF72" s="48"/>
      <c r="CG72" s="48">
        <v>20684.26</v>
      </c>
      <c r="CH72" s="48"/>
      <c r="CI72" s="48"/>
      <c r="CJ72" s="48">
        <v>20684.26</v>
      </c>
      <c r="CK72" s="48"/>
      <c r="CL72" s="48"/>
      <c r="CM72" s="48">
        <v>20684.26</v>
      </c>
      <c r="CN72" s="48"/>
      <c r="CO72" s="48"/>
      <c r="CP72" s="48">
        <v>20684.26</v>
      </c>
      <c r="CQ72" s="48"/>
      <c r="CR72" s="48"/>
      <c r="CS72" s="48">
        <v>20684.26</v>
      </c>
      <c r="CT72" s="48"/>
      <c r="CU72" s="48"/>
      <c r="CV72" s="48">
        <v>20684.26</v>
      </c>
      <c r="CW72" s="48"/>
      <c r="CX72" s="48"/>
      <c r="CY72" s="48">
        <v>20684.26</v>
      </c>
      <c r="CZ72" s="48"/>
      <c r="DA72" s="48"/>
      <c r="DB72" s="48">
        <v>20684.26</v>
      </c>
      <c r="DC72" s="10">
        <f t="shared" si="8"/>
        <v>248214.12000000002</v>
      </c>
      <c r="DD72" s="39">
        <f t="shared" si="9"/>
        <v>744001.4500000001</v>
      </c>
      <c r="DE72" s="48"/>
      <c r="DF72" s="48"/>
      <c r="DG72" s="48">
        <v>23239.85</v>
      </c>
      <c r="DH72" s="48"/>
      <c r="DI72" s="48"/>
      <c r="DJ72" s="48">
        <v>23239.85</v>
      </c>
      <c r="DK72" s="48"/>
      <c r="DL72" s="48"/>
      <c r="DM72" s="48">
        <v>23239.85</v>
      </c>
      <c r="DN72" s="48"/>
      <c r="DO72" s="48"/>
      <c r="DP72" s="48">
        <v>23239.85</v>
      </c>
      <c r="DQ72" s="48"/>
      <c r="DR72" s="48"/>
      <c r="DS72" s="48">
        <v>23239.85</v>
      </c>
      <c r="DT72" s="48"/>
      <c r="DU72" s="48"/>
      <c r="DV72" s="48">
        <v>23239.85</v>
      </c>
      <c r="DW72" s="48"/>
      <c r="DX72" s="48"/>
      <c r="DY72" s="48">
        <v>23239.85</v>
      </c>
      <c r="DZ72" s="48"/>
      <c r="EA72" s="48"/>
      <c r="EB72" s="48">
        <v>23239.85</v>
      </c>
      <c r="EC72" s="48"/>
      <c r="ED72" s="48"/>
      <c r="EE72" s="48">
        <v>23239.85</v>
      </c>
      <c r="EF72" s="48"/>
      <c r="EG72" s="48"/>
      <c r="EH72" s="48">
        <v>23239.85</v>
      </c>
      <c r="EI72" s="48"/>
      <c r="EJ72" s="48"/>
      <c r="EK72" s="48">
        <v>23239.85</v>
      </c>
      <c r="EL72" s="48"/>
      <c r="EM72" s="48"/>
      <c r="EN72" s="48">
        <v>23239.85</v>
      </c>
      <c r="EO72" s="47">
        <f t="shared" si="14"/>
        <v>278878.2</v>
      </c>
      <c r="EP72" s="47">
        <f t="shared" si="15"/>
        <v>1022879.6500000001</v>
      </c>
      <c r="EQ72" s="48"/>
      <c r="ER72" s="48"/>
      <c r="ES72" s="48">
        <v>24837.09</v>
      </c>
      <c r="ET72" s="48"/>
      <c r="EU72" s="48"/>
      <c r="EV72" s="48">
        <v>24837.09</v>
      </c>
      <c r="EW72" s="48"/>
      <c r="EX72" s="48"/>
      <c r="EY72" s="48">
        <v>24837.09</v>
      </c>
      <c r="EZ72" s="48"/>
      <c r="FA72" s="48"/>
      <c r="FB72" s="48">
        <v>24837.09</v>
      </c>
      <c r="FC72" s="48"/>
      <c r="FD72" s="48"/>
      <c r="FE72" s="48">
        <v>24837.09</v>
      </c>
      <c r="FF72" s="48"/>
      <c r="FG72" s="48"/>
      <c r="FH72" s="48">
        <v>24837.09</v>
      </c>
      <c r="FI72" s="48"/>
      <c r="FJ72" s="48"/>
      <c r="FK72" s="48">
        <v>24837.09</v>
      </c>
      <c r="FL72" s="48"/>
      <c r="FM72" s="48"/>
      <c r="FN72" s="48">
        <v>24837.09</v>
      </c>
      <c r="FO72" s="48"/>
      <c r="FP72" s="48"/>
      <c r="FQ72" s="48">
        <v>24837.09</v>
      </c>
      <c r="FR72" s="51"/>
      <c r="FS72" s="51"/>
      <c r="FT72" s="95">
        <v>24837.09</v>
      </c>
      <c r="FU72" s="51"/>
      <c r="FV72" s="51"/>
      <c r="FW72" s="95">
        <v>24837.09</v>
      </c>
      <c r="FX72" s="51"/>
      <c r="FY72" s="51"/>
      <c r="FZ72" s="95">
        <v>24837.09</v>
      </c>
      <c r="GA72" s="27">
        <f t="shared" si="16"/>
        <v>298045.08</v>
      </c>
    </row>
    <row r="73" spans="1:183" s="109" customFormat="1" ht="12.75">
      <c r="A73" s="96" t="s">
        <v>55</v>
      </c>
      <c r="B73" s="97"/>
      <c r="C73" s="98">
        <v>18123.63</v>
      </c>
      <c r="D73" s="98"/>
      <c r="E73" s="98">
        <v>17860.56</v>
      </c>
      <c r="F73" s="98"/>
      <c r="G73" s="98">
        <v>18203.64</v>
      </c>
      <c r="H73" s="98"/>
      <c r="I73" s="98">
        <v>17920.52</v>
      </c>
      <c r="J73" s="99"/>
      <c r="K73" s="98">
        <v>18208.2</v>
      </c>
      <c r="L73" s="98"/>
      <c r="M73" s="98">
        <v>17940.86</v>
      </c>
      <c r="N73" s="99"/>
      <c r="O73" s="98">
        <v>17694.06</v>
      </c>
      <c r="P73" s="98"/>
      <c r="Q73" s="98">
        <v>17778.42</v>
      </c>
      <c r="R73" s="99"/>
      <c r="S73" s="100">
        <f>C73+E73+G73+I73+K73+M73+O73+Q73</f>
        <v>143729.89</v>
      </c>
      <c r="T73" s="112"/>
      <c r="U73" s="112"/>
      <c r="V73" s="112">
        <v>15995.5</v>
      </c>
      <c r="W73" s="112"/>
      <c r="X73" s="112"/>
      <c r="Y73" s="113">
        <v>18155.25</v>
      </c>
      <c r="Z73" s="112"/>
      <c r="AA73" s="112"/>
      <c r="AB73" s="113">
        <v>17588.29</v>
      </c>
      <c r="AC73" s="97"/>
      <c r="AD73" s="97"/>
      <c r="AE73" s="97">
        <v>17721.23</v>
      </c>
      <c r="AF73" s="102">
        <f t="shared" si="5"/>
        <v>213190.16000000003</v>
      </c>
      <c r="AG73" s="112"/>
      <c r="AH73" s="112"/>
      <c r="AI73" s="112">
        <v>19529.16</v>
      </c>
      <c r="AJ73" s="112"/>
      <c r="AK73" s="112"/>
      <c r="AL73" s="112">
        <v>20524.41</v>
      </c>
      <c r="AM73" s="112"/>
      <c r="AN73" s="112"/>
      <c r="AO73" s="112">
        <v>20403.9</v>
      </c>
      <c r="AP73" s="112"/>
      <c r="AQ73" s="112"/>
      <c r="AR73" s="112">
        <v>20524.41</v>
      </c>
      <c r="AS73" s="112"/>
      <c r="AT73" s="112"/>
      <c r="AU73" s="112">
        <v>20524.41</v>
      </c>
      <c r="AV73" s="112"/>
      <c r="AW73" s="112"/>
      <c r="AX73" s="112">
        <v>20509.12</v>
      </c>
      <c r="AY73" s="112"/>
      <c r="AZ73" s="112"/>
      <c r="BA73" s="112">
        <v>20458.87</v>
      </c>
      <c r="BB73" s="112"/>
      <c r="BC73" s="112"/>
      <c r="BD73" s="112">
        <v>20524.41</v>
      </c>
      <c r="BE73" s="112"/>
      <c r="BF73" s="112"/>
      <c r="BG73" s="112">
        <v>20524.54</v>
      </c>
      <c r="BH73" s="112"/>
      <c r="BI73" s="112"/>
      <c r="BJ73" s="112">
        <v>20524.54</v>
      </c>
      <c r="BK73" s="112"/>
      <c r="BL73" s="112"/>
      <c r="BM73" s="112">
        <v>20524.54</v>
      </c>
      <c r="BN73" s="112"/>
      <c r="BO73" s="112"/>
      <c r="BP73" s="112">
        <v>20524.54</v>
      </c>
      <c r="BQ73" s="102">
        <f t="shared" si="6"/>
        <v>245096.85</v>
      </c>
      <c r="BR73" s="102">
        <f t="shared" si="7"/>
        <v>458287.01</v>
      </c>
      <c r="BS73" s="112"/>
      <c r="BT73" s="112"/>
      <c r="BU73" s="112">
        <v>20684.26</v>
      </c>
      <c r="BV73" s="112"/>
      <c r="BW73" s="112"/>
      <c r="BX73" s="112">
        <v>20684.26</v>
      </c>
      <c r="BY73" s="112"/>
      <c r="BZ73" s="112"/>
      <c r="CA73" s="112">
        <v>20684.26</v>
      </c>
      <c r="CB73" s="112"/>
      <c r="CC73" s="112"/>
      <c r="CD73" s="112">
        <v>20684.26</v>
      </c>
      <c r="CE73" s="112"/>
      <c r="CF73" s="112"/>
      <c r="CG73" s="112">
        <v>20684.26</v>
      </c>
      <c r="CH73" s="112"/>
      <c r="CI73" s="112"/>
      <c r="CJ73" s="112">
        <v>20684.26</v>
      </c>
      <c r="CK73" s="112"/>
      <c r="CL73" s="112"/>
      <c r="CM73" s="112">
        <v>20684.26</v>
      </c>
      <c r="CN73" s="112"/>
      <c r="CO73" s="112"/>
      <c r="CP73" s="112">
        <v>20684.26</v>
      </c>
      <c r="CQ73" s="112"/>
      <c r="CR73" s="112"/>
      <c r="CS73" s="112">
        <v>20684.26</v>
      </c>
      <c r="CT73" s="112"/>
      <c r="CU73" s="112"/>
      <c r="CV73" s="112">
        <v>20684.26</v>
      </c>
      <c r="CW73" s="112"/>
      <c r="CX73" s="112"/>
      <c r="CY73" s="112">
        <v>20684.26</v>
      </c>
      <c r="CZ73" s="112"/>
      <c r="DA73" s="112"/>
      <c r="DB73" s="112">
        <v>20684.26</v>
      </c>
      <c r="DC73" s="104">
        <f t="shared" si="8"/>
        <v>248211.12000000002</v>
      </c>
      <c r="DD73" s="105">
        <f t="shared" si="9"/>
        <v>706498.13</v>
      </c>
      <c r="DE73" s="112"/>
      <c r="DF73" s="112"/>
      <c r="DG73" s="112">
        <v>23239.85</v>
      </c>
      <c r="DH73" s="112"/>
      <c r="DI73" s="112"/>
      <c r="DJ73" s="112">
        <v>23239.85</v>
      </c>
      <c r="DK73" s="112"/>
      <c r="DL73" s="112"/>
      <c r="DM73" s="112">
        <v>23239.85</v>
      </c>
      <c r="DN73" s="112"/>
      <c r="DO73" s="112"/>
      <c r="DP73" s="112">
        <v>23239.85</v>
      </c>
      <c r="DQ73" s="112"/>
      <c r="DR73" s="112"/>
      <c r="DS73" s="112">
        <v>23239.85</v>
      </c>
      <c r="DT73" s="112"/>
      <c r="DU73" s="112"/>
      <c r="DV73" s="112">
        <v>23239.85</v>
      </c>
      <c r="DW73" s="112"/>
      <c r="DX73" s="112"/>
      <c r="DY73" s="112">
        <v>23239.85</v>
      </c>
      <c r="DZ73" s="112"/>
      <c r="EA73" s="112"/>
      <c r="EB73" s="112">
        <v>23239.85</v>
      </c>
      <c r="EC73" s="112"/>
      <c r="ED73" s="112"/>
      <c r="EE73" s="112">
        <v>23239.85</v>
      </c>
      <c r="EF73" s="112"/>
      <c r="EG73" s="112"/>
      <c r="EH73" s="112">
        <v>23239.85</v>
      </c>
      <c r="EI73" s="112"/>
      <c r="EJ73" s="112"/>
      <c r="EK73" s="112">
        <v>23239.85</v>
      </c>
      <c r="EL73" s="112"/>
      <c r="EM73" s="112"/>
      <c r="EN73" s="112">
        <v>23239.85</v>
      </c>
      <c r="EO73" s="106">
        <f t="shared" si="14"/>
        <v>278878.2</v>
      </c>
      <c r="EP73" s="106">
        <f t="shared" si="15"/>
        <v>985376.3300000001</v>
      </c>
      <c r="EQ73" s="112"/>
      <c r="ER73" s="112"/>
      <c r="ES73" s="112">
        <v>24837.09</v>
      </c>
      <c r="ET73" s="112"/>
      <c r="EU73" s="112"/>
      <c r="EV73" s="112">
        <v>24837.09</v>
      </c>
      <c r="EW73" s="112"/>
      <c r="EX73" s="112"/>
      <c r="EY73" s="112">
        <v>24837.09</v>
      </c>
      <c r="EZ73" s="112"/>
      <c r="FA73" s="112"/>
      <c r="FB73" s="112">
        <v>24837.09</v>
      </c>
      <c r="FC73" s="112"/>
      <c r="FD73" s="112"/>
      <c r="FE73" s="112">
        <v>24837.09</v>
      </c>
      <c r="FF73" s="112"/>
      <c r="FG73" s="112"/>
      <c r="FH73" s="112">
        <v>24837.09</v>
      </c>
      <c r="FI73" s="112"/>
      <c r="FJ73" s="112"/>
      <c r="FK73" s="112">
        <v>24837.09</v>
      </c>
      <c r="FL73" s="112"/>
      <c r="FM73" s="112"/>
      <c r="FN73" s="112">
        <v>24837.09</v>
      </c>
      <c r="FO73" s="112"/>
      <c r="FP73" s="112"/>
      <c r="FQ73" s="112">
        <v>24837.09</v>
      </c>
      <c r="FR73" s="107"/>
      <c r="FS73" s="107"/>
      <c r="FT73" s="114">
        <v>24837.09</v>
      </c>
      <c r="FU73" s="107"/>
      <c r="FV73" s="107"/>
      <c r="FW73" s="114">
        <v>24837.09</v>
      </c>
      <c r="FX73" s="107"/>
      <c r="FY73" s="107"/>
      <c r="FZ73" s="114">
        <v>24837.09</v>
      </c>
      <c r="GA73" s="103">
        <f t="shared" si="16"/>
        <v>298045.08</v>
      </c>
    </row>
    <row r="74" spans="1:183" s="109" customFormat="1" ht="12.75">
      <c r="A74" s="96" t="s">
        <v>56</v>
      </c>
      <c r="B74" s="97"/>
      <c r="C74" s="98">
        <f>2672.66+15388.4</f>
        <v>18061.059999999998</v>
      </c>
      <c r="D74" s="98"/>
      <c r="E74" s="98">
        <f>2669.5+14677.86</f>
        <v>17347.36</v>
      </c>
      <c r="F74" s="98"/>
      <c r="G74" s="98">
        <f>2693.98+15127.25</f>
        <v>17821.23</v>
      </c>
      <c r="H74" s="98"/>
      <c r="I74" s="98">
        <f>2777.52+14823.37</f>
        <v>17600.89</v>
      </c>
      <c r="J74" s="99"/>
      <c r="K74" s="98">
        <f>2724.38+15075.77</f>
        <v>17800.15</v>
      </c>
      <c r="L74" s="98"/>
      <c r="M74" s="98">
        <f>2739.18+15082.3</f>
        <v>17821.48</v>
      </c>
      <c r="N74" s="99"/>
      <c r="O74" s="98">
        <f>2682.75+15722.56</f>
        <v>18405.309999999998</v>
      </c>
      <c r="P74" s="98"/>
      <c r="Q74" s="98">
        <f>2753.66+16300.03</f>
        <v>19053.690000000002</v>
      </c>
      <c r="R74" s="99"/>
      <c r="S74" s="100">
        <f>C74+E74+G74+I74+K74+M74+O74+Q74</f>
        <v>143911.16999999998</v>
      </c>
      <c r="T74" s="98"/>
      <c r="U74" s="98"/>
      <c r="V74" s="98">
        <f>2830.49+16381.71</f>
        <v>19212.199999999997</v>
      </c>
      <c r="W74" s="98"/>
      <c r="X74" s="98"/>
      <c r="Y74" s="110">
        <f>2877.91+11343.6</f>
        <v>14221.51</v>
      </c>
      <c r="Z74" s="98"/>
      <c r="AA74" s="98"/>
      <c r="AB74" s="110">
        <f>2877.42+16583.1</f>
        <v>19460.519999999997</v>
      </c>
      <c r="AC74" s="97"/>
      <c r="AD74" s="97"/>
      <c r="AE74" s="97">
        <f>2733.65+14179.79</f>
        <v>16913.440000000002</v>
      </c>
      <c r="AF74" s="102">
        <f t="shared" si="5"/>
        <v>213718.83999999997</v>
      </c>
      <c r="AG74" s="98"/>
      <c r="AH74" s="98"/>
      <c r="AI74" s="98">
        <f>340.88+14428.56</f>
        <v>14769.439999999999</v>
      </c>
      <c r="AJ74" s="98"/>
      <c r="AK74" s="98"/>
      <c r="AL74" s="98">
        <f>3136.29+15331.79</f>
        <v>18468.08</v>
      </c>
      <c r="AM74" s="98"/>
      <c r="AN74" s="98"/>
      <c r="AO74" s="98">
        <f>3132.87+18353.81</f>
        <v>21486.68</v>
      </c>
      <c r="AP74" s="98"/>
      <c r="AQ74" s="98"/>
      <c r="AR74" s="98">
        <f>3164.87+17231.35</f>
        <v>20396.219999999998</v>
      </c>
      <c r="AS74" s="98"/>
      <c r="AT74" s="98"/>
      <c r="AU74" s="98">
        <f>3063.48+18285.55</f>
        <v>21349.03</v>
      </c>
      <c r="AV74" s="98"/>
      <c r="AW74" s="98"/>
      <c r="AX74" s="98">
        <f>3047.92+16154.69</f>
        <v>19202.61</v>
      </c>
      <c r="AY74" s="98"/>
      <c r="AZ74" s="98"/>
      <c r="BA74" s="98">
        <f>3049.37+18058.68</f>
        <v>21108.05</v>
      </c>
      <c r="BB74" s="98"/>
      <c r="BC74" s="98"/>
      <c r="BD74" s="98">
        <v>25616.17</v>
      </c>
      <c r="BE74" s="98"/>
      <c r="BF74" s="98"/>
      <c r="BG74" s="98">
        <v>19040.51</v>
      </c>
      <c r="BH74" s="98"/>
      <c r="BI74" s="98"/>
      <c r="BJ74" s="98">
        <v>20332.77</v>
      </c>
      <c r="BK74" s="98"/>
      <c r="BL74" s="98"/>
      <c r="BM74" s="98">
        <v>22395.4</v>
      </c>
      <c r="BN74" s="98"/>
      <c r="BO74" s="98"/>
      <c r="BP74" s="98">
        <v>21273.46</v>
      </c>
      <c r="BQ74" s="102">
        <f t="shared" si="6"/>
        <v>245438.41999999998</v>
      </c>
      <c r="BR74" s="102">
        <f t="shared" si="7"/>
        <v>459157.25999999995</v>
      </c>
      <c r="BS74" s="98"/>
      <c r="BT74" s="98"/>
      <c r="BU74" s="98">
        <v>20257.46</v>
      </c>
      <c r="BV74" s="98"/>
      <c r="BW74" s="98"/>
      <c r="BX74" s="98">
        <v>19977.34</v>
      </c>
      <c r="BY74" s="98"/>
      <c r="BZ74" s="98"/>
      <c r="CA74" s="98">
        <v>20489.89</v>
      </c>
      <c r="CB74" s="98"/>
      <c r="CC74" s="98"/>
      <c r="CD74" s="98">
        <v>21030.15</v>
      </c>
      <c r="CE74" s="98"/>
      <c r="CF74" s="98"/>
      <c r="CG74" s="98">
        <v>20490.98</v>
      </c>
      <c r="CH74" s="98"/>
      <c r="CI74" s="98"/>
      <c r="CJ74" s="98">
        <v>21619.37</v>
      </c>
      <c r="CK74" s="98"/>
      <c r="CL74" s="98"/>
      <c r="CM74" s="98">
        <v>21717.51</v>
      </c>
      <c r="CN74" s="98"/>
      <c r="CO74" s="98"/>
      <c r="CP74" s="98">
        <v>20489.01</v>
      </c>
      <c r="CQ74" s="98"/>
      <c r="CR74" s="98"/>
      <c r="CS74" s="98">
        <v>19083.57</v>
      </c>
      <c r="CT74" s="98"/>
      <c r="CU74" s="98"/>
      <c r="CV74" s="98">
        <v>21023.84</v>
      </c>
      <c r="CW74" s="98"/>
      <c r="CX74" s="98"/>
      <c r="CY74" s="98">
        <v>20020.84</v>
      </c>
      <c r="CZ74" s="98"/>
      <c r="DA74" s="98"/>
      <c r="DB74" s="98">
        <v>20145.94</v>
      </c>
      <c r="DC74" s="104">
        <f t="shared" si="8"/>
        <v>246345.89999999997</v>
      </c>
      <c r="DD74" s="105">
        <f t="shared" si="9"/>
        <v>705503.1599999999</v>
      </c>
      <c r="DE74" s="98"/>
      <c r="DF74" s="98"/>
      <c r="DG74" s="98">
        <v>21191.35</v>
      </c>
      <c r="DH74" s="98"/>
      <c r="DI74" s="98"/>
      <c r="DJ74" s="98">
        <v>21908.8</v>
      </c>
      <c r="DK74" s="98"/>
      <c r="DL74" s="98"/>
      <c r="DM74" s="98">
        <v>23110.54</v>
      </c>
      <c r="DN74" s="98"/>
      <c r="DO74" s="98"/>
      <c r="DP74" s="98">
        <v>23091.97</v>
      </c>
      <c r="DQ74" s="98"/>
      <c r="DR74" s="98"/>
      <c r="DS74" s="98">
        <v>22875.42</v>
      </c>
      <c r="DT74" s="98"/>
      <c r="DU74" s="98"/>
      <c r="DV74" s="98">
        <v>22645.66</v>
      </c>
      <c r="DW74" s="98"/>
      <c r="DX74" s="98"/>
      <c r="DY74" s="98">
        <v>22710.72</v>
      </c>
      <c r="DZ74" s="98"/>
      <c r="EA74" s="98"/>
      <c r="EB74" s="98">
        <v>22777.96</v>
      </c>
      <c r="EC74" s="98"/>
      <c r="ED74" s="98"/>
      <c r="EE74" s="98">
        <v>22784.91</v>
      </c>
      <c r="EF74" s="98"/>
      <c r="EG74" s="98"/>
      <c r="EH74" s="98">
        <v>23786.17</v>
      </c>
      <c r="EI74" s="98"/>
      <c r="EJ74" s="98"/>
      <c r="EK74" s="98">
        <v>22866.4</v>
      </c>
      <c r="EL74" s="98"/>
      <c r="EM74" s="98"/>
      <c r="EN74" s="98">
        <v>21395.66</v>
      </c>
      <c r="EO74" s="106">
        <f t="shared" si="14"/>
        <v>271145.56</v>
      </c>
      <c r="EP74" s="106">
        <f t="shared" si="15"/>
        <v>976648.72</v>
      </c>
      <c r="EQ74" s="98"/>
      <c r="ER74" s="98"/>
      <c r="ES74" s="98">
        <v>22783.17</v>
      </c>
      <c r="ET74" s="98"/>
      <c r="EU74" s="98"/>
      <c r="EV74" s="98">
        <v>24700.8</v>
      </c>
      <c r="EW74" s="98"/>
      <c r="EX74" s="98"/>
      <c r="EY74" s="98">
        <v>25178.51</v>
      </c>
      <c r="EZ74" s="98"/>
      <c r="FA74" s="98"/>
      <c r="FB74" s="98">
        <v>23962.5</v>
      </c>
      <c r="FC74" s="98"/>
      <c r="FD74" s="98"/>
      <c r="FE74" s="98">
        <v>24023.22</v>
      </c>
      <c r="FF74" s="98"/>
      <c r="FG74" s="98"/>
      <c r="FH74" s="98">
        <v>29465.12</v>
      </c>
      <c r="FI74" s="98"/>
      <c r="FJ74" s="98"/>
      <c r="FK74" s="98">
        <v>23577.41</v>
      </c>
      <c r="FL74" s="98"/>
      <c r="FM74" s="98"/>
      <c r="FN74" s="98">
        <v>24924.68</v>
      </c>
      <c r="FO74" s="98"/>
      <c r="FP74" s="98"/>
      <c r="FQ74" s="98">
        <v>24098.27</v>
      </c>
      <c r="FR74" s="107"/>
      <c r="FS74" s="107"/>
      <c r="FT74" s="111">
        <v>23983.27</v>
      </c>
      <c r="FU74" s="107"/>
      <c r="FV74" s="107"/>
      <c r="FW74" s="111">
        <v>25196.28</v>
      </c>
      <c r="FX74" s="107"/>
      <c r="FY74" s="107"/>
      <c r="FZ74" s="111">
        <v>24048.5</v>
      </c>
      <c r="GA74" s="103">
        <f t="shared" si="16"/>
        <v>295941.73</v>
      </c>
    </row>
    <row r="75" spans="1:183" s="4" customFormat="1" ht="18" customHeight="1">
      <c r="A75" s="41" t="s">
        <v>57</v>
      </c>
      <c r="B75" s="19">
        <v>16817.98</v>
      </c>
      <c r="C75" s="48">
        <f>C73-C74</f>
        <v>62.57000000000335</v>
      </c>
      <c r="D75" s="48"/>
      <c r="E75" s="48">
        <f>E73-E74</f>
        <v>513.2000000000007</v>
      </c>
      <c r="F75" s="48"/>
      <c r="G75" s="48">
        <f>G73-G74</f>
        <v>382.40999999999985</v>
      </c>
      <c r="H75" s="48"/>
      <c r="I75" s="48">
        <f>I73-I74</f>
        <v>319.630000000001</v>
      </c>
      <c r="J75" s="48"/>
      <c r="K75" s="48">
        <f>K73-K74</f>
        <v>408.0499999999993</v>
      </c>
      <c r="L75" s="48"/>
      <c r="M75" s="48">
        <f>M73-M74</f>
        <v>119.38000000000102</v>
      </c>
      <c r="N75" s="48"/>
      <c r="O75" s="48">
        <f>O73-O74</f>
        <v>-711.2499999999964</v>
      </c>
      <c r="P75" s="48"/>
      <c r="Q75" s="48">
        <f>Q73-Q74</f>
        <v>-1275.270000000004</v>
      </c>
      <c r="R75" s="48">
        <v>16636.67</v>
      </c>
      <c r="S75" s="18">
        <v>2154.36</v>
      </c>
      <c r="T75" s="48"/>
      <c r="U75" s="48"/>
      <c r="V75" s="48">
        <f>V73-V74</f>
        <v>-3216.699999999997</v>
      </c>
      <c r="W75" s="48">
        <f aca="true" t="shared" si="36" ref="W75:AL75">W73-W74</f>
        <v>0</v>
      </c>
      <c r="X75" s="48">
        <f t="shared" si="36"/>
        <v>0</v>
      </c>
      <c r="Y75" s="48">
        <f t="shared" si="36"/>
        <v>3933.74</v>
      </c>
      <c r="Z75" s="48">
        <f t="shared" si="36"/>
        <v>0</v>
      </c>
      <c r="AA75" s="48">
        <f t="shared" si="36"/>
        <v>0</v>
      </c>
      <c r="AB75" s="48">
        <f t="shared" si="36"/>
        <v>-1872.229999999996</v>
      </c>
      <c r="AC75" s="48">
        <f t="shared" si="36"/>
        <v>0</v>
      </c>
      <c r="AD75" s="48">
        <f t="shared" si="36"/>
        <v>0</v>
      </c>
      <c r="AE75" s="48">
        <f t="shared" si="36"/>
        <v>807.7899999999972</v>
      </c>
      <c r="AF75" s="30">
        <f t="shared" si="5"/>
        <v>1806.9600000000041</v>
      </c>
      <c r="AG75" s="48">
        <f t="shared" si="36"/>
        <v>0</v>
      </c>
      <c r="AH75" s="48">
        <f t="shared" si="36"/>
        <v>0</v>
      </c>
      <c r="AI75" s="48">
        <f t="shared" si="36"/>
        <v>4759.720000000001</v>
      </c>
      <c r="AJ75" s="48">
        <f t="shared" si="36"/>
        <v>0</v>
      </c>
      <c r="AK75" s="48">
        <f t="shared" si="36"/>
        <v>0</v>
      </c>
      <c r="AL75" s="48">
        <f t="shared" si="36"/>
        <v>2056.329999999998</v>
      </c>
      <c r="AM75" s="48"/>
      <c r="AN75" s="48"/>
      <c r="AO75" s="48">
        <f>AO73-AO74</f>
        <v>-1082.7799999999988</v>
      </c>
      <c r="AP75" s="48">
        <f aca="true" t="shared" si="37" ref="AP75:AU75">AP73-AP74</f>
        <v>0</v>
      </c>
      <c r="AQ75" s="48">
        <f t="shared" si="37"/>
        <v>0</v>
      </c>
      <c r="AR75" s="48">
        <f t="shared" si="37"/>
        <v>128.19000000000233</v>
      </c>
      <c r="AS75" s="48">
        <f t="shared" si="37"/>
        <v>0</v>
      </c>
      <c r="AT75" s="48">
        <f t="shared" si="37"/>
        <v>0</v>
      </c>
      <c r="AU75" s="48">
        <f t="shared" si="37"/>
        <v>-824.619999999999</v>
      </c>
      <c r="AV75" s="48"/>
      <c r="AW75" s="48"/>
      <c r="AX75" s="48">
        <f>AX73-AX74</f>
        <v>1306.5099999999984</v>
      </c>
      <c r="AY75" s="48">
        <f aca="true" t="shared" si="38" ref="AY75:BD75">AY73-AY74</f>
        <v>0</v>
      </c>
      <c r="AZ75" s="48">
        <f t="shared" si="38"/>
        <v>0</v>
      </c>
      <c r="BA75" s="48">
        <f t="shared" si="38"/>
        <v>-649.1800000000003</v>
      </c>
      <c r="BB75" s="48">
        <f t="shared" si="38"/>
        <v>0</v>
      </c>
      <c r="BC75" s="48">
        <f t="shared" si="38"/>
        <v>0</v>
      </c>
      <c r="BD75" s="48">
        <f t="shared" si="38"/>
        <v>-5091.759999999998</v>
      </c>
      <c r="BE75" s="48">
        <f aca="true" t="shared" si="39" ref="BE75:BM75">BE73-BE74</f>
        <v>0</v>
      </c>
      <c r="BF75" s="48">
        <f t="shared" si="39"/>
        <v>0</v>
      </c>
      <c r="BG75" s="48">
        <f t="shared" si="39"/>
        <v>1484.0300000000025</v>
      </c>
      <c r="BH75" s="48">
        <f t="shared" si="39"/>
        <v>0</v>
      </c>
      <c r="BI75" s="48">
        <f t="shared" si="39"/>
        <v>0</v>
      </c>
      <c r="BJ75" s="48">
        <f t="shared" si="39"/>
        <v>191.77000000000044</v>
      </c>
      <c r="BK75" s="48">
        <f t="shared" si="39"/>
        <v>0</v>
      </c>
      <c r="BL75" s="48">
        <f t="shared" si="39"/>
        <v>0</v>
      </c>
      <c r="BM75" s="48">
        <f t="shared" si="39"/>
        <v>-1870.8600000000006</v>
      </c>
      <c r="BN75" s="48">
        <f>BN73-BN74</f>
        <v>0</v>
      </c>
      <c r="BO75" s="48">
        <f>BO73-BO74</f>
        <v>0</v>
      </c>
      <c r="BP75" s="48">
        <f>BP73-BP74</f>
        <v>-748.9199999999983</v>
      </c>
      <c r="BQ75" s="30">
        <f t="shared" si="6"/>
        <v>-341.56999999999243</v>
      </c>
      <c r="BR75" s="30">
        <f t="shared" si="7"/>
        <v>1465.3900000000117</v>
      </c>
      <c r="BS75" s="48"/>
      <c r="BT75" s="48"/>
      <c r="BU75" s="48">
        <f>BU73-BU74</f>
        <v>426.7999999999993</v>
      </c>
      <c r="BV75" s="48"/>
      <c r="BW75" s="48"/>
      <c r="BX75" s="48">
        <f>BX73-BX74</f>
        <v>706.9199999999983</v>
      </c>
      <c r="BY75" s="48"/>
      <c r="BZ75" s="48"/>
      <c r="CA75" s="48">
        <f>CA73-CA74</f>
        <v>194.36999999999898</v>
      </c>
      <c r="CB75" s="48"/>
      <c r="CC75" s="48"/>
      <c r="CD75" s="48">
        <f>CD73-CD74</f>
        <v>-345.89000000000306</v>
      </c>
      <c r="CE75" s="48"/>
      <c r="CF75" s="48"/>
      <c r="CG75" s="48">
        <f>CG73-CG74</f>
        <v>193.27999999999884</v>
      </c>
      <c r="CH75" s="48"/>
      <c r="CI75" s="48"/>
      <c r="CJ75" s="48">
        <f>CJ73-CJ74</f>
        <v>-935.1100000000006</v>
      </c>
      <c r="CK75" s="48"/>
      <c r="CL75" s="48"/>
      <c r="CM75" s="48">
        <f>CM73-CM74</f>
        <v>-1033.25</v>
      </c>
      <c r="CN75" s="48"/>
      <c r="CO75" s="48"/>
      <c r="CP75" s="48">
        <f>CP73-CP74</f>
        <v>195.25</v>
      </c>
      <c r="CQ75" s="48"/>
      <c r="CR75" s="48"/>
      <c r="CS75" s="48">
        <f>CS73-CS74</f>
        <v>1600.6899999999987</v>
      </c>
      <c r="CT75" s="48"/>
      <c r="CU75" s="48"/>
      <c r="CV75" s="48">
        <f>CV73-CV74</f>
        <v>-339.58000000000175</v>
      </c>
      <c r="CW75" s="48"/>
      <c r="CX75" s="48"/>
      <c r="CY75" s="48">
        <f>CY73-CY74</f>
        <v>663.4199999999983</v>
      </c>
      <c r="CZ75" s="48"/>
      <c r="DA75" s="48"/>
      <c r="DB75" s="48">
        <f>DB73-DB74</f>
        <v>538.3199999999997</v>
      </c>
      <c r="DC75" s="10">
        <f t="shared" si="8"/>
        <v>1865.2199999999866</v>
      </c>
      <c r="DD75" s="39">
        <f t="shared" si="9"/>
        <v>3330.6099999999983</v>
      </c>
      <c r="DE75" s="48"/>
      <c r="DF75" s="48"/>
      <c r="DG75" s="48">
        <f>DG73-DG74</f>
        <v>2048.5</v>
      </c>
      <c r="DH75" s="48"/>
      <c r="DI75" s="48"/>
      <c r="DJ75" s="48">
        <f>DJ73-DJ74</f>
        <v>1331.0499999999993</v>
      </c>
      <c r="DK75" s="48"/>
      <c r="DL75" s="48"/>
      <c r="DM75" s="48">
        <f>DM73-DM74</f>
        <v>129.30999999999767</v>
      </c>
      <c r="DN75" s="48"/>
      <c r="DO75" s="48"/>
      <c r="DP75" s="48">
        <f>DP73-DP74</f>
        <v>147.87999999999738</v>
      </c>
      <c r="DQ75" s="48"/>
      <c r="DR75" s="48"/>
      <c r="DS75" s="48">
        <f>DS73-DS74</f>
        <v>364.4300000000003</v>
      </c>
      <c r="DT75" s="48"/>
      <c r="DU75" s="48"/>
      <c r="DV75" s="48">
        <f>DV73-DV74</f>
        <v>594.1899999999987</v>
      </c>
      <c r="DW75" s="48"/>
      <c r="DX75" s="48"/>
      <c r="DY75" s="48">
        <f>DY73-DY74</f>
        <v>529.1299999999974</v>
      </c>
      <c r="DZ75" s="48"/>
      <c r="EA75" s="48"/>
      <c r="EB75" s="48">
        <f>EB73-EB74</f>
        <v>461.8899999999994</v>
      </c>
      <c r="EC75" s="48"/>
      <c r="ED75" s="48"/>
      <c r="EE75" s="48">
        <f>EE73-EE74</f>
        <v>454.9399999999987</v>
      </c>
      <c r="EF75" s="48"/>
      <c r="EG75" s="48"/>
      <c r="EH75" s="48">
        <f>EH73-EH74</f>
        <v>-546.3199999999997</v>
      </c>
      <c r="EI75" s="48"/>
      <c r="EJ75" s="48"/>
      <c r="EK75" s="48">
        <f>EK73-EK74</f>
        <v>373.4499999999971</v>
      </c>
      <c r="EL75" s="48"/>
      <c r="EM75" s="48"/>
      <c r="EN75" s="48">
        <f>EN73-EN74</f>
        <v>1844.1899999999987</v>
      </c>
      <c r="EO75" s="47">
        <f t="shared" si="14"/>
        <v>7732.639999999985</v>
      </c>
      <c r="EP75" s="47">
        <f t="shared" si="15"/>
        <v>11063.249999999984</v>
      </c>
      <c r="EQ75" s="48"/>
      <c r="ER75" s="48"/>
      <c r="ES75" s="48">
        <f>ES73-ES74</f>
        <v>2053.920000000002</v>
      </c>
      <c r="ET75" s="48"/>
      <c r="EU75" s="48"/>
      <c r="EV75" s="48">
        <f>EV73-EV74</f>
        <v>136.29000000000087</v>
      </c>
      <c r="EW75" s="48"/>
      <c r="EX75" s="48"/>
      <c r="EY75" s="48">
        <f>EY73-EY74</f>
        <v>-341.41999999999825</v>
      </c>
      <c r="EZ75" s="48"/>
      <c r="FA75" s="48"/>
      <c r="FB75" s="48">
        <f>FB73-FB74</f>
        <v>874.5900000000001</v>
      </c>
      <c r="FC75" s="48"/>
      <c r="FD75" s="48"/>
      <c r="FE75" s="48">
        <f>FE73-FE74</f>
        <v>813.869999999999</v>
      </c>
      <c r="FF75" s="48"/>
      <c r="FG75" s="48"/>
      <c r="FH75" s="48">
        <f>FH73-FH74</f>
        <v>-4628.029999999999</v>
      </c>
      <c r="FI75" s="48"/>
      <c r="FJ75" s="48"/>
      <c r="FK75" s="48">
        <f>FK73-FK74</f>
        <v>1259.6800000000003</v>
      </c>
      <c r="FL75" s="48"/>
      <c r="FM75" s="48"/>
      <c r="FN75" s="48">
        <f>FN73-FN74</f>
        <v>-87.59000000000015</v>
      </c>
      <c r="FO75" s="48"/>
      <c r="FP75" s="48"/>
      <c r="FQ75" s="48">
        <f>FQ73-FQ74</f>
        <v>738.8199999999997</v>
      </c>
      <c r="FR75" s="88"/>
      <c r="FS75" s="88"/>
      <c r="FT75" s="95">
        <f>FT73-FT74</f>
        <v>853.8199999999997</v>
      </c>
      <c r="FU75" s="88"/>
      <c r="FV75" s="88"/>
      <c r="FW75" s="95">
        <f>FW73-FW74</f>
        <v>-359.1899999999987</v>
      </c>
      <c r="FX75" s="88"/>
      <c r="FY75" s="88"/>
      <c r="FZ75" s="95">
        <f>FZ73-FZ74</f>
        <v>788.5900000000001</v>
      </c>
      <c r="GA75" s="27">
        <f t="shared" si="16"/>
        <v>2103.350000000006</v>
      </c>
    </row>
    <row r="76" spans="1:183" s="4" customFormat="1" ht="22.5" hidden="1">
      <c r="A76" s="41" t="s">
        <v>58</v>
      </c>
      <c r="B76" s="19"/>
      <c r="C76" s="48"/>
      <c r="D76" s="48"/>
      <c r="E76" s="48"/>
      <c r="F76" s="48"/>
      <c r="G76" s="48"/>
      <c r="H76" s="48"/>
      <c r="I76" s="48"/>
      <c r="J76" s="49"/>
      <c r="K76" s="48"/>
      <c r="L76" s="48"/>
      <c r="M76" s="48"/>
      <c r="N76" s="49"/>
      <c r="O76" s="48"/>
      <c r="P76" s="48"/>
      <c r="Q76" s="48"/>
      <c r="R76" s="49"/>
      <c r="S76" s="48">
        <v>-181.29</v>
      </c>
      <c r="T76" s="48"/>
      <c r="U76" s="48"/>
      <c r="V76" s="48"/>
      <c r="W76" s="48"/>
      <c r="X76" s="48"/>
      <c r="Y76" s="50"/>
      <c r="Z76" s="48"/>
      <c r="AA76" s="48"/>
      <c r="AB76" s="50"/>
      <c r="AC76" s="19"/>
      <c r="AD76" s="19"/>
      <c r="AE76" s="19"/>
      <c r="AF76" s="30">
        <f t="shared" si="5"/>
        <v>-181.29</v>
      </c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30">
        <f t="shared" si="6"/>
        <v>0</v>
      </c>
      <c r="BR76" s="30">
        <f t="shared" si="7"/>
        <v>-181.29</v>
      </c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10">
        <f t="shared" si="8"/>
        <v>0</v>
      </c>
      <c r="DD76" s="39">
        <f t="shared" si="9"/>
        <v>-181.29</v>
      </c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7">
        <f t="shared" si="14"/>
        <v>0</v>
      </c>
      <c r="EP76" s="47">
        <f t="shared" si="15"/>
        <v>-181.29</v>
      </c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88"/>
      <c r="FS76" s="88"/>
      <c r="FT76" s="95"/>
      <c r="FU76" s="88"/>
      <c r="FV76" s="88"/>
      <c r="FW76" s="95"/>
      <c r="FX76" s="88"/>
      <c r="FY76" s="88"/>
      <c r="FZ76" s="95"/>
      <c r="GA76" s="27">
        <f t="shared" si="16"/>
        <v>0</v>
      </c>
    </row>
    <row r="77" spans="1:183" s="4" customFormat="1" ht="22.5">
      <c r="A77" s="41" t="s">
        <v>59</v>
      </c>
      <c r="B77" s="19"/>
      <c r="C77" s="48">
        <f>C74-C72</f>
        <v>-4746.860000000001</v>
      </c>
      <c r="D77" s="48"/>
      <c r="E77" s="48">
        <f aca="true" t="shared" si="40" ref="E77:Q77">E74-E72</f>
        <v>-5395.02</v>
      </c>
      <c r="F77" s="48"/>
      <c r="G77" s="48">
        <f t="shared" si="40"/>
        <v>-5707.630000000001</v>
      </c>
      <c r="H77" s="48"/>
      <c r="I77" s="48">
        <f t="shared" si="40"/>
        <v>-5862.43</v>
      </c>
      <c r="J77" s="48"/>
      <c r="K77" s="48">
        <f t="shared" si="40"/>
        <v>-5401.009999999998</v>
      </c>
      <c r="L77" s="48"/>
      <c r="M77" s="48">
        <f t="shared" si="40"/>
        <v>-5183.060000000001</v>
      </c>
      <c r="N77" s="48"/>
      <c r="O77" s="48">
        <f t="shared" si="40"/>
        <v>-4337.070000000003</v>
      </c>
      <c r="P77" s="48"/>
      <c r="Q77" s="48">
        <f t="shared" si="40"/>
        <v>-3754.229999999996</v>
      </c>
      <c r="R77" s="48"/>
      <c r="S77" s="18">
        <f>C77+E77+G77+I77+K77+M77+O77+Q77</f>
        <v>-40387.31</v>
      </c>
      <c r="T77" s="48"/>
      <c r="U77" s="48"/>
      <c r="V77" s="48">
        <f>V74-V72</f>
        <v>2614.199999999997</v>
      </c>
      <c r="W77" s="48">
        <f aca="true" t="shared" si="41" ref="W77:AL77">W74-W72</f>
        <v>0</v>
      </c>
      <c r="X77" s="48">
        <f t="shared" si="41"/>
        <v>0</v>
      </c>
      <c r="Y77" s="48">
        <f t="shared" si="41"/>
        <v>-2376.49</v>
      </c>
      <c r="Z77" s="48">
        <f t="shared" si="41"/>
        <v>0</v>
      </c>
      <c r="AA77" s="48">
        <f t="shared" si="41"/>
        <v>0</v>
      </c>
      <c r="AB77" s="48">
        <f t="shared" si="41"/>
        <v>2862.519999999997</v>
      </c>
      <c r="AC77" s="48">
        <f t="shared" si="41"/>
        <v>0</v>
      </c>
      <c r="AD77" s="48">
        <f t="shared" si="41"/>
        <v>0</v>
      </c>
      <c r="AE77" s="48">
        <f t="shared" si="41"/>
        <v>315.4400000000023</v>
      </c>
      <c r="AF77" s="30">
        <f t="shared" si="5"/>
        <v>-36971.64</v>
      </c>
      <c r="AG77" s="48">
        <f t="shared" si="41"/>
        <v>0</v>
      </c>
      <c r="AH77" s="48">
        <f t="shared" si="41"/>
        <v>0</v>
      </c>
      <c r="AI77" s="48">
        <f t="shared" si="41"/>
        <v>-4759.720000000001</v>
      </c>
      <c r="AJ77" s="48">
        <f t="shared" si="41"/>
        <v>0</v>
      </c>
      <c r="AK77" s="48">
        <f t="shared" si="41"/>
        <v>0</v>
      </c>
      <c r="AL77" s="48">
        <f t="shared" si="41"/>
        <v>-2056.329999999998</v>
      </c>
      <c r="AM77" s="48"/>
      <c r="AN77" s="48"/>
      <c r="AO77" s="48">
        <f>AO74-AO72</f>
        <v>1082.7799999999988</v>
      </c>
      <c r="AP77" s="48">
        <f aca="true" t="shared" si="42" ref="AP77:AU77">AP74-AP72</f>
        <v>0</v>
      </c>
      <c r="AQ77" s="48">
        <f t="shared" si="42"/>
        <v>0</v>
      </c>
      <c r="AR77" s="48">
        <f t="shared" si="42"/>
        <v>-128.19000000000233</v>
      </c>
      <c r="AS77" s="48">
        <f t="shared" si="42"/>
        <v>0</v>
      </c>
      <c r="AT77" s="48">
        <f t="shared" si="42"/>
        <v>0</v>
      </c>
      <c r="AU77" s="48">
        <f t="shared" si="42"/>
        <v>824.619999999999</v>
      </c>
      <c r="AV77" s="48"/>
      <c r="AW77" s="48"/>
      <c r="AX77" s="48">
        <f>AX74-AX72</f>
        <v>-1306.5099999999984</v>
      </c>
      <c r="AY77" s="48">
        <f aca="true" t="shared" si="43" ref="AY77:BD77">AY74-AY72</f>
        <v>0</v>
      </c>
      <c r="AZ77" s="48">
        <f t="shared" si="43"/>
        <v>0</v>
      </c>
      <c r="BA77" s="48">
        <f t="shared" si="43"/>
        <v>649.1800000000003</v>
      </c>
      <c r="BB77" s="48">
        <f t="shared" si="43"/>
        <v>0</v>
      </c>
      <c r="BC77" s="48">
        <f t="shared" si="43"/>
        <v>0</v>
      </c>
      <c r="BD77" s="48">
        <f t="shared" si="43"/>
        <v>5091.759999999998</v>
      </c>
      <c r="BE77" s="48">
        <f aca="true" t="shared" si="44" ref="BE77:BM77">BE74-BE72</f>
        <v>0</v>
      </c>
      <c r="BF77" s="48">
        <f t="shared" si="44"/>
        <v>0</v>
      </c>
      <c r="BG77" s="48">
        <f t="shared" si="44"/>
        <v>-1484.0300000000025</v>
      </c>
      <c r="BH77" s="48">
        <f t="shared" si="44"/>
        <v>0</v>
      </c>
      <c r="BI77" s="48">
        <f t="shared" si="44"/>
        <v>0</v>
      </c>
      <c r="BJ77" s="48">
        <f t="shared" si="44"/>
        <v>-191.77000000000044</v>
      </c>
      <c r="BK77" s="48">
        <f t="shared" si="44"/>
        <v>0</v>
      </c>
      <c r="BL77" s="48">
        <f t="shared" si="44"/>
        <v>0</v>
      </c>
      <c r="BM77" s="48">
        <f t="shared" si="44"/>
        <v>1870.8600000000006</v>
      </c>
      <c r="BN77" s="48">
        <f>BN74-BN72</f>
        <v>0</v>
      </c>
      <c r="BO77" s="48">
        <f>BO74-BO72</f>
        <v>0</v>
      </c>
      <c r="BP77" s="48">
        <f>BP74-BP72</f>
        <v>748.9199999999983</v>
      </c>
      <c r="BQ77" s="30">
        <f t="shared" si="6"/>
        <v>341.56999999999243</v>
      </c>
      <c r="BR77" s="30">
        <f t="shared" si="7"/>
        <v>-36630.07000000001</v>
      </c>
      <c r="BS77" s="48"/>
      <c r="BT77" s="48"/>
      <c r="BU77" s="48">
        <f>BU74-BU72</f>
        <v>-426.7999999999993</v>
      </c>
      <c r="BV77" s="48"/>
      <c r="BW77" s="48"/>
      <c r="BX77" s="48">
        <f>BX74-BX72</f>
        <v>-706.9199999999983</v>
      </c>
      <c r="BY77" s="48"/>
      <c r="BZ77" s="48"/>
      <c r="CA77" s="48">
        <f>CA74-CA72</f>
        <v>-197.36999999999898</v>
      </c>
      <c r="CB77" s="48"/>
      <c r="CC77" s="48"/>
      <c r="CD77" s="48">
        <f>CD74-CD72</f>
        <v>345.89000000000306</v>
      </c>
      <c r="CE77" s="48"/>
      <c r="CF77" s="48"/>
      <c r="CG77" s="48">
        <f>CG74-CG72</f>
        <v>-193.27999999999884</v>
      </c>
      <c r="CH77" s="48"/>
      <c r="CI77" s="48"/>
      <c r="CJ77" s="48">
        <f>CJ74-CJ72</f>
        <v>935.1100000000006</v>
      </c>
      <c r="CK77" s="48"/>
      <c r="CL77" s="48"/>
      <c r="CM77" s="48">
        <f>CM74-CM72</f>
        <v>1033.25</v>
      </c>
      <c r="CN77" s="48"/>
      <c r="CO77" s="48"/>
      <c r="CP77" s="48">
        <f>CP74-CP72</f>
        <v>-195.25</v>
      </c>
      <c r="CQ77" s="48"/>
      <c r="CR77" s="48"/>
      <c r="CS77" s="48">
        <f>CS74-CS72</f>
        <v>-1600.6899999999987</v>
      </c>
      <c r="CT77" s="48"/>
      <c r="CU77" s="48"/>
      <c r="CV77" s="48">
        <f>CV74-CV72</f>
        <v>339.58000000000175</v>
      </c>
      <c r="CW77" s="48"/>
      <c r="CX77" s="48"/>
      <c r="CY77" s="48">
        <f>CY74-CY72</f>
        <v>-663.4199999999983</v>
      </c>
      <c r="CZ77" s="48"/>
      <c r="DA77" s="48"/>
      <c r="DB77" s="48">
        <f>DB74-DB72</f>
        <v>-538.3199999999997</v>
      </c>
      <c r="DC77" s="10">
        <f t="shared" si="8"/>
        <v>-1868.2199999999866</v>
      </c>
      <c r="DD77" s="39">
        <f t="shared" si="9"/>
        <v>-38498.28999999999</v>
      </c>
      <c r="DE77" s="48"/>
      <c r="DF77" s="48"/>
      <c r="DG77" s="48">
        <f>DG74-DG72</f>
        <v>-2048.5</v>
      </c>
      <c r="DH77" s="48"/>
      <c r="DI77" s="48"/>
      <c r="DJ77" s="48">
        <f>DJ74-DJ72</f>
        <v>-1331.0499999999993</v>
      </c>
      <c r="DK77" s="48"/>
      <c r="DL77" s="48"/>
      <c r="DM77" s="48">
        <f>DM74-DM72</f>
        <v>-129.30999999999767</v>
      </c>
      <c r="DN77" s="48"/>
      <c r="DO77" s="48"/>
      <c r="DP77" s="48">
        <f>DP74-DP72</f>
        <v>-147.87999999999738</v>
      </c>
      <c r="DQ77" s="48"/>
      <c r="DR77" s="48"/>
      <c r="DS77" s="48">
        <f>DS74-DS72</f>
        <v>-364.4300000000003</v>
      </c>
      <c r="DT77" s="48"/>
      <c r="DU77" s="48"/>
      <c r="DV77" s="48">
        <f>DV74-DV72</f>
        <v>-594.1899999999987</v>
      </c>
      <c r="DW77" s="48"/>
      <c r="DX77" s="48"/>
      <c r="DY77" s="48">
        <f>DY74-DY72</f>
        <v>-529.1299999999974</v>
      </c>
      <c r="DZ77" s="48"/>
      <c r="EA77" s="48"/>
      <c r="EB77" s="48">
        <f>EB74-EB72</f>
        <v>-461.8899999999994</v>
      </c>
      <c r="EC77" s="48"/>
      <c r="ED77" s="48"/>
      <c r="EE77" s="48">
        <f>EE74-EE72</f>
        <v>-454.9399999999987</v>
      </c>
      <c r="EF77" s="48"/>
      <c r="EG77" s="48"/>
      <c r="EH77" s="48">
        <f>EH74-EH72</f>
        <v>546.3199999999997</v>
      </c>
      <c r="EI77" s="48"/>
      <c r="EJ77" s="48"/>
      <c r="EK77" s="48">
        <f>EK74-EK72</f>
        <v>-373.4499999999971</v>
      </c>
      <c r="EL77" s="48"/>
      <c r="EM77" s="48"/>
      <c r="EN77" s="48">
        <f>EN74-EN72</f>
        <v>-1844.1899999999987</v>
      </c>
      <c r="EO77" s="47">
        <f t="shared" si="14"/>
        <v>-7732.639999999985</v>
      </c>
      <c r="EP77" s="47">
        <f t="shared" si="15"/>
        <v>-46230.92999999998</v>
      </c>
      <c r="EQ77" s="48"/>
      <c r="ER77" s="48"/>
      <c r="ES77" s="48">
        <f>ES74-ES72</f>
        <v>-2053.920000000002</v>
      </c>
      <c r="ET77" s="48"/>
      <c r="EU77" s="48"/>
      <c r="EV77" s="48">
        <f>EV74-EV72</f>
        <v>-136.29000000000087</v>
      </c>
      <c r="EW77" s="48"/>
      <c r="EX77" s="48"/>
      <c r="EY77" s="48">
        <f>EY74-EY72</f>
        <v>341.41999999999825</v>
      </c>
      <c r="EZ77" s="48"/>
      <c r="FA77" s="48"/>
      <c r="FB77" s="48">
        <f>FB74-FB72</f>
        <v>-874.5900000000001</v>
      </c>
      <c r="FC77" s="48"/>
      <c r="FD77" s="48"/>
      <c r="FE77" s="48">
        <f>FE74-FE72</f>
        <v>-813.869999999999</v>
      </c>
      <c r="FF77" s="48"/>
      <c r="FG77" s="48"/>
      <c r="FH77" s="48">
        <f>FH74-FH72</f>
        <v>4628.029999999999</v>
      </c>
      <c r="FI77" s="48"/>
      <c r="FJ77" s="48"/>
      <c r="FK77" s="48">
        <f>FK74-FK72</f>
        <v>-1259.6800000000003</v>
      </c>
      <c r="FL77" s="48"/>
      <c r="FM77" s="48"/>
      <c r="FN77" s="48">
        <f>FN74-FN72</f>
        <v>87.59000000000015</v>
      </c>
      <c r="FO77" s="48"/>
      <c r="FP77" s="48"/>
      <c r="FQ77" s="48">
        <f>FQ74-FQ72</f>
        <v>-738.8199999999997</v>
      </c>
      <c r="FR77" s="88"/>
      <c r="FS77" s="88"/>
      <c r="FT77" s="95">
        <f>FT74-FT72</f>
        <v>-853.8199999999997</v>
      </c>
      <c r="FU77" s="88"/>
      <c r="FV77" s="88"/>
      <c r="FW77" s="95">
        <f>FW74-FW72</f>
        <v>359.1899999999987</v>
      </c>
      <c r="FX77" s="88"/>
      <c r="FY77" s="88"/>
      <c r="FZ77" s="95">
        <f>FZ74-FZ72</f>
        <v>-788.5900000000001</v>
      </c>
      <c r="GA77" s="27">
        <f t="shared" si="16"/>
        <v>-2103.350000000006</v>
      </c>
    </row>
    <row r="78" spans="1:183" s="5" customFormat="1" ht="12.75">
      <c r="A78" s="17"/>
      <c r="B78" s="17"/>
      <c r="C78" s="17"/>
      <c r="D78" s="17"/>
      <c r="E78" s="17"/>
      <c r="F78" s="17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48"/>
      <c r="U78" s="48"/>
      <c r="V78" s="48"/>
      <c r="W78" s="48"/>
      <c r="X78" s="48"/>
      <c r="Y78" s="50"/>
      <c r="Z78" s="48"/>
      <c r="AA78" s="48"/>
      <c r="AB78" s="50"/>
      <c r="AC78" s="19"/>
      <c r="AD78" s="19"/>
      <c r="AE78" s="19"/>
      <c r="AF78" s="30">
        <f t="shared" si="5"/>
        <v>0</v>
      </c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30">
        <f t="shared" si="6"/>
        <v>0</v>
      </c>
      <c r="BR78" s="30">
        <f t="shared" si="7"/>
        <v>0</v>
      </c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10">
        <f t="shared" si="8"/>
        <v>0</v>
      </c>
      <c r="DD78" s="39">
        <f t="shared" si="9"/>
        <v>0</v>
      </c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7">
        <f t="shared" si="14"/>
        <v>0</v>
      </c>
      <c r="EP78" s="47">
        <f t="shared" si="15"/>
        <v>0</v>
      </c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89"/>
      <c r="FS78" s="89"/>
      <c r="FT78" s="95"/>
      <c r="FU78" s="89"/>
      <c r="FV78" s="89"/>
      <c r="FW78" s="95"/>
      <c r="FX78" s="89"/>
      <c r="FY78" s="89"/>
      <c r="FZ78" s="95"/>
      <c r="GA78" s="27"/>
    </row>
    <row r="79" spans="1:183" s="5" customFormat="1" ht="12.75">
      <c r="A79" s="46" t="s">
        <v>60</v>
      </c>
      <c r="B79" s="17"/>
      <c r="C79" s="25">
        <v>5554.08</v>
      </c>
      <c r="D79" s="17"/>
      <c r="E79" s="25">
        <v>5538.12</v>
      </c>
      <c r="F79" s="17"/>
      <c r="G79" s="25">
        <v>5729.64</v>
      </c>
      <c r="H79" s="17"/>
      <c r="I79" s="25">
        <v>5713.68</v>
      </c>
      <c r="J79" s="17"/>
      <c r="K79" s="25">
        <v>5649.84</v>
      </c>
      <c r="L79" s="25"/>
      <c r="M79" s="25">
        <v>5601.96</v>
      </c>
      <c r="N79" s="25"/>
      <c r="O79" s="25">
        <v>5538.12</v>
      </c>
      <c r="P79" s="25"/>
      <c r="Q79" s="25">
        <v>5554.08</v>
      </c>
      <c r="R79" s="17"/>
      <c r="S79" s="18">
        <f>C79+E79+G79+I79+K79+M79+O79+Q79</f>
        <v>44879.520000000004</v>
      </c>
      <c r="T79" s="51"/>
      <c r="U79" s="51"/>
      <c r="V79" s="51">
        <v>9379.53</v>
      </c>
      <c r="W79" s="51"/>
      <c r="X79" s="51"/>
      <c r="Y79" s="52">
        <v>8881.92</v>
      </c>
      <c r="Z79" s="51"/>
      <c r="AA79" s="51"/>
      <c r="AB79" s="52">
        <v>8829</v>
      </c>
      <c r="AC79" s="19"/>
      <c r="AD79" s="19"/>
      <c r="AE79" s="19">
        <v>7897.33</v>
      </c>
      <c r="AF79" s="30">
        <f t="shared" si="5"/>
        <v>79867.3</v>
      </c>
      <c r="AG79" s="51"/>
      <c r="AH79" s="51"/>
      <c r="AI79" s="51">
        <v>7280.11</v>
      </c>
      <c r="AJ79" s="51"/>
      <c r="AK79" s="51"/>
      <c r="AL79" s="51">
        <v>7545.03</v>
      </c>
      <c r="AM79" s="48"/>
      <c r="AN79" s="48"/>
      <c r="AO79" s="51">
        <v>7647.31</v>
      </c>
      <c r="AP79" s="48"/>
      <c r="AQ79" s="48"/>
      <c r="AR79" s="51">
        <v>7569.47</v>
      </c>
      <c r="AS79" s="48"/>
      <c r="AT79" s="48"/>
      <c r="AU79" s="51">
        <v>7738.82</v>
      </c>
      <c r="AV79" s="48"/>
      <c r="AW79" s="48"/>
      <c r="AX79" s="51">
        <v>7777.27</v>
      </c>
      <c r="AY79" s="48"/>
      <c r="AZ79" s="48"/>
      <c r="BA79" s="48">
        <v>7559.65</v>
      </c>
      <c r="BB79" s="48"/>
      <c r="BC79" s="48"/>
      <c r="BD79" s="48">
        <v>7975.52</v>
      </c>
      <c r="BE79" s="48"/>
      <c r="BF79" s="48"/>
      <c r="BG79" s="48">
        <v>7698.64</v>
      </c>
      <c r="BH79" s="48"/>
      <c r="BI79" s="48"/>
      <c r="BJ79" s="48">
        <v>7541.01</v>
      </c>
      <c r="BK79" s="48"/>
      <c r="BL79" s="48"/>
      <c r="BM79" s="48">
        <v>7982.87</v>
      </c>
      <c r="BN79" s="48"/>
      <c r="BO79" s="48"/>
      <c r="BP79" s="48">
        <v>7658.69</v>
      </c>
      <c r="BQ79" s="30">
        <f t="shared" si="6"/>
        <v>91974.38999999998</v>
      </c>
      <c r="BR79" s="30">
        <f t="shared" si="7"/>
        <v>171841.69</v>
      </c>
      <c r="BS79" s="48"/>
      <c r="BT79" s="48"/>
      <c r="BU79" s="48">
        <v>8856.08</v>
      </c>
      <c r="BV79" s="48"/>
      <c r="BW79" s="48"/>
      <c r="BX79" s="48">
        <v>8969.26</v>
      </c>
      <c r="BY79" s="48"/>
      <c r="BZ79" s="48"/>
      <c r="CA79" s="48">
        <v>8810.65</v>
      </c>
      <c r="CB79" s="48"/>
      <c r="CC79" s="48"/>
      <c r="CD79" s="48">
        <v>8871.88</v>
      </c>
      <c r="CE79" s="48"/>
      <c r="CF79" s="48"/>
      <c r="CG79" s="48">
        <v>8879.99</v>
      </c>
      <c r="CH79" s="48"/>
      <c r="CI79" s="48"/>
      <c r="CJ79" s="48">
        <v>8745.79</v>
      </c>
      <c r="CK79" s="48"/>
      <c r="CL79" s="48"/>
      <c r="CM79" s="48">
        <v>9024.43</v>
      </c>
      <c r="CN79" s="48"/>
      <c r="CO79" s="48"/>
      <c r="CP79" s="48">
        <v>8702.7</v>
      </c>
      <c r="CQ79" s="48"/>
      <c r="CR79" s="48"/>
      <c r="CS79" s="48">
        <v>8981.62</v>
      </c>
      <c r="CT79" s="48"/>
      <c r="CU79" s="48"/>
      <c r="CV79" s="48">
        <v>8859.82</v>
      </c>
      <c r="CW79" s="48"/>
      <c r="CX79" s="48"/>
      <c r="CY79" s="48">
        <v>9136.08</v>
      </c>
      <c r="CZ79" s="48"/>
      <c r="DA79" s="48"/>
      <c r="DB79" s="48">
        <v>9061.13</v>
      </c>
      <c r="DC79" s="10">
        <f t="shared" si="8"/>
        <v>106899.43000000001</v>
      </c>
      <c r="DD79" s="39">
        <f t="shared" si="9"/>
        <v>278741.12</v>
      </c>
      <c r="DE79" s="48"/>
      <c r="DF79" s="48"/>
      <c r="DG79" s="48">
        <v>9222.5</v>
      </c>
      <c r="DH79" s="48"/>
      <c r="DI79" s="48"/>
      <c r="DJ79" s="48">
        <v>9483.85</v>
      </c>
      <c r="DK79" s="48"/>
      <c r="DL79" s="48"/>
      <c r="DM79" s="48">
        <v>8850.48</v>
      </c>
      <c r="DN79" s="48"/>
      <c r="DO79" s="48"/>
      <c r="DP79" s="48">
        <v>9513.41</v>
      </c>
      <c r="DQ79" s="48"/>
      <c r="DR79" s="48"/>
      <c r="DS79" s="48">
        <v>9576.96</v>
      </c>
      <c r="DT79" s="48"/>
      <c r="DU79" s="48"/>
      <c r="DV79" s="48">
        <v>9357.33</v>
      </c>
      <c r="DW79" s="48"/>
      <c r="DX79" s="48"/>
      <c r="DY79" s="48">
        <v>9526.25</v>
      </c>
      <c r="DZ79" s="48"/>
      <c r="EA79" s="48"/>
      <c r="EB79" s="48">
        <v>9431.8</v>
      </c>
      <c r="EC79" s="48"/>
      <c r="ED79" s="48"/>
      <c r="EE79" s="48">
        <v>9410.42</v>
      </c>
      <c r="EF79" s="48"/>
      <c r="EG79" s="48"/>
      <c r="EH79" s="48">
        <v>9347.34</v>
      </c>
      <c r="EI79" s="48"/>
      <c r="EJ79" s="48"/>
      <c r="EK79" s="48">
        <v>9299.39</v>
      </c>
      <c r="EL79" s="48"/>
      <c r="EM79" s="48"/>
      <c r="EN79" s="48">
        <v>9291.81</v>
      </c>
      <c r="EO79" s="47">
        <f t="shared" si="14"/>
        <v>112311.54</v>
      </c>
      <c r="EP79" s="47">
        <f t="shared" si="15"/>
        <v>391052.66</v>
      </c>
      <c r="EQ79" s="48"/>
      <c r="ER79" s="48"/>
      <c r="ES79" s="48">
        <v>11174.52</v>
      </c>
      <c r="ET79" s="48"/>
      <c r="EU79" s="48"/>
      <c r="EV79" s="48">
        <v>11397.32</v>
      </c>
      <c r="EW79" s="48"/>
      <c r="EX79" s="48"/>
      <c r="EY79" s="48">
        <v>11260.55</v>
      </c>
      <c r="EZ79" s="48"/>
      <c r="FA79" s="48"/>
      <c r="FB79" s="48">
        <v>11260.55</v>
      </c>
      <c r="FC79" s="48"/>
      <c r="FD79" s="48"/>
      <c r="FE79" s="48">
        <v>11260.55</v>
      </c>
      <c r="FF79" s="48"/>
      <c r="FG79" s="48"/>
      <c r="FH79" s="48">
        <v>11260.55</v>
      </c>
      <c r="FI79" s="48"/>
      <c r="FJ79" s="48"/>
      <c r="FK79" s="48">
        <v>11260.55</v>
      </c>
      <c r="FL79" s="48"/>
      <c r="FM79" s="48"/>
      <c r="FN79" s="48">
        <v>11260.55</v>
      </c>
      <c r="FO79" s="48"/>
      <c r="FP79" s="48"/>
      <c r="FQ79" s="48">
        <v>11260.55</v>
      </c>
      <c r="FR79" s="89"/>
      <c r="FS79" s="89"/>
      <c r="FT79" s="95">
        <v>11260.55</v>
      </c>
      <c r="FU79" s="89"/>
      <c r="FV79" s="89"/>
      <c r="FW79" s="95">
        <v>11260.55</v>
      </c>
      <c r="FX79" s="89"/>
      <c r="FY79" s="89"/>
      <c r="FZ79" s="95">
        <v>11260.55</v>
      </c>
      <c r="GA79" s="27">
        <f t="shared" si="16"/>
        <v>135177.34000000003</v>
      </c>
    </row>
    <row r="80" spans="1:183" s="118" customFormat="1" ht="12.75">
      <c r="A80" s="96" t="s">
        <v>61</v>
      </c>
      <c r="B80" s="115"/>
      <c r="C80" s="115">
        <v>5524.08</v>
      </c>
      <c r="D80" s="115"/>
      <c r="E80" s="115">
        <v>5460.65</v>
      </c>
      <c r="F80" s="115"/>
      <c r="G80" s="116">
        <v>5587.49</v>
      </c>
      <c r="H80" s="116"/>
      <c r="I80" s="116">
        <v>5435.71</v>
      </c>
      <c r="J80" s="116"/>
      <c r="K80" s="116">
        <v>5479.33</v>
      </c>
      <c r="L80" s="116"/>
      <c r="M80" s="116">
        <v>5428.92</v>
      </c>
      <c r="N80" s="116"/>
      <c r="O80" s="116">
        <v>5384.13</v>
      </c>
      <c r="P80" s="116"/>
      <c r="Q80" s="116">
        <v>5282.83</v>
      </c>
      <c r="R80" s="116"/>
      <c r="S80" s="100">
        <f aca="true" t="shared" si="45" ref="S80:S86">C80+E80+G80+I80+K80+M80+O80+Q80</f>
        <v>43583.14</v>
      </c>
      <c r="T80" s="112"/>
      <c r="U80" s="112"/>
      <c r="V80" s="112">
        <v>4992.65</v>
      </c>
      <c r="W80" s="112"/>
      <c r="X80" s="112"/>
      <c r="Y80" s="113">
        <v>5516.38</v>
      </c>
      <c r="Z80" s="112"/>
      <c r="AA80" s="112"/>
      <c r="AB80" s="113">
        <v>5392.9</v>
      </c>
      <c r="AC80" s="97"/>
      <c r="AD80" s="97"/>
      <c r="AE80" s="97">
        <v>5413.41</v>
      </c>
      <c r="AF80" s="102">
        <f t="shared" si="5"/>
        <v>64898.479999999996</v>
      </c>
      <c r="AG80" s="112"/>
      <c r="AH80" s="112"/>
      <c r="AI80" s="112">
        <v>7280.11</v>
      </c>
      <c r="AJ80" s="112"/>
      <c r="AK80" s="112"/>
      <c r="AL80" s="112">
        <v>7545.03</v>
      </c>
      <c r="AM80" s="98"/>
      <c r="AN80" s="98"/>
      <c r="AO80" s="98">
        <v>7647.31</v>
      </c>
      <c r="AP80" s="98"/>
      <c r="AQ80" s="98"/>
      <c r="AR80" s="98">
        <v>7569.47</v>
      </c>
      <c r="AS80" s="98"/>
      <c r="AT80" s="98"/>
      <c r="AU80" s="98">
        <v>7738.82</v>
      </c>
      <c r="AV80" s="98"/>
      <c r="AW80" s="98"/>
      <c r="AX80" s="98">
        <v>7777.27</v>
      </c>
      <c r="AY80" s="98"/>
      <c r="AZ80" s="98"/>
      <c r="BA80" s="98">
        <v>7559.65</v>
      </c>
      <c r="BB80" s="98"/>
      <c r="BC80" s="98"/>
      <c r="BD80" s="98">
        <v>7975.52</v>
      </c>
      <c r="BE80" s="98"/>
      <c r="BF80" s="98"/>
      <c r="BG80" s="98">
        <v>7698.64</v>
      </c>
      <c r="BH80" s="98"/>
      <c r="BI80" s="98"/>
      <c r="BJ80" s="98">
        <v>7541.01</v>
      </c>
      <c r="BK80" s="98"/>
      <c r="BL80" s="98"/>
      <c r="BM80" s="98">
        <v>7982.87</v>
      </c>
      <c r="BN80" s="98"/>
      <c r="BO80" s="98"/>
      <c r="BP80" s="98">
        <v>7658.69</v>
      </c>
      <c r="BQ80" s="102">
        <f t="shared" si="6"/>
        <v>91974.38999999998</v>
      </c>
      <c r="BR80" s="102">
        <f t="shared" si="7"/>
        <v>156872.87</v>
      </c>
      <c r="BS80" s="98"/>
      <c r="BT80" s="98"/>
      <c r="BU80" s="98">
        <v>8856.08</v>
      </c>
      <c r="BV80" s="98"/>
      <c r="BW80" s="98"/>
      <c r="BX80" s="98">
        <v>8969.26</v>
      </c>
      <c r="BY80" s="98"/>
      <c r="BZ80" s="98"/>
      <c r="CA80" s="98">
        <v>8810.65</v>
      </c>
      <c r="CB80" s="98"/>
      <c r="CC80" s="98"/>
      <c r="CD80" s="98">
        <v>8871.88</v>
      </c>
      <c r="CE80" s="98"/>
      <c r="CF80" s="98"/>
      <c r="CG80" s="98">
        <v>8879.99</v>
      </c>
      <c r="CH80" s="98"/>
      <c r="CI80" s="98"/>
      <c r="CJ80" s="98">
        <v>8745.79</v>
      </c>
      <c r="CK80" s="98"/>
      <c r="CL80" s="98"/>
      <c r="CM80" s="98">
        <v>9024.43</v>
      </c>
      <c r="CN80" s="98"/>
      <c r="CO80" s="98"/>
      <c r="CP80" s="98">
        <v>8702.7</v>
      </c>
      <c r="CQ80" s="98"/>
      <c r="CR80" s="98"/>
      <c r="CS80" s="98">
        <v>8981.62</v>
      </c>
      <c r="CT80" s="98"/>
      <c r="CU80" s="98"/>
      <c r="CV80" s="98">
        <v>8859.82</v>
      </c>
      <c r="CW80" s="98"/>
      <c r="CX80" s="98"/>
      <c r="CY80" s="98">
        <v>9136.08</v>
      </c>
      <c r="CZ80" s="98"/>
      <c r="DA80" s="98"/>
      <c r="DB80" s="98">
        <v>9061.13</v>
      </c>
      <c r="DC80" s="104">
        <f t="shared" si="8"/>
        <v>106899.43000000001</v>
      </c>
      <c r="DD80" s="105">
        <f t="shared" si="9"/>
        <v>263772.3</v>
      </c>
      <c r="DE80" s="98"/>
      <c r="DF80" s="98"/>
      <c r="DG80" s="98">
        <v>9222.5</v>
      </c>
      <c r="DH80" s="98"/>
      <c r="DI80" s="98"/>
      <c r="DJ80" s="98">
        <v>9483.85</v>
      </c>
      <c r="DK80" s="98"/>
      <c r="DL80" s="98"/>
      <c r="DM80" s="98">
        <v>8850.48</v>
      </c>
      <c r="DN80" s="98"/>
      <c r="DO80" s="98"/>
      <c r="DP80" s="98">
        <v>9513.41</v>
      </c>
      <c r="DQ80" s="98"/>
      <c r="DR80" s="98"/>
      <c r="DS80" s="98">
        <v>9576.96</v>
      </c>
      <c r="DT80" s="98"/>
      <c r="DU80" s="98"/>
      <c r="DV80" s="98">
        <v>9357.33</v>
      </c>
      <c r="DW80" s="98"/>
      <c r="DX80" s="98"/>
      <c r="DY80" s="98">
        <v>9526.25</v>
      </c>
      <c r="DZ80" s="98"/>
      <c r="EA80" s="98"/>
      <c r="EB80" s="98">
        <v>9431.8</v>
      </c>
      <c r="EC80" s="98"/>
      <c r="ED80" s="98"/>
      <c r="EE80" s="98">
        <v>9410.42</v>
      </c>
      <c r="EF80" s="98"/>
      <c r="EG80" s="98"/>
      <c r="EH80" s="98">
        <v>3347.34</v>
      </c>
      <c r="EI80" s="98"/>
      <c r="EJ80" s="98"/>
      <c r="EK80" s="98">
        <v>9299.39</v>
      </c>
      <c r="EL80" s="98"/>
      <c r="EM80" s="98"/>
      <c r="EN80" s="98">
        <v>9291.81</v>
      </c>
      <c r="EO80" s="106">
        <f t="shared" si="14"/>
        <v>106311.54</v>
      </c>
      <c r="EP80" s="106">
        <f t="shared" si="15"/>
        <v>370083.83999999997</v>
      </c>
      <c r="EQ80" s="98"/>
      <c r="ER80" s="98"/>
      <c r="ES80" s="98">
        <v>11174.52</v>
      </c>
      <c r="ET80" s="98"/>
      <c r="EU80" s="98"/>
      <c r="EV80" s="98">
        <v>11397.32</v>
      </c>
      <c r="EW80" s="98"/>
      <c r="EX80" s="98"/>
      <c r="EY80" s="98">
        <v>11260.55</v>
      </c>
      <c r="EZ80" s="98"/>
      <c r="FA80" s="98"/>
      <c r="FB80" s="98">
        <v>11260.55</v>
      </c>
      <c r="FC80" s="98"/>
      <c r="FD80" s="98"/>
      <c r="FE80" s="98">
        <v>11260.55</v>
      </c>
      <c r="FF80" s="98"/>
      <c r="FG80" s="98"/>
      <c r="FH80" s="98">
        <v>11260.55</v>
      </c>
      <c r="FI80" s="98"/>
      <c r="FJ80" s="98"/>
      <c r="FK80" s="98">
        <v>11260.55</v>
      </c>
      <c r="FL80" s="98"/>
      <c r="FM80" s="98"/>
      <c r="FN80" s="98">
        <v>11260.55</v>
      </c>
      <c r="FO80" s="98"/>
      <c r="FP80" s="98"/>
      <c r="FQ80" s="98">
        <v>11260.55</v>
      </c>
      <c r="FR80" s="117"/>
      <c r="FS80" s="117"/>
      <c r="FT80" s="111">
        <v>11260.55</v>
      </c>
      <c r="FU80" s="117"/>
      <c r="FV80" s="117"/>
      <c r="FW80" s="111">
        <v>11260.55</v>
      </c>
      <c r="FX80" s="117"/>
      <c r="FY80" s="117"/>
      <c r="FZ80" s="111">
        <v>11260.55</v>
      </c>
      <c r="GA80" s="103">
        <f t="shared" si="16"/>
        <v>135177.34000000003</v>
      </c>
    </row>
    <row r="81" spans="1:183" s="118" customFormat="1" ht="12.75">
      <c r="A81" s="96" t="s">
        <v>56</v>
      </c>
      <c r="B81" s="115"/>
      <c r="C81" s="115">
        <f>783.16+4314.87</f>
        <v>5098.03</v>
      </c>
      <c r="D81" s="115"/>
      <c r="E81" s="115">
        <f>792.32+4495.73</f>
        <v>5288.049999999999</v>
      </c>
      <c r="F81" s="115"/>
      <c r="G81" s="116">
        <f>801.86+4524.54</f>
        <v>5326.4</v>
      </c>
      <c r="H81" s="116"/>
      <c r="I81" s="116">
        <f>807.78+4548.84</f>
        <v>5356.62</v>
      </c>
      <c r="J81" s="116"/>
      <c r="K81" s="116">
        <f>800.38+4710.84</f>
        <v>5511.22</v>
      </c>
      <c r="L81" s="116"/>
      <c r="M81" s="116">
        <f>810.15+4501.95</f>
        <v>5312.099999999999</v>
      </c>
      <c r="N81" s="116"/>
      <c r="O81" s="116">
        <f>798.96+4780.99</f>
        <v>5579.95</v>
      </c>
      <c r="P81" s="116"/>
      <c r="Q81" s="116">
        <f>815.02+4798.21</f>
        <v>5613.23</v>
      </c>
      <c r="R81" s="116"/>
      <c r="S81" s="100">
        <f t="shared" si="45"/>
        <v>43085.59999999999</v>
      </c>
      <c r="T81" s="116"/>
      <c r="U81" s="116"/>
      <c r="V81" s="116">
        <f>834.3+5180.25</f>
        <v>6014.55</v>
      </c>
      <c r="W81" s="116"/>
      <c r="X81" s="116"/>
      <c r="Y81" s="119">
        <f>844.46+3251.81</f>
        <v>4096.27</v>
      </c>
      <c r="Z81" s="116"/>
      <c r="AA81" s="116"/>
      <c r="AB81" s="119">
        <f>839.45+5260.98</f>
        <v>6100.429999999999</v>
      </c>
      <c r="AC81" s="97"/>
      <c r="AD81" s="97"/>
      <c r="AE81" s="97">
        <f>809.33+4369.21</f>
        <v>5178.54</v>
      </c>
      <c r="AF81" s="102">
        <f t="shared" si="5"/>
        <v>64475.38999999999</v>
      </c>
      <c r="AG81" s="116"/>
      <c r="AH81" s="116"/>
      <c r="AI81" s="116">
        <f>1107.98+4539.57</f>
        <v>5647.549999999999</v>
      </c>
      <c r="AJ81" s="116"/>
      <c r="AK81" s="116"/>
      <c r="AL81" s="116">
        <f>1161.26+5612.42</f>
        <v>6773.68</v>
      </c>
      <c r="AM81" s="98"/>
      <c r="AN81" s="98"/>
      <c r="AO81" s="98">
        <f>1157.79+6602.17</f>
        <v>7759.96</v>
      </c>
      <c r="AP81" s="98"/>
      <c r="AQ81" s="98"/>
      <c r="AR81" s="98">
        <f>1176.9+6059.16</f>
        <v>7236.0599999999995</v>
      </c>
      <c r="AS81" s="98"/>
      <c r="AT81" s="98"/>
      <c r="AU81" s="98">
        <f>1147.12+6787.3</f>
        <v>7934.42</v>
      </c>
      <c r="AV81" s="98"/>
      <c r="AW81" s="98"/>
      <c r="AX81" s="98">
        <f>1117.81+6182.95</f>
        <v>7300.76</v>
      </c>
      <c r="AY81" s="98"/>
      <c r="AZ81" s="98"/>
      <c r="BA81" s="98">
        <f>1111.67+6536.21</f>
        <v>7647.88</v>
      </c>
      <c r="BB81" s="98"/>
      <c r="BC81" s="98"/>
      <c r="BD81" s="98">
        <v>9818.12</v>
      </c>
      <c r="BE81" s="98"/>
      <c r="BF81" s="98"/>
      <c r="BG81" s="98">
        <v>7475.16</v>
      </c>
      <c r="BH81" s="98"/>
      <c r="BI81" s="98"/>
      <c r="BJ81" s="98">
        <v>7271.87</v>
      </c>
      <c r="BK81" s="98"/>
      <c r="BL81" s="98"/>
      <c r="BM81" s="98">
        <v>8491.35</v>
      </c>
      <c r="BN81" s="98"/>
      <c r="BO81" s="98"/>
      <c r="BP81" s="98">
        <v>8131.11</v>
      </c>
      <c r="BQ81" s="102">
        <f t="shared" si="6"/>
        <v>91487.92</v>
      </c>
      <c r="BR81" s="102">
        <f t="shared" si="7"/>
        <v>155963.31</v>
      </c>
      <c r="BS81" s="98"/>
      <c r="BT81" s="98"/>
      <c r="BU81" s="98">
        <v>7612.3</v>
      </c>
      <c r="BV81" s="98"/>
      <c r="BW81" s="98"/>
      <c r="BX81" s="98">
        <v>8837.17</v>
      </c>
      <c r="BY81" s="98"/>
      <c r="BZ81" s="98"/>
      <c r="CA81" s="98">
        <v>8539.65</v>
      </c>
      <c r="CB81" s="98"/>
      <c r="CC81" s="98"/>
      <c r="CD81" s="98">
        <v>8901.81</v>
      </c>
      <c r="CE81" s="98"/>
      <c r="CF81" s="98"/>
      <c r="CG81" s="98">
        <v>8564.8</v>
      </c>
      <c r="CH81" s="98"/>
      <c r="CI81" s="98"/>
      <c r="CJ81" s="98">
        <v>9569.32</v>
      </c>
      <c r="CK81" s="98"/>
      <c r="CL81" s="98"/>
      <c r="CM81" s="98">
        <v>9338.22</v>
      </c>
      <c r="CN81" s="98"/>
      <c r="CO81" s="98"/>
      <c r="CP81" s="98">
        <v>8922.6</v>
      </c>
      <c r="CQ81" s="98"/>
      <c r="CR81" s="98"/>
      <c r="CS81" s="98">
        <v>8455.11</v>
      </c>
      <c r="CT81" s="98"/>
      <c r="CU81" s="98"/>
      <c r="CV81" s="98">
        <v>8790.79</v>
      </c>
      <c r="CW81" s="98"/>
      <c r="CX81" s="98"/>
      <c r="CY81" s="98">
        <v>8898.3</v>
      </c>
      <c r="CZ81" s="98"/>
      <c r="DA81" s="98"/>
      <c r="DB81" s="98">
        <v>8642.67</v>
      </c>
      <c r="DC81" s="104">
        <f t="shared" si="8"/>
        <v>105072.73999999999</v>
      </c>
      <c r="DD81" s="105">
        <f t="shared" si="9"/>
        <v>261036.05</v>
      </c>
      <c r="DE81" s="98"/>
      <c r="DF81" s="98"/>
      <c r="DG81" s="98">
        <v>9205.16</v>
      </c>
      <c r="DH81" s="98"/>
      <c r="DI81" s="98"/>
      <c r="DJ81" s="98">
        <v>8988.47</v>
      </c>
      <c r="DK81" s="98"/>
      <c r="DL81" s="98"/>
      <c r="DM81" s="98">
        <v>9287.17</v>
      </c>
      <c r="DN81" s="98"/>
      <c r="DO81" s="98"/>
      <c r="DP81" s="98">
        <v>9387.94</v>
      </c>
      <c r="DQ81" s="98"/>
      <c r="DR81" s="98"/>
      <c r="DS81" s="98">
        <v>9330.16</v>
      </c>
      <c r="DT81" s="98"/>
      <c r="DU81" s="98"/>
      <c r="DV81" s="98">
        <v>9296.63</v>
      </c>
      <c r="DW81" s="98"/>
      <c r="DX81" s="98"/>
      <c r="DY81" s="98">
        <v>9291.31</v>
      </c>
      <c r="DZ81" s="98"/>
      <c r="EA81" s="98"/>
      <c r="EB81" s="98">
        <v>9265.61</v>
      </c>
      <c r="EC81" s="98"/>
      <c r="ED81" s="98"/>
      <c r="EE81" s="98">
        <v>9276.67</v>
      </c>
      <c r="EF81" s="98"/>
      <c r="EG81" s="98"/>
      <c r="EH81" s="98">
        <v>9712.02</v>
      </c>
      <c r="EI81" s="98"/>
      <c r="EJ81" s="98"/>
      <c r="EK81" s="98">
        <v>9148.32</v>
      </c>
      <c r="EL81" s="98"/>
      <c r="EM81" s="98"/>
      <c r="EN81" s="98">
        <v>8636.68</v>
      </c>
      <c r="EO81" s="106">
        <f t="shared" si="14"/>
        <v>110826.14</v>
      </c>
      <c r="EP81" s="106">
        <f t="shared" si="15"/>
        <v>371862.19</v>
      </c>
      <c r="EQ81" s="98"/>
      <c r="ER81" s="98"/>
      <c r="ES81" s="98">
        <v>9172.98</v>
      </c>
      <c r="ET81" s="98"/>
      <c r="EU81" s="98"/>
      <c r="EV81" s="98">
        <v>10986.09</v>
      </c>
      <c r="EW81" s="98"/>
      <c r="EX81" s="98"/>
      <c r="EY81" s="98">
        <v>11526.03</v>
      </c>
      <c r="EZ81" s="98"/>
      <c r="FA81" s="98"/>
      <c r="FB81" s="98">
        <v>10912.67</v>
      </c>
      <c r="FC81" s="98"/>
      <c r="FD81" s="98"/>
      <c r="FE81" s="98">
        <v>10888.41</v>
      </c>
      <c r="FF81" s="98"/>
      <c r="FG81" s="98"/>
      <c r="FH81" s="98">
        <v>12641.98</v>
      </c>
      <c r="FI81" s="98"/>
      <c r="FJ81" s="98"/>
      <c r="FK81" s="98">
        <v>10689.95</v>
      </c>
      <c r="FL81" s="98"/>
      <c r="FM81" s="98"/>
      <c r="FN81" s="98">
        <v>11299.63</v>
      </c>
      <c r="FO81" s="98"/>
      <c r="FP81" s="98"/>
      <c r="FQ81" s="98">
        <v>10926.04</v>
      </c>
      <c r="FR81" s="117"/>
      <c r="FS81" s="117"/>
      <c r="FT81" s="111">
        <v>10873.77</v>
      </c>
      <c r="FU81" s="117"/>
      <c r="FV81" s="117"/>
      <c r="FW81" s="111">
        <v>11423.95</v>
      </c>
      <c r="FX81" s="117"/>
      <c r="FY81" s="117"/>
      <c r="FZ81" s="111">
        <v>10903.03</v>
      </c>
      <c r="GA81" s="103">
        <f t="shared" si="16"/>
        <v>132244.53</v>
      </c>
    </row>
    <row r="82" spans="1:183" s="5" customFormat="1" ht="12.75">
      <c r="A82" s="41" t="s">
        <v>57</v>
      </c>
      <c r="B82" s="17">
        <v>4479.47</v>
      </c>
      <c r="C82" s="17">
        <f>C80-C81</f>
        <v>426.0500000000002</v>
      </c>
      <c r="D82" s="17"/>
      <c r="E82" s="17">
        <f aca="true" t="shared" si="46" ref="E82:Q82">E80-E81</f>
        <v>172.60000000000036</v>
      </c>
      <c r="F82" s="17"/>
      <c r="G82" s="17">
        <f t="shared" si="46"/>
        <v>261.09000000000015</v>
      </c>
      <c r="H82" s="17"/>
      <c r="I82" s="17">
        <f t="shared" si="46"/>
        <v>79.09000000000015</v>
      </c>
      <c r="J82" s="17"/>
      <c r="K82" s="17">
        <f t="shared" si="46"/>
        <v>-31.890000000000327</v>
      </c>
      <c r="L82" s="17"/>
      <c r="M82" s="17">
        <f t="shared" si="46"/>
        <v>116.82000000000062</v>
      </c>
      <c r="N82" s="17"/>
      <c r="O82" s="17">
        <f t="shared" si="46"/>
        <v>-195.8199999999997</v>
      </c>
      <c r="P82" s="17"/>
      <c r="Q82" s="17">
        <f t="shared" si="46"/>
        <v>-330.39999999999964</v>
      </c>
      <c r="R82" s="17">
        <v>4976.77</v>
      </c>
      <c r="S82" s="18">
        <f t="shared" si="45"/>
        <v>497.5400000000018</v>
      </c>
      <c r="T82" s="51"/>
      <c r="U82" s="51"/>
      <c r="V82" s="47">
        <f>V80-V81</f>
        <v>-1021.9000000000005</v>
      </c>
      <c r="W82" s="47">
        <f aca="true" t="shared" si="47" ref="W82:AL82">W80-W81</f>
        <v>0</v>
      </c>
      <c r="X82" s="47">
        <f t="shared" si="47"/>
        <v>0</v>
      </c>
      <c r="Y82" s="47">
        <f t="shared" si="47"/>
        <v>1420.1099999999997</v>
      </c>
      <c r="Z82" s="47">
        <f t="shared" si="47"/>
        <v>0</v>
      </c>
      <c r="AA82" s="47">
        <f t="shared" si="47"/>
        <v>0</v>
      </c>
      <c r="AB82" s="47">
        <f t="shared" si="47"/>
        <v>-707.5299999999997</v>
      </c>
      <c r="AC82" s="47">
        <f t="shared" si="47"/>
        <v>0</v>
      </c>
      <c r="AD82" s="47">
        <f t="shared" si="47"/>
        <v>0</v>
      </c>
      <c r="AE82" s="47">
        <f t="shared" si="47"/>
        <v>234.8699999999999</v>
      </c>
      <c r="AF82" s="30">
        <f t="shared" si="5"/>
        <v>423.09000000000106</v>
      </c>
      <c r="AG82" s="47">
        <f t="shared" si="47"/>
        <v>0</v>
      </c>
      <c r="AH82" s="47">
        <f t="shared" si="47"/>
        <v>0</v>
      </c>
      <c r="AI82" s="47">
        <f t="shared" si="47"/>
        <v>1632.5600000000004</v>
      </c>
      <c r="AJ82" s="47">
        <f t="shared" si="47"/>
        <v>0</v>
      </c>
      <c r="AK82" s="47">
        <f t="shared" si="47"/>
        <v>0</v>
      </c>
      <c r="AL82" s="47">
        <f t="shared" si="47"/>
        <v>771.3499999999995</v>
      </c>
      <c r="AM82" s="48"/>
      <c r="AN82" s="48"/>
      <c r="AO82" s="48">
        <f>AO80-AO81</f>
        <v>-112.64999999999964</v>
      </c>
      <c r="AP82" s="48">
        <f aca="true" t="shared" si="48" ref="AP82:AU82">AP80-AP81</f>
        <v>0</v>
      </c>
      <c r="AQ82" s="48">
        <f t="shared" si="48"/>
        <v>0</v>
      </c>
      <c r="AR82" s="48">
        <f t="shared" si="48"/>
        <v>333.41000000000076</v>
      </c>
      <c r="AS82" s="48">
        <f t="shared" si="48"/>
        <v>0</v>
      </c>
      <c r="AT82" s="48">
        <f t="shared" si="48"/>
        <v>0</v>
      </c>
      <c r="AU82" s="48">
        <f t="shared" si="48"/>
        <v>-195.60000000000036</v>
      </c>
      <c r="AV82" s="48"/>
      <c r="AW82" s="48"/>
      <c r="AX82" s="48">
        <f>AX80-AX81</f>
        <v>476.5100000000002</v>
      </c>
      <c r="AY82" s="48">
        <f aca="true" t="shared" si="49" ref="AY82:BD82">AY80-AY81</f>
        <v>0</v>
      </c>
      <c r="AZ82" s="48">
        <f t="shared" si="49"/>
        <v>0</v>
      </c>
      <c r="BA82" s="48">
        <f t="shared" si="49"/>
        <v>-88.23000000000047</v>
      </c>
      <c r="BB82" s="48">
        <f t="shared" si="49"/>
        <v>0</v>
      </c>
      <c r="BC82" s="48">
        <f t="shared" si="49"/>
        <v>0</v>
      </c>
      <c r="BD82" s="48">
        <f t="shared" si="49"/>
        <v>-1842.6000000000004</v>
      </c>
      <c r="BE82" s="48">
        <f aca="true" t="shared" si="50" ref="BE82:BM82">BE80-BE81</f>
        <v>0</v>
      </c>
      <c r="BF82" s="48">
        <f t="shared" si="50"/>
        <v>0</v>
      </c>
      <c r="BG82" s="48">
        <f t="shared" si="50"/>
        <v>223.48000000000047</v>
      </c>
      <c r="BH82" s="48">
        <f t="shared" si="50"/>
        <v>0</v>
      </c>
      <c r="BI82" s="48">
        <f t="shared" si="50"/>
        <v>0</v>
      </c>
      <c r="BJ82" s="48">
        <f t="shared" si="50"/>
        <v>269.1400000000003</v>
      </c>
      <c r="BK82" s="48">
        <f t="shared" si="50"/>
        <v>0</v>
      </c>
      <c r="BL82" s="48">
        <f t="shared" si="50"/>
        <v>0</v>
      </c>
      <c r="BM82" s="48">
        <f t="shared" si="50"/>
        <v>-508.4800000000005</v>
      </c>
      <c r="BN82" s="48">
        <f>BN80-BN81</f>
        <v>0</v>
      </c>
      <c r="BO82" s="48">
        <f>BO80-BO81</f>
        <v>0</v>
      </c>
      <c r="BP82" s="48">
        <f>BP80-BP81</f>
        <v>-472.4200000000001</v>
      </c>
      <c r="BQ82" s="30">
        <f t="shared" si="6"/>
        <v>486.47000000000025</v>
      </c>
      <c r="BR82" s="30">
        <f t="shared" si="7"/>
        <v>909.5600000000013</v>
      </c>
      <c r="BS82" s="48"/>
      <c r="BT82" s="48"/>
      <c r="BU82" s="48">
        <f>BU80-BU81</f>
        <v>1243.7799999999997</v>
      </c>
      <c r="BV82" s="48"/>
      <c r="BW82" s="48"/>
      <c r="BX82" s="48">
        <f>BX80-BX81</f>
        <v>132.09000000000015</v>
      </c>
      <c r="BY82" s="48"/>
      <c r="BZ82" s="48"/>
      <c r="CA82" s="48">
        <f>CA80-CA81</f>
        <v>271</v>
      </c>
      <c r="CB82" s="48"/>
      <c r="CC82" s="48"/>
      <c r="CD82" s="48">
        <f>CD80-CD81</f>
        <v>-29.93000000000029</v>
      </c>
      <c r="CE82" s="48"/>
      <c r="CF82" s="48"/>
      <c r="CG82" s="48">
        <f>CG80-CG81</f>
        <v>315.1900000000005</v>
      </c>
      <c r="CH82" s="48"/>
      <c r="CI82" s="48"/>
      <c r="CJ82" s="48">
        <f>CJ80-CJ81</f>
        <v>-823.5299999999988</v>
      </c>
      <c r="CK82" s="48"/>
      <c r="CL82" s="48"/>
      <c r="CM82" s="48">
        <f>CM80-CM81</f>
        <v>-313.78999999999905</v>
      </c>
      <c r="CN82" s="48"/>
      <c r="CO82" s="48"/>
      <c r="CP82" s="48">
        <f>CP80-CP81</f>
        <v>-219.89999999999964</v>
      </c>
      <c r="CQ82" s="48"/>
      <c r="CR82" s="48"/>
      <c r="CS82" s="48">
        <f>CS80-CS81</f>
        <v>526.5100000000002</v>
      </c>
      <c r="CT82" s="48"/>
      <c r="CU82" s="48"/>
      <c r="CV82" s="48">
        <f>CV80-CV81</f>
        <v>69.02999999999884</v>
      </c>
      <c r="CW82" s="48"/>
      <c r="CX82" s="48"/>
      <c r="CY82" s="48">
        <f>CY80-CY81</f>
        <v>237.78000000000065</v>
      </c>
      <c r="CZ82" s="48"/>
      <c r="DA82" s="48"/>
      <c r="DB82" s="48">
        <f>DB80-DB81</f>
        <v>418.4599999999991</v>
      </c>
      <c r="DC82" s="10">
        <f t="shared" si="8"/>
        <v>1826.6900000000014</v>
      </c>
      <c r="DD82" s="39">
        <f t="shared" si="9"/>
        <v>2736.2500000000027</v>
      </c>
      <c r="DE82" s="48"/>
      <c r="DF82" s="48"/>
      <c r="DG82" s="48">
        <f>DG80-DG81</f>
        <v>17.340000000000146</v>
      </c>
      <c r="DH82" s="48"/>
      <c r="DI82" s="48"/>
      <c r="DJ82" s="48">
        <f>DJ80-DJ81</f>
        <v>495.380000000001</v>
      </c>
      <c r="DK82" s="48"/>
      <c r="DL82" s="48"/>
      <c r="DM82" s="48">
        <f>DM80-DM81</f>
        <v>-436.6900000000005</v>
      </c>
      <c r="DN82" s="48"/>
      <c r="DO82" s="48"/>
      <c r="DP82" s="48">
        <f>DP80-DP81</f>
        <v>125.46999999999935</v>
      </c>
      <c r="DQ82" s="48"/>
      <c r="DR82" s="48"/>
      <c r="DS82" s="48">
        <f>DS80-DS81</f>
        <v>246.79999999999927</v>
      </c>
      <c r="DT82" s="48"/>
      <c r="DU82" s="48"/>
      <c r="DV82" s="48">
        <f>DV80-DV81</f>
        <v>60.70000000000073</v>
      </c>
      <c r="DW82" s="48"/>
      <c r="DX82" s="48"/>
      <c r="DY82" s="48">
        <f>DY80-DY81</f>
        <v>234.9400000000005</v>
      </c>
      <c r="DZ82" s="48"/>
      <c r="EA82" s="48"/>
      <c r="EB82" s="48">
        <f>EB80-EB81</f>
        <v>166.1899999999987</v>
      </c>
      <c r="EC82" s="48"/>
      <c r="ED82" s="48"/>
      <c r="EE82" s="48">
        <f>EE80-EE81</f>
        <v>133.75</v>
      </c>
      <c r="EF82" s="48"/>
      <c r="EG82" s="48"/>
      <c r="EH82" s="48">
        <f>EH80-EH81</f>
        <v>-6364.68</v>
      </c>
      <c r="EI82" s="48"/>
      <c r="EJ82" s="48"/>
      <c r="EK82" s="48">
        <f>EK80-EK81</f>
        <v>151.0699999999997</v>
      </c>
      <c r="EL82" s="48"/>
      <c r="EM82" s="48"/>
      <c r="EN82" s="48">
        <f>EN80-EN81</f>
        <v>655.1299999999992</v>
      </c>
      <c r="EO82" s="47">
        <f t="shared" si="14"/>
        <v>-4514.600000000002</v>
      </c>
      <c r="EP82" s="47">
        <f t="shared" si="15"/>
        <v>-1778.3499999999995</v>
      </c>
      <c r="EQ82" s="48"/>
      <c r="ER82" s="48"/>
      <c r="ES82" s="48">
        <f>ES80-ES81</f>
        <v>2001.5400000000009</v>
      </c>
      <c r="ET82" s="48"/>
      <c r="EU82" s="48"/>
      <c r="EV82" s="48">
        <f>EV80-EV81</f>
        <v>411.22999999999956</v>
      </c>
      <c r="EW82" s="48"/>
      <c r="EX82" s="48"/>
      <c r="EY82" s="48">
        <f>EY80-EY81</f>
        <v>-265.4800000000014</v>
      </c>
      <c r="EZ82" s="48"/>
      <c r="FA82" s="48"/>
      <c r="FB82" s="48">
        <f>FB80-FB81</f>
        <v>347.8799999999992</v>
      </c>
      <c r="FC82" s="48"/>
      <c r="FD82" s="48"/>
      <c r="FE82" s="48">
        <f>FE80-FE81</f>
        <v>372.1399999999994</v>
      </c>
      <c r="FF82" s="48"/>
      <c r="FG82" s="48"/>
      <c r="FH82" s="48">
        <f>FH80-FH81</f>
        <v>-1381.4300000000003</v>
      </c>
      <c r="FI82" s="48"/>
      <c r="FJ82" s="48"/>
      <c r="FK82" s="48">
        <f>FK80-FK81</f>
        <v>570.5999999999985</v>
      </c>
      <c r="FL82" s="48"/>
      <c r="FM82" s="48"/>
      <c r="FN82" s="48">
        <f>FN80-FN81</f>
        <v>-39.07999999999993</v>
      </c>
      <c r="FO82" s="48"/>
      <c r="FP82" s="48"/>
      <c r="FQ82" s="48">
        <f>FQ80-FQ81</f>
        <v>334.5099999999984</v>
      </c>
      <c r="FR82" s="89"/>
      <c r="FS82" s="89"/>
      <c r="FT82" s="95">
        <f>FT80-FT81</f>
        <v>386.77999999999884</v>
      </c>
      <c r="FU82" s="89"/>
      <c r="FV82" s="89"/>
      <c r="FW82" s="95">
        <f>FW80-FW81</f>
        <v>-163.40000000000146</v>
      </c>
      <c r="FX82" s="89"/>
      <c r="FY82" s="89"/>
      <c r="FZ82" s="95">
        <f>FZ80-FZ81</f>
        <v>357.5199999999986</v>
      </c>
      <c r="GA82" s="27">
        <f t="shared" si="16"/>
        <v>2932.8099999999904</v>
      </c>
    </row>
    <row r="83" spans="1:183" s="5" customFormat="1" ht="22.5" hidden="1">
      <c r="A83" s="41" t="s">
        <v>62</v>
      </c>
      <c r="B83" s="17"/>
      <c r="C83" s="17"/>
      <c r="D83" s="17"/>
      <c r="E83" s="17"/>
      <c r="F83" s="17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>
        <v>497.54</v>
      </c>
      <c r="T83" s="17"/>
      <c r="U83" s="17"/>
      <c r="V83" s="17"/>
      <c r="W83" s="17"/>
      <c r="X83" s="17"/>
      <c r="Y83" s="20"/>
      <c r="Z83" s="17"/>
      <c r="AA83" s="17"/>
      <c r="AB83" s="20"/>
      <c r="AC83" s="19"/>
      <c r="AD83" s="19"/>
      <c r="AE83" s="19"/>
      <c r="AF83" s="30">
        <f t="shared" si="5"/>
        <v>497.54</v>
      </c>
      <c r="AG83" s="17"/>
      <c r="AH83" s="17"/>
      <c r="AI83" s="17"/>
      <c r="AJ83" s="17"/>
      <c r="AK83" s="17"/>
      <c r="AL83" s="17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30">
        <f t="shared" si="6"/>
        <v>0</v>
      </c>
      <c r="BR83" s="30">
        <f t="shared" si="7"/>
        <v>497.54</v>
      </c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10">
        <f t="shared" si="8"/>
        <v>0</v>
      </c>
      <c r="DD83" s="39">
        <f t="shared" si="9"/>
        <v>497.54</v>
      </c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7">
        <f t="shared" si="14"/>
        <v>0</v>
      </c>
      <c r="EP83" s="47">
        <f t="shared" si="15"/>
        <v>497.54</v>
      </c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89"/>
      <c r="FS83" s="89"/>
      <c r="FT83" s="95"/>
      <c r="FU83" s="89"/>
      <c r="FV83" s="89"/>
      <c r="FW83" s="95"/>
      <c r="FX83" s="89"/>
      <c r="FY83" s="89"/>
      <c r="FZ83" s="95"/>
      <c r="GA83" s="27">
        <f t="shared" si="16"/>
        <v>0</v>
      </c>
    </row>
    <row r="84" spans="1:183" s="5" customFormat="1" ht="22.5">
      <c r="A84" s="41" t="s">
        <v>59</v>
      </c>
      <c r="B84" s="17"/>
      <c r="C84" s="25">
        <f>C81-C79</f>
        <v>-456.0500000000002</v>
      </c>
      <c r="D84" s="25">
        <f aca="true" t="shared" si="51" ref="D84:Q84">D81-D79</f>
        <v>0</v>
      </c>
      <c r="E84" s="25">
        <f t="shared" si="51"/>
        <v>-250.07000000000062</v>
      </c>
      <c r="F84" s="25">
        <f t="shared" si="51"/>
        <v>0</v>
      </c>
      <c r="G84" s="25">
        <f t="shared" si="51"/>
        <v>-403.2400000000007</v>
      </c>
      <c r="H84" s="25">
        <f t="shared" si="51"/>
        <v>0</v>
      </c>
      <c r="I84" s="25">
        <f t="shared" si="51"/>
        <v>-357.0600000000004</v>
      </c>
      <c r="J84" s="25">
        <f t="shared" si="51"/>
        <v>0</v>
      </c>
      <c r="K84" s="25">
        <f t="shared" si="51"/>
        <v>-138.6199999999999</v>
      </c>
      <c r="L84" s="25">
        <f t="shared" si="51"/>
        <v>0</v>
      </c>
      <c r="M84" s="25">
        <f t="shared" si="51"/>
        <v>-289.8600000000006</v>
      </c>
      <c r="N84" s="25">
        <f t="shared" si="51"/>
        <v>0</v>
      </c>
      <c r="O84" s="25">
        <f t="shared" si="51"/>
        <v>41.82999999999993</v>
      </c>
      <c r="P84" s="25">
        <f t="shared" si="51"/>
        <v>0</v>
      </c>
      <c r="Q84" s="25">
        <f t="shared" si="51"/>
        <v>59.149999999999636</v>
      </c>
      <c r="R84" s="25"/>
      <c r="S84" s="18">
        <f t="shared" si="45"/>
        <v>-1793.9200000000028</v>
      </c>
      <c r="T84" s="51"/>
      <c r="U84" s="51"/>
      <c r="V84" s="51">
        <f>V81-V79</f>
        <v>-3364.9800000000005</v>
      </c>
      <c r="W84" s="51">
        <f aca="true" t="shared" si="52" ref="W84:AL84">W81-W79</f>
        <v>0</v>
      </c>
      <c r="X84" s="51">
        <f t="shared" si="52"/>
        <v>0</v>
      </c>
      <c r="Y84" s="51">
        <f t="shared" si="52"/>
        <v>-4785.65</v>
      </c>
      <c r="Z84" s="51">
        <f t="shared" si="52"/>
        <v>0</v>
      </c>
      <c r="AA84" s="51">
        <f t="shared" si="52"/>
        <v>0</v>
      </c>
      <c r="AB84" s="51">
        <f t="shared" si="52"/>
        <v>-2728.5700000000006</v>
      </c>
      <c r="AC84" s="51">
        <f t="shared" si="52"/>
        <v>0</v>
      </c>
      <c r="AD84" s="51">
        <f t="shared" si="52"/>
        <v>0</v>
      </c>
      <c r="AE84" s="51">
        <f t="shared" si="52"/>
        <v>-2718.79</v>
      </c>
      <c r="AF84" s="30">
        <f t="shared" si="5"/>
        <v>-15391.910000000003</v>
      </c>
      <c r="AG84" s="51">
        <f t="shared" si="52"/>
        <v>0</v>
      </c>
      <c r="AH84" s="51">
        <f t="shared" si="52"/>
        <v>0</v>
      </c>
      <c r="AI84" s="51">
        <f t="shared" si="52"/>
        <v>-1632.5600000000004</v>
      </c>
      <c r="AJ84" s="51">
        <f t="shared" si="52"/>
        <v>0</v>
      </c>
      <c r="AK84" s="51">
        <f t="shared" si="52"/>
        <v>0</v>
      </c>
      <c r="AL84" s="51">
        <f t="shared" si="52"/>
        <v>-771.3499999999995</v>
      </c>
      <c r="AM84" s="48"/>
      <c r="AN84" s="48"/>
      <c r="AO84" s="48">
        <f>AO81-AO79</f>
        <v>112.64999999999964</v>
      </c>
      <c r="AP84" s="48">
        <f aca="true" t="shared" si="53" ref="AP84:AU84">AP81-AP79</f>
        <v>0</v>
      </c>
      <c r="AQ84" s="48">
        <f t="shared" si="53"/>
        <v>0</v>
      </c>
      <c r="AR84" s="48">
        <f t="shared" si="53"/>
        <v>-333.41000000000076</v>
      </c>
      <c r="AS84" s="48">
        <f t="shared" si="53"/>
        <v>0</v>
      </c>
      <c r="AT84" s="48">
        <f t="shared" si="53"/>
        <v>0</v>
      </c>
      <c r="AU84" s="48">
        <f t="shared" si="53"/>
        <v>195.60000000000036</v>
      </c>
      <c r="AV84" s="48"/>
      <c r="AW84" s="48"/>
      <c r="AX84" s="48">
        <f>AX81-AX79</f>
        <v>-476.5100000000002</v>
      </c>
      <c r="AY84" s="48">
        <f aca="true" t="shared" si="54" ref="AY84:BD84">AY81-AY79</f>
        <v>0</v>
      </c>
      <c r="AZ84" s="48">
        <f t="shared" si="54"/>
        <v>0</v>
      </c>
      <c r="BA84" s="48">
        <f t="shared" si="54"/>
        <v>88.23000000000047</v>
      </c>
      <c r="BB84" s="48">
        <f t="shared" si="54"/>
        <v>0</v>
      </c>
      <c r="BC84" s="48">
        <f t="shared" si="54"/>
        <v>0</v>
      </c>
      <c r="BD84" s="48">
        <f t="shared" si="54"/>
        <v>1842.6000000000004</v>
      </c>
      <c r="BE84" s="48">
        <f aca="true" t="shared" si="55" ref="BE84:BM84">BE81-BE79</f>
        <v>0</v>
      </c>
      <c r="BF84" s="48">
        <f t="shared" si="55"/>
        <v>0</v>
      </c>
      <c r="BG84" s="48">
        <f t="shared" si="55"/>
        <v>-223.48000000000047</v>
      </c>
      <c r="BH84" s="48">
        <f t="shared" si="55"/>
        <v>0</v>
      </c>
      <c r="BI84" s="48">
        <f t="shared" si="55"/>
        <v>0</v>
      </c>
      <c r="BJ84" s="48">
        <f t="shared" si="55"/>
        <v>-269.1400000000003</v>
      </c>
      <c r="BK84" s="48">
        <f t="shared" si="55"/>
        <v>0</v>
      </c>
      <c r="BL84" s="48">
        <f t="shared" si="55"/>
        <v>0</v>
      </c>
      <c r="BM84" s="48">
        <f t="shared" si="55"/>
        <v>508.4800000000005</v>
      </c>
      <c r="BN84" s="48">
        <f>BN81-BN79</f>
        <v>0</v>
      </c>
      <c r="BO84" s="48">
        <f>BO81-BO79</f>
        <v>0</v>
      </c>
      <c r="BP84" s="48">
        <f>BP81-BP79</f>
        <v>472.4200000000001</v>
      </c>
      <c r="BQ84" s="30">
        <f t="shared" si="6"/>
        <v>-486.47000000000025</v>
      </c>
      <c r="BR84" s="30">
        <f t="shared" si="7"/>
        <v>-15878.380000000005</v>
      </c>
      <c r="BS84" s="48"/>
      <c r="BT84" s="48"/>
      <c r="BU84" s="48">
        <f>BU81-BU79</f>
        <v>-1243.7799999999997</v>
      </c>
      <c r="BV84" s="48"/>
      <c r="BW84" s="48"/>
      <c r="BX84" s="48">
        <f>BX81-BX79</f>
        <v>-132.09000000000015</v>
      </c>
      <c r="BY84" s="48"/>
      <c r="BZ84" s="48"/>
      <c r="CA84" s="48">
        <f>CA81-CA79</f>
        <v>-271</v>
      </c>
      <c r="CB84" s="48"/>
      <c r="CC84" s="48"/>
      <c r="CD84" s="48">
        <f>CD81-CD79</f>
        <v>29.93000000000029</v>
      </c>
      <c r="CE84" s="48"/>
      <c r="CF84" s="48"/>
      <c r="CG84" s="48">
        <f>CG81-CG79</f>
        <v>-315.1900000000005</v>
      </c>
      <c r="CH84" s="48"/>
      <c r="CI84" s="48"/>
      <c r="CJ84" s="48">
        <f>CJ81-CJ79</f>
        <v>823.5299999999988</v>
      </c>
      <c r="CK84" s="48"/>
      <c r="CL84" s="48"/>
      <c r="CM84" s="48">
        <f>CM81-CM79</f>
        <v>313.78999999999905</v>
      </c>
      <c r="CN84" s="48"/>
      <c r="CO84" s="48"/>
      <c r="CP84" s="48">
        <f>CP81-CP79</f>
        <v>219.89999999999964</v>
      </c>
      <c r="CQ84" s="48"/>
      <c r="CR84" s="48"/>
      <c r="CS84" s="48">
        <f>CS81-CS79</f>
        <v>-526.5100000000002</v>
      </c>
      <c r="CT84" s="48"/>
      <c r="CU84" s="48"/>
      <c r="CV84" s="48">
        <f>CV81-CV79</f>
        <v>-69.02999999999884</v>
      </c>
      <c r="CW84" s="48"/>
      <c r="CX84" s="48"/>
      <c r="CY84" s="48">
        <f>CY81-CY79</f>
        <v>-237.78000000000065</v>
      </c>
      <c r="CZ84" s="48"/>
      <c r="DA84" s="48"/>
      <c r="DB84" s="48">
        <f>DB81-DB79</f>
        <v>-418.4599999999991</v>
      </c>
      <c r="DC84" s="10">
        <f t="shared" si="8"/>
        <v>-1826.6900000000014</v>
      </c>
      <c r="DD84" s="39">
        <f t="shared" si="9"/>
        <v>-17705.070000000007</v>
      </c>
      <c r="DE84" s="48"/>
      <c r="DF84" s="48"/>
      <c r="DG84" s="48">
        <f>DG81-DG79</f>
        <v>-17.340000000000146</v>
      </c>
      <c r="DH84" s="48"/>
      <c r="DI84" s="48"/>
      <c r="DJ84" s="48">
        <f>DJ81-DJ79</f>
        <v>-495.380000000001</v>
      </c>
      <c r="DK84" s="48"/>
      <c r="DL84" s="48"/>
      <c r="DM84" s="48">
        <f>DM81-DM79</f>
        <v>436.6900000000005</v>
      </c>
      <c r="DN84" s="48"/>
      <c r="DO84" s="48"/>
      <c r="DP84" s="48">
        <f>DP81-DP79</f>
        <v>-125.46999999999935</v>
      </c>
      <c r="DQ84" s="48"/>
      <c r="DR84" s="48"/>
      <c r="DS84" s="48">
        <f>DS81-DS79</f>
        <v>-246.79999999999927</v>
      </c>
      <c r="DT84" s="48"/>
      <c r="DU84" s="48"/>
      <c r="DV84" s="48">
        <f>DV81-DV79</f>
        <v>-60.70000000000073</v>
      </c>
      <c r="DW84" s="48"/>
      <c r="DX84" s="48"/>
      <c r="DY84" s="48">
        <f>DY81-DY79</f>
        <v>-234.9400000000005</v>
      </c>
      <c r="DZ84" s="48"/>
      <c r="EA84" s="48"/>
      <c r="EB84" s="48">
        <f>EB81-EB79</f>
        <v>-166.1899999999987</v>
      </c>
      <c r="EC84" s="48"/>
      <c r="ED84" s="48"/>
      <c r="EE84" s="48">
        <f>EE81-EE79</f>
        <v>-133.75</v>
      </c>
      <c r="EF84" s="48"/>
      <c r="EG84" s="48"/>
      <c r="EH84" s="48">
        <f>EH81-EH79</f>
        <v>364.6800000000003</v>
      </c>
      <c r="EI84" s="48"/>
      <c r="EJ84" s="48"/>
      <c r="EK84" s="48">
        <f>EK81-EK79</f>
        <v>-151.0699999999997</v>
      </c>
      <c r="EL84" s="48"/>
      <c r="EM84" s="48"/>
      <c r="EN84" s="48">
        <f>EN81-EN79</f>
        <v>-655.1299999999992</v>
      </c>
      <c r="EO84" s="47">
        <f t="shared" si="14"/>
        <v>-1485.3999999999978</v>
      </c>
      <c r="EP84" s="47">
        <f t="shared" si="15"/>
        <v>-19190.470000000005</v>
      </c>
      <c r="EQ84" s="48"/>
      <c r="ER84" s="48"/>
      <c r="ES84" s="48">
        <f>ES81-ES79</f>
        <v>-2001.5400000000009</v>
      </c>
      <c r="ET84" s="48"/>
      <c r="EU84" s="48"/>
      <c r="EV84" s="48">
        <f>EV81-EV79</f>
        <v>-411.22999999999956</v>
      </c>
      <c r="EW84" s="48"/>
      <c r="EX84" s="48"/>
      <c r="EY84" s="48">
        <f>EY81-EY79</f>
        <v>265.4800000000014</v>
      </c>
      <c r="EZ84" s="48"/>
      <c r="FA84" s="48"/>
      <c r="FB84" s="48">
        <f>FB81-FB79</f>
        <v>-347.8799999999992</v>
      </c>
      <c r="FC84" s="48"/>
      <c r="FD84" s="48"/>
      <c r="FE84" s="48">
        <f>FE81-FE79</f>
        <v>-372.1399999999994</v>
      </c>
      <c r="FF84" s="48"/>
      <c r="FG84" s="48"/>
      <c r="FH84" s="48">
        <f>FH81-FH79</f>
        <v>1381.4300000000003</v>
      </c>
      <c r="FI84" s="48"/>
      <c r="FJ84" s="48"/>
      <c r="FK84" s="48">
        <f>FK81-FK79</f>
        <v>-570.5999999999985</v>
      </c>
      <c r="FL84" s="48"/>
      <c r="FM84" s="48"/>
      <c r="FN84" s="48">
        <f>FN81-FN79</f>
        <v>39.07999999999993</v>
      </c>
      <c r="FO84" s="48"/>
      <c r="FP84" s="48"/>
      <c r="FQ84" s="48">
        <f>FQ81-FQ79</f>
        <v>-334.5099999999984</v>
      </c>
      <c r="FR84" s="89"/>
      <c r="FS84" s="89"/>
      <c r="FT84" s="95">
        <f>FT81-FT79</f>
        <v>-386.77999999999884</v>
      </c>
      <c r="FU84" s="89"/>
      <c r="FV84" s="89"/>
      <c r="FW84" s="95">
        <f>FW81-FW79</f>
        <v>163.40000000000146</v>
      </c>
      <c r="FX84" s="89"/>
      <c r="FY84" s="89"/>
      <c r="FZ84" s="95">
        <f>FZ81-FZ79</f>
        <v>-357.5199999999986</v>
      </c>
      <c r="GA84" s="27">
        <f t="shared" si="16"/>
        <v>-2932.8099999999904</v>
      </c>
    </row>
    <row r="85" spans="1:183" s="6" customFormat="1" ht="18.75" customHeight="1">
      <c r="A85" s="53" t="s">
        <v>63</v>
      </c>
      <c r="B85" s="54"/>
      <c r="C85" s="55">
        <f>C61+C68+C75+C82</f>
        <v>7014.620000000009</v>
      </c>
      <c r="D85" s="55">
        <f aca="true" t="shared" si="56" ref="D85:Q85">D61+D68+D75+D82</f>
        <v>0</v>
      </c>
      <c r="E85" s="55">
        <f t="shared" si="56"/>
        <v>3727.9400000000132</v>
      </c>
      <c r="F85" s="55">
        <f t="shared" si="56"/>
        <v>0</v>
      </c>
      <c r="G85" s="55">
        <f t="shared" si="56"/>
        <v>720.0400000000081</v>
      </c>
      <c r="H85" s="55">
        <f t="shared" si="56"/>
        <v>0</v>
      </c>
      <c r="I85" s="55">
        <f t="shared" si="56"/>
        <v>2066.0500000000065</v>
      </c>
      <c r="J85" s="55">
        <f t="shared" si="56"/>
        <v>0</v>
      </c>
      <c r="K85" s="55">
        <f t="shared" si="56"/>
        <v>424.2400000000025</v>
      </c>
      <c r="L85" s="55">
        <f t="shared" si="56"/>
        <v>0</v>
      </c>
      <c r="M85" s="55">
        <f t="shared" si="56"/>
        <v>264.78000000000156</v>
      </c>
      <c r="N85" s="55">
        <f t="shared" si="56"/>
        <v>0</v>
      </c>
      <c r="O85" s="55">
        <f t="shared" si="56"/>
        <v>-2020.1899999999832</v>
      </c>
      <c r="P85" s="55">
        <f t="shared" si="56"/>
        <v>0</v>
      </c>
      <c r="Q85" s="55">
        <f t="shared" si="56"/>
        <v>-3260.499999999992</v>
      </c>
      <c r="R85" s="55"/>
      <c r="S85" s="18">
        <f>S61+S68+S75+S82</f>
        <v>44037.560000000005</v>
      </c>
      <c r="T85" s="25"/>
      <c r="U85" s="25"/>
      <c r="V85" s="25">
        <f>V61+V68+V75+V82</f>
        <v>-22337.70999999999</v>
      </c>
      <c r="W85" s="25">
        <f aca="true" t="shared" si="57" ref="W85:AL85">W61+W68+W75+W82</f>
        <v>0</v>
      </c>
      <c r="X85" s="25">
        <f t="shared" si="57"/>
        <v>0</v>
      </c>
      <c r="Y85" s="25">
        <f t="shared" si="57"/>
        <v>27726.500000000007</v>
      </c>
      <c r="Z85" s="25">
        <f t="shared" si="57"/>
        <v>0</v>
      </c>
      <c r="AA85" s="25">
        <f t="shared" si="57"/>
        <v>0</v>
      </c>
      <c r="AB85" s="25">
        <f t="shared" si="57"/>
        <v>-15759.559999999983</v>
      </c>
      <c r="AC85" s="25">
        <f t="shared" si="57"/>
        <v>0</v>
      </c>
      <c r="AD85" s="25">
        <f t="shared" si="57"/>
        <v>0</v>
      </c>
      <c r="AE85" s="25">
        <f t="shared" si="57"/>
        <v>8161.450000000006</v>
      </c>
      <c r="AF85" s="30">
        <f t="shared" si="5"/>
        <v>41828.24000000005</v>
      </c>
      <c r="AG85" s="25">
        <f t="shared" si="57"/>
        <v>0</v>
      </c>
      <c r="AH85" s="25">
        <f t="shared" si="57"/>
        <v>0</v>
      </c>
      <c r="AI85" s="25">
        <f t="shared" si="57"/>
        <v>10080.220000000012</v>
      </c>
      <c r="AJ85" s="25">
        <f t="shared" si="57"/>
        <v>0</v>
      </c>
      <c r="AK85" s="25">
        <f t="shared" si="57"/>
        <v>0</v>
      </c>
      <c r="AL85" s="25">
        <f t="shared" si="57"/>
        <v>7704.050000000007</v>
      </c>
      <c r="AM85" s="48"/>
      <c r="AN85" s="48"/>
      <c r="AO85" s="48">
        <f>AO61+AO68+AO75+AO82</f>
        <v>-3867.689999999984</v>
      </c>
      <c r="AP85" s="48">
        <f aca="true" t="shared" si="58" ref="AP85:AU85">AP61+AP68+AP75+AP82</f>
        <v>0</v>
      </c>
      <c r="AQ85" s="48">
        <f t="shared" si="58"/>
        <v>0</v>
      </c>
      <c r="AR85" s="48">
        <f t="shared" si="58"/>
        <v>635.2800000000161</v>
      </c>
      <c r="AS85" s="48">
        <f t="shared" si="58"/>
        <v>0</v>
      </c>
      <c r="AT85" s="48">
        <f t="shared" si="58"/>
        <v>0</v>
      </c>
      <c r="AU85" s="48">
        <f t="shared" si="58"/>
        <v>-8057.04999999999</v>
      </c>
      <c r="AV85" s="48"/>
      <c r="AW85" s="48"/>
      <c r="AX85" s="48">
        <f>AX61+AX68+AX75+AX82</f>
        <v>8147.340000000007</v>
      </c>
      <c r="AY85" s="48">
        <f aca="true" t="shared" si="59" ref="AY85:BD85">AY61+AY68+AY75+AY82</f>
        <v>0</v>
      </c>
      <c r="AZ85" s="48">
        <f t="shared" si="59"/>
        <v>0</v>
      </c>
      <c r="BA85" s="48">
        <f t="shared" si="59"/>
        <v>372.82000000000517</v>
      </c>
      <c r="BB85" s="48">
        <f t="shared" si="59"/>
        <v>0</v>
      </c>
      <c r="BC85" s="48">
        <f t="shared" si="59"/>
        <v>0</v>
      </c>
      <c r="BD85" s="48">
        <f t="shared" si="59"/>
        <v>-26735.069999999992</v>
      </c>
      <c r="BE85" s="48">
        <f aca="true" t="shared" si="60" ref="BE85:BM85">BE61+BE68+BE75+BE82</f>
        <v>0</v>
      </c>
      <c r="BF85" s="48">
        <f t="shared" si="60"/>
        <v>0</v>
      </c>
      <c r="BG85" s="48">
        <f t="shared" si="60"/>
        <v>7608.280000000005</v>
      </c>
      <c r="BH85" s="48">
        <f t="shared" si="60"/>
        <v>0</v>
      </c>
      <c r="BI85" s="48">
        <f t="shared" si="60"/>
        <v>0</v>
      </c>
      <c r="BJ85" s="48">
        <f t="shared" si="60"/>
        <v>1285.3100000000004</v>
      </c>
      <c r="BK85" s="48">
        <f t="shared" si="60"/>
        <v>0</v>
      </c>
      <c r="BL85" s="48">
        <f t="shared" si="60"/>
        <v>0</v>
      </c>
      <c r="BM85" s="48">
        <f t="shared" si="60"/>
        <v>-9896.26999999999</v>
      </c>
      <c r="BN85" s="48">
        <f>BN61+BN68+BN75+BN82</f>
        <v>0</v>
      </c>
      <c r="BO85" s="48">
        <f>BO61+BO68+BO75+BO82</f>
        <v>0</v>
      </c>
      <c r="BP85" s="48">
        <f>BP61+BP68+BP75+BP82</f>
        <v>-4457.389999999998</v>
      </c>
      <c r="BQ85" s="30">
        <f t="shared" si="6"/>
        <v>-17180.169999999904</v>
      </c>
      <c r="BR85" s="30">
        <f t="shared" si="7"/>
        <v>24648.070000000145</v>
      </c>
      <c r="BS85" s="48"/>
      <c r="BT85" s="48"/>
      <c r="BU85" s="48">
        <f>BU61+BU68+BU75+BU82</f>
        <v>14778.689999999991</v>
      </c>
      <c r="BV85" s="48"/>
      <c r="BW85" s="48"/>
      <c r="BX85" s="48">
        <f>BX61+BX68+BX75+BX82</f>
        <v>4341.619999999997</v>
      </c>
      <c r="BY85" s="48"/>
      <c r="BZ85" s="48"/>
      <c r="CA85" s="48">
        <f>CA61+CA68+CA75+CA82</f>
        <v>1533.4499999999916</v>
      </c>
      <c r="CB85" s="48"/>
      <c r="CC85" s="48"/>
      <c r="CD85" s="48">
        <f>CD61+CD68+CD75+CD82</f>
        <v>-8549.350000000013</v>
      </c>
      <c r="CE85" s="48"/>
      <c r="CF85" s="48"/>
      <c r="CG85" s="48">
        <f>CG61+CG68+CG75+CG82</f>
        <v>7685.980000000001</v>
      </c>
      <c r="CH85" s="48"/>
      <c r="CI85" s="48"/>
      <c r="CJ85" s="48">
        <f>CJ61+CJ68+CJ75+CJ82</f>
        <v>-5238.210000000005</v>
      </c>
      <c r="CK85" s="48"/>
      <c r="CL85" s="48"/>
      <c r="CM85" s="48">
        <f>CM61+CM68+CM75+CM82</f>
        <v>-5850.190000000008</v>
      </c>
      <c r="CN85" s="48"/>
      <c r="CO85" s="48"/>
      <c r="CP85" s="48">
        <f>CP61+CP68+CP75+CP82</f>
        <v>568.220000000003</v>
      </c>
      <c r="CQ85" s="48"/>
      <c r="CR85" s="48"/>
      <c r="CS85" s="48">
        <f>CS61+CS68+CS75+CS82</f>
        <v>9311.629999999992</v>
      </c>
      <c r="CT85" s="48"/>
      <c r="CU85" s="48"/>
      <c r="CV85" s="48">
        <f>CV61+CV68+CV75+CV82</f>
        <v>-1928.9900000000143</v>
      </c>
      <c r="CW85" s="48"/>
      <c r="CX85" s="48"/>
      <c r="CY85" s="48">
        <f>CY61+CY68+CY75+CY82</f>
        <v>3879.03999999999</v>
      </c>
      <c r="CZ85" s="48"/>
      <c r="DA85" s="48"/>
      <c r="DB85" s="48">
        <f>DB61+DB68+DB75+DB82</f>
        <v>3369.1299999999974</v>
      </c>
      <c r="DC85" s="10">
        <f t="shared" si="8"/>
        <v>23901.019999999924</v>
      </c>
      <c r="DD85" s="39">
        <f t="shared" si="9"/>
        <v>48549.09000000007</v>
      </c>
      <c r="DE85" s="48"/>
      <c r="DF85" s="48"/>
      <c r="DG85" s="48">
        <f>DG61+DG68+DG75+DG82</f>
        <v>43483.04999999999</v>
      </c>
      <c r="DH85" s="48"/>
      <c r="DI85" s="48"/>
      <c r="DJ85" s="48">
        <f>DJ61+DJ68+DJ75+DJ82</f>
        <v>10358.840000000004</v>
      </c>
      <c r="DK85" s="48"/>
      <c r="DL85" s="48"/>
      <c r="DM85" s="48">
        <f>DM61+DM68+DM75+DM82</f>
        <v>946.7199999999939</v>
      </c>
      <c r="DN85" s="48"/>
      <c r="DO85" s="48"/>
      <c r="DP85" s="48">
        <f>DP61+DP68+DP75+DP82</f>
        <v>-8598.370000000004</v>
      </c>
      <c r="DQ85" s="48"/>
      <c r="DR85" s="48"/>
      <c r="DS85" s="48">
        <f>DS61+DS68+DS75+DS82</f>
        <v>11665.149999999998</v>
      </c>
      <c r="DT85" s="48"/>
      <c r="DU85" s="48"/>
      <c r="DV85" s="48">
        <f>DV61+DV68+DV75+DV82</f>
        <v>4596.129999999997</v>
      </c>
      <c r="DW85" s="48"/>
      <c r="DX85" s="48"/>
      <c r="DY85" s="48">
        <f>DY61+DY68+DY75+DY82</f>
        <v>3965.1400000000012</v>
      </c>
      <c r="DZ85" s="48"/>
      <c r="EA85" s="48"/>
      <c r="EB85" s="48">
        <f>EB61+EB68+EB75+EB82</f>
        <v>3416.1999999999953</v>
      </c>
      <c r="EC85" s="48"/>
      <c r="ED85" s="48"/>
      <c r="EE85" s="48">
        <f>EE61+EE68+EE75+EE82</f>
        <v>3291.4699999999993</v>
      </c>
      <c r="EF85" s="48"/>
      <c r="EG85" s="48"/>
      <c r="EH85" s="48">
        <f>EH61+EH68+EH75+EH82</f>
        <v>-10095.630000000001</v>
      </c>
      <c r="EI85" s="48"/>
      <c r="EJ85" s="48"/>
      <c r="EK85" s="48">
        <f>EK61+EK68+EK75+EK82</f>
        <v>2729.2199999999957</v>
      </c>
      <c r="EL85" s="48"/>
      <c r="EM85" s="48"/>
      <c r="EN85" s="48">
        <f>EN61+EN68+EN75+EN82</f>
        <v>13322.289999999994</v>
      </c>
      <c r="EO85" s="47">
        <f t="shared" si="14"/>
        <v>79080.20999999996</v>
      </c>
      <c r="EP85" s="47">
        <f t="shared" si="15"/>
        <v>127629.30000000003</v>
      </c>
      <c r="EQ85" s="48"/>
      <c r="ER85" s="48"/>
      <c r="ES85" s="48">
        <f>ES61+ES68+ES75+ES82</f>
        <v>41100.41999999999</v>
      </c>
      <c r="ET85" s="48"/>
      <c r="EU85" s="48"/>
      <c r="EV85" s="48">
        <f>EV61+EV68+EV75+EV82</f>
        <v>3852.7400000000016</v>
      </c>
      <c r="EW85" s="48"/>
      <c r="EX85" s="48"/>
      <c r="EY85" s="48">
        <f>EY61+EY68+EY75+EY82</f>
        <v>-1162.1399999999885</v>
      </c>
      <c r="EZ85" s="48"/>
      <c r="FA85" s="48"/>
      <c r="FB85" s="48">
        <f>FB61+FB68+FB75+FB82</f>
        <v>8435.93000000002</v>
      </c>
      <c r="FC85" s="48"/>
      <c r="FD85" s="48"/>
      <c r="FE85" s="48">
        <f>FE61+FE68+FE75+FE82</f>
        <v>7885.120000000003</v>
      </c>
      <c r="FF85" s="48"/>
      <c r="FG85" s="48"/>
      <c r="FH85" s="48">
        <f>FH61+FH68+FH75+FH82</f>
        <v>-32187.689999999995</v>
      </c>
      <c r="FI85" s="48"/>
      <c r="FJ85" s="48"/>
      <c r="FK85" s="48">
        <f>FK61+FK68+FK75+FK82</f>
        <v>11493.370000000023</v>
      </c>
      <c r="FL85" s="48"/>
      <c r="FM85" s="48"/>
      <c r="FN85" s="48">
        <f>FN61+FN68+FN75+FN82</f>
        <v>334.9300000000003</v>
      </c>
      <c r="FO85" s="48"/>
      <c r="FP85" s="48"/>
      <c r="FQ85" s="48">
        <f>FQ61+FQ68+FQ75+FQ82</f>
        <v>7171.889999999994</v>
      </c>
      <c r="FR85" s="56"/>
      <c r="FS85" s="56"/>
      <c r="FT85" s="95">
        <f>FT61+FT68+FT75+FT82</f>
        <v>8123.530000000004</v>
      </c>
      <c r="FU85" s="56"/>
      <c r="FV85" s="56"/>
      <c r="FW85" s="95">
        <f>FW61+FW68+FW75+FW82</f>
        <v>-1918.6999999999862</v>
      </c>
      <c r="FX85" s="56"/>
      <c r="FY85" s="56"/>
      <c r="FZ85" s="95">
        <f>FZ61+FZ68+FZ75+FZ82</f>
        <v>7582.610000000008</v>
      </c>
      <c r="GA85" s="27">
        <f>SUM(ES85:FZ85)</f>
        <v>60712.010000000075</v>
      </c>
    </row>
    <row r="86" spans="1:183" s="6" customFormat="1" ht="24">
      <c r="A86" s="53" t="s">
        <v>64</v>
      </c>
      <c r="B86" s="54"/>
      <c r="C86" s="55">
        <f>C63+C70+C77+C84</f>
        <v>-14910.939999999991</v>
      </c>
      <c r="D86" s="55">
        <f aca="true" t="shared" si="61" ref="D86:Q86">D63+D70+D77+D84</f>
        <v>0</v>
      </c>
      <c r="E86" s="55">
        <f t="shared" si="61"/>
        <v>3456.7500000000027</v>
      </c>
      <c r="F86" s="55">
        <f t="shared" si="61"/>
        <v>0</v>
      </c>
      <c r="G86" s="55">
        <f t="shared" si="61"/>
        <v>12091.14</v>
      </c>
      <c r="H86" s="55">
        <f t="shared" si="61"/>
        <v>0</v>
      </c>
      <c r="I86" s="55">
        <f t="shared" si="61"/>
        <v>11532.71</v>
      </c>
      <c r="J86" s="55">
        <f t="shared" si="61"/>
        <v>0</v>
      </c>
      <c r="K86" s="55">
        <f t="shared" si="61"/>
        <v>13932.059999999994</v>
      </c>
      <c r="L86" s="55">
        <f t="shared" si="61"/>
        <v>0</v>
      </c>
      <c r="M86" s="55">
        <f t="shared" si="61"/>
        <v>13818.17000000002</v>
      </c>
      <c r="N86" s="55">
        <f t="shared" si="61"/>
        <v>0</v>
      </c>
      <c r="O86" s="55">
        <f t="shared" si="61"/>
        <v>15989.42</v>
      </c>
      <c r="P86" s="55">
        <f t="shared" si="61"/>
        <v>0</v>
      </c>
      <c r="Q86" s="55">
        <f t="shared" si="61"/>
        <v>15481.209999999997</v>
      </c>
      <c r="R86" s="56"/>
      <c r="S86" s="18">
        <f t="shared" si="45"/>
        <v>71390.52000000002</v>
      </c>
      <c r="T86" s="55"/>
      <c r="U86" s="55"/>
      <c r="V86" s="55">
        <f>V63+V70+V77+V84</f>
        <v>30902.42999999999</v>
      </c>
      <c r="W86" s="55">
        <f aca="true" t="shared" si="62" ref="W86:AL86">W63+W70+W77+W84</f>
        <v>0</v>
      </c>
      <c r="X86" s="55">
        <f t="shared" si="62"/>
        <v>0</v>
      </c>
      <c r="Y86" s="55">
        <f t="shared" si="62"/>
        <v>-19523.799999999996</v>
      </c>
      <c r="Z86" s="55">
        <f t="shared" si="62"/>
        <v>0</v>
      </c>
      <c r="AA86" s="55">
        <f t="shared" si="62"/>
        <v>0</v>
      </c>
      <c r="AB86" s="55">
        <f t="shared" si="62"/>
        <v>26909.36999999999</v>
      </c>
      <c r="AC86" s="55">
        <f t="shared" si="62"/>
        <v>0</v>
      </c>
      <c r="AD86" s="55">
        <f t="shared" si="62"/>
        <v>0</v>
      </c>
      <c r="AE86" s="55">
        <f t="shared" si="62"/>
        <v>-8557.525714285728</v>
      </c>
      <c r="AF86" s="30">
        <f t="shared" si="5"/>
        <v>101120.99428571427</v>
      </c>
      <c r="AG86" s="55">
        <f t="shared" si="62"/>
        <v>0</v>
      </c>
      <c r="AH86" s="55">
        <f t="shared" si="62"/>
        <v>0</v>
      </c>
      <c r="AI86" s="55">
        <f t="shared" si="62"/>
        <v>6528.806698412681</v>
      </c>
      <c r="AJ86" s="55">
        <f t="shared" si="62"/>
        <v>0</v>
      </c>
      <c r="AK86" s="55">
        <f t="shared" si="62"/>
        <v>0</v>
      </c>
      <c r="AL86" s="55">
        <f t="shared" si="62"/>
        <v>-9493.660000000007</v>
      </c>
      <c r="AM86" s="48"/>
      <c r="AN86" s="48"/>
      <c r="AO86" s="48">
        <f>AO63+AO70+AO77+AO84</f>
        <v>-3482.290000000012</v>
      </c>
      <c r="AP86" s="48">
        <f aca="true" t="shared" si="63" ref="AP86:AU86">AP63+AP70+AP77+AP84</f>
        <v>0</v>
      </c>
      <c r="AQ86" s="48">
        <f t="shared" si="63"/>
        <v>0</v>
      </c>
      <c r="AR86" s="48">
        <f t="shared" si="63"/>
        <v>13861.289999999997</v>
      </c>
      <c r="AS86" s="48">
        <f t="shared" si="63"/>
        <v>0</v>
      </c>
      <c r="AT86" s="48">
        <f t="shared" si="63"/>
        <v>0</v>
      </c>
      <c r="AU86" s="48">
        <f t="shared" si="63"/>
        <v>24282.97</v>
      </c>
      <c r="AV86" s="48"/>
      <c r="AW86" s="48"/>
      <c r="AX86" s="48">
        <f>AX63+AX70+AX77+AX84</f>
        <v>4215.070000000011</v>
      </c>
      <c r="AY86" s="48">
        <f aca="true" t="shared" si="64" ref="AY86:BD86">AY63+AY70+AY77+AY84</f>
        <v>0</v>
      </c>
      <c r="AZ86" s="48">
        <f t="shared" si="64"/>
        <v>0</v>
      </c>
      <c r="BA86" s="48">
        <f t="shared" si="64"/>
        <v>20667.770000000004</v>
      </c>
      <c r="BB86" s="48">
        <f t="shared" si="64"/>
        <v>0</v>
      </c>
      <c r="BC86" s="48">
        <f t="shared" si="64"/>
        <v>0</v>
      </c>
      <c r="BD86" s="48">
        <f t="shared" si="64"/>
        <v>38458.409999999996</v>
      </c>
      <c r="BE86" s="48">
        <f aca="true" t="shared" si="65" ref="BE86:BM86">BE63+BE70+BE77+BE84</f>
        <v>0</v>
      </c>
      <c r="BF86" s="48">
        <f t="shared" si="65"/>
        <v>0</v>
      </c>
      <c r="BG86" s="48">
        <f t="shared" si="65"/>
        <v>-25938.569999999985</v>
      </c>
      <c r="BH86" s="48">
        <f t="shared" si="65"/>
        <v>0</v>
      </c>
      <c r="BI86" s="48">
        <f t="shared" si="65"/>
        <v>0</v>
      </c>
      <c r="BJ86" s="48">
        <f t="shared" si="65"/>
        <v>15993.71000000001</v>
      </c>
      <c r="BK86" s="48">
        <f t="shared" si="65"/>
        <v>0</v>
      </c>
      <c r="BL86" s="48">
        <f t="shared" si="65"/>
        <v>0</v>
      </c>
      <c r="BM86" s="48">
        <f t="shared" si="65"/>
        <v>24079.26999999999</v>
      </c>
      <c r="BN86" s="48">
        <f>BN63+BN70+BN77+BN84</f>
        <v>0</v>
      </c>
      <c r="BO86" s="48">
        <f>BO63+BO70+BO77+BO84</f>
        <v>0</v>
      </c>
      <c r="BP86" s="48">
        <f>BP63+BP70+BP77+BP84</f>
        <v>16522.770000000004</v>
      </c>
      <c r="BQ86" s="30">
        <f t="shared" si="6"/>
        <v>125695.5466984127</v>
      </c>
      <c r="BR86" s="30">
        <f t="shared" si="7"/>
        <v>226816.54098412697</v>
      </c>
      <c r="BS86" s="48"/>
      <c r="BT86" s="48"/>
      <c r="BU86" s="48">
        <f>BU63+BU70+BU77+BU84</f>
        <v>-135225.4599999999</v>
      </c>
      <c r="BV86" s="48"/>
      <c r="BW86" s="48"/>
      <c r="BX86" s="48">
        <f>BX63+BX70+BX77+BX84</f>
        <v>-125668.04999999997</v>
      </c>
      <c r="BY86" s="48"/>
      <c r="BZ86" s="48"/>
      <c r="CA86" s="48">
        <f>CA63+CA70+CA77+CA84</f>
        <v>-118193.45999999998</v>
      </c>
      <c r="CB86" s="48"/>
      <c r="CC86" s="48"/>
      <c r="CD86" s="48">
        <f>CD63+CD70+CD77+CD84</f>
        <v>32400.089999999997</v>
      </c>
      <c r="CE86" s="48"/>
      <c r="CF86" s="48"/>
      <c r="CG86" s="48">
        <f>CG63+CG70+CG77+CG84</f>
        <v>38547.63999999999</v>
      </c>
      <c r="CH86" s="48"/>
      <c r="CI86" s="48"/>
      <c r="CJ86" s="48">
        <f>CJ63+CJ70+CJ77+CJ84</f>
        <v>46858.270000000004</v>
      </c>
      <c r="CK86" s="48"/>
      <c r="CL86" s="48"/>
      <c r="CM86" s="48">
        <f>CM63+CM70+CM77+CM84</f>
        <v>8547.290000000014</v>
      </c>
      <c r="CN86" s="48"/>
      <c r="CO86" s="48"/>
      <c r="CP86" s="48">
        <f>CP63+CP70+CP77+CP84</f>
        <v>40477.409999999996</v>
      </c>
      <c r="CQ86" s="48"/>
      <c r="CR86" s="48"/>
      <c r="CS86" s="48">
        <f>CS63+CS70+CS77+CS84</f>
        <v>37153.57</v>
      </c>
      <c r="CT86" s="48"/>
      <c r="CU86" s="48"/>
      <c r="CV86" s="48">
        <f>CV63+CV70+CV77+CV84</f>
        <v>45362.40000000001</v>
      </c>
      <c r="CW86" s="48"/>
      <c r="CX86" s="48"/>
      <c r="CY86" s="48">
        <f>CY63+CY70+CY77+CY84</f>
        <v>-29631.249999999978</v>
      </c>
      <c r="CZ86" s="48"/>
      <c r="DA86" s="48"/>
      <c r="DB86" s="48">
        <f>DB63+DB70+DB77+DB84</f>
        <v>35039.299999999996</v>
      </c>
      <c r="DC86" s="10">
        <f t="shared" si="8"/>
        <v>-124332.24999999981</v>
      </c>
      <c r="DD86" s="39">
        <f t="shared" si="9"/>
        <v>102484.29098412716</v>
      </c>
      <c r="DE86" s="48"/>
      <c r="DF86" s="48"/>
      <c r="DG86" s="48">
        <f>DG63+DG70+DG77+DG84</f>
        <v>28051.190000000006</v>
      </c>
      <c r="DH86" s="48"/>
      <c r="DI86" s="48"/>
      <c r="DJ86" s="48">
        <f>DJ63+DJ70+DJ77+DJ84</f>
        <v>-68116.93000000002</v>
      </c>
      <c r="DK86" s="48"/>
      <c r="DL86" s="48"/>
      <c r="DM86" s="48">
        <f>DM63+DM70+DM77+DM84</f>
        <v>-84703.83000000002</v>
      </c>
      <c r="DN86" s="48"/>
      <c r="DO86" s="48"/>
      <c r="DP86" s="48">
        <f>DP63+DP70+DP77+DP84</f>
        <v>71362.29999999999</v>
      </c>
      <c r="DQ86" s="48"/>
      <c r="DR86" s="48"/>
      <c r="DS86" s="48">
        <f>DS63+DS70+DS77+DS84</f>
        <v>73960.42</v>
      </c>
      <c r="DT86" s="48"/>
      <c r="DU86" s="48"/>
      <c r="DV86" s="48">
        <f>DV63+DV70+DV77+DV84</f>
        <v>-222588.33999999997</v>
      </c>
      <c r="DW86" s="48"/>
      <c r="DX86" s="48"/>
      <c r="DY86" s="48">
        <f>DY63+DY70+DY77+DY84</f>
        <v>43487.929999999986</v>
      </c>
      <c r="DZ86" s="48"/>
      <c r="EA86" s="48"/>
      <c r="EB86" s="48">
        <f>EB63+EB70+EB77+EB84</f>
        <v>52176.519999999975</v>
      </c>
      <c r="EC86" s="48"/>
      <c r="ED86" s="48"/>
      <c r="EE86" s="48">
        <f>EE63+EE70+EE77+EE84</f>
        <v>68211.27</v>
      </c>
      <c r="EF86" s="48"/>
      <c r="EG86" s="48"/>
      <c r="EH86" s="48">
        <f>EH63+EH70+EH77+EH84</f>
        <v>67224.34999999998</v>
      </c>
      <c r="EI86" s="48"/>
      <c r="EJ86" s="48"/>
      <c r="EK86" s="48">
        <f>EK63+EK70+EK77+EK84</f>
        <v>70839.98999999999</v>
      </c>
      <c r="EL86" s="48"/>
      <c r="EM86" s="48"/>
      <c r="EN86" s="48">
        <f>EN63+EN70+EN77+EN84</f>
        <v>73566.13999999998</v>
      </c>
      <c r="EO86" s="47">
        <f t="shared" si="14"/>
        <v>173471.00999999986</v>
      </c>
      <c r="EP86" s="47">
        <f t="shared" si="15"/>
        <v>275955.30098412704</v>
      </c>
      <c r="EQ86" s="48"/>
      <c r="ER86" s="48"/>
      <c r="ES86" s="48">
        <f>ES63+ES70+ES77+ES84</f>
        <v>39120.13999999999</v>
      </c>
      <c r="ET86" s="48"/>
      <c r="EU86" s="48"/>
      <c r="EV86" s="48">
        <f>EV63+EV70+EV77+EV84</f>
        <v>94855.39</v>
      </c>
      <c r="EW86" s="48"/>
      <c r="EX86" s="48"/>
      <c r="EY86" s="48">
        <f>EY63+EY70+EY77+EY84</f>
        <v>-302684.5399999999</v>
      </c>
      <c r="EZ86" s="48"/>
      <c r="FA86" s="48"/>
      <c r="FB86" s="48">
        <f>FB63+FB70+FB77+FB84</f>
        <v>86293.35999999996</v>
      </c>
      <c r="FC86" s="48"/>
      <c r="FD86" s="48"/>
      <c r="FE86" s="48">
        <f>FE63+FE70+FE77+FE84</f>
        <v>-57264.48999999999</v>
      </c>
      <c r="FF86" s="48"/>
      <c r="FG86" s="48"/>
      <c r="FH86" s="48">
        <f>FH63+FH70+FH77+FH84</f>
        <v>130895.81999999998</v>
      </c>
      <c r="FI86" s="48"/>
      <c r="FJ86" s="48"/>
      <c r="FK86" s="48">
        <f>FK63+FK70+FK77+FK84</f>
        <v>76274.27999999997</v>
      </c>
      <c r="FL86" s="48"/>
      <c r="FM86" s="48"/>
      <c r="FN86" s="48">
        <f>FN63+FN70+FN77+FN84</f>
        <v>97331.11999999998</v>
      </c>
      <c r="FO86" s="48"/>
      <c r="FP86" s="48"/>
      <c r="FQ86" s="48">
        <f>FQ63+FQ70+FQ77+FQ84</f>
        <v>75585.36</v>
      </c>
      <c r="FR86" s="56"/>
      <c r="FS86" s="56"/>
      <c r="FT86" s="95">
        <f>FT63+FT70+FT77+FT84</f>
        <v>74945.34999999998</v>
      </c>
      <c r="FU86" s="56"/>
      <c r="FV86" s="56"/>
      <c r="FW86" s="95">
        <f>FW63+FW70+FW77+FW84</f>
        <v>-301522.3900000001</v>
      </c>
      <c r="FX86" s="56"/>
      <c r="FY86" s="56"/>
      <c r="FZ86" s="95">
        <f>FZ63+FZ70+FZ77+FZ84</f>
        <v>26495.90999999998</v>
      </c>
      <c r="GA86" s="161">
        <f t="shared" si="16"/>
        <v>40325.30999999983</v>
      </c>
    </row>
    <row r="87" spans="1:182" ht="14.25">
      <c r="A87" s="181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58">
        <f>AU86+AR86+AO86+AL86+AI86+AE86+AB86+Y86+V86+S86</f>
        <v>132818.11098412692</v>
      </c>
      <c r="AV87" s="8"/>
      <c r="AW87" s="58"/>
      <c r="AY87" s="8"/>
      <c r="AZ87" s="8"/>
      <c r="BA87" s="8"/>
      <c r="BB87" s="8"/>
      <c r="BC87" s="8"/>
      <c r="BD87" s="58">
        <f>BD86+BA86+AX86+AU86+AR86+AO86+AL86+AI86+AE86+AB86+Y86+V86+S86</f>
        <v>196159.36098412695</v>
      </c>
      <c r="BE87" s="8"/>
      <c r="BF87" s="8"/>
      <c r="BG87" s="58"/>
      <c r="BH87" s="8"/>
      <c r="BI87" s="8"/>
      <c r="BJ87" s="58">
        <f>BD87+BG86+BJ86</f>
        <v>186214.500984127</v>
      </c>
      <c r="BK87" s="8"/>
      <c r="BL87" s="8"/>
      <c r="BM87" s="58">
        <f>BJ87+BM86</f>
        <v>210293.77098412698</v>
      </c>
      <c r="BN87" s="8"/>
      <c r="BO87" s="8"/>
      <c r="BP87" s="58">
        <f>BM87+BP86</f>
        <v>226816.54098412697</v>
      </c>
      <c r="BQ87" s="58"/>
      <c r="BR87" s="58"/>
      <c r="BS87" s="8"/>
      <c r="BT87" s="8"/>
      <c r="BU87" s="58" t="e">
        <f>#REF!+BU86</f>
        <v>#REF!</v>
      </c>
      <c r="BV87" s="8"/>
      <c r="BW87" s="8"/>
      <c r="BX87" s="58" t="e">
        <f>BU87+BX86</f>
        <v>#REF!</v>
      </c>
      <c r="BY87" s="8"/>
      <c r="BZ87" s="8"/>
      <c r="CA87" s="58" t="e">
        <f>BX87+CA86</f>
        <v>#REF!</v>
      </c>
      <c r="CB87" s="8"/>
      <c r="CC87" s="8"/>
      <c r="CD87" s="58" t="e">
        <f>CA87+CD86</f>
        <v>#REF!</v>
      </c>
      <c r="CE87" s="8"/>
      <c r="CF87" s="8"/>
      <c r="CG87" s="58" t="e">
        <f>CD87+CG86</f>
        <v>#REF!</v>
      </c>
      <c r="CH87" s="8"/>
      <c r="CI87" s="8"/>
      <c r="CJ87" s="58" t="e">
        <f>CG87+CJ86</f>
        <v>#REF!</v>
      </c>
      <c r="CK87" s="8"/>
      <c r="CL87" s="8"/>
      <c r="CM87" s="58" t="e">
        <f>CJ87+CM86</f>
        <v>#REF!</v>
      </c>
      <c r="CN87" s="8"/>
      <c r="CO87" s="8"/>
      <c r="CP87" s="58" t="e">
        <f>CM87+CP86</f>
        <v>#REF!</v>
      </c>
      <c r="CQ87" s="8"/>
      <c r="CR87" s="8"/>
      <c r="CS87" s="58" t="e">
        <f>CP87+CS86</f>
        <v>#REF!</v>
      </c>
      <c r="CT87" s="8"/>
      <c r="CU87" s="8"/>
      <c r="CV87" s="58" t="e">
        <f>CS87+CV86</f>
        <v>#REF!</v>
      </c>
      <c r="CW87" s="8"/>
      <c r="CX87" s="8"/>
      <c r="CY87" s="58" t="e">
        <f>CV87+CY86</f>
        <v>#REF!</v>
      </c>
      <c r="CZ87" s="8"/>
      <c r="DA87" s="8"/>
      <c r="DB87" s="58" t="e">
        <f>CY87+DB86</f>
        <v>#REF!</v>
      </c>
      <c r="DE87" s="8"/>
      <c r="DF87" s="8"/>
      <c r="DG87" s="58" t="e">
        <f>DD88+DG86</f>
        <v>#REF!</v>
      </c>
      <c r="DH87" s="8"/>
      <c r="DI87" s="8"/>
      <c r="DJ87" s="58" t="e">
        <f>DG88+DJ86</f>
        <v>#REF!</v>
      </c>
      <c r="DK87" s="8"/>
      <c r="DL87" s="8"/>
      <c r="DM87" s="58" t="e">
        <f>DJ88+DM86</f>
        <v>#REF!</v>
      </c>
      <c r="DN87" s="8"/>
      <c r="DO87" s="8"/>
      <c r="DP87" s="58" t="e">
        <f>DM88+DP86</f>
        <v>#REF!</v>
      </c>
      <c r="DQ87" s="8"/>
      <c r="DR87" s="8"/>
      <c r="DS87" s="58" t="e">
        <f>DP88+DS86</f>
        <v>#REF!</v>
      </c>
      <c r="DT87" s="8"/>
      <c r="DU87" s="8"/>
      <c r="DV87" s="58" t="e">
        <f>DS88+DV86</f>
        <v>#REF!</v>
      </c>
      <c r="DW87" s="8"/>
      <c r="DX87" s="8"/>
      <c r="DY87" s="58" t="e">
        <f>DV88+DY86</f>
        <v>#REF!</v>
      </c>
      <c r="DZ87" s="8"/>
      <c r="EA87" s="8"/>
      <c r="EB87" s="58" t="e">
        <f>DY88+EB86</f>
        <v>#REF!</v>
      </c>
      <c r="EC87" s="8"/>
      <c r="ED87" s="8"/>
      <c r="EE87" s="58" t="e">
        <f>EB87+EE86</f>
        <v>#REF!</v>
      </c>
      <c r="EF87" s="8"/>
      <c r="EG87" s="8"/>
      <c r="EH87" s="58" t="e">
        <f>EE87+EH86</f>
        <v>#REF!</v>
      </c>
      <c r="EI87" s="8"/>
      <c r="EJ87" s="8"/>
      <c r="EK87" s="58" t="e">
        <f>EH87+EK86</f>
        <v>#REF!</v>
      </c>
      <c r="EL87" s="8"/>
      <c r="EM87" s="8"/>
      <c r="EN87" s="58" t="e">
        <f>EK87+EN86</f>
        <v>#REF!</v>
      </c>
      <c r="EO87" s="58"/>
      <c r="EP87" s="58"/>
      <c r="EQ87" s="8"/>
      <c r="ER87" s="8"/>
      <c r="ES87" s="58">
        <f>EP90+ES86</f>
        <v>31968.358984127044</v>
      </c>
      <c r="ET87" s="8"/>
      <c r="EU87" s="8"/>
      <c r="EV87" s="58">
        <f>ES90+EV86</f>
        <v>127479.74898412704</v>
      </c>
      <c r="EW87" s="8"/>
      <c r="EX87" s="8"/>
      <c r="EY87" s="58">
        <f>EV90+EY86</f>
        <v>-174548.79101587288</v>
      </c>
      <c r="EZ87" s="8"/>
      <c r="FA87" s="8"/>
      <c r="FB87" s="58">
        <f>EY90+FB86</f>
        <v>-87599.43101587292</v>
      </c>
      <c r="FC87" s="8"/>
      <c r="FD87" s="8"/>
      <c r="FE87" s="58">
        <f>FB90+FE86</f>
        <v>-144207.9210158729</v>
      </c>
      <c r="FF87" s="8"/>
      <c r="FG87" s="8"/>
      <c r="FH87" s="58">
        <f>FE90+FH86</f>
        <v>-12656.101015872933</v>
      </c>
      <c r="FI87" s="8"/>
      <c r="FJ87" s="8"/>
      <c r="FK87" s="58">
        <f>FH90+FK86</f>
        <v>64274.17898412704</v>
      </c>
      <c r="FL87" s="8"/>
      <c r="FM87" s="8"/>
      <c r="FN87" s="58">
        <f>FK90+FN86</f>
        <v>162261.298984127</v>
      </c>
      <c r="FO87" s="8"/>
      <c r="FP87" s="8"/>
      <c r="FQ87" s="58">
        <f>FN90+FQ86</f>
        <v>238502.658984127</v>
      </c>
      <c r="FS87" s="8"/>
      <c r="FT87" s="58">
        <f>FQ90+FT86</f>
        <v>314104.00898412697</v>
      </c>
      <c r="FV87" s="8"/>
      <c r="FW87" s="58">
        <f>FT90+FW86</f>
        <v>13237.618984126893</v>
      </c>
      <c r="FY87" s="8"/>
      <c r="FZ87" s="58">
        <f>FW90+FZ86</f>
        <v>40389.528984126875</v>
      </c>
    </row>
    <row r="88" spans="1:183" ht="12.75">
      <c r="A88" s="57"/>
      <c r="B88" s="57"/>
      <c r="C88" s="57"/>
      <c r="D88" s="5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58"/>
      <c r="BE88" s="8"/>
      <c r="BF88" s="8"/>
      <c r="BG88" s="58"/>
      <c r="BH88" s="8"/>
      <c r="BI88" s="8"/>
      <c r="BJ88" s="58"/>
      <c r="BK88" s="8"/>
      <c r="BL88" s="8"/>
      <c r="BM88" s="58"/>
      <c r="BN88" s="8"/>
      <c r="BO88" s="8"/>
      <c r="BP88" s="58"/>
      <c r="BQ88" s="58"/>
      <c r="BR88" s="58"/>
      <c r="BS88" s="8"/>
      <c r="BT88" s="8"/>
      <c r="BU88" s="58"/>
      <c r="BV88" s="8"/>
      <c r="BW88" s="8"/>
      <c r="BX88" s="58"/>
      <c r="BY88" s="8"/>
      <c r="BZ88" s="8"/>
      <c r="CA88" s="58"/>
      <c r="CB88" s="8"/>
      <c r="CC88" s="8"/>
      <c r="CD88" s="58"/>
      <c r="CE88" s="8"/>
      <c r="CF88" s="8"/>
      <c r="CG88" s="58"/>
      <c r="CH88" s="8"/>
      <c r="CI88" s="8"/>
      <c r="CJ88" s="58"/>
      <c r="CK88" s="8"/>
      <c r="CL88" s="8"/>
      <c r="CM88" s="58"/>
      <c r="CN88" s="8"/>
      <c r="CO88" s="8"/>
      <c r="CP88" s="58"/>
      <c r="CQ88" s="8"/>
      <c r="CR88" s="8"/>
      <c r="CS88" s="58"/>
      <c r="CT88" s="8"/>
      <c r="CU88" s="8"/>
      <c r="CV88" s="58"/>
      <c r="CW88" s="8"/>
      <c r="CX88" s="8"/>
      <c r="CY88" s="58"/>
      <c r="CZ88" s="8"/>
      <c r="DA88" s="8"/>
      <c r="DB88" s="58" t="e">
        <f>DB87+#REF!+#REF!</f>
        <v>#REF!</v>
      </c>
      <c r="DD88" s="39" t="e">
        <f>DD86+#REF!+#REF!</f>
        <v>#REF!</v>
      </c>
      <c r="DE88" s="8"/>
      <c r="DF88" s="8"/>
      <c r="DG88" s="58" t="e">
        <f>DG87+#REF!+#REF!</f>
        <v>#REF!</v>
      </c>
      <c r="DH88" s="8"/>
      <c r="DI88" s="8"/>
      <c r="DJ88" s="58" t="e">
        <f>DJ87+#REF!+#REF!</f>
        <v>#REF!</v>
      </c>
      <c r="DK88" s="8"/>
      <c r="DL88" s="8"/>
      <c r="DM88" s="58" t="e">
        <f>DM87+#REF!+#REF!</f>
        <v>#REF!</v>
      </c>
      <c r="DN88" s="8"/>
      <c r="DO88" s="8"/>
      <c r="DP88" s="58" t="e">
        <f>DP87+#REF!+#REF!</f>
        <v>#REF!</v>
      </c>
      <c r="DQ88" s="8"/>
      <c r="DR88" s="8"/>
      <c r="DS88" s="58" t="e">
        <f>DS87+#REF!+#REF!</f>
        <v>#REF!</v>
      </c>
      <c r="DT88" s="8"/>
      <c r="DU88" s="8"/>
      <c r="DV88" s="58" t="e">
        <f>DV87+#REF!+#REF!</f>
        <v>#REF!</v>
      </c>
      <c r="DW88" s="8"/>
      <c r="DX88" s="8"/>
      <c r="DY88" s="58" t="e">
        <f>DY87+#REF!+#REF!</f>
        <v>#REF!</v>
      </c>
      <c r="DZ88" s="8"/>
      <c r="EA88" s="8"/>
      <c r="EB88" s="58" t="e">
        <f>EB87+#REF!+#REF!</f>
        <v>#REF!</v>
      </c>
      <c r="EC88" s="8"/>
      <c r="ED88" s="8"/>
      <c r="EE88" s="58" t="e">
        <f>EE87+#REF!+#REF!</f>
        <v>#REF!</v>
      </c>
      <c r="EF88" s="8"/>
      <c r="EG88" s="8"/>
      <c r="EH88" s="58" t="e">
        <f>EH87+#REF!+#REF!</f>
        <v>#REF!</v>
      </c>
      <c r="EI88" s="8"/>
      <c r="EJ88" s="8"/>
      <c r="EK88" s="58" t="e">
        <f>EK87+#REF!+#REF!</f>
        <v>#REF!</v>
      </c>
      <c r="EL88" s="8"/>
      <c r="EM88" s="8" t="s">
        <v>648</v>
      </c>
      <c r="EN88" s="58">
        <v>5076</v>
      </c>
      <c r="EO88" s="58"/>
      <c r="EP88" s="58"/>
      <c r="EQ88" s="8"/>
      <c r="ER88" s="8" t="s">
        <v>648</v>
      </c>
      <c r="ES88" s="58">
        <v>410</v>
      </c>
      <c r="ET88" s="8"/>
      <c r="EU88" s="8" t="s">
        <v>648</v>
      </c>
      <c r="EV88" s="58">
        <v>410</v>
      </c>
      <c r="EW88" s="8"/>
      <c r="EX88" s="8" t="s">
        <v>648</v>
      </c>
      <c r="EY88" s="58">
        <v>410</v>
      </c>
      <c r="EZ88" s="8"/>
      <c r="FA88" s="8" t="s">
        <v>648</v>
      </c>
      <c r="FB88" s="58">
        <v>410</v>
      </c>
      <c r="FC88" s="8"/>
      <c r="FD88" s="8" t="s">
        <v>648</v>
      </c>
      <c r="FE88" s="58">
        <v>410</v>
      </c>
      <c r="FF88" s="8"/>
      <c r="FG88" s="8" t="s">
        <v>648</v>
      </c>
      <c r="FH88" s="58">
        <v>410</v>
      </c>
      <c r="FI88" s="8"/>
      <c r="FJ88" s="8" t="s">
        <v>648</v>
      </c>
      <c r="FK88" s="58">
        <v>410</v>
      </c>
      <c r="FL88" s="8"/>
      <c r="FM88" s="8" t="s">
        <v>648</v>
      </c>
      <c r="FN88" s="58">
        <v>410</v>
      </c>
      <c r="FO88" s="8"/>
      <c r="FP88" s="8" t="s">
        <v>648</v>
      </c>
      <c r="FQ88" s="58">
        <v>410</v>
      </c>
      <c r="FS88" s="8" t="s">
        <v>648</v>
      </c>
      <c r="FT88" s="58">
        <v>410</v>
      </c>
      <c r="FV88" s="8" t="s">
        <v>648</v>
      </c>
      <c r="FW88" s="58">
        <v>410</v>
      </c>
      <c r="FY88" s="8" t="s">
        <v>648</v>
      </c>
      <c r="FZ88" s="58">
        <v>410</v>
      </c>
      <c r="GA88" s="144">
        <f>SUM(ES88:FZ88)</f>
        <v>4920</v>
      </c>
    </row>
    <row r="89" spans="1:183" ht="12.75">
      <c r="A89" s="57"/>
      <c r="B89" s="57"/>
      <c r="C89" s="57"/>
      <c r="D89" s="5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58"/>
      <c r="BE89" s="8"/>
      <c r="BF89" s="8"/>
      <c r="BG89" s="58"/>
      <c r="BH89" s="8"/>
      <c r="BI89" s="8"/>
      <c r="BJ89" s="58"/>
      <c r="BK89" s="8"/>
      <c r="BL89" s="8"/>
      <c r="BM89" s="58"/>
      <c r="BN89" s="8"/>
      <c r="BO89" s="8"/>
      <c r="BP89" s="58"/>
      <c r="BQ89" s="58"/>
      <c r="BR89" s="58"/>
      <c r="BS89" s="8"/>
      <c r="BT89" s="8"/>
      <c r="BU89" s="58"/>
      <c r="BV89" s="8"/>
      <c r="BW89" s="8"/>
      <c r="BX89" s="58"/>
      <c r="BY89" s="8"/>
      <c r="BZ89" s="8"/>
      <c r="CA89" s="58"/>
      <c r="CB89" s="8"/>
      <c r="CC89" s="8"/>
      <c r="CD89" s="58"/>
      <c r="CE89" s="8"/>
      <c r="CF89" s="8"/>
      <c r="CG89" s="58"/>
      <c r="CH89" s="8"/>
      <c r="CI89" s="8"/>
      <c r="CJ89" s="58"/>
      <c r="CK89" s="8"/>
      <c r="CL89" s="8"/>
      <c r="CM89" s="58"/>
      <c r="CN89" s="8"/>
      <c r="CO89" s="8"/>
      <c r="CP89" s="58"/>
      <c r="CQ89" s="8"/>
      <c r="CR89" s="8"/>
      <c r="CS89" s="58"/>
      <c r="CT89" s="8"/>
      <c r="CU89" s="8"/>
      <c r="CV89" s="58"/>
      <c r="CW89" s="8"/>
      <c r="CX89" s="8"/>
      <c r="CY89" s="58"/>
      <c r="CZ89" s="8"/>
      <c r="DA89" s="8"/>
      <c r="DB89" s="58"/>
      <c r="DD89" s="39"/>
      <c r="DE89" s="8"/>
      <c r="DF89" s="8"/>
      <c r="DG89" s="58"/>
      <c r="DH89" s="8"/>
      <c r="DI89" s="8"/>
      <c r="DJ89" s="58"/>
      <c r="DK89" s="8"/>
      <c r="DL89" s="8"/>
      <c r="DM89" s="58"/>
      <c r="DN89" s="8"/>
      <c r="DO89" s="8"/>
      <c r="DP89" s="58"/>
      <c r="DQ89" s="8"/>
      <c r="DR89" s="8"/>
      <c r="DS89" s="58"/>
      <c r="DT89" s="8"/>
      <c r="DU89" s="8"/>
      <c r="DV89" s="58"/>
      <c r="DW89" s="8"/>
      <c r="DX89" s="8"/>
      <c r="DY89" s="58"/>
      <c r="DZ89" s="8"/>
      <c r="EA89" s="8"/>
      <c r="EB89" s="58"/>
      <c r="EC89" s="8"/>
      <c r="ED89" s="8"/>
      <c r="EE89" s="58"/>
      <c r="EF89" s="8"/>
      <c r="EG89" s="8"/>
      <c r="EH89" s="58"/>
      <c r="EI89" s="8"/>
      <c r="EJ89" s="8"/>
      <c r="EK89" s="58"/>
      <c r="EL89" s="8"/>
      <c r="EM89" s="8"/>
      <c r="EN89" s="58"/>
      <c r="EO89" s="58"/>
      <c r="EP89" s="58"/>
      <c r="EQ89" s="8"/>
      <c r="ER89" s="8" t="s">
        <v>785</v>
      </c>
      <c r="ES89" s="58">
        <v>246</v>
      </c>
      <c r="ET89" s="8"/>
      <c r="EU89" s="8" t="s">
        <v>785</v>
      </c>
      <c r="EV89" s="58">
        <v>246</v>
      </c>
      <c r="EW89" s="8"/>
      <c r="EX89" s="8" t="s">
        <v>785</v>
      </c>
      <c r="EY89" s="58">
        <v>246</v>
      </c>
      <c r="EZ89" s="8"/>
      <c r="FA89" s="8" t="s">
        <v>785</v>
      </c>
      <c r="FB89" s="58">
        <v>246</v>
      </c>
      <c r="FC89" s="8"/>
      <c r="FD89" s="8" t="s">
        <v>785</v>
      </c>
      <c r="FE89" s="58">
        <v>246</v>
      </c>
      <c r="FF89" s="8"/>
      <c r="FG89" s="8" t="s">
        <v>785</v>
      </c>
      <c r="FH89" s="58">
        <v>246</v>
      </c>
      <c r="FI89" s="8"/>
      <c r="FJ89" s="8" t="s">
        <v>785</v>
      </c>
      <c r="FK89" s="58">
        <v>246</v>
      </c>
      <c r="FL89" s="8"/>
      <c r="FM89" s="8" t="s">
        <v>785</v>
      </c>
      <c r="FN89" s="58">
        <v>246</v>
      </c>
      <c r="FO89" s="8"/>
      <c r="FP89" s="8" t="s">
        <v>785</v>
      </c>
      <c r="FQ89" s="58">
        <v>246</v>
      </c>
      <c r="FS89" s="8" t="s">
        <v>785</v>
      </c>
      <c r="FT89" s="58">
        <v>246</v>
      </c>
      <c r="FV89" s="8" t="s">
        <v>785</v>
      </c>
      <c r="FW89" s="58">
        <v>246</v>
      </c>
      <c r="FY89" s="8" t="s">
        <v>785</v>
      </c>
      <c r="FZ89" s="58">
        <v>246</v>
      </c>
      <c r="GA89" s="144">
        <f>SUM(ES89:FZ89)</f>
        <v>2952</v>
      </c>
    </row>
    <row r="90" spans="1:182" ht="15">
      <c r="A90" s="57"/>
      <c r="B90" s="57"/>
      <c r="C90" s="57"/>
      <c r="D90" s="5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5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58" t="e">
        <f>EN87+#REF!+#REF!+EN88</f>
        <v>#REF!</v>
      </c>
      <c r="EO90" s="8"/>
      <c r="EP90" s="149">
        <f>'[1]Лист1'!$EP$83</f>
        <v>-7151.78101587295</v>
      </c>
      <c r="EQ90" s="8"/>
      <c r="ER90" s="8"/>
      <c r="ES90" s="150">
        <f>ES87+ES88+ES89</f>
        <v>32624.358984127044</v>
      </c>
      <c r="ET90" s="8"/>
      <c r="EU90" s="8"/>
      <c r="EV90" s="150">
        <f>EV87+EV88+EV89</f>
        <v>128135.74898412704</v>
      </c>
      <c r="EW90" s="8"/>
      <c r="EX90" s="8"/>
      <c r="EY90" s="150">
        <f>EY87+EY88+EY89</f>
        <v>-173892.79101587288</v>
      </c>
      <c r="EZ90" s="8"/>
      <c r="FA90" s="8"/>
      <c r="FB90" s="150">
        <f>FB87+FB88+FB89</f>
        <v>-86943.43101587292</v>
      </c>
      <c r="FC90" s="8"/>
      <c r="FD90" s="8"/>
      <c r="FE90" s="150">
        <f>FE87+FE88+FE89</f>
        <v>-143551.9210158729</v>
      </c>
      <c r="FF90" s="8"/>
      <c r="FG90" s="8"/>
      <c r="FH90" s="150">
        <f>FH87+FH88+FH89</f>
        <v>-12000.101015872933</v>
      </c>
      <c r="FI90" s="8"/>
      <c r="FJ90" s="8"/>
      <c r="FK90" s="150">
        <f>FK87+FK88+FK89</f>
        <v>64930.17898412704</v>
      </c>
      <c r="FL90" s="8"/>
      <c r="FM90" s="8"/>
      <c r="FN90" s="150">
        <f>FN87+FN88+FN89</f>
        <v>162917.298984127</v>
      </c>
      <c r="FO90" s="8"/>
      <c r="FP90" s="8"/>
      <c r="FQ90" s="150">
        <f>FQ87+FQ88+FQ89</f>
        <v>239158.658984127</v>
      </c>
      <c r="FS90" s="8"/>
      <c r="FT90" s="150">
        <f>FT87+FT88+FT89</f>
        <v>314760.00898412697</v>
      </c>
      <c r="FV90" s="8"/>
      <c r="FW90" s="150">
        <f>FW87+FW88+FW89</f>
        <v>13893.618984126893</v>
      </c>
      <c r="FY90" s="8"/>
      <c r="FZ90" s="162">
        <f>FZ87+FZ88+FZ89</f>
        <v>41045.528984126875</v>
      </c>
    </row>
    <row r="91" spans="1:173" ht="27" customHeight="1">
      <c r="A91" s="57"/>
      <c r="B91" s="57"/>
      <c r="C91" s="57"/>
      <c r="D91" s="5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</row>
    <row r="92" spans="1:183" ht="14.25">
      <c r="A92" s="57"/>
      <c r="B92" s="57"/>
      <c r="C92" s="57"/>
      <c r="D92" s="5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60" t="s">
        <v>654</v>
      </c>
      <c r="EM92" s="61"/>
      <c r="EN92" s="61"/>
      <c r="EO92" s="61"/>
      <c r="EP92" s="61"/>
      <c r="EQ92" s="60"/>
      <c r="ER92" s="61"/>
      <c r="ES92" s="61"/>
      <c r="ET92" s="60"/>
      <c r="EU92" s="61"/>
      <c r="EV92" s="61"/>
      <c r="EW92" s="60"/>
      <c r="EX92" s="61"/>
      <c r="EY92" s="61"/>
      <c r="EZ92" s="60"/>
      <c r="FA92" s="61"/>
      <c r="FB92" s="61"/>
      <c r="FC92" s="60"/>
      <c r="FD92" s="61"/>
      <c r="FE92" s="61"/>
      <c r="FF92" s="60"/>
      <c r="FG92" s="61"/>
      <c r="FH92" s="61"/>
      <c r="FI92" s="60"/>
      <c r="FJ92" s="61"/>
      <c r="FK92" s="61"/>
      <c r="FL92" s="60"/>
      <c r="FM92" s="61"/>
      <c r="FN92" s="61"/>
      <c r="FO92" s="60"/>
      <c r="FP92" s="61"/>
      <c r="FQ92" s="61"/>
      <c r="FX92" s="61" t="s">
        <v>654</v>
      </c>
      <c r="FY92" s="61"/>
      <c r="FZ92" s="61"/>
      <c r="GA92" s="61" t="s">
        <v>805</v>
      </c>
    </row>
    <row r="93" spans="1:183" ht="33.75" customHeight="1">
      <c r="A93" s="57"/>
      <c r="B93" s="57"/>
      <c r="C93" s="57"/>
      <c r="D93" s="5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60"/>
      <c r="EM93" s="61"/>
      <c r="EN93" s="61"/>
      <c r="EO93" s="61"/>
      <c r="EP93" s="61"/>
      <c r="EQ93" s="60"/>
      <c r="ER93" s="61"/>
      <c r="ES93" s="61"/>
      <c r="ET93" s="60"/>
      <c r="EU93" s="61"/>
      <c r="EV93" s="61"/>
      <c r="EW93" s="60"/>
      <c r="EX93" s="61"/>
      <c r="EY93" s="61"/>
      <c r="EZ93" s="60"/>
      <c r="FA93" s="61"/>
      <c r="FB93" s="61"/>
      <c r="FC93" s="60"/>
      <c r="FD93" s="61"/>
      <c r="FE93" s="61"/>
      <c r="FF93" s="60"/>
      <c r="FG93" s="61"/>
      <c r="FH93" s="61"/>
      <c r="FI93" s="60"/>
      <c r="FJ93" s="61"/>
      <c r="FK93" s="61"/>
      <c r="FL93" s="60"/>
      <c r="FM93" s="61"/>
      <c r="FN93" s="61"/>
      <c r="FO93" s="60"/>
      <c r="FP93" s="61"/>
      <c r="FQ93" s="61"/>
      <c r="FX93" s="61"/>
      <c r="FY93" s="61"/>
      <c r="FZ93" s="61"/>
      <c r="GA93" s="61"/>
    </row>
    <row r="94" spans="1:183" ht="28.5">
      <c r="A94" s="57"/>
      <c r="B94" s="57"/>
      <c r="C94" s="57"/>
      <c r="D94" s="5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60"/>
      <c r="EM94" s="61"/>
      <c r="EN94" s="61"/>
      <c r="EO94" s="61"/>
      <c r="EP94" s="61"/>
      <c r="EQ94" s="60"/>
      <c r="ER94" s="61"/>
      <c r="ES94" s="61"/>
      <c r="ET94" s="60"/>
      <c r="EU94" s="61"/>
      <c r="EV94" s="61"/>
      <c r="EW94" s="60"/>
      <c r="EX94" s="61"/>
      <c r="EY94" s="61"/>
      <c r="EZ94" s="60"/>
      <c r="FA94" s="61"/>
      <c r="FB94" s="61"/>
      <c r="FC94" s="60"/>
      <c r="FD94" s="61"/>
      <c r="FE94" s="61"/>
      <c r="FF94" s="60"/>
      <c r="FG94" s="61"/>
      <c r="FH94" s="61"/>
      <c r="FI94" s="60"/>
      <c r="FJ94" s="61"/>
      <c r="FK94" s="61"/>
      <c r="FL94" s="60"/>
      <c r="FM94" s="61"/>
      <c r="FN94" s="61"/>
      <c r="FO94" s="60"/>
      <c r="FP94" s="61"/>
      <c r="FQ94" s="61"/>
      <c r="FX94" s="164" t="s">
        <v>655</v>
      </c>
      <c r="FY94" s="61"/>
      <c r="FZ94" s="61"/>
      <c r="GA94" s="61" t="s">
        <v>806</v>
      </c>
    </row>
    <row r="95" spans="1:173" ht="14.25">
      <c r="A95" s="57"/>
      <c r="B95" s="57"/>
      <c r="C95" s="57"/>
      <c r="D95" s="5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60"/>
      <c r="EM95" s="61"/>
      <c r="EN95" s="61"/>
      <c r="EO95" s="61"/>
      <c r="EP95" s="61"/>
      <c r="EQ95" s="60"/>
      <c r="ER95" s="61"/>
      <c r="ES95" s="61"/>
      <c r="ET95" s="60"/>
      <c r="EU95" s="61"/>
      <c r="EV95" s="61"/>
      <c r="EW95" s="60"/>
      <c r="EX95" s="61"/>
      <c r="EY95" s="61"/>
      <c r="EZ95" s="60"/>
      <c r="FA95" s="61"/>
      <c r="FB95" s="61"/>
      <c r="FC95" s="60"/>
      <c r="FD95" s="61"/>
      <c r="FE95" s="61"/>
      <c r="FF95" s="60"/>
      <c r="FG95" s="61"/>
      <c r="FH95" s="61"/>
      <c r="FI95" s="60"/>
      <c r="FJ95" s="61"/>
      <c r="FK95" s="61"/>
      <c r="FL95" s="60"/>
      <c r="FM95" s="61"/>
      <c r="FN95" s="61"/>
      <c r="FO95" s="60"/>
      <c r="FP95" s="61"/>
      <c r="FQ95" s="61"/>
    </row>
    <row r="96" spans="1:173" ht="14.25">
      <c r="A96" s="57"/>
      <c r="B96" s="57"/>
      <c r="C96" s="57"/>
      <c r="D96" s="5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60"/>
      <c r="EM96" s="61"/>
      <c r="EN96" s="61"/>
      <c r="EO96" s="61"/>
      <c r="EP96" s="61"/>
      <c r="EQ96" s="60"/>
      <c r="ER96" s="61"/>
      <c r="ES96" s="61"/>
      <c r="ET96" s="60"/>
      <c r="EU96" s="61"/>
      <c r="EV96" s="61"/>
      <c r="EW96" s="60"/>
      <c r="EX96" s="61"/>
      <c r="EY96" s="61"/>
      <c r="EZ96" s="60"/>
      <c r="FA96" s="61"/>
      <c r="FB96" s="61"/>
      <c r="FC96" s="60"/>
      <c r="FD96" s="61"/>
      <c r="FE96" s="61"/>
      <c r="FF96" s="60"/>
      <c r="FG96" s="61"/>
      <c r="FH96" s="61"/>
      <c r="FI96" s="60"/>
      <c r="FJ96" s="61"/>
      <c r="FK96" s="61"/>
      <c r="FL96" s="60"/>
      <c r="FM96" s="61"/>
      <c r="FN96" s="61"/>
      <c r="FO96" s="60"/>
      <c r="FP96" s="61"/>
      <c r="FQ96" s="61"/>
    </row>
    <row r="97" spans="1:181" ht="14.25">
      <c r="A97" s="57"/>
      <c r="B97" s="57"/>
      <c r="C97" s="57"/>
      <c r="D97" s="5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V97" s="167" t="s">
        <v>766</v>
      </c>
      <c r="FW97" s="167"/>
      <c r="FX97" s="167"/>
      <c r="FY97" s="144">
        <f>GA44+GA65+GA72+GA79</f>
        <v>2438440.6999999997</v>
      </c>
    </row>
    <row r="98" spans="1:181" ht="12.75" customHeight="1">
      <c r="A98" s="57"/>
      <c r="B98" s="57"/>
      <c r="C98" s="57"/>
      <c r="D98" s="5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62" t="s">
        <v>655</v>
      </c>
      <c r="EM98" s="61"/>
      <c r="EN98" s="61"/>
      <c r="EO98" s="61"/>
      <c r="EP98" s="61"/>
      <c r="EQ98" s="62"/>
      <c r="ER98" s="61"/>
      <c r="ES98" s="61"/>
      <c r="ET98" s="62"/>
      <c r="EU98" s="61"/>
      <c r="EV98" s="61"/>
      <c r="EW98" s="62"/>
      <c r="EX98" s="61"/>
      <c r="EY98" s="61"/>
      <c r="EZ98" s="62"/>
      <c r="FA98" s="61"/>
      <c r="FB98" s="61"/>
      <c r="FC98" s="62"/>
      <c r="FD98" s="61"/>
      <c r="FE98" s="61"/>
      <c r="FF98" s="62"/>
      <c r="FG98" s="61"/>
      <c r="FH98" s="61"/>
      <c r="FI98" s="62"/>
      <c r="FJ98" s="61"/>
      <c r="FK98" s="61"/>
      <c r="FL98" s="62"/>
      <c r="FM98" s="61"/>
      <c r="FN98" s="61"/>
      <c r="FO98" s="62"/>
      <c r="FP98" s="61"/>
      <c r="FQ98" s="61"/>
      <c r="FV98" s="167" t="s">
        <v>767</v>
      </c>
      <c r="FW98" s="167"/>
      <c r="FX98" s="167"/>
      <c r="FY98" s="144">
        <f>GA45+GA66+GA73+GA80</f>
        <v>2539478.02</v>
      </c>
    </row>
    <row r="99" spans="1:181" ht="14.25">
      <c r="A99" s="57"/>
      <c r="B99" s="57"/>
      <c r="C99" s="57"/>
      <c r="D99" s="5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V99" s="167" t="s">
        <v>768</v>
      </c>
      <c r="FW99" s="167"/>
      <c r="FX99" s="167"/>
      <c r="FY99" s="144">
        <f>GA53+GA67+GA74+GA81</f>
        <v>2478766.0099999993</v>
      </c>
    </row>
    <row r="100" spans="1:181" ht="12.75">
      <c r="A100" s="57"/>
      <c r="B100" s="57"/>
      <c r="C100" s="57"/>
      <c r="D100" s="5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V100" s="167" t="s">
        <v>769</v>
      </c>
      <c r="FW100" s="167"/>
      <c r="FX100" s="167"/>
      <c r="FY100" s="144">
        <f>FY99-FY98</f>
        <v>-60712.01000000071</v>
      </c>
    </row>
    <row r="101" spans="1:181" ht="12.75" customHeight="1">
      <c r="A101" s="57"/>
      <c r="B101" s="57"/>
      <c r="C101" s="57"/>
      <c r="D101" s="5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V101" s="166" t="s">
        <v>770</v>
      </c>
      <c r="FW101" s="166"/>
      <c r="FX101" s="166"/>
      <c r="FY101" s="144">
        <f>FY98-FY97</f>
        <v>101037.3200000003</v>
      </c>
    </row>
    <row r="102" spans="1:181" ht="12.75" customHeight="1">
      <c r="A102" s="57"/>
      <c r="B102" s="57"/>
      <c r="C102" s="57"/>
      <c r="D102" s="5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V102" s="168" t="s">
        <v>771</v>
      </c>
      <c r="FW102" s="169"/>
      <c r="FX102" s="170"/>
      <c r="FY102" s="145">
        <f>'[1]Лист1'!$EP$83</f>
        <v>-7151.78101587295</v>
      </c>
    </row>
    <row r="103" spans="1:181" ht="12.75" customHeight="1">
      <c r="A103" s="57"/>
      <c r="B103" s="57"/>
      <c r="C103" s="57"/>
      <c r="D103" s="5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V103" s="171" t="s">
        <v>772</v>
      </c>
      <c r="FW103" s="171"/>
      <c r="FX103" s="171"/>
      <c r="FY103" s="148">
        <f>FY102+FY101+FY100+GA88+GA89</f>
        <v>41045.528984126635</v>
      </c>
    </row>
    <row r="104" spans="1:181" ht="12.75">
      <c r="A104" s="57"/>
      <c r="B104" s="57"/>
      <c r="C104" s="57"/>
      <c r="D104" s="5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V104" s="165" t="s">
        <v>786</v>
      </c>
      <c r="FW104" s="165"/>
      <c r="FX104" s="165"/>
      <c r="FY104" s="146">
        <f>GA88+GA89</f>
        <v>7872</v>
      </c>
    </row>
    <row r="105" spans="1:183" ht="12.75" customHeight="1">
      <c r="A105" s="57"/>
      <c r="B105" s="57"/>
      <c r="C105" s="57"/>
      <c r="D105" s="5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V105" s="166" t="s">
        <v>773</v>
      </c>
      <c r="FW105" s="166"/>
      <c r="FX105" s="166"/>
      <c r="FY105" s="146">
        <f>FZ24+FW20+FW21+FW22+FW23+FT20+FT21+FT23+FT24+FT25+FQ25+FK20+FK22+FE20+FE22+FE25+FE26+FE27+FE28+FE29+FE31+FE37+FB27+FB25+FB24+FB23+FB21+FB20+EY21+EY22+EY23+ES21+ES22+ES25</f>
        <v>149692.67000000004</v>
      </c>
      <c r="FZ105" s="165" t="s">
        <v>775</v>
      </c>
      <c r="GA105" s="165"/>
    </row>
    <row r="106" spans="1:181" ht="12.75">
      <c r="A106" s="57"/>
      <c r="B106" s="57"/>
      <c r="C106" s="57"/>
      <c r="D106" s="57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V106" s="165" t="s">
        <v>787</v>
      </c>
      <c r="FW106" s="165"/>
      <c r="FX106" s="165"/>
      <c r="FY106" s="146">
        <v>86113</v>
      </c>
    </row>
    <row r="107" spans="1:181" ht="12.75">
      <c r="A107" s="57"/>
      <c r="B107" s="57"/>
      <c r="C107" s="57"/>
      <c r="D107" s="5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V107" s="165" t="s">
        <v>788</v>
      </c>
      <c r="FW107" s="165"/>
      <c r="FX107" s="165"/>
      <c r="FY107" s="146">
        <v>150402</v>
      </c>
    </row>
    <row r="108" spans="1:181" ht="12.75">
      <c r="A108" s="57"/>
      <c r="B108" s="57"/>
      <c r="C108" s="57"/>
      <c r="D108" s="5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V108" s="165" t="s">
        <v>789</v>
      </c>
      <c r="FW108" s="165"/>
      <c r="FX108" s="165"/>
      <c r="FY108" s="146">
        <f>FY106+FY107</f>
        <v>236515</v>
      </c>
    </row>
    <row r="109" spans="1:181" ht="12.75">
      <c r="A109" s="57"/>
      <c r="B109" s="57"/>
      <c r="C109" s="57"/>
      <c r="D109" s="5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V109" s="165" t="s">
        <v>790</v>
      </c>
      <c r="FW109" s="165"/>
      <c r="FX109" s="165"/>
      <c r="FY109" s="146">
        <f>FY108-FY105</f>
        <v>86822.32999999996</v>
      </c>
    </row>
    <row r="110" spans="1:182" ht="12.75">
      <c r="A110" s="57"/>
      <c r="B110" s="57"/>
      <c r="C110" s="57"/>
      <c r="D110" s="5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V110" s="165" t="s">
        <v>791</v>
      </c>
      <c r="FW110" s="165"/>
      <c r="FX110" s="165"/>
      <c r="FY110" s="155">
        <f>FY101-FY109</f>
        <v>14214.99000000034</v>
      </c>
      <c r="FZ110" t="s">
        <v>807</v>
      </c>
    </row>
    <row r="111" spans="1:173" ht="12.75">
      <c r="A111" s="57"/>
      <c r="B111" s="57"/>
      <c r="C111" s="57"/>
      <c r="D111" s="5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</row>
    <row r="112" spans="1:173" ht="12.75">
      <c r="A112" s="57"/>
      <c r="B112" s="57"/>
      <c r="C112" s="57"/>
      <c r="D112" s="5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</row>
    <row r="113" spans="1:173" ht="12.75">
      <c r="A113" s="57"/>
      <c r="B113" s="57"/>
      <c r="C113" s="57"/>
      <c r="D113" s="57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</row>
    <row r="114" spans="1:173" ht="12.75">
      <c r="A114" s="57"/>
      <c r="B114" s="57"/>
      <c r="C114" s="57"/>
      <c r="D114" s="5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</row>
    <row r="115" spans="1:173" ht="12.75">
      <c r="A115" s="57"/>
      <c r="B115" s="57"/>
      <c r="C115" s="57"/>
      <c r="D115" s="57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</row>
    <row r="116" spans="1:173" ht="12.75">
      <c r="A116" s="57"/>
      <c r="B116" s="57"/>
      <c r="C116" s="57"/>
      <c r="D116" s="5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</row>
    <row r="117" spans="1:173" ht="12.75">
      <c r="A117" s="57"/>
      <c r="B117" s="57"/>
      <c r="C117" s="57"/>
      <c r="D117" s="5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</row>
    <row r="118" spans="1:173" ht="12.75">
      <c r="A118" s="57"/>
      <c r="B118" s="57"/>
      <c r="C118" s="57"/>
      <c r="D118" s="5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</row>
    <row r="119" spans="1:173" ht="12.75">
      <c r="A119" s="57"/>
      <c r="B119" s="57"/>
      <c r="C119" s="57"/>
      <c r="D119" s="5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</row>
    <row r="120" spans="1:173" ht="12.75">
      <c r="A120" s="57"/>
      <c r="B120" s="57"/>
      <c r="C120" s="57"/>
      <c r="D120" s="57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</row>
    <row r="121" spans="1:173" ht="12.75">
      <c r="A121" s="57"/>
      <c r="B121" s="57"/>
      <c r="C121" s="57"/>
      <c r="D121" s="57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</row>
    <row r="122" spans="1:173" ht="12.75">
      <c r="A122" s="57"/>
      <c r="B122" s="57"/>
      <c r="C122" s="57"/>
      <c r="D122" s="5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</row>
    <row r="123" spans="1:173" ht="12.75">
      <c r="A123" s="57"/>
      <c r="B123" s="57"/>
      <c r="C123" s="57"/>
      <c r="D123" s="5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</row>
    <row r="124" spans="1:173" ht="12.75">
      <c r="A124" s="59"/>
      <c r="B124" s="59"/>
      <c r="C124" s="59"/>
      <c r="D124" s="59"/>
      <c r="T124" s="8"/>
      <c r="U124" s="8"/>
      <c r="V124" s="8"/>
      <c r="W124" s="8"/>
      <c r="X124" s="8"/>
      <c r="Y124" s="8"/>
      <c r="Z124" s="8"/>
      <c r="AA124" s="8"/>
      <c r="AB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</row>
    <row r="125" spans="1:173" ht="12.75">
      <c r="A125" s="59"/>
      <c r="B125" s="59"/>
      <c r="C125" s="59"/>
      <c r="D125" s="59"/>
      <c r="T125" s="8"/>
      <c r="U125" s="8"/>
      <c r="V125" s="8"/>
      <c r="W125" s="8"/>
      <c r="X125" s="8"/>
      <c r="Y125" s="8"/>
      <c r="Z125" s="8"/>
      <c r="AA125" s="8"/>
      <c r="AB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</row>
    <row r="126" spans="1:173" ht="12.75">
      <c r="A126" s="59"/>
      <c r="B126" s="59"/>
      <c r="C126" s="59"/>
      <c r="D126" s="59"/>
      <c r="T126" s="8"/>
      <c r="U126" s="8"/>
      <c r="V126" s="8"/>
      <c r="W126" s="8"/>
      <c r="X126" s="8"/>
      <c r="Y126" s="8"/>
      <c r="Z126" s="8"/>
      <c r="AA126" s="8"/>
      <c r="AB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</row>
    <row r="127" spans="1:173" ht="12.75">
      <c r="A127" s="59"/>
      <c r="B127" s="59"/>
      <c r="C127" s="59"/>
      <c r="D127" s="59"/>
      <c r="T127" s="8"/>
      <c r="U127" s="8"/>
      <c r="V127" s="8"/>
      <c r="W127" s="8"/>
      <c r="X127" s="8"/>
      <c r="Y127" s="8"/>
      <c r="Z127" s="8"/>
      <c r="AA127" s="8"/>
      <c r="AB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</row>
    <row r="128" spans="1:173" ht="12.75">
      <c r="A128" s="59"/>
      <c r="B128" s="59"/>
      <c r="C128" s="59"/>
      <c r="D128" s="59"/>
      <c r="T128" s="8"/>
      <c r="U128" s="8"/>
      <c r="V128" s="8"/>
      <c r="W128" s="8"/>
      <c r="X128" s="8"/>
      <c r="Y128" s="8"/>
      <c r="Z128" s="8"/>
      <c r="AA128" s="8"/>
      <c r="AB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</row>
    <row r="129" spans="1:173" ht="12.75">
      <c r="A129" s="59"/>
      <c r="B129" s="59"/>
      <c r="C129" s="59"/>
      <c r="D129" s="59"/>
      <c r="T129" s="8"/>
      <c r="U129" s="8"/>
      <c r="V129" s="8"/>
      <c r="W129" s="8"/>
      <c r="X129" s="8"/>
      <c r="Y129" s="8"/>
      <c r="Z129" s="8"/>
      <c r="AA129" s="8"/>
      <c r="AB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</row>
    <row r="130" spans="1:173" ht="12.75">
      <c r="A130" s="59"/>
      <c r="B130" s="59"/>
      <c r="C130" s="59"/>
      <c r="D130" s="59"/>
      <c r="T130" s="8"/>
      <c r="U130" s="8"/>
      <c r="V130" s="8"/>
      <c r="W130" s="8"/>
      <c r="X130" s="8"/>
      <c r="Y130" s="8"/>
      <c r="Z130" s="8"/>
      <c r="AA130" s="8"/>
      <c r="AB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</row>
    <row r="131" spans="1:173" ht="12.75">
      <c r="A131" s="59"/>
      <c r="B131" s="59"/>
      <c r="C131" s="59"/>
      <c r="D131" s="59"/>
      <c r="T131" s="8"/>
      <c r="U131" s="8"/>
      <c r="V131" s="8"/>
      <c r="W131" s="8"/>
      <c r="X131" s="8"/>
      <c r="Y131" s="8"/>
      <c r="Z131" s="8"/>
      <c r="AA131" s="8"/>
      <c r="AB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</row>
    <row r="132" spans="1:173" ht="12.75">
      <c r="A132" s="59"/>
      <c r="B132" s="59"/>
      <c r="C132" s="59"/>
      <c r="D132" s="59"/>
      <c r="T132" s="8"/>
      <c r="U132" s="8"/>
      <c r="V132" s="8"/>
      <c r="W132" s="8"/>
      <c r="X132" s="8"/>
      <c r="Y132" s="8"/>
      <c r="Z132" s="8"/>
      <c r="AA132" s="8"/>
      <c r="AB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</row>
    <row r="133" spans="1:173" ht="12.75">
      <c r="A133" s="59"/>
      <c r="B133" s="59"/>
      <c r="C133" s="59"/>
      <c r="D133" s="59"/>
      <c r="T133" s="8"/>
      <c r="U133" s="8"/>
      <c r="V133" s="8"/>
      <c r="W133" s="8"/>
      <c r="X133" s="8"/>
      <c r="Y133" s="8"/>
      <c r="Z133" s="8"/>
      <c r="AA133" s="8"/>
      <c r="AB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</row>
    <row r="134" spans="1:173" ht="12.75">
      <c r="A134" s="59"/>
      <c r="B134" s="59"/>
      <c r="C134" s="59"/>
      <c r="D134" s="59"/>
      <c r="T134" s="8"/>
      <c r="U134" s="8"/>
      <c r="V134" s="8"/>
      <c r="W134" s="8"/>
      <c r="X134" s="8"/>
      <c r="Y134" s="8"/>
      <c r="Z134" s="8"/>
      <c r="AA134" s="8"/>
      <c r="AB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</row>
    <row r="135" spans="1:173" ht="12.75">
      <c r="A135" s="59"/>
      <c r="B135" s="59"/>
      <c r="C135" s="59"/>
      <c r="D135" s="59"/>
      <c r="T135" s="8"/>
      <c r="U135" s="8"/>
      <c r="V135" s="8"/>
      <c r="W135" s="8"/>
      <c r="X135" s="8"/>
      <c r="Y135" s="8"/>
      <c r="Z135" s="8"/>
      <c r="AA135" s="8"/>
      <c r="AB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</row>
    <row r="136" spans="1:173" ht="12.75">
      <c r="A136" s="59"/>
      <c r="B136" s="59"/>
      <c r="C136" s="59"/>
      <c r="D136" s="59"/>
      <c r="T136" s="8"/>
      <c r="U136" s="8"/>
      <c r="V136" s="8"/>
      <c r="W136" s="8"/>
      <c r="X136" s="8"/>
      <c r="Y136" s="8"/>
      <c r="Z136" s="8"/>
      <c r="AA136" s="8"/>
      <c r="AB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</row>
    <row r="137" spans="1:173" ht="12.75">
      <c r="A137" s="59"/>
      <c r="B137" s="59"/>
      <c r="C137" s="59"/>
      <c r="D137" s="59"/>
      <c r="T137" s="8"/>
      <c r="U137" s="8"/>
      <c r="V137" s="8"/>
      <c r="W137" s="8"/>
      <c r="X137" s="8"/>
      <c r="Y137" s="8"/>
      <c r="Z137" s="8"/>
      <c r="AA137" s="8"/>
      <c r="AB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</row>
    <row r="138" spans="1:173" ht="12.75">
      <c r="A138" s="59"/>
      <c r="B138" s="59"/>
      <c r="C138" s="59"/>
      <c r="D138" s="59"/>
      <c r="T138" s="8"/>
      <c r="U138" s="8"/>
      <c r="V138" s="8"/>
      <c r="W138" s="8"/>
      <c r="X138" s="8"/>
      <c r="Y138" s="8"/>
      <c r="Z138" s="8"/>
      <c r="AA138" s="8"/>
      <c r="AB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</row>
    <row r="139" spans="1:173" ht="12.75">
      <c r="A139" s="59"/>
      <c r="B139" s="59"/>
      <c r="C139" s="59"/>
      <c r="D139" s="59"/>
      <c r="T139" s="8"/>
      <c r="U139" s="8"/>
      <c r="V139" s="8"/>
      <c r="W139" s="8"/>
      <c r="X139" s="8"/>
      <c r="Y139" s="8"/>
      <c r="Z139" s="8"/>
      <c r="AA139" s="8"/>
      <c r="AB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</row>
    <row r="140" spans="1:173" ht="12.75">
      <c r="A140" s="59"/>
      <c r="B140" s="59"/>
      <c r="C140" s="59"/>
      <c r="D140" s="59"/>
      <c r="T140" s="8"/>
      <c r="U140" s="8"/>
      <c r="V140" s="8"/>
      <c r="W140" s="8"/>
      <c r="X140" s="8"/>
      <c r="Y140" s="8"/>
      <c r="Z140" s="8"/>
      <c r="AA140" s="8"/>
      <c r="AB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</row>
    <row r="141" spans="1:173" ht="12.75">
      <c r="A141" s="59"/>
      <c r="B141" s="59"/>
      <c r="C141" s="59"/>
      <c r="D141" s="59"/>
      <c r="T141" s="8"/>
      <c r="U141" s="8"/>
      <c r="V141" s="8"/>
      <c r="W141" s="8"/>
      <c r="X141" s="8"/>
      <c r="Y141" s="8"/>
      <c r="Z141" s="8"/>
      <c r="AA141" s="8"/>
      <c r="AB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</row>
    <row r="142" spans="1:173" ht="12.75">
      <c r="A142" s="59"/>
      <c r="B142" s="59"/>
      <c r="C142" s="59"/>
      <c r="D142" s="59"/>
      <c r="T142" s="8"/>
      <c r="U142" s="8"/>
      <c r="V142" s="8"/>
      <c r="W142" s="8"/>
      <c r="X142" s="8"/>
      <c r="Y142" s="8"/>
      <c r="Z142" s="8"/>
      <c r="AA142" s="8"/>
      <c r="AB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</row>
    <row r="143" spans="1:173" ht="12.75">
      <c r="A143" s="59"/>
      <c r="B143" s="59"/>
      <c r="C143" s="59"/>
      <c r="D143" s="59"/>
      <c r="T143" s="8"/>
      <c r="U143" s="8"/>
      <c r="V143" s="8"/>
      <c r="W143" s="8"/>
      <c r="X143" s="8"/>
      <c r="Y143" s="8"/>
      <c r="Z143" s="8"/>
      <c r="AA143" s="8"/>
      <c r="AB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</row>
    <row r="144" spans="1:173" ht="12.75">
      <c r="A144" s="59"/>
      <c r="B144" s="59"/>
      <c r="C144" s="59"/>
      <c r="D144" s="59"/>
      <c r="T144" s="8"/>
      <c r="U144" s="8"/>
      <c r="V144" s="8"/>
      <c r="W144" s="8"/>
      <c r="X144" s="8"/>
      <c r="Y144" s="8"/>
      <c r="Z144" s="8"/>
      <c r="AA144" s="8"/>
      <c r="AB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</row>
    <row r="145" spans="1:173" ht="12.75">
      <c r="A145" s="59"/>
      <c r="B145" s="59"/>
      <c r="C145" s="59"/>
      <c r="D145" s="59"/>
      <c r="T145" s="8"/>
      <c r="U145" s="8"/>
      <c r="V145" s="8"/>
      <c r="W145" s="8"/>
      <c r="X145" s="8"/>
      <c r="Y145" s="8"/>
      <c r="Z145" s="8"/>
      <c r="AA145" s="8"/>
      <c r="AB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</row>
    <row r="146" spans="1:173" ht="12.75">
      <c r="A146" s="59"/>
      <c r="B146" s="59"/>
      <c r="C146" s="59"/>
      <c r="D146" s="59"/>
      <c r="T146" s="8"/>
      <c r="U146" s="8"/>
      <c r="V146" s="8"/>
      <c r="W146" s="8"/>
      <c r="X146" s="8"/>
      <c r="Y146" s="8"/>
      <c r="Z146" s="8"/>
      <c r="AA146" s="8"/>
      <c r="AB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</row>
    <row r="147" spans="1:173" ht="12.75">
      <c r="A147" s="59"/>
      <c r="B147" s="59"/>
      <c r="C147" s="59"/>
      <c r="D147" s="59"/>
      <c r="T147" s="8"/>
      <c r="U147" s="8"/>
      <c r="V147" s="8"/>
      <c r="W147" s="8"/>
      <c r="X147" s="8"/>
      <c r="Y147" s="8"/>
      <c r="Z147" s="8"/>
      <c r="AA147" s="8"/>
      <c r="AB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</row>
    <row r="148" spans="1:173" ht="12.75">
      <c r="A148" s="59"/>
      <c r="B148" s="59"/>
      <c r="C148" s="59"/>
      <c r="D148" s="59"/>
      <c r="T148" s="8"/>
      <c r="U148" s="8"/>
      <c r="V148" s="8"/>
      <c r="W148" s="8"/>
      <c r="X148" s="8"/>
      <c r="Y148" s="8"/>
      <c r="Z148" s="8"/>
      <c r="AA148" s="8"/>
      <c r="AB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</row>
    <row r="149" spans="1:173" ht="12.75">
      <c r="A149" s="59"/>
      <c r="B149" s="59"/>
      <c r="C149" s="59"/>
      <c r="D149" s="59"/>
      <c r="T149" s="8"/>
      <c r="U149" s="8"/>
      <c r="V149" s="8"/>
      <c r="W149" s="8"/>
      <c r="X149" s="8"/>
      <c r="Y149" s="8"/>
      <c r="Z149" s="8"/>
      <c r="AA149" s="8"/>
      <c r="AB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</row>
    <row r="150" spans="1:173" ht="12.75">
      <c r="A150" s="59"/>
      <c r="B150" s="59"/>
      <c r="C150" s="59"/>
      <c r="D150" s="59"/>
      <c r="T150" s="8"/>
      <c r="U150" s="8"/>
      <c r="V150" s="8"/>
      <c r="W150" s="8"/>
      <c r="X150" s="8"/>
      <c r="Y150" s="8"/>
      <c r="Z150" s="8"/>
      <c r="AA150" s="8"/>
      <c r="AB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</row>
    <row r="151" spans="1:173" ht="12.75">
      <c r="A151" s="59"/>
      <c r="B151" s="59"/>
      <c r="C151" s="59"/>
      <c r="D151" s="59"/>
      <c r="T151" s="8"/>
      <c r="U151" s="8"/>
      <c r="V151" s="8"/>
      <c r="W151" s="8"/>
      <c r="X151" s="8"/>
      <c r="Y151" s="8"/>
      <c r="Z151" s="8"/>
      <c r="AA151" s="8"/>
      <c r="AB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</row>
    <row r="152" spans="1:173" ht="12.75">
      <c r="A152" s="59"/>
      <c r="B152" s="59"/>
      <c r="C152" s="59"/>
      <c r="D152" s="59"/>
      <c r="T152" s="8"/>
      <c r="U152" s="8"/>
      <c r="V152" s="8"/>
      <c r="W152" s="8"/>
      <c r="X152" s="8"/>
      <c r="Y152" s="8"/>
      <c r="Z152" s="8"/>
      <c r="AA152" s="8"/>
      <c r="AB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</row>
    <row r="153" spans="1:173" ht="12.75">
      <c r="A153" s="59"/>
      <c r="B153" s="59"/>
      <c r="C153" s="59"/>
      <c r="D153" s="59"/>
      <c r="T153" s="8"/>
      <c r="U153" s="8"/>
      <c r="V153" s="8"/>
      <c r="W153" s="8"/>
      <c r="X153" s="8"/>
      <c r="Y153" s="8"/>
      <c r="Z153" s="8"/>
      <c r="AA153" s="8"/>
      <c r="AB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</row>
    <row r="154" spans="1:173" ht="12.75">
      <c r="A154" s="59"/>
      <c r="B154" s="59"/>
      <c r="C154" s="59"/>
      <c r="D154" s="59"/>
      <c r="T154" s="8"/>
      <c r="U154" s="8"/>
      <c r="V154" s="8"/>
      <c r="W154" s="8"/>
      <c r="X154" s="8"/>
      <c r="Y154" s="8"/>
      <c r="Z154" s="8"/>
      <c r="AA154" s="8"/>
      <c r="AB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</row>
    <row r="155" spans="1:173" ht="12.75">
      <c r="A155" s="59"/>
      <c r="B155" s="59"/>
      <c r="C155" s="59"/>
      <c r="D155" s="59"/>
      <c r="T155" s="8"/>
      <c r="U155" s="8"/>
      <c r="V155" s="8"/>
      <c r="W155" s="8"/>
      <c r="X155" s="8"/>
      <c r="Y155" s="8"/>
      <c r="Z155" s="8"/>
      <c r="AA155" s="8"/>
      <c r="AB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</row>
    <row r="156" spans="1:173" ht="12.75">
      <c r="A156" s="59"/>
      <c r="B156" s="59"/>
      <c r="C156" s="59"/>
      <c r="D156" s="59"/>
      <c r="T156" s="8"/>
      <c r="U156" s="8"/>
      <c r="V156" s="8"/>
      <c r="W156" s="8"/>
      <c r="X156" s="8"/>
      <c r="Y156" s="8"/>
      <c r="Z156" s="8"/>
      <c r="AA156" s="8"/>
      <c r="AB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</row>
    <row r="157" spans="1:173" ht="12.75">
      <c r="A157" s="59"/>
      <c r="B157" s="59"/>
      <c r="C157" s="59"/>
      <c r="D157" s="59"/>
      <c r="T157" s="8"/>
      <c r="U157" s="8"/>
      <c r="V157" s="8"/>
      <c r="W157" s="8"/>
      <c r="X157" s="8"/>
      <c r="Y157" s="8"/>
      <c r="Z157" s="8"/>
      <c r="AA157" s="8"/>
      <c r="AB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</row>
    <row r="158" spans="1:173" ht="12.75">
      <c r="A158" s="59"/>
      <c r="B158" s="59"/>
      <c r="C158" s="59"/>
      <c r="D158" s="59"/>
      <c r="T158" s="8"/>
      <c r="U158" s="8"/>
      <c r="V158" s="8"/>
      <c r="W158" s="8"/>
      <c r="X158" s="8"/>
      <c r="Y158" s="8"/>
      <c r="Z158" s="8"/>
      <c r="AA158" s="8"/>
      <c r="AB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</row>
    <row r="159" spans="1:173" ht="12.75">
      <c r="A159" s="59"/>
      <c r="B159" s="59"/>
      <c r="C159" s="59"/>
      <c r="D159" s="59"/>
      <c r="T159" s="8"/>
      <c r="U159" s="8"/>
      <c r="V159" s="8"/>
      <c r="W159" s="8"/>
      <c r="X159" s="8"/>
      <c r="Y159" s="8"/>
      <c r="Z159" s="8"/>
      <c r="AA159" s="8"/>
      <c r="AB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</row>
    <row r="160" spans="1:38" ht="12.75">
      <c r="A160" s="59"/>
      <c r="B160" s="59"/>
      <c r="C160" s="59"/>
      <c r="D160" s="59"/>
      <c r="T160" s="8"/>
      <c r="U160" s="8"/>
      <c r="V160" s="8"/>
      <c r="W160" s="8"/>
      <c r="X160" s="8"/>
      <c r="Y160" s="8"/>
      <c r="Z160" s="8"/>
      <c r="AA160" s="8"/>
      <c r="AB160" s="8"/>
      <c r="AG160" s="8"/>
      <c r="AH160" s="8"/>
      <c r="AI160" s="8"/>
      <c r="AJ160" s="8"/>
      <c r="AK160" s="8"/>
      <c r="AL160" s="8"/>
    </row>
    <row r="161" spans="1:38" ht="12.75">
      <c r="A161" s="59"/>
      <c r="B161" s="59"/>
      <c r="C161" s="59"/>
      <c r="D161" s="59"/>
      <c r="T161" s="8"/>
      <c r="U161" s="8"/>
      <c r="V161" s="8"/>
      <c r="W161" s="8"/>
      <c r="X161" s="8"/>
      <c r="Y161" s="8"/>
      <c r="Z161" s="8"/>
      <c r="AA161" s="8"/>
      <c r="AB161" s="8"/>
      <c r="AG161" s="8"/>
      <c r="AH161" s="8"/>
      <c r="AI161" s="8"/>
      <c r="AJ161" s="8"/>
      <c r="AK161" s="8"/>
      <c r="AL161" s="8"/>
    </row>
    <row r="162" spans="1:38" ht="12.75">
      <c r="A162" s="59"/>
      <c r="B162" s="59"/>
      <c r="C162" s="59"/>
      <c r="D162" s="59"/>
      <c r="T162" s="8"/>
      <c r="U162" s="8"/>
      <c r="V162" s="8"/>
      <c r="W162" s="8"/>
      <c r="X162" s="8"/>
      <c r="Y162" s="8"/>
      <c r="Z162" s="8"/>
      <c r="AA162" s="8"/>
      <c r="AB162" s="8"/>
      <c r="AG162" s="8"/>
      <c r="AH162" s="8"/>
      <c r="AI162" s="8"/>
      <c r="AJ162" s="8"/>
      <c r="AK162" s="8"/>
      <c r="AL162" s="8"/>
    </row>
    <row r="163" spans="1:38" ht="12.75">
      <c r="A163" s="59"/>
      <c r="B163" s="59"/>
      <c r="C163" s="59"/>
      <c r="D163" s="59"/>
      <c r="T163" s="8"/>
      <c r="U163" s="8"/>
      <c r="V163" s="8"/>
      <c r="W163" s="8"/>
      <c r="X163" s="8"/>
      <c r="Y163" s="8"/>
      <c r="Z163" s="8"/>
      <c r="AA163" s="8"/>
      <c r="AB163" s="8"/>
      <c r="AG163" s="8"/>
      <c r="AH163" s="8"/>
      <c r="AI163" s="8"/>
      <c r="AJ163" s="8"/>
      <c r="AK163" s="8"/>
      <c r="AL163" s="8"/>
    </row>
    <row r="164" spans="1:38" ht="12.75">
      <c r="A164" s="59"/>
      <c r="B164" s="59"/>
      <c r="C164" s="59"/>
      <c r="D164" s="59"/>
      <c r="T164" s="8"/>
      <c r="U164" s="8"/>
      <c r="V164" s="8"/>
      <c r="W164" s="8"/>
      <c r="X164" s="8"/>
      <c r="Y164" s="8"/>
      <c r="Z164" s="8"/>
      <c r="AA164" s="8"/>
      <c r="AB164" s="8"/>
      <c r="AG164" s="8"/>
      <c r="AH164" s="8"/>
      <c r="AI164" s="8"/>
      <c r="AJ164" s="8"/>
      <c r="AK164" s="8"/>
      <c r="AL164" s="8"/>
    </row>
    <row r="165" spans="1:38" ht="12.75">
      <c r="A165" s="59"/>
      <c r="B165" s="59"/>
      <c r="C165" s="59"/>
      <c r="D165" s="59"/>
      <c r="T165" s="8"/>
      <c r="U165" s="8"/>
      <c r="V165" s="8"/>
      <c r="W165" s="8"/>
      <c r="X165" s="8"/>
      <c r="Y165" s="8"/>
      <c r="Z165" s="8"/>
      <c r="AA165" s="8"/>
      <c r="AB165" s="8"/>
      <c r="AG165" s="8"/>
      <c r="AH165" s="8"/>
      <c r="AI165" s="8"/>
      <c r="AJ165" s="8"/>
      <c r="AK165" s="8"/>
      <c r="AL165" s="8"/>
    </row>
    <row r="166" spans="1:38" ht="12.75">
      <c r="A166" s="59"/>
      <c r="B166" s="59"/>
      <c r="C166" s="59"/>
      <c r="D166" s="59"/>
      <c r="T166" s="8"/>
      <c r="U166" s="8"/>
      <c r="V166" s="8"/>
      <c r="W166" s="8"/>
      <c r="X166" s="8"/>
      <c r="Y166" s="8"/>
      <c r="Z166" s="8"/>
      <c r="AA166" s="8"/>
      <c r="AB166" s="8"/>
      <c r="AG166" s="8"/>
      <c r="AH166" s="8"/>
      <c r="AI166" s="8"/>
      <c r="AJ166" s="8"/>
      <c r="AK166" s="8"/>
      <c r="AL166" s="8"/>
    </row>
    <row r="167" spans="1:38" ht="12.75">
      <c r="A167" s="59"/>
      <c r="B167" s="59"/>
      <c r="C167" s="59"/>
      <c r="D167" s="59"/>
      <c r="T167" s="8"/>
      <c r="U167" s="8"/>
      <c r="V167" s="8"/>
      <c r="W167" s="8"/>
      <c r="X167" s="8"/>
      <c r="Y167" s="8"/>
      <c r="Z167" s="8"/>
      <c r="AA167" s="8"/>
      <c r="AB167" s="8"/>
      <c r="AG167" s="8"/>
      <c r="AH167" s="8"/>
      <c r="AI167" s="8"/>
      <c r="AJ167" s="8"/>
      <c r="AK167" s="8"/>
      <c r="AL167" s="8"/>
    </row>
    <row r="168" spans="1:38" ht="12.75">
      <c r="A168" s="59"/>
      <c r="B168" s="59"/>
      <c r="C168" s="59"/>
      <c r="D168" s="59"/>
      <c r="T168" s="8"/>
      <c r="U168" s="8"/>
      <c r="V168" s="8"/>
      <c r="W168" s="8"/>
      <c r="X168" s="8"/>
      <c r="Y168" s="8"/>
      <c r="Z168" s="8"/>
      <c r="AA168" s="8"/>
      <c r="AB168" s="8"/>
      <c r="AG168" s="8"/>
      <c r="AH168" s="8"/>
      <c r="AI168" s="8"/>
      <c r="AJ168" s="8"/>
      <c r="AK168" s="8"/>
      <c r="AL168" s="8"/>
    </row>
    <row r="169" spans="1:38" ht="12.75">
      <c r="A169" s="59"/>
      <c r="B169" s="59"/>
      <c r="C169" s="59"/>
      <c r="D169" s="59"/>
      <c r="T169" s="8"/>
      <c r="U169" s="8"/>
      <c r="V169" s="8"/>
      <c r="W169" s="8"/>
      <c r="X169" s="8"/>
      <c r="Y169" s="8"/>
      <c r="Z169" s="8"/>
      <c r="AA169" s="8"/>
      <c r="AB169" s="8"/>
      <c r="AG169" s="8"/>
      <c r="AH169" s="8"/>
      <c r="AI169" s="8"/>
      <c r="AJ169" s="8"/>
      <c r="AK169" s="8"/>
      <c r="AL169" s="8"/>
    </row>
    <row r="170" spans="1:38" ht="12.75">
      <c r="A170" s="59"/>
      <c r="B170" s="59"/>
      <c r="C170" s="59"/>
      <c r="D170" s="59"/>
      <c r="T170" s="8"/>
      <c r="U170" s="8"/>
      <c r="V170" s="8"/>
      <c r="W170" s="8"/>
      <c r="X170" s="8"/>
      <c r="Y170" s="8"/>
      <c r="Z170" s="8"/>
      <c r="AA170" s="8"/>
      <c r="AB170" s="8"/>
      <c r="AG170" s="8"/>
      <c r="AH170" s="8"/>
      <c r="AI170" s="8"/>
      <c r="AJ170" s="8"/>
      <c r="AK170" s="8"/>
      <c r="AL170" s="8"/>
    </row>
    <row r="171" spans="1:38" ht="12.75">
      <c r="A171" s="59"/>
      <c r="B171" s="59"/>
      <c r="C171" s="59"/>
      <c r="D171" s="59"/>
      <c r="T171" s="8"/>
      <c r="U171" s="8"/>
      <c r="V171" s="8"/>
      <c r="W171" s="8"/>
      <c r="X171" s="8"/>
      <c r="Y171" s="8"/>
      <c r="Z171" s="8"/>
      <c r="AA171" s="8"/>
      <c r="AB171" s="8"/>
      <c r="AG171" s="8"/>
      <c r="AH171" s="8"/>
      <c r="AI171" s="8"/>
      <c r="AJ171" s="8"/>
      <c r="AK171" s="8"/>
      <c r="AL171" s="8"/>
    </row>
    <row r="172" spans="1:38" ht="12.75">
      <c r="A172" s="59"/>
      <c r="B172" s="59"/>
      <c r="C172" s="59"/>
      <c r="D172" s="59"/>
      <c r="T172" s="8"/>
      <c r="U172" s="8"/>
      <c r="V172" s="8"/>
      <c r="W172" s="8"/>
      <c r="X172" s="8"/>
      <c r="Y172" s="8"/>
      <c r="Z172" s="8"/>
      <c r="AA172" s="8"/>
      <c r="AB172" s="8"/>
      <c r="AG172" s="8"/>
      <c r="AH172" s="8"/>
      <c r="AI172" s="8"/>
      <c r="AJ172" s="8"/>
      <c r="AK172" s="8"/>
      <c r="AL172" s="8"/>
    </row>
    <row r="173" spans="1:4" ht="12.75">
      <c r="A173" s="59"/>
      <c r="B173" s="59"/>
      <c r="C173" s="59"/>
      <c r="D173" s="59"/>
    </row>
    <row r="174" spans="1:4" ht="12.75">
      <c r="A174" s="59"/>
      <c r="B174" s="59"/>
      <c r="C174" s="59"/>
      <c r="D174" s="59"/>
    </row>
    <row r="175" spans="1:4" ht="12.75">
      <c r="A175" s="59"/>
      <c r="B175" s="59"/>
      <c r="C175" s="59"/>
      <c r="D175" s="59"/>
    </row>
    <row r="176" spans="1:4" ht="12.75">
      <c r="A176" s="59"/>
      <c r="B176" s="59"/>
      <c r="C176" s="59"/>
      <c r="D176" s="59"/>
    </row>
    <row r="177" spans="1:4" ht="12.75">
      <c r="A177" s="59"/>
      <c r="B177" s="59"/>
      <c r="C177" s="59"/>
      <c r="D177" s="59"/>
    </row>
    <row r="178" spans="1:4" ht="12.75">
      <c r="A178" s="59"/>
      <c r="B178" s="59"/>
      <c r="C178" s="59"/>
      <c r="D178" s="59"/>
    </row>
    <row r="179" spans="1:4" ht="12.75">
      <c r="A179" s="59"/>
      <c r="B179" s="59"/>
      <c r="C179" s="59"/>
      <c r="D179" s="59"/>
    </row>
    <row r="180" spans="1:4" ht="12.75">
      <c r="A180" s="59"/>
      <c r="B180" s="59"/>
      <c r="C180" s="59"/>
      <c r="D180" s="59"/>
    </row>
    <row r="181" spans="1:4" ht="12.75">
      <c r="A181" s="59"/>
      <c r="B181" s="59"/>
      <c r="C181" s="59"/>
      <c r="D181" s="59"/>
    </row>
    <row r="182" spans="1:4" ht="12.75">
      <c r="A182" s="59"/>
      <c r="B182" s="59"/>
      <c r="C182" s="59"/>
      <c r="D182" s="59"/>
    </row>
    <row r="183" spans="1:4" ht="12.75">
      <c r="A183" s="59"/>
      <c r="B183" s="59"/>
      <c r="C183" s="59"/>
      <c r="D183" s="59"/>
    </row>
    <row r="184" spans="1:4" ht="12.75">
      <c r="A184" s="59"/>
      <c r="B184" s="59"/>
      <c r="C184" s="59"/>
      <c r="D184" s="59"/>
    </row>
    <row r="185" spans="1:4" ht="12.75">
      <c r="A185" s="59"/>
      <c r="B185" s="59"/>
      <c r="C185" s="59"/>
      <c r="D185" s="59"/>
    </row>
    <row r="186" spans="1:4" ht="12.75">
      <c r="A186" s="59"/>
      <c r="B186" s="59"/>
      <c r="C186" s="59"/>
      <c r="D186" s="59"/>
    </row>
    <row r="187" spans="1:4" ht="12.75">
      <c r="A187" s="59"/>
      <c r="B187" s="59"/>
      <c r="C187" s="59"/>
      <c r="D187" s="59"/>
    </row>
    <row r="188" spans="1:4" ht="12.75">
      <c r="A188" s="59"/>
      <c r="B188" s="59"/>
      <c r="C188" s="59"/>
      <c r="D188" s="59"/>
    </row>
    <row r="189" spans="1:4" ht="12.75">
      <c r="A189" s="59"/>
      <c r="B189" s="59"/>
      <c r="C189" s="59"/>
      <c r="D189" s="59"/>
    </row>
    <row r="190" spans="1:4" ht="12.75">
      <c r="A190" s="59"/>
      <c r="B190" s="59"/>
      <c r="C190" s="59"/>
      <c r="D190" s="59"/>
    </row>
    <row r="191" spans="1:4" ht="12.75">
      <c r="A191" s="59"/>
      <c r="B191" s="59"/>
      <c r="C191" s="59"/>
      <c r="D191" s="59"/>
    </row>
    <row r="192" spans="1:4" ht="12.75">
      <c r="A192" s="59"/>
      <c r="B192" s="59"/>
      <c r="C192" s="59"/>
      <c r="D192" s="59"/>
    </row>
    <row r="193" spans="1:4" ht="12.75">
      <c r="A193" s="59"/>
      <c r="B193" s="59"/>
      <c r="C193" s="59"/>
      <c r="D193" s="59"/>
    </row>
    <row r="194" spans="1:4" ht="12.75">
      <c r="A194" s="59"/>
      <c r="B194" s="59"/>
      <c r="C194" s="59"/>
      <c r="D194" s="59"/>
    </row>
    <row r="195" spans="1:4" ht="12.75">
      <c r="A195" s="59"/>
      <c r="B195" s="59"/>
      <c r="C195" s="59"/>
      <c r="D195" s="59"/>
    </row>
    <row r="196" spans="1:4" ht="12.75">
      <c r="A196" s="59"/>
      <c r="B196" s="59"/>
      <c r="C196" s="59"/>
      <c r="D196" s="59"/>
    </row>
    <row r="197" spans="1:4" ht="12.75">
      <c r="A197" s="59"/>
      <c r="B197" s="59"/>
      <c r="C197" s="59"/>
      <c r="D197" s="59"/>
    </row>
    <row r="198" spans="1:4" ht="12.75">
      <c r="A198" s="59"/>
      <c r="B198" s="59"/>
      <c r="C198" s="59"/>
      <c r="D198" s="59"/>
    </row>
    <row r="199" spans="1:4" ht="12.75">
      <c r="A199" s="59"/>
      <c r="B199" s="59"/>
      <c r="C199" s="59"/>
      <c r="D199" s="59"/>
    </row>
    <row r="200" spans="1:4" ht="12.75">
      <c r="A200" s="59"/>
      <c r="B200" s="59"/>
      <c r="C200" s="59"/>
      <c r="D200" s="59"/>
    </row>
    <row r="201" spans="1:4" ht="12.75">
      <c r="A201" s="59"/>
      <c r="B201" s="59"/>
      <c r="C201" s="59"/>
      <c r="D201" s="59"/>
    </row>
    <row r="202" spans="1:4" ht="12.75">
      <c r="A202" s="59"/>
      <c r="B202" s="59"/>
      <c r="C202" s="59"/>
      <c r="D202" s="59"/>
    </row>
    <row r="203" spans="1:4" ht="12.75">
      <c r="A203" s="59"/>
      <c r="B203" s="59"/>
      <c r="C203" s="59"/>
      <c r="D203" s="59"/>
    </row>
    <row r="204" spans="1:4" ht="12.75">
      <c r="A204" s="59"/>
      <c r="B204" s="59"/>
      <c r="C204" s="59"/>
      <c r="D204" s="59"/>
    </row>
    <row r="205" spans="1:4" ht="12.75">
      <c r="A205" s="59"/>
      <c r="B205" s="59"/>
      <c r="C205" s="59"/>
      <c r="D205" s="59"/>
    </row>
    <row r="206" spans="1:4" ht="12.75">
      <c r="A206" s="59"/>
      <c r="B206" s="59"/>
      <c r="C206" s="59"/>
      <c r="D206" s="59"/>
    </row>
    <row r="207" spans="1:4" ht="12.75">
      <c r="A207" s="59"/>
      <c r="B207" s="59"/>
      <c r="C207" s="59"/>
      <c r="D207" s="59"/>
    </row>
    <row r="208" spans="1:4" ht="12.75">
      <c r="A208" s="59"/>
      <c r="B208" s="59"/>
      <c r="C208" s="59"/>
      <c r="D208" s="59"/>
    </row>
    <row r="209" spans="1:4" ht="12.75">
      <c r="A209" s="59"/>
      <c r="B209" s="59"/>
      <c r="C209" s="59"/>
      <c r="D209" s="59"/>
    </row>
    <row r="210" spans="1:4" ht="12.75">
      <c r="A210" s="59"/>
      <c r="B210" s="59"/>
      <c r="C210" s="59"/>
      <c r="D210" s="59"/>
    </row>
    <row r="211" spans="1:4" ht="12.75">
      <c r="A211" s="59"/>
      <c r="B211" s="59"/>
      <c r="C211" s="59"/>
      <c r="D211" s="59"/>
    </row>
    <row r="212" spans="1:4" ht="12.75">
      <c r="A212" s="59"/>
      <c r="B212" s="59"/>
      <c r="C212" s="59"/>
      <c r="D212" s="59"/>
    </row>
    <row r="213" spans="1:4" ht="12.75">
      <c r="A213" s="59"/>
      <c r="B213" s="59"/>
      <c r="C213" s="59"/>
      <c r="D213" s="59"/>
    </row>
    <row r="214" spans="1:4" ht="12.75">
      <c r="A214" s="59"/>
      <c r="B214" s="59"/>
      <c r="C214" s="59"/>
      <c r="D214" s="59"/>
    </row>
    <row r="215" spans="1:4" ht="12.75">
      <c r="A215" s="59"/>
      <c r="B215" s="59"/>
      <c r="C215" s="59"/>
      <c r="D215" s="59"/>
    </row>
    <row r="216" spans="1:4" ht="12.75">
      <c r="A216" s="59"/>
      <c r="B216" s="59"/>
      <c r="C216" s="59"/>
      <c r="D216" s="59"/>
    </row>
    <row r="217" spans="1:4" ht="12.75">
      <c r="A217" s="59"/>
      <c r="B217" s="59"/>
      <c r="C217" s="59"/>
      <c r="D217" s="59"/>
    </row>
    <row r="218" spans="1:4" ht="12.75">
      <c r="A218" s="59"/>
      <c r="B218" s="59"/>
      <c r="C218" s="59"/>
      <c r="D218" s="59"/>
    </row>
    <row r="219" spans="1:4" ht="12.75">
      <c r="A219" s="59"/>
      <c r="B219" s="59"/>
      <c r="C219" s="59"/>
      <c r="D219" s="59"/>
    </row>
    <row r="220" spans="1:4" ht="12.75">
      <c r="A220" s="59"/>
      <c r="B220" s="59"/>
      <c r="C220" s="59"/>
      <c r="D220" s="59"/>
    </row>
    <row r="221" spans="1:4" ht="12.75">
      <c r="A221" s="59"/>
      <c r="B221" s="59"/>
      <c r="C221" s="59"/>
      <c r="D221" s="59"/>
    </row>
    <row r="222" spans="1:4" ht="12.75">
      <c r="A222" s="59"/>
      <c r="B222" s="59"/>
      <c r="C222" s="59"/>
      <c r="D222" s="59"/>
    </row>
    <row r="223" spans="1:4" ht="12.75">
      <c r="A223" s="59"/>
      <c r="B223" s="59"/>
      <c r="C223" s="59"/>
      <c r="D223" s="59"/>
    </row>
    <row r="224" spans="1:4" ht="12.75">
      <c r="A224" s="59"/>
      <c r="B224" s="59"/>
      <c r="C224" s="59"/>
      <c r="D224" s="59"/>
    </row>
    <row r="225" spans="1:4" ht="12.75">
      <c r="A225" s="59"/>
      <c r="B225" s="59"/>
      <c r="C225" s="59"/>
      <c r="D225" s="59"/>
    </row>
    <row r="226" spans="1:4" ht="12.75">
      <c r="A226" s="59"/>
      <c r="B226" s="59"/>
      <c r="C226" s="59"/>
      <c r="D226" s="59"/>
    </row>
    <row r="227" spans="1:4" ht="12.75">
      <c r="A227" s="59"/>
      <c r="B227" s="59"/>
      <c r="C227" s="59"/>
      <c r="D227" s="59"/>
    </row>
    <row r="228" spans="1:4" ht="12.75">
      <c r="A228" s="59"/>
      <c r="B228" s="59"/>
      <c r="C228" s="59"/>
      <c r="D228" s="59"/>
    </row>
    <row r="229" spans="1:4" ht="12.75">
      <c r="A229" s="59"/>
      <c r="B229" s="59"/>
      <c r="C229" s="59"/>
      <c r="D229" s="59"/>
    </row>
    <row r="230" spans="1:4" ht="12.75">
      <c r="A230" s="59"/>
      <c r="B230" s="59"/>
      <c r="C230" s="59"/>
      <c r="D230" s="59"/>
    </row>
    <row r="231" spans="1:4" ht="12.75">
      <c r="A231" s="59"/>
      <c r="B231" s="59"/>
      <c r="C231" s="59"/>
      <c r="D231" s="59"/>
    </row>
    <row r="232" spans="1:4" ht="12.75">
      <c r="A232" s="59"/>
      <c r="B232" s="59"/>
      <c r="C232" s="59"/>
      <c r="D232" s="59"/>
    </row>
    <row r="233" spans="1:4" ht="12.75">
      <c r="A233" s="59"/>
      <c r="B233" s="59"/>
      <c r="C233" s="59"/>
      <c r="D233" s="59"/>
    </row>
    <row r="234" spans="1:4" ht="12.75">
      <c r="A234" s="59"/>
      <c r="B234" s="59"/>
      <c r="C234" s="59"/>
      <c r="D234" s="59"/>
    </row>
    <row r="235" spans="1:4" ht="12.75">
      <c r="A235" s="59"/>
      <c r="B235" s="59"/>
      <c r="C235" s="59"/>
      <c r="D235" s="59"/>
    </row>
    <row r="236" spans="1:4" ht="12.75">
      <c r="A236" s="59"/>
      <c r="B236" s="59"/>
      <c r="C236" s="59"/>
      <c r="D236" s="59"/>
    </row>
    <row r="237" spans="1:4" ht="12.75">
      <c r="A237" s="59"/>
      <c r="B237" s="59"/>
      <c r="C237" s="59"/>
      <c r="D237" s="59"/>
    </row>
    <row r="238" spans="1:4" ht="12.75">
      <c r="A238" s="59"/>
      <c r="B238" s="59"/>
      <c r="C238" s="59"/>
      <c r="D238" s="59"/>
    </row>
    <row r="239" spans="1:4" ht="12.75">
      <c r="A239" s="59"/>
      <c r="B239" s="59"/>
      <c r="C239" s="59"/>
      <c r="D239" s="59"/>
    </row>
    <row r="240" spans="1:4" ht="12.75">
      <c r="A240" s="59"/>
      <c r="B240" s="59"/>
      <c r="C240" s="59"/>
      <c r="D240" s="59"/>
    </row>
    <row r="241" spans="1:4" ht="12.75">
      <c r="A241" s="59"/>
      <c r="B241" s="59"/>
      <c r="C241" s="59"/>
      <c r="D241" s="59"/>
    </row>
    <row r="242" spans="1:4" ht="12.75">
      <c r="A242" s="59"/>
      <c r="B242" s="59"/>
      <c r="C242" s="59"/>
      <c r="D242" s="59"/>
    </row>
    <row r="243" spans="1:4" ht="12.75">
      <c r="A243" s="59"/>
      <c r="B243" s="59"/>
      <c r="C243" s="59"/>
      <c r="D243" s="59"/>
    </row>
    <row r="244" spans="1:4" ht="12.75">
      <c r="A244" s="59"/>
      <c r="B244" s="59"/>
      <c r="C244" s="59"/>
      <c r="D244" s="59"/>
    </row>
    <row r="245" spans="1:4" ht="12.75">
      <c r="A245" s="59"/>
      <c r="B245" s="59"/>
      <c r="C245" s="59"/>
      <c r="D245" s="59"/>
    </row>
    <row r="246" spans="1:4" ht="12.75">
      <c r="A246" s="59"/>
      <c r="B246" s="59"/>
      <c r="C246" s="59"/>
      <c r="D246" s="59"/>
    </row>
    <row r="247" spans="1:4" ht="12.75">
      <c r="A247" s="59"/>
      <c r="B247" s="59"/>
      <c r="C247" s="59"/>
      <c r="D247" s="59"/>
    </row>
    <row r="248" spans="1:4" ht="12.75">
      <c r="A248" s="59"/>
      <c r="B248" s="59"/>
      <c r="C248" s="59"/>
      <c r="D248" s="59"/>
    </row>
    <row r="249" spans="1:4" ht="12.75">
      <c r="A249" s="59"/>
      <c r="B249" s="59"/>
      <c r="C249" s="59"/>
      <c r="D249" s="59"/>
    </row>
    <row r="250" spans="1:4" ht="12.75">
      <c r="A250" s="59"/>
      <c r="B250" s="59"/>
      <c r="C250" s="59"/>
      <c r="D250" s="59"/>
    </row>
    <row r="251" spans="1:4" ht="12.75">
      <c r="A251" s="59"/>
      <c r="B251" s="59"/>
      <c r="C251" s="59"/>
      <c r="D251" s="59"/>
    </row>
    <row r="252" spans="1:4" ht="12.75">
      <c r="A252" s="59"/>
      <c r="B252" s="59"/>
      <c r="C252" s="59"/>
      <c r="D252" s="59"/>
    </row>
    <row r="253" spans="1:4" ht="12.75">
      <c r="A253" s="59"/>
      <c r="B253" s="59"/>
      <c r="C253" s="59"/>
      <c r="D253" s="59"/>
    </row>
    <row r="254" spans="1:4" ht="12.75">
      <c r="A254" s="59"/>
      <c r="B254" s="59"/>
      <c r="C254" s="59"/>
      <c r="D254" s="59"/>
    </row>
    <row r="255" spans="1:4" ht="12.75">
      <c r="A255" s="59"/>
      <c r="B255" s="59"/>
      <c r="C255" s="59"/>
      <c r="D255" s="59"/>
    </row>
    <row r="256" spans="1:4" ht="12.75">
      <c r="A256" s="59"/>
      <c r="B256" s="59"/>
      <c r="C256" s="59"/>
      <c r="D256" s="59"/>
    </row>
    <row r="257" spans="1:4" ht="12.75">
      <c r="A257" s="59"/>
      <c r="B257" s="59"/>
      <c r="C257" s="59"/>
      <c r="D257" s="59"/>
    </row>
    <row r="258" spans="1:4" ht="12.75">
      <c r="A258" s="59"/>
      <c r="B258" s="59"/>
      <c r="C258" s="59"/>
      <c r="D258" s="59"/>
    </row>
    <row r="259" spans="1:4" ht="12.75">
      <c r="A259" s="59"/>
      <c r="B259" s="59"/>
      <c r="C259" s="59"/>
      <c r="D259" s="59"/>
    </row>
    <row r="260" spans="1:4" ht="12.75">
      <c r="A260" s="59"/>
      <c r="B260" s="59"/>
      <c r="C260" s="59"/>
      <c r="D260" s="59"/>
    </row>
    <row r="261" spans="1:4" ht="12.75">
      <c r="A261" s="59"/>
      <c r="B261" s="59"/>
      <c r="C261" s="59"/>
      <c r="D261" s="59"/>
    </row>
    <row r="262" spans="1:4" ht="12.75">
      <c r="A262" s="59"/>
      <c r="B262" s="59"/>
      <c r="C262" s="59"/>
      <c r="D262" s="59"/>
    </row>
    <row r="263" spans="1:4" ht="12.75">
      <c r="A263" s="59"/>
      <c r="B263" s="59"/>
      <c r="C263" s="59"/>
      <c r="D263" s="59"/>
    </row>
    <row r="264" spans="1:4" ht="12.75">
      <c r="A264" s="59"/>
      <c r="B264" s="59"/>
      <c r="C264" s="59"/>
      <c r="D264" s="59"/>
    </row>
    <row r="265" spans="1:4" ht="12.75">
      <c r="A265" s="59"/>
      <c r="B265" s="59"/>
      <c r="C265" s="59"/>
      <c r="D265" s="59"/>
    </row>
    <row r="266" spans="1:4" ht="12.75">
      <c r="A266" s="59"/>
      <c r="B266" s="59"/>
      <c r="C266" s="59"/>
      <c r="D266" s="59"/>
    </row>
    <row r="267" spans="1:4" ht="12.75">
      <c r="A267" s="59"/>
      <c r="B267" s="59"/>
      <c r="C267" s="59"/>
      <c r="D267" s="59"/>
    </row>
    <row r="268" spans="1:4" ht="12.75">
      <c r="A268" s="59"/>
      <c r="B268" s="59"/>
      <c r="C268" s="59"/>
      <c r="D268" s="59"/>
    </row>
    <row r="269" spans="1:4" ht="12.75">
      <c r="A269" s="59"/>
      <c r="B269" s="59"/>
      <c r="C269" s="59"/>
      <c r="D269" s="59"/>
    </row>
    <row r="270" spans="1:4" ht="12.75">
      <c r="A270" s="59"/>
      <c r="B270" s="59"/>
      <c r="C270" s="59"/>
      <c r="D270" s="59"/>
    </row>
    <row r="271" spans="1:4" ht="12.75">
      <c r="A271" s="59"/>
      <c r="B271" s="59"/>
      <c r="C271" s="59"/>
      <c r="D271" s="59"/>
    </row>
    <row r="272" spans="1:4" ht="12.75">
      <c r="A272" s="59"/>
      <c r="B272" s="59"/>
      <c r="C272" s="59"/>
      <c r="D272" s="59"/>
    </row>
    <row r="273" spans="1:4" ht="12.75">
      <c r="A273" s="59"/>
      <c r="B273" s="59"/>
      <c r="C273" s="59"/>
      <c r="D273" s="59"/>
    </row>
    <row r="274" spans="1:4" ht="12.75">
      <c r="A274" s="59"/>
      <c r="B274" s="59"/>
      <c r="C274" s="59"/>
      <c r="D274" s="59"/>
    </row>
    <row r="275" spans="1:4" ht="12.75">
      <c r="A275" s="59"/>
      <c r="B275" s="59"/>
      <c r="C275" s="59"/>
      <c r="D275" s="59"/>
    </row>
    <row r="276" spans="1:4" ht="12.75">
      <c r="A276" s="59"/>
      <c r="B276" s="59"/>
      <c r="C276" s="59"/>
      <c r="D276" s="59"/>
    </row>
    <row r="277" spans="1:4" ht="12.75">
      <c r="A277" s="59"/>
      <c r="B277" s="59"/>
      <c r="C277" s="59"/>
      <c r="D277" s="59"/>
    </row>
    <row r="278" spans="1:4" ht="12.75">
      <c r="A278" s="59"/>
      <c r="B278" s="59"/>
      <c r="C278" s="59"/>
      <c r="D278" s="59"/>
    </row>
    <row r="279" spans="1:4" ht="12.75">
      <c r="A279" s="59"/>
      <c r="B279" s="59"/>
      <c r="C279" s="59"/>
      <c r="D279" s="59"/>
    </row>
    <row r="280" spans="1:4" ht="12.75">
      <c r="A280" s="59"/>
      <c r="B280" s="59"/>
      <c r="C280" s="59"/>
      <c r="D280" s="59"/>
    </row>
    <row r="281" spans="1:4" ht="12.75">
      <c r="A281" s="59"/>
      <c r="B281" s="59"/>
      <c r="C281" s="59"/>
      <c r="D281" s="59"/>
    </row>
    <row r="282" spans="1:4" ht="12.75">
      <c r="A282" s="59"/>
      <c r="B282" s="59"/>
      <c r="C282" s="59"/>
      <c r="D282" s="59"/>
    </row>
    <row r="283" spans="1:4" ht="12.75">
      <c r="A283" s="59"/>
      <c r="B283" s="59"/>
      <c r="C283" s="59"/>
      <c r="D283" s="59"/>
    </row>
    <row r="284" spans="1:4" ht="12.75">
      <c r="A284" s="59"/>
      <c r="B284" s="59"/>
      <c r="C284" s="59"/>
      <c r="D284" s="59"/>
    </row>
    <row r="285" spans="1:4" ht="12.75">
      <c r="A285" s="59"/>
      <c r="B285" s="59"/>
      <c r="C285" s="59"/>
      <c r="D285" s="59"/>
    </row>
    <row r="286" spans="1:4" ht="12.75">
      <c r="A286" s="59"/>
      <c r="B286" s="59"/>
      <c r="C286" s="59"/>
      <c r="D286" s="59"/>
    </row>
    <row r="287" spans="1:4" ht="12.75">
      <c r="A287" s="59"/>
      <c r="B287" s="59"/>
      <c r="C287" s="59"/>
      <c r="D287" s="59"/>
    </row>
    <row r="288" spans="1:4" ht="12.75">
      <c r="A288" s="59"/>
      <c r="B288" s="59"/>
      <c r="C288" s="59"/>
      <c r="D288" s="59"/>
    </row>
    <row r="289" spans="1:4" ht="12.75">
      <c r="A289" s="59"/>
      <c r="B289" s="59"/>
      <c r="C289" s="59"/>
      <c r="D289" s="59"/>
    </row>
    <row r="290" spans="1:4" ht="12.75">
      <c r="A290" s="59"/>
      <c r="B290" s="59"/>
      <c r="C290" s="59"/>
      <c r="D290" s="59"/>
    </row>
    <row r="291" spans="1:4" ht="12.75">
      <c r="A291" s="59"/>
      <c r="B291" s="59"/>
      <c r="C291" s="59"/>
      <c r="D291" s="59"/>
    </row>
    <row r="292" spans="1:4" ht="12.75">
      <c r="A292" s="59"/>
      <c r="B292" s="59"/>
      <c r="C292" s="59"/>
      <c r="D292" s="59"/>
    </row>
    <row r="293" spans="1:4" ht="12.75">
      <c r="A293" s="59"/>
      <c r="B293" s="59"/>
      <c r="C293" s="59"/>
      <c r="D293" s="59"/>
    </row>
    <row r="294" spans="1:4" ht="12.75">
      <c r="A294" s="59"/>
      <c r="B294" s="59"/>
      <c r="C294" s="59"/>
      <c r="D294" s="59"/>
    </row>
    <row r="295" spans="1:4" ht="12.75">
      <c r="A295" s="59"/>
      <c r="B295" s="59"/>
      <c r="C295" s="59"/>
      <c r="D295" s="59"/>
    </row>
    <row r="296" spans="1:4" ht="12.75">
      <c r="A296" s="59"/>
      <c r="B296" s="59"/>
      <c r="C296" s="59"/>
      <c r="D296" s="59"/>
    </row>
    <row r="297" spans="1:4" ht="12.75">
      <c r="A297" s="59"/>
      <c r="B297" s="59"/>
      <c r="C297" s="59"/>
      <c r="D297" s="59"/>
    </row>
    <row r="298" spans="1:4" ht="12.75">
      <c r="A298" s="59"/>
      <c r="B298" s="59"/>
      <c r="C298" s="59"/>
      <c r="D298" s="59"/>
    </row>
    <row r="299" spans="1:4" ht="12.75">
      <c r="A299" s="59"/>
      <c r="B299" s="59"/>
      <c r="C299" s="59"/>
      <c r="D299" s="59"/>
    </row>
    <row r="300" spans="1:4" ht="12.75">
      <c r="A300" s="59"/>
      <c r="B300" s="59"/>
      <c r="C300" s="59"/>
      <c r="D300" s="59"/>
    </row>
    <row r="301" spans="1:4" ht="12.75">
      <c r="A301" s="59"/>
      <c r="B301" s="59"/>
      <c r="C301" s="59"/>
      <c r="D301" s="59"/>
    </row>
    <row r="302" spans="1:4" ht="12.75">
      <c r="A302" s="59"/>
      <c r="B302" s="59"/>
      <c r="C302" s="59"/>
      <c r="D302" s="59"/>
    </row>
    <row r="303" spans="1:4" ht="12.75">
      <c r="A303" s="59"/>
      <c r="B303" s="59"/>
      <c r="C303" s="59"/>
      <c r="D303" s="59"/>
    </row>
    <row r="304" spans="1:4" ht="12.75">
      <c r="A304" s="59"/>
      <c r="B304" s="59"/>
      <c r="C304" s="59"/>
      <c r="D304" s="59"/>
    </row>
    <row r="305" spans="1:4" ht="12.75">
      <c r="A305" s="59"/>
      <c r="B305" s="59"/>
      <c r="C305" s="59"/>
      <c r="D305" s="59"/>
    </row>
    <row r="306" spans="1:4" ht="12.75">
      <c r="A306" s="59"/>
      <c r="B306" s="59"/>
      <c r="C306" s="59"/>
      <c r="D306" s="59"/>
    </row>
    <row r="307" spans="1:4" ht="12.75">
      <c r="A307" s="59"/>
      <c r="B307" s="59"/>
      <c r="C307" s="59"/>
      <c r="D307" s="59"/>
    </row>
    <row r="308" spans="1:4" ht="12.75">
      <c r="A308" s="59"/>
      <c r="B308" s="59"/>
      <c r="C308" s="59"/>
      <c r="D308" s="59"/>
    </row>
    <row r="309" spans="1:4" ht="12.75">
      <c r="A309" s="59"/>
      <c r="B309" s="59"/>
      <c r="C309" s="59"/>
      <c r="D309" s="59"/>
    </row>
    <row r="310" spans="1:4" ht="12.75">
      <c r="A310" s="59"/>
      <c r="B310" s="59"/>
      <c r="C310" s="59"/>
      <c r="D310" s="59"/>
    </row>
    <row r="311" spans="1:4" ht="12.75">
      <c r="A311" s="59"/>
      <c r="B311" s="59"/>
      <c r="C311" s="59"/>
      <c r="D311" s="59"/>
    </row>
    <row r="312" spans="1:4" ht="12.75">
      <c r="A312" s="59"/>
      <c r="B312" s="59"/>
      <c r="C312" s="59"/>
      <c r="D312" s="59"/>
    </row>
    <row r="313" spans="1:4" ht="12.75">
      <c r="A313" s="59"/>
      <c r="B313" s="59"/>
      <c r="C313" s="59"/>
      <c r="D313" s="59"/>
    </row>
    <row r="314" spans="1:4" ht="12.75">
      <c r="A314" s="59"/>
      <c r="B314" s="59"/>
      <c r="C314" s="59"/>
      <c r="D314" s="59"/>
    </row>
    <row r="315" spans="1:4" ht="12.75">
      <c r="A315" s="59"/>
      <c r="B315" s="59"/>
      <c r="C315" s="59"/>
      <c r="D315" s="59"/>
    </row>
    <row r="316" spans="1:4" ht="12.75">
      <c r="A316" s="59"/>
      <c r="B316" s="59"/>
      <c r="C316" s="59"/>
      <c r="D316" s="59"/>
    </row>
    <row r="317" spans="1:4" ht="12.75">
      <c r="A317" s="59"/>
      <c r="B317" s="59"/>
      <c r="C317" s="59"/>
      <c r="D317" s="59"/>
    </row>
    <row r="318" spans="1:4" ht="12.75">
      <c r="A318" s="59"/>
      <c r="B318" s="59"/>
      <c r="C318" s="59"/>
      <c r="D318" s="59"/>
    </row>
    <row r="319" spans="1:4" ht="12.75">
      <c r="A319" s="59"/>
      <c r="B319" s="59"/>
      <c r="C319" s="59"/>
      <c r="D319" s="59"/>
    </row>
    <row r="320" spans="1:4" ht="12.75">
      <c r="A320" s="59"/>
      <c r="B320" s="59"/>
      <c r="C320" s="59"/>
      <c r="D320" s="59"/>
    </row>
    <row r="321" spans="1:4" ht="12.75">
      <c r="A321" s="59"/>
      <c r="B321" s="59"/>
      <c r="C321" s="59"/>
      <c r="D321" s="59"/>
    </row>
    <row r="322" spans="1:4" ht="12.75">
      <c r="A322" s="59"/>
      <c r="B322" s="59"/>
      <c r="C322" s="59"/>
      <c r="D322" s="59"/>
    </row>
    <row r="323" spans="1:4" ht="12.75">
      <c r="A323" s="59"/>
      <c r="B323" s="59"/>
      <c r="C323" s="59"/>
      <c r="D323" s="59"/>
    </row>
    <row r="324" spans="1:4" ht="12.75">
      <c r="A324" s="59"/>
      <c r="B324" s="59"/>
      <c r="C324" s="59"/>
      <c r="D324" s="59"/>
    </row>
    <row r="325" spans="1:4" ht="12.75">
      <c r="A325" s="59"/>
      <c r="B325" s="59"/>
      <c r="C325" s="59"/>
      <c r="D325" s="59"/>
    </row>
    <row r="326" spans="1:4" ht="12.75">
      <c r="A326" s="59"/>
      <c r="B326" s="59"/>
      <c r="C326" s="59"/>
      <c r="D326" s="59"/>
    </row>
    <row r="327" spans="1:4" ht="12.75">
      <c r="A327" s="59"/>
      <c r="B327" s="59"/>
      <c r="C327" s="59"/>
      <c r="D327" s="59"/>
    </row>
    <row r="328" spans="1:4" ht="12.75">
      <c r="A328" s="59"/>
      <c r="B328" s="59"/>
      <c r="C328" s="59"/>
      <c r="D328" s="59"/>
    </row>
    <row r="329" spans="1:4" ht="12.75">
      <c r="A329" s="59"/>
      <c r="B329" s="59"/>
      <c r="C329" s="59"/>
      <c r="D329" s="59"/>
    </row>
    <row r="330" spans="1:4" ht="12.75">
      <c r="A330" s="59"/>
      <c r="B330" s="59"/>
      <c r="C330" s="59"/>
      <c r="D330" s="59"/>
    </row>
    <row r="331" spans="1:4" ht="12.75">
      <c r="A331" s="59"/>
      <c r="B331" s="59"/>
      <c r="C331" s="59"/>
      <c r="D331" s="59"/>
    </row>
    <row r="332" spans="1:4" ht="12.75">
      <c r="A332" s="59"/>
      <c r="B332" s="59"/>
      <c r="C332" s="59"/>
      <c r="D332" s="59"/>
    </row>
    <row r="333" spans="1:4" ht="12.75">
      <c r="A333" s="59"/>
      <c r="B333" s="59"/>
      <c r="C333" s="59"/>
      <c r="D333" s="59"/>
    </row>
    <row r="334" spans="1:4" ht="12.75">
      <c r="A334" s="59"/>
      <c r="B334" s="59"/>
      <c r="C334" s="59"/>
      <c r="D334" s="59"/>
    </row>
    <row r="335" spans="1:4" ht="12.75">
      <c r="A335" s="59"/>
      <c r="B335" s="59"/>
      <c r="C335" s="59"/>
      <c r="D335" s="59"/>
    </row>
    <row r="336" spans="1:4" ht="12.75">
      <c r="A336" s="59"/>
      <c r="B336" s="59"/>
      <c r="C336" s="59"/>
      <c r="D336" s="59"/>
    </row>
    <row r="337" spans="1:4" ht="12.75">
      <c r="A337" s="59"/>
      <c r="B337" s="59"/>
      <c r="C337" s="59"/>
      <c r="D337" s="59"/>
    </row>
    <row r="338" spans="1:4" ht="12.75">
      <c r="A338" s="59"/>
      <c r="B338" s="59"/>
      <c r="C338" s="59"/>
      <c r="D338" s="59"/>
    </row>
    <row r="339" spans="1:4" ht="12.75">
      <c r="A339" s="59"/>
      <c r="B339" s="59"/>
      <c r="C339" s="59"/>
      <c r="D339" s="59"/>
    </row>
    <row r="340" spans="1:4" ht="12.75">
      <c r="A340" s="59"/>
      <c r="B340" s="59"/>
      <c r="C340" s="59"/>
      <c r="D340" s="59"/>
    </row>
    <row r="341" spans="1:4" ht="12.75">
      <c r="A341" s="59"/>
      <c r="B341" s="59"/>
      <c r="C341" s="59"/>
      <c r="D341" s="59"/>
    </row>
    <row r="342" spans="1:4" ht="12.75">
      <c r="A342" s="59"/>
      <c r="B342" s="59"/>
      <c r="C342" s="59"/>
      <c r="D342" s="59"/>
    </row>
    <row r="343" spans="1:4" ht="12.75">
      <c r="A343" s="59"/>
      <c r="B343" s="59"/>
      <c r="C343" s="59"/>
      <c r="D343" s="59"/>
    </row>
    <row r="344" spans="1:4" ht="12.75">
      <c r="A344" s="59"/>
      <c r="B344" s="59"/>
      <c r="C344" s="59"/>
      <c r="D344" s="59"/>
    </row>
    <row r="345" spans="1:4" ht="12.75">
      <c r="A345" s="59"/>
      <c r="B345" s="59"/>
      <c r="C345" s="59"/>
      <c r="D345" s="59"/>
    </row>
    <row r="346" spans="1:4" ht="12.75">
      <c r="A346" s="59"/>
      <c r="B346" s="59"/>
      <c r="C346" s="59"/>
      <c r="D346" s="59"/>
    </row>
    <row r="347" spans="1:4" ht="12.75">
      <c r="A347" s="59"/>
      <c r="B347" s="59"/>
      <c r="C347" s="59"/>
      <c r="D347" s="59"/>
    </row>
    <row r="348" spans="1:4" ht="12.75">
      <c r="A348" s="59"/>
      <c r="B348" s="59"/>
      <c r="C348" s="59"/>
      <c r="D348" s="59"/>
    </row>
    <row r="349" spans="1:4" ht="12.75">
      <c r="A349" s="59"/>
      <c r="B349" s="59"/>
      <c r="C349" s="59"/>
      <c r="D349" s="59"/>
    </row>
    <row r="350" spans="1:4" ht="12.75">
      <c r="A350" s="59"/>
      <c r="B350" s="59"/>
      <c r="C350" s="59"/>
      <c r="D350" s="59"/>
    </row>
    <row r="351" spans="1:4" ht="12.75">
      <c r="A351" s="59"/>
      <c r="B351" s="59"/>
      <c r="C351" s="59"/>
      <c r="D351" s="59"/>
    </row>
    <row r="352" spans="1:4" ht="12.75">
      <c r="A352" s="59"/>
      <c r="B352" s="59"/>
      <c r="C352" s="59"/>
      <c r="D352" s="59"/>
    </row>
    <row r="353" spans="1:4" ht="12.75">
      <c r="A353" s="59"/>
      <c r="B353" s="59"/>
      <c r="C353" s="59"/>
      <c r="D353" s="59"/>
    </row>
    <row r="354" spans="1:4" ht="12.75">
      <c r="A354" s="59"/>
      <c r="B354" s="59"/>
      <c r="C354" s="59"/>
      <c r="D354" s="59"/>
    </row>
    <row r="355" spans="1:4" ht="12.75">
      <c r="A355" s="59"/>
      <c r="B355" s="59"/>
      <c r="C355" s="59"/>
      <c r="D355" s="59"/>
    </row>
    <row r="356" spans="1:4" ht="12.75">
      <c r="A356" s="59"/>
      <c r="B356" s="59"/>
      <c r="C356" s="59"/>
      <c r="D356" s="59"/>
    </row>
    <row r="357" spans="1:4" ht="12.75">
      <c r="A357" s="59"/>
      <c r="B357" s="59"/>
      <c r="C357" s="59"/>
      <c r="D357" s="59"/>
    </row>
    <row r="358" spans="1:4" ht="12.75">
      <c r="A358" s="59"/>
      <c r="B358" s="59"/>
      <c r="C358" s="59"/>
      <c r="D358" s="59"/>
    </row>
    <row r="359" spans="1:4" ht="12.75">
      <c r="A359" s="59"/>
      <c r="B359" s="59"/>
      <c r="C359" s="59"/>
      <c r="D359" s="59"/>
    </row>
    <row r="360" spans="1:4" ht="12.75">
      <c r="A360" s="59"/>
      <c r="B360" s="59"/>
      <c r="C360" s="59"/>
      <c r="D360" s="59"/>
    </row>
    <row r="361" spans="1:4" ht="12.75">
      <c r="A361" s="59"/>
      <c r="B361" s="59"/>
      <c r="C361" s="59"/>
      <c r="D361" s="59"/>
    </row>
    <row r="362" spans="1:4" ht="12.75">
      <c r="A362" s="59"/>
      <c r="B362" s="59"/>
      <c r="C362" s="59"/>
      <c r="D362" s="59"/>
    </row>
    <row r="363" spans="1:4" ht="12.75">
      <c r="A363" s="59"/>
      <c r="B363" s="59"/>
      <c r="C363" s="59"/>
      <c r="D363" s="59"/>
    </row>
    <row r="364" spans="1:4" ht="12.75">
      <c r="A364" s="59"/>
      <c r="B364" s="59"/>
      <c r="C364" s="59"/>
      <c r="D364" s="59"/>
    </row>
    <row r="365" spans="1:4" ht="12.75">
      <c r="A365" s="59"/>
      <c r="B365" s="59"/>
      <c r="C365" s="59"/>
      <c r="D365" s="59"/>
    </row>
    <row r="366" spans="1:4" ht="12.75">
      <c r="A366" s="59"/>
      <c r="B366" s="59"/>
      <c r="C366" s="59"/>
      <c r="D366" s="59"/>
    </row>
    <row r="367" spans="1:4" ht="12.75">
      <c r="A367" s="59"/>
      <c r="B367" s="59"/>
      <c r="C367" s="59"/>
      <c r="D367" s="59"/>
    </row>
    <row r="368" spans="1:4" ht="12.75">
      <c r="A368" s="59"/>
      <c r="B368" s="59"/>
      <c r="C368" s="59"/>
      <c r="D368" s="59"/>
    </row>
    <row r="369" spans="1:4" ht="12.75">
      <c r="A369" s="59"/>
      <c r="B369" s="59"/>
      <c r="C369" s="59"/>
      <c r="D369" s="59"/>
    </row>
    <row r="370" spans="1:4" ht="12.75">
      <c r="A370" s="59"/>
      <c r="B370" s="59"/>
      <c r="C370" s="59"/>
      <c r="D370" s="59"/>
    </row>
    <row r="371" spans="1:4" ht="12.75">
      <c r="A371" s="59"/>
      <c r="B371" s="59"/>
      <c r="C371" s="59"/>
      <c r="D371" s="59"/>
    </row>
    <row r="372" spans="1:4" ht="12.75">
      <c r="A372" s="59"/>
      <c r="B372" s="59"/>
      <c r="C372" s="59"/>
      <c r="D372" s="59"/>
    </row>
    <row r="373" spans="1:4" ht="12.75">
      <c r="A373" s="59"/>
      <c r="B373" s="59"/>
      <c r="C373" s="59"/>
      <c r="D373" s="59"/>
    </row>
    <row r="374" spans="1:4" ht="12.75">
      <c r="A374" s="59"/>
      <c r="B374" s="59"/>
      <c r="C374" s="59"/>
      <c r="D374" s="59"/>
    </row>
    <row r="375" spans="1:4" ht="12.75">
      <c r="A375" s="59"/>
      <c r="B375" s="59"/>
      <c r="C375" s="59"/>
      <c r="D375" s="59"/>
    </row>
    <row r="376" spans="1:4" ht="12.75">
      <c r="A376" s="59"/>
      <c r="B376" s="59"/>
      <c r="C376" s="59"/>
      <c r="D376" s="59"/>
    </row>
    <row r="377" spans="1:4" ht="12.75">
      <c r="A377" s="59"/>
      <c r="B377" s="59"/>
      <c r="C377" s="59"/>
      <c r="D377" s="59"/>
    </row>
    <row r="378" spans="1:4" ht="12.75">
      <c r="A378" s="59"/>
      <c r="B378" s="59"/>
      <c r="C378" s="59"/>
      <c r="D378" s="59"/>
    </row>
    <row r="379" spans="1:4" ht="12.75">
      <c r="A379" s="59"/>
      <c r="B379" s="59"/>
      <c r="C379" s="59"/>
      <c r="D379" s="59"/>
    </row>
    <row r="380" spans="1:4" ht="12.75">
      <c r="A380" s="59"/>
      <c r="B380" s="59"/>
      <c r="C380" s="59"/>
      <c r="D380" s="59"/>
    </row>
    <row r="381" spans="1:4" ht="12.75">
      <c r="A381" s="59"/>
      <c r="B381" s="59"/>
      <c r="C381" s="59"/>
      <c r="D381" s="59"/>
    </row>
    <row r="382" spans="1:4" ht="12.75">
      <c r="A382" s="59"/>
      <c r="B382" s="59"/>
      <c r="C382" s="59"/>
      <c r="D382" s="59"/>
    </row>
    <row r="383" spans="1:4" ht="12.75">
      <c r="A383" s="59"/>
      <c r="B383" s="59"/>
      <c r="C383" s="59"/>
      <c r="D383" s="59"/>
    </row>
    <row r="384" spans="1:4" ht="12.75">
      <c r="A384" s="59"/>
      <c r="B384" s="59"/>
      <c r="C384" s="59"/>
      <c r="D384" s="59"/>
    </row>
    <row r="385" spans="1:4" ht="12.75">
      <c r="A385" s="59"/>
      <c r="B385" s="59"/>
      <c r="C385" s="59"/>
      <c r="D385" s="59"/>
    </row>
    <row r="386" spans="1:4" ht="12.75">
      <c r="A386" s="59"/>
      <c r="B386" s="59"/>
      <c r="C386" s="59"/>
      <c r="D386" s="59"/>
    </row>
    <row r="387" spans="1:4" ht="12.75">
      <c r="A387" s="59"/>
      <c r="B387" s="59"/>
      <c r="C387" s="59"/>
      <c r="D387" s="59"/>
    </row>
    <row r="388" spans="1:4" ht="12.75">
      <c r="A388" s="59"/>
      <c r="B388" s="59"/>
      <c r="C388" s="59"/>
      <c r="D388" s="59"/>
    </row>
    <row r="389" spans="1:4" ht="12.75">
      <c r="A389" s="59"/>
      <c r="B389" s="59"/>
      <c r="C389" s="59"/>
      <c r="D389" s="59"/>
    </row>
    <row r="390" spans="1:4" ht="12.75">
      <c r="A390" s="59"/>
      <c r="B390" s="59"/>
      <c r="C390" s="59"/>
      <c r="D390" s="59"/>
    </row>
    <row r="391" spans="1:4" ht="12.75">
      <c r="A391" s="59"/>
      <c r="B391" s="59"/>
      <c r="C391" s="59"/>
      <c r="D391" s="59"/>
    </row>
    <row r="392" spans="1:4" ht="12.75">
      <c r="A392" s="59"/>
      <c r="B392" s="59"/>
      <c r="C392" s="59"/>
      <c r="D392" s="59"/>
    </row>
    <row r="393" spans="1:4" ht="12.75">
      <c r="A393" s="59"/>
      <c r="B393" s="59"/>
      <c r="C393" s="59"/>
      <c r="D393" s="59"/>
    </row>
    <row r="394" spans="1:4" ht="12.75">
      <c r="A394" s="59"/>
      <c r="B394" s="59"/>
      <c r="C394" s="59"/>
      <c r="D394" s="59"/>
    </row>
    <row r="395" spans="1:4" ht="12.75">
      <c r="A395" s="59"/>
      <c r="B395" s="59"/>
      <c r="C395" s="59"/>
      <c r="D395" s="59"/>
    </row>
    <row r="396" spans="1:4" ht="12.75">
      <c r="A396" s="59"/>
      <c r="B396" s="59"/>
      <c r="C396" s="59"/>
      <c r="D396" s="59"/>
    </row>
    <row r="397" spans="1:4" ht="12.75">
      <c r="A397" s="59"/>
      <c r="B397" s="59"/>
      <c r="C397" s="59"/>
      <c r="D397" s="59"/>
    </row>
    <row r="398" spans="1:4" ht="12.75">
      <c r="A398" s="59"/>
      <c r="B398" s="59"/>
      <c r="C398" s="59"/>
      <c r="D398" s="59"/>
    </row>
    <row r="399" spans="1:4" ht="12.75">
      <c r="A399" s="59"/>
      <c r="B399" s="59"/>
      <c r="C399" s="59"/>
      <c r="D399" s="59"/>
    </row>
    <row r="400" spans="1:4" ht="12.75">
      <c r="A400" s="59"/>
      <c r="B400" s="59"/>
      <c r="C400" s="59"/>
      <c r="D400" s="59"/>
    </row>
    <row r="401" spans="1:4" ht="12.75">
      <c r="A401" s="59"/>
      <c r="B401" s="59"/>
      <c r="C401" s="59"/>
      <c r="D401" s="59"/>
    </row>
    <row r="402" spans="1:4" ht="12.75">
      <c r="A402" s="59"/>
      <c r="B402" s="59"/>
      <c r="C402" s="59"/>
      <c r="D402" s="59"/>
    </row>
    <row r="403" spans="1:4" ht="12.75">
      <c r="A403" s="59"/>
      <c r="B403" s="59"/>
      <c r="C403" s="59"/>
      <c r="D403" s="59"/>
    </row>
    <row r="404" spans="1:4" ht="12.75">
      <c r="A404" s="59"/>
      <c r="B404" s="59"/>
      <c r="C404" s="59"/>
      <c r="D404" s="59"/>
    </row>
    <row r="405" spans="1:4" ht="12.75">
      <c r="A405" s="59"/>
      <c r="B405" s="59"/>
      <c r="C405" s="59"/>
      <c r="D405" s="59"/>
    </row>
    <row r="406" spans="1:4" ht="12.75">
      <c r="A406" s="59"/>
      <c r="B406" s="59"/>
      <c r="C406" s="59"/>
      <c r="D406" s="59"/>
    </row>
    <row r="407" spans="1:4" ht="12.75">
      <c r="A407" s="59"/>
      <c r="B407" s="59"/>
      <c r="C407" s="59"/>
      <c r="D407" s="59"/>
    </row>
    <row r="408" spans="1:4" ht="12.75">
      <c r="A408" s="59"/>
      <c r="B408" s="59"/>
      <c r="C408" s="59"/>
      <c r="D408" s="59"/>
    </row>
    <row r="409" spans="1:4" ht="12.75">
      <c r="A409" s="59"/>
      <c r="B409" s="59"/>
      <c r="C409" s="59"/>
      <c r="D409" s="59"/>
    </row>
    <row r="410" spans="1:4" ht="12.75">
      <c r="A410" s="59"/>
      <c r="B410" s="59"/>
      <c r="C410" s="59"/>
      <c r="D410" s="59"/>
    </row>
    <row r="411" spans="1:4" ht="12.75">
      <c r="A411" s="59"/>
      <c r="B411" s="59"/>
      <c r="C411" s="59"/>
      <c r="D411" s="59"/>
    </row>
    <row r="412" spans="1:4" ht="12.75">
      <c r="A412" s="59"/>
      <c r="B412" s="59"/>
      <c r="C412" s="59"/>
      <c r="D412" s="59"/>
    </row>
    <row r="413" spans="1:4" ht="12.75">
      <c r="A413" s="59"/>
      <c r="B413" s="59"/>
      <c r="C413" s="59"/>
      <c r="D413" s="59"/>
    </row>
    <row r="414" spans="1:4" ht="12.75">
      <c r="A414" s="59"/>
      <c r="B414" s="59"/>
      <c r="C414" s="59"/>
      <c r="D414" s="59"/>
    </row>
    <row r="415" spans="1:4" ht="12.75">
      <c r="A415" s="59"/>
      <c r="B415" s="59"/>
      <c r="C415" s="59"/>
      <c r="D415" s="59"/>
    </row>
    <row r="416" spans="1:4" ht="12.75">
      <c r="A416" s="59"/>
      <c r="B416" s="59"/>
      <c r="C416" s="59"/>
      <c r="D416" s="59"/>
    </row>
    <row r="417" spans="1:4" ht="12.75">
      <c r="A417" s="59"/>
      <c r="B417" s="59"/>
      <c r="C417" s="59"/>
      <c r="D417" s="59"/>
    </row>
    <row r="418" spans="1:4" ht="12.75">
      <c r="A418" s="59"/>
      <c r="B418" s="59"/>
      <c r="C418" s="59"/>
      <c r="D418" s="59"/>
    </row>
    <row r="419" spans="1:4" ht="12.75">
      <c r="A419" s="59"/>
      <c r="B419" s="59"/>
      <c r="C419" s="59"/>
      <c r="D419" s="59"/>
    </row>
    <row r="420" spans="1:4" ht="12.75">
      <c r="A420" s="59"/>
      <c r="B420" s="59"/>
      <c r="C420" s="59"/>
      <c r="D420" s="59"/>
    </row>
    <row r="421" spans="1:4" ht="12.75">
      <c r="A421" s="59"/>
      <c r="B421" s="59"/>
      <c r="C421" s="59"/>
      <c r="D421" s="59"/>
    </row>
    <row r="422" spans="1:4" ht="12.75">
      <c r="A422" s="59"/>
      <c r="B422" s="59"/>
      <c r="C422" s="59"/>
      <c r="D422" s="59"/>
    </row>
    <row r="423" spans="1:4" ht="12.75">
      <c r="A423" s="59"/>
      <c r="B423" s="59"/>
      <c r="C423" s="59"/>
      <c r="D423" s="59"/>
    </row>
    <row r="424" spans="1:4" ht="12.75">
      <c r="A424" s="59"/>
      <c r="B424" s="59"/>
      <c r="C424" s="59"/>
      <c r="D424" s="59"/>
    </row>
    <row r="425" spans="1:4" ht="12.75">
      <c r="A425" s="59"/>
      <c r="B425" s="59"/>
      <c r="C425" s="59"/>
      <c r="D425" s="59"/>
    </row>
    <row r="426" spans="1:4" ht="12.75">
      <c r="A426" s="59"/>
      <c r="B426" s="59"/>
      <c r="C426" s="59"/>
      <c r="D426" s="59"/>
    </row>
    <row r="427" spans="1:4" ht="12.75">
      <c r="A427" s="59"/>
      <c r="B427" s="59"/>
      <c r="C427" s="59"/>
      <c r="D427" s="59"/>
    </row>
    <row r="428" spans="1:4" ht="12.75">
      <c r="A428" s="59"/>
      <c r="B428" s="59"/>
      <c r="C428" s="59"/>
      <c r="D428" s="59"/>
    </row>
    <row r="429" spans="1:4" ht="12.75">
      <c r="A429" s="59"/>
      <c r="B429" s="59"/>
      <c r="C429" s="59"/>
      <c r="D429" s="59"/>
    </row>
    <row r="430" spans="1:4" ht="12.75">
      <c r="A430" s="59"/>
      <c r="B430" s="59"/>
      <c r="C430" s="59"/>
      <c r="D430" s="59"/>
    </row>
    <row r="431" spans="1:4" ht="12.75">
      <c r="A431" s="59"/>
      <c r="B431" s="59"/>
      <c r="C431" s="59"/>
      <c r="D431" s="59"/>
    </row>
    <row r="432" spans="1:4" ht="12.75">
      <c r="A432" s="59"/>
      <c r="B432" s="59"/>
      <c r="C432" s="59"/>
      <c r="D432" s="59"/>
    </row>
    <row r="433" spans="1:4" ht="12.75">
      <c r="A433" s="59"/>
      <c r="B433" s="59"/>
      <c r="C433" s="59"/>
      <c r="D433" s="59"/>
    </row>
    <row r="434" spans="1:4" ht="12.75">
      <c r="A434" s="59"/>
      <c r="B434" s="59"/>
      <c r="C434" s="59"/>
      <c r="D434" s="59"/>
    </row>
    <row r="435" spans="1:4" ht="12.75">
      <c r="A435" s="59"/>
      <c r="B435" s="59"/>
      <c r="C435" s="59"/>
      <c r="D435" s="59"/>
    </row>
    <row r="436" spans="1:4" ht="12.75">
      <c r="A436" s="59"/>
      <c r="B436" s="59"/>
      <c r="C436" s="59"/>
      <c r="D436" s="59"/>
    </row>
    <row r="437" spans="1:4" ht="12.75">
      <c r="A437" s="59"/>
      <c r="B437" s="59"/>
      <c r="C437" s="59"/>
      <c r="D437" s="59"/>
    </row>
    <row r="438" spans="1:4" ht="12.75">
      <c r="A438" s="59"/>
      <c r="B438" s="59"/>
      <c r="C438" s="59"/>
      <c r="D438" s="59"/>
    </row>
    <row r="439" spans="1:4" ht="12.75">
      <c r="A439" s="59"/>
      <c r="B439" s="59"/>
      <c r="C439" s="59"/>
      <c r="D439" s="59"/>
    </row>
    <row r="440" spans="1:4" ht="12.75">
      <c r="A440" s="59"/>
      <c r="B440" s="59"/>
      <c r="C440" s="59"/>
      <c r="D440" s="59"/>
    </row>
    <row r="441" spans="1:4" ht="12.75">
      <c r="A441" s="59"/>
      <c r="B441" s="59"/>
      <c r="C441" s="59"/>
      <c r="D441" s="59"/>
    </row>
    <row r="442" spans="1:4" ht="12.75">
      <c r="A442" s="59"/>
      <c r="B442" s="59"/>
      <c r="C442" s="59"/>
      <c r="D442" s="59"/>
    </row>
    <row r="443" spans="1:4" ht="12.75">
      <c r="A443" s="59"/>
      <c r="B443" s="59"/>
      <c r="C443" s="59"/>
      <c r="D443" s="59"/>
    </row>
    <row r="444" spans="1:4" ht="12.75">
      <c r="A444" s="59"/>
      <c r="B444" s="59"/>
      <c r="C444" s="59"/>
      <c r="D444" s="59"/>
    </row>
    <row r="445" spans="1:4" ht="12.75">
      <c r="A445" s="59"/>
      <c r="B445" s="59"/>
      <c r="C445" s="59"/>
      <c r="D445" s="59"/>
    </row>
    <row r="446" spans="1:4" ht="12.75">
      <c r="A446" s="59"/>
      <c r="B446" s="59"/>
      <c r="C446" s="59"/>
      <c r="D446" s="59"/>
    </row>
    <row r="447" spans="1:4" ht="12.75">
      <c r="A447" s="59"/>
      <c r="B447" s="59"/>
      <c r="C447" s="59"/>
      <c r="D447" s="59"/>
    </row>
    <row r="448" spans="1:4" ht="12.75">
      <c r="A448" s="59"/>
      <c r="B448" s="59"/>
      <c r="C448" s="59"/>
      <c r="D448" s="59"/>
    </row>
    <row r="449" spans="1:4" ht="12.75">
      <c r="A449" s="59"/>
      <c r="B449" s="59"/>
      <c r="C449" s="59"/>
      <c r="D449" s="59"/>
    </row>
    <row r="450" spans="1:4" ht="12.75">
      <c r="A450" s="59"/>
      <c r="B450" s="59"/>
      <c r="C450" s="59"/>
      <c r="D450" s="59"/>
    </row>
    <row r="451" spans="1:4" ht="12.75">
      <c r="A451" s="59"/>
      <c r="B451" s="59"/>
      <c r="C451" s="59"/>
      <c r="D451" s="59"/>
    </row>
    <row r="452" spans="1:4" ht="12.75">
      <c r="A452" s="59"/>
      <c r="B452" s="59"/>
      <c r="C452" s="59"/>
      <c r="D452" s="59"/>
    </row>
    <row r="453" spans="1:4" ht="12.75">
      <c r="A453" s="59"/>
      <c r="B453" s="59"/>
      <c r="C453" s="59"/>
      <c r="D453" s="59"/>
    </row>
    <row r="454" spans="1:4" ht="12.75">
      <c r="A454" s="59"/>
      <c r="B454" s="59"/>
      <c r="C454" s="59"/>
      <c r="D454" s="59"/>
    </row>
    <row r="455" spans="1:4" ht="12.75">
      <c r="A455" s="59"/>
      <c r="B455" s="59"/>
      <c r="C455" s="59"/>
      <c r="D455" s="59"/>
    </row>
    <row r="456" spans="1:4" ht="12.75">
      <c r="A456" s="59"/>
      <c r="B456" s="59"/>
      <c r="C456" s="59"/>
      <c r="D456" s="59"/>
    </row>
    <row r="457" spans="1:4" ht="12.75">
      <c r="A457" s="59"/>
      <c r="B457" s="59"/>
      <c r="C457" s="59"/>
      <c r="D457" s="59"/>
    </row>
    <row r="458" spans="1:4" ht="12.75">
      <c r="A458" s="59"/>
      <c r="B458" s="59"/>
      <c r="C458" s="59"/>
      <c r="D458" s="59"/>
    </row>
    <row r="459" spans="1:4" ht="12.75">
      <c r="A459" s="59"/>
      <c r="B459" s="59"/>
      <c r="C459" s="59"/>
      <c r="D459" s="59"/>
    </row>
    <row r="460" spans="1:4" ht="12.75">
      <c r="A460" s="59"/>
      <c r="B460" s="59"/>
      <c r="C460" s="59"/>
      <c r="D460" s="59"/>
    </row>
    <row r="461" spans="1:4" ht="12.75">
      <c r="A461" s="59"/>
      <c r="B461" s="59"/>
      <c r="C461" s="59"/>
      <c r="D461" s="59"/>
    </row>
    <row r="462" spans="1:4" ht="12.75">
      <c r="A462" s="59"/>
      <c r="B462" s="59"/>
      <c r="C462" s="59"/>
      <c r="D462" s="59"/>
    </row>
    <row r="463" spans="1:4" ht="12.75">
      <c r="A463" s="59"/>
      <c r="B463" s="59"/>
      <c r="C463" s="59"/>
      <c r="D463" s="59"/>
    </row>
    <row r="464" spans="1:4" ht="12.75">
      <c r="A464" s="59"/>
      <c r="B464" s="59"/>
      <c r="C464" s="59"/>
      <c r="D464" s="59"/>
    </row>
    <row r="465" spans="1:4" ht="12.75">
      <c r="A465" s="59"/>
      <c r="B465" s="59"/>
      <c r="C465" s="59"/>
      <c r="D465" s="59"/>
    </row>
    <row r="466" spans="1:4" ht="12.75">
      <c r="A466" s="59"/>
      <c r="B466" s="59"/>
      <c r="C466" s="59"/>
      <c r="D466" s="59"/>
    </row>
    <row r="467" spans="1:4" ht="12.75">
      <c r="A467" s="59"/>
      <c r="B467" s="59"/>
      <c r="C467" s="59"/>
      <c r="D467" s="59"/>
    </row>
    <row r="468" spans="1:4" ht="12.75">
      <c r="A468" s="59"/>
      <c r="B468" s="59"/>
      <c r="C468" s="59"/>
      <c r="D468" s="59"/>
    </row>
    <row r="469" spans="1:4" ht="12.75">
      <c r="A469" s="59"/>
      <c r="B469" s="59"/>
      <c r="C469" s="59"/>
      <c r="D469" s="59"/>
    </row>
    <row r="470" spans="1:4" ht="12.75">
      <c r="A470" s="59"/>
      <c r="B470" s="59"/>
      <c r="C470" s="59"/>
      <c r="D470" s="59"/>
    </row>
  </sheetData>
  <sheetProtection/>
  <mergeCells count="165">
    <mergeCell ref="FU4:FW4"/>
    <mergeCell ref="FU6:FW6"/>
    <mergeCell ref="FR4:FT4"/>
    <mergeCell ref="FR6:FT6"/>
    <mergeCell ref="FL4:FN4"/>
    <mergeCell ref="FL6:FN6"/>
    <mergeCell ref="FI4:FK4"/>
    <mergeCell ref="FI6:FK6"/>
    <mergeCell ref="FO4:FQ4"/>
    <mergeCell ref="FO6:FQ6"/>
    <mergeCell ref="FC4:FE4"/>
    <mergeCell ref="FC6:FE6"/>
    <mergeCell ref="EL4:EN4"/>
    <mergeCell ref="EL6:EN6"/>
    <mergeCell ref="EW4:EY4"/>
    <mergeCell ref="DN6:DP6"/>
    <mergeCell ref="EF4:EH4"/>
    <mergeCell ref="EF6:EH6"/>
    <mergeCell ref="EC4:EE4"/>
    <mergeCell ref="EC6:EE6"/>
    <mergeCell ref="DZ4:EB4"/>
    <mergeCell ref="DZ6:EB6"/>
    <mergeCell ref="DQ4:DS4"/>
    <mergeCell ref="DQ6:DS6"/>
    <mergeCell ref="DN4:DP4"/>
    <mergeCell ref="EI4:EK4"/>
    <mergeCell ref="DT4:DV4"/>
    <mergeCell ref="DT6:DV6"/>
    <mergeCell ref="DW4:DY4"/>
    <mergeCell ref="DW6:DY6"/>
    <mergeCell ref="EI6:EK6"/>
    <mergeCell ref="CK4:CM4"/>
    <mergeCell ref="DE4:DG4"/>
    <mergeCell ref="DE6:DG6"/>
    <mergeCell ref="DH4:DJ4"/>
    <mergeCell ref="DH6:DJ6"/>
    <mergeCell ref="CT4:CV4"/>
    <mergeCell ref="CT6:CV6"/>
    <mergeCell ref="CZ4:DB4"/>
    <mergeCell ref="CZ6:DB6"/>
    <mergeCell ref="BS4:BU4"/>
    <mergeCell ref="DK4:DM4"/>
    <mergeCell ref="DK6:DM6"/>
    <mergeCell ref="CW4:CY4"/>
    <mergeCell ref="CW6:CY6"/>
    <mergeCell ref="BY6:CA6"/>
    <mergeCell ref="CH4:CJ4"/>
    <mergeCell ref="CH6:CJ6"/>
    <mergeCell ref="CN4:CP4"/>
    <mergeCell ref="CN6:CP6"/>
    <mergeCell ref="Z6:AB6"/>
    <mergeCell ref="CQ4:CS4"/>
    <mergeCell ref="CQ6:CS6"/>
    <mergeCell ref="T4:V4"/>
    <mergeCell ref="AY4:BA4"/>
    <mergeCell ref="CE4:CG4"/>
    <mergeCell ref="CE6:CG6"/>
    <mergeCell ref="CB4:CD4"/>
    <mergeCell ref="CB6:CD6"/>
    <mergeCell ref="BE4:BG4"/>
    <mergeCell ref="AS4:AU4"/>
    <mergeCell ref="BK4:BM4"/>
    <mergeCell ref="A1:H3"/>
    <mergeCell ref="BN4:BP4"/>
    <mergeCell ref="BN6:BP6"/>
    <mergeCell ref="W4:Y4"/>
    <mergeCell ref="W6:Y6"/>
    <mergeCell ref="A4:A5"/>
    <mergeCell ref="AG4:AI4"/>
    <mergeCell ref="AG6:AI6"/>
    <mergeCell ref="AV36:AW36"/>
    <mergeCell ref="CK6:CM6"/>
    <mergeCell ref="AM6:AO6"/>
    <mergeCell ref="AJ6:AL6"/>
    <mergeCell ref="AP4:AR4"/>
    <mergeCell ref="BY4:CA4"/>
    <mergeCell ref="AM4:AO4"/>
    <mergeCell ref="BV4:BX4"/>
    <mergeCell ref="BV6:BX6"/>
    <mergeCell ref="BK6:BM6"/>
    <mergeCell ref="N6:O6"/>
    <mergeCell ref="J6:K6"/>
    <mergeCell ref="BH6:BJ6"/>
    <mergeCell ref="AS36:AT36"/>
    <mergeCell ref="AP36:AQ36"/>
    <mergeCell ref="AM36:AN36"/>
    <mergeCell ref="BE36:BF36"/>
    <mergeCell ref="AY6:BA6"/>
    <mergeCell ref="BE6:BG6"/>
    <mergeCell ref="BB36:BC36"/>
    <mergeCell ref="BS36:BT36"/>
    <mergeCell ref="AY36:AZ36"/>
    <mergeCell ref="AV6:AX6"/>
    <mergeCell ref="BN36:BO36"/>
    <mergeCell ref="Z4:AB4"/>
    <mergeCell ref="BK36:BL36"/>
    <mergeCell ref="AJ36:AK36"/>
    <mergeCell ref="AV4:AX4"/>
    <mergeCell ref="AP6:AR6"/>
    <mergeCell ref="AJ4:AL4"/>
    <mergeCell ref="F4:G4"/>
    <mergeCell ref="F36:G36"/>
    <mergeCell ref="BH4:BJ4"/>
    <mergeCell ref="L4:M4"/>
    <mergeCell ref="W36:X36"/>
    <mergeCell ref="R4:S4"/>
    <mergeCell ref="AC6:AE6"/>
    <mergeCell ref="T36:U36"/>
    <mergeCell ref="P36:Q36"/>
    <mergeCell ref="P4:Q4"/>
    <mergeCell ref="ET4:EV4"/>
    <mergeCell ref="ET6:EV6"/>
    <mergeCell ref="H6:I6"/>
    <mergeCell ref="AC4:AE4"/>
    <mergeCell ref="T6:V6"/>
    <mergeCell ref="R6:S6"/>
    <mergeCell ref="BS6:BU6"/>
    <mergeCell ref="N4:O4"/>
    <mergeCell ref="H4:I4"/>
    <mergeCell ref="J4:K4"/>
    <mergeCell ref="P6:Q6"/>
    <mergeCell ref="D36:E36"/>
    <mergeCell ref="R36:S36"/>
    <mergeCell ref="B36:C36"/>
    <mergeCell ref="A87:AG87"/>
    <mergeCell ref="Z36:AA36"/>
    <mergeCell ref="B6:C6"/>
    <mergeCell ref="D6:E6"/>
    <mergeCell ref="H36:I36"/>
    <mergeCell ref="N36:O36"/>
    <mergeCell ref="EZ4:FB4"/>
    <mergeCell ref="EZ6:FB6"/>
    <mergeCell ref="L6:M6"/>
    <mergeCell ref="B4:C4"/>
    <mergeCell ref="D4:E4"/>
    <mergeCell ref="EW6:EY6"/>
    <mergeCell ref="BB4:BD4"/>
    <mergeCell ref="F6:G6"/>
    <mergeCell ref="EQ4:ES4"/>
    <mergeCell ref="EQ6:ES6"/>
    <mergeCell ref="FX4:FZ4"/>
    <mergeCell ref="FX6:FZ6"/>
    <mergeCell ref="BH36:BI36"/>
    <mergeCell ref="BB6:BD6"/>
    <mergeCell ref="J36:K36"/>
    <mergeCell ref="L36:M36"/>
    <mergeCell ref="AG36:AH36"/>
    <mergeCell ref="FF4:FH4"/>
    <mergeCell ref="FF6:FH6"/>
    <mergeCell ref="AS6:AU6"/>
    <mergeCell ref="FZ105:GA105"/>
    <mergeCell ref="FV97:FX97"/>
    <mergeCell ref="FV98:FX98"/>
    <mergeCell ref="FV99:FX99"/>
    <mergeCell ref="FV100:FX100"/>
    <mergeCell ref="FV101:FX101"/>
    <mergeCell ref="FV102:FX102"/>
    <mergeCell ref="FV103:FX103"/>
    <mergeCell ref="FV104:FX104"/>
    <mergeCell ref="FV106:FX106"/>
    <mergeCell ref="FV107:FX107"/>
    <mergeCell ref="FV108:FX108"/>
    <mergeCell ref="FV109:FX109"/>
    <mergeCell ref="FV110:FX110"/>
    <mergeCell ref="FV105:FX105"/>
  </mergeCells>
  <printOptions/>
  <pageMargins left="0" right="0" top="0.3937007874015748" bottom="0.3937007874015748" header="0.5118110236220472" footer="0.5118110236220472"/>
  <pageSetup fitToWidth="0" fitToHeight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2013-08-02T07:19:40Z</cp:lastPrinted>
  <dcterms:created xsi:type="dcterms:W3CDTF">2008-10-01T07:10:45Z</dcterms:created>
  <dcterms:modified xsi:type="dcterms:W3CDTF">2013-12-02T11:49:53Z</dcterms:modified>
  <cp:category/>
  <cp:version/>
  <cp:contentType/>
  <cp:contentStatus/>
</cp:coreProperties>
</file>