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голосованию'!$A$1:$H$124</definedName>
  </definedNames>
  <calcPr fullCalcOnLoad="1" fullPrecision="0"/>
</workbook>
</file>

<file path=xl/sharedStrings.xml><?xml version="1.0" encoding="utf-8"?>
<sst xmlns="http://schemas.openxmlformats.org/spreadsheetml/2006/main" count="395" uniqueCount="249">
  <si>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</si>
  <si>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</si>
  <si>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</si>
  <si>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</si>
  <si>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</si>
  <si>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</si>
  <si>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</si>
  <si>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</si>
  <si>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</si>
  <si>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</si>
  <si>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</si>
  <si>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</si>
  <si>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</si>
  <si>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</si>
  <si>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</si>
  <si>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</si>
  <si>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</si>
  <si>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</si>
  <si>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</si>
  <si>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</si>
  <si>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</si>
  <si>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</si>
  <si>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</si>
  <si>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</si>
  <si>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</si>
  <si>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</si>
  <si>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</si>
  <si>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</si>
  <si>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</si>
  <si>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</si>
  <si>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</si>
  <si>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</si>
  <si>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</si>
  <si>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</si>
  <si>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</si>
  <si>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</si>
  <si>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</si>
  <si>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</si>
  <si>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</si>
  <si>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</si>
  <si>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</si>
  <si>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</si>
  <si>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</si>
  <si>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</si>
  <si>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</si>
  <si>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</si>
  <si>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</si>
  <si>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</si>
  <si>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</si>
  <si>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</si>
  <si>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</si>
  <si>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</si>
  <si>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</si>
  <si>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</si>
  <si>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</si>
  <si>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</si>
  <si>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</si>
  <si>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</si>
  <si>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</si>
  <si>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</si>
  <si>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</si>
  <si>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</si>
  <si>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</si>
  <si>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</si>
  <si>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</si>
  <si>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</si>
  <si>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</si>
  <si>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</si>
  <si>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</si>
  <si>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</si>
  <si>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</si>
  <si>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</si>
  <si>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</si>
  <si>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</si>
  <si>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</si>
  <si>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</si>
  <si>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</si>
  <si>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</si>
  <si>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</si>
  <si>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</si>
  <si>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</si>
  <si>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</si>
  <si>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</si>
  <si>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</si>
  <si>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</si>
  <si>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</si>
  <si>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</si>
  <si>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</si>
  <si>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</si>
  <si>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</si>
  <si>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</si>
  <si>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</si>
  <si>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</si>
  <si>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</si>
  <si>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</si>
  <si>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</si>
  <si>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</si>
  <si>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</si>
  <si>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</si>
  <si>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</si>
  <si>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</si>
  <si>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</si>
  <si>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</si>
  <si>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</si>
  <si>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)</t>
  </si>
  <si>
    <t>погрузка мусора на автотранспорт вручную</t>
  </si>
  <si>
    <t>посыпка территории песко - соляной смесью</t>
  </si>
  <si>
    <t>Обслуживание вводных и внутренних газопроводов жилого фонда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</si>
  <si>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</si>
  <si>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</si>
  <si>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</si>
  <si>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</si>
  <si>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</si>
  <si>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2013-2014 гг.</t>
  </si>
  <si>
    <t>договорная и претензионно-исковая работа, взыскание задолженности по ЖКУ</t>
  </si>
  <si>
    <t>очистка урн отмусора</t>
  </si>
  <si>
    <t>Поверка общедомовых приборов учета горячего водоснабжения</t>
  </si>
  <si>
    <t>замена ( поверка ) КИП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</si>
  <si>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</si>
  <si>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</si>
  <si>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</si>
  <si>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ремонт кровли</t>
  </si>
  <si>
    <t>Предлагаемый перечень работ по текущему ремонту                                       ( на выбор собственников)</t>
  </si>
  <si>
    <t>(стоимость услуг увеличена на 7% в соответствии с уровнем инфляции 2012г.)</t>
  </si>
  <si>
    <t>по адресу: ул.Ленинского Комсомола, д.45(S общ.=3865,0 м2, S зем.уч.=2234м2)</t>
  </si>
  <si>
    <t>Уборка лестничных клеток*</t>
  </si>
  <si>
    <t>ревизия задвижек отопления (диам.50мм-6 шт, диам.80мм-9 шт.)</t>
  </si>
  <si>
    <t>ревизия задвижек  ХВС (диам.80мм-2шт.)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</si>
  <si>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</si>
  <si>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</si>
  <si>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</si>
  <si>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</si>
  <si>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</si>
  <si>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ремонт дверей ( кровля )</t>
  </si>
  <si>
    <t>ремонт крыльца</t>
  </si>
  <si>
    <t>ремонт канализационных вытяжек</t>
  </si>
  <si>
    <t>косметический ремонт подъезда</t>
  </si>
  <si>
    <t>ремост системы электроосвещения</t>
  </si>
  <si>
    <t>ремонт кровли 200 м2</t>
  </si>
  <si>
    <t xml:space="preserve">ремонт штукатурки фасада </t>
  </si>
  <si>
    <t>ремонт подъезда № 1</t>
  </si>
  <si>
    <t>ремонт подъезда № 2</t>
  </si>
  <si>
    <t>замена почтовых ящиков 120 шт.</t>
  </si>
  <si>
    <t>ремонт и герметизация температурных швов (52 м.п.)</t>
  </si>
  <si>
    <t>Общество инвалидов</t>
  </si>
  <si>
    <t>115</t>
  </si>
  <si>
    <t>Ревизия эл.щитка, замена деталей</t>
  </si>
  <si>
    <t>Лицевой счет многоквартирного дома по адресу: ул. Ленинского Комсомола, д. 45 на период с 1 мая 2013 по 30 апреля 2014 года</t>
  </si>
  <si>
    <t>130</t>
  </si>
  <si>
    <t>132</t>
  </si>
  <si>
    <t>Замена лампочек 95 Вт в подъезде (кв.57)</t>
  </si>
  <si>
    <t>133</t>
  </si>
  <si>
    <t>Ревизия заадвижек ГВС ф50мм</t>
  </si>
  <si>
    <t>Регулировка датчика движения  (кв.92)</t>
  </si>
  <si>
    <t>124</t>
  </si>
  <si>
    <t>108</t>
  </si>
  <si>
    <t>Перевод ВВП на летнюю схему</t>
  </si>
  <si>
    <t>113</t>
  </si>
  <si>
    <t>145</t>
  </si>
  <si>
    <t>149</t>
  </si>
  <si>
    <t>Ревизия эл.щитка  (кв.41)</t>
  </si>
  <si>
    <t>139</t>
  </si>
  <si>
    <t>Устранение течи трубы с 10 кв.</t>
  </si>
  <si>
    <t>153</t>
  </si>
  <si>
    <t>Восстановление электроснабжения теплового узла</t>
  </si>
  <si>
    <t>152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</si>
  <si>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</si>
  <si>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</si>
  <si>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</si>
  <si>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</si>
  <si>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Бездоговорное потребление электроэнергии</t>
  </si>
  <si>
    <t>4400/1800008605</t>
  </si>
  <si>
    <t>163</t>
  </si>
  <si>
    <t>166</t>
  </si>
  <si>
    <t>Смена чугунных задвижек на стальные шар.краны (ф80-4шт)</t>
  </si>
  <si>
    <t>Подключение системы отопления после работ ТПК</t>
  </si>
  <si>
    <t>Демонтаж шар.крана ф25мм, смена задвижек на эл.узле (ф80-4шт)</t>
  </si>
  <si>
    <t>Замок навесной</t>
  </si>
  <si>
    <t>А/о 26</t>
  </si>
  <si>
    <t>170</t>
  </si>
  <si>
    <t>185</t>
  </si>
  <si>
    <t>Ревизия эл.щитка, замена деталей (кв.30)</t>
  </si>
  <si>
    <t>Устранение свища на лежаке ГВС</t>
  </si>
  <si>
    <t>190</t>
  </si>
  <si>
    <t>211</t>
  </si>
  <si>
    <t>Перевод ВВП на зимнюю схему</t>
  </si>
  <si>
    <t>226</t>
  </si>
  <si>
    <t>ремонт и герметизация температурных швов (52 м.п. + 18 м.п.)</t>
  </si>
  <si>
    <t>225</t>
  </si>
  <si>
    <t>Ревизия эл.щитка, замена деталей (кв.4)</t>
  </si>
  <si>
    <t>215</t>
  </si>
  <si>
    <t>Подключение эл.энергии жилого помещения (кв.113)</t>
  </si>
  <si>
    <t>224</t>
  </si>
  <si>
    <t>Замена стекол</t>
  </si>
  <si>
    <t>228</t>
  </si>
  <si>
    <t>Поступления от Ростелекома</t>
  </si>
  <si>
    <t>Поступления от Вымпелкома</t>
  </si>
  <si>
    <t>ООО "Основной ресурс"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</si>
  <si>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</si>
  <si>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</si>
  <si>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</si>
  <si>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</si>
  <si>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</si>
  <si>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</si>
  <si>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</si>
  <si>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</si>
  <si>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</si>
  <si>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</si>
  <si>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</si>
  <si>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</si>
  <si>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</si>
  <si>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Ростелеком+Вымпелком</t>
  </si>
  <si>
    <t>14841,60 (по тарифу)</t>
  </si>
  <si>
    <t>119</t>
  </si>
  <si>
    <t>256</t>
  </si>
  <si>
    <t>229</t>
  </si>
  <si>
    <t>30.09.2013 (акт от 11.11.13)</t>
  </si>
  <si>
    <t>30.09.2013 (акт от 7.10.13)</t>
  </si>
  <si>
    <t>Ревизия эл.щитка (кв.101)</t>
  </si>
  <si>
    <t>Замена стекла</t>
  </si>
  <si>
    <t>30.09.2013 (акт от 12.12.13)</t>
  </si>
  <si>
    <t>Ремонт канализац.стояка (кв.46)</t>
  </si>
  <si>
    <t>257</t>
  </si>
  <si>
    <t>Ревизия эл.щитка (кв.102)</t>
  </si>
  <si>
    <t>2</t>
  </si>
  <si>
    <t>Ревизия эл.щитка, замена деталей (кв.42)</t>
  </si>
  <si>
    <t>Ревизия эл.щитка, замена деталей (кв.31)</t>
  </si>
  <si>
    <t>8</t>
  </si>
  <si>
    <t>Устранение течи на ХВС (кв.54)</t>
  </si>
  <si>
    <t>22</t>
  </si>
  <si>
    <t>24</t>
  </si>
  <si>
    <t>Определение промочки течь канализации (кв.87)</t>
  </si>
  <si>
    <t>Регулировка датчика движения  (кв.40)</t>
  </si>
  <si>
    <t>29</t>
  </si>
  <si>
    <t>Устранение течи канализац.стояка (кв.99)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</si>
  <si>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</si>
  <si>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</si>
  <si>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</si>
  <si>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</si>
  <si>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Замена датчика движения и лампочки в подъезде (кв.118)</t>
  </si>
  <si>
    <t>34</t>
  </si>
  <si>
    <t xml:space="preserve">Установка доводчика </t>
  </si>
  <si>
    <t>Замена датчика движения и лампочки в подъезде (кв.92)</t>
  </si>
  <si>
    <t>37</t>
  </si>
  <si>
    <t>Услуги типографии по печати доп.соглашений</t>
  </si>
  <si>
    <t>151</t>
  </si>
  <si>
    <t>42</t>
  </si>
  <si>
    <t>81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</si>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</sst>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2" fontId="22" fillId="24" borderId="53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0" fontId="19" fillId="26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2" fillId="24" borderId="11" xfId="0" applyFont="1" applyFill="1" applyBorder="1" applyAlignment="1">
      <alignment horizontal="left" vertical="center" wrapText="1"/>
    </xf>
    <xf numFmtId="2" fontId="20" fillId="24" borderId="0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textRotation="90" wrapText="1"/>
    </xf>
    <xf numFmtId="0" fontId="18" fillId="24" borderId="40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18" fillId="24" borderId="40" xfId="0" applyFont="1" applyFill="1" applyBorder="1" applyAlignment="1">
      <alignment horizontal="center" vertical="center"/>
    </xf>
    <xf numFmtId="2" fontId="0" fillId="24" borderId="62" xfId="0" applyNumberFormat="1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 vertical="center" wrapText="1"/>
    </xf>
    <xf numFmtId="2" fontId="22" fillId="25" borderId="63" xfId="0" applyNumberFormat="1" applyFont="1" applyFill="1" applyBorder="1" applyAlignment="1">
      <alignment horizont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18" fillId="0" borderId="57" xfId="0" applyFont="1" applyFill="1" applyBorder="1" applyAlignment="1">
      <alignment horizontal="left" vertical="center" wrapText="1"/>
    </xf>
    <xf numFmtId="0" fontId="22" fillId="24" borderId="58" xfId="0" applyFont="1" applyFill="1" applyBorder="1" applyAlignment="1">
      <alignment horizontal="center" vertical="center" wrapText="1"/>
    </xf>
    <xf numFmtId="2" fontId="22" fillId="24" borderId="58" xfId="0" applyNumberFormat="1" applyFont="1" applyFill="1" applyBorder="1" applyAlignment="1">
      <alignment horizontal="center" vertical="center" wrapText="1"/>
    </xf>
    <xf numFmtId="2" fontId="22" fillId="25" borderId="58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/>
    </xf>
    <xf numFmtId="2" fontId="22" fillId="24" borderId="4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left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39" fillId="25" borderId="27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6" xfId="0" applyNumberFormat="1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14" fontId="0" fillId="0" borderId="36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wrapText="1"/>
    </xf>
    <xf numFmtId="49" fontId="0" fillId="28" borderId="29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 vertical="center" wrapText="1"/>
    </xf>
    <xf numFmtId="0" fontId="18" fillId="28" borderId="19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2" xfId="0" applyNumberFormat="1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38" fillId="28" borderId="19" xfId="0" applyFont="1" applyFill="1" applyBorder="1" applyAlignment="1">
      <alignment horizontal="center" vertical="center" wrapText="1"/>
    </xf>
    <xf numFmtId="2" fontId="18" fillId="28" borderId="14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 wrapText="1"/>
    </xf>
    <xf numFmtId="49" fontId="0" fillId="28" borderId="30" xfId="0" applyNumberFormat="1" applyFont="1" applyFill="1" applyBorder="1" applyAlignment="1">
      <alignment horizontal="center" vertical="center" wrapText="1"/>
    </xf>
    <xf numFmtId="2" fontId="18" fillId="28" borderId="16" xfId="0" applyNumberFormat="1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vertical="center" wrapText="1"/>
    </xf>
    <xf numFmtId="2" fontId="0" fillId="28" borderId="1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7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35" fillId="24" borderId="67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49" fontId="0" fillId="24" borderId="37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35" fillId="24" borderId="67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0" fillId="24" borderId="72" xfId="0" applyFont="1" applyFill="1" applyBorder="1" applyAlignment="1">
      <alignment horizontal="left" vertical="center" wrapText="1"/>
    </xf>
    <xf numFmtId="0" fontId="0" fillId="24" borderId="73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right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75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5">
          <cell r="FY85">
            <v>186569.63714285722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="75" zoomScaleNormal="75" zoomScalePageLayoutView="0" workbookViewId="0" topLeftCell="A55">
      <selection activeCell="D79" sqref="D79"/>
    </sheetView>
  </sheetViews>
  <sheetFormatPr defaultColWidth="9.00390625" defaultRowHeight="12.75"/>
  <cols>
    <col min="1" max="1" width="72.75390625" style="3" customWidth="1"/>
    <col min="2" max="2" width="19.75390625" style="3" customWidth="1"/>
    <col min="3" max="3" width="13.875" style="3" hidden="1" customWidth="1"/>
    <col min="4" max="4" width="16.7539062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34" hidden="1" customWidth="1"/>
    <col min="12" max="14" width="15.375" style="3" customWidth="1"/>
    <col min="15" max="16384" width="9.125" style="3" customWidth="1"/>
  </cols>
  <sheetData>
    <row r="1" spans="1:8" ht="16.5" customHeight="1">
      <c r="A1" s="226" t="s">
        <v>30</v>
      </c>
      <c r="B1" s="227"/>
      <c r="C1" s="227"/>
      <c r="D1" s="227"/>
      <c r="E1" s="227"/>
      <c r="F1" s="227"/>
      <c r="G1" s="227"/>
      <c r="H1" s="227"/>
    </row>
    <row r="2" spans="2:8" ht="12.75" customHeight="1">
      <c r="B2" s="228" t="s">
        <v>31</v>
      </c>
      <c r="C2" s="228"/>
      <c r="D2" s="228"/>
      <c r="E2" s="228"/>
      <c r="F2" s="228"/>
      <c r="G2" s="227"/>
      <c r="H2" s="227"/>
    </row>
    <row r="3" spans="1:8" ht="22.5" customHeight="1">
      <c r="A3" s="113" t="s">
        <v>113</v>
      </c>
      <c r="B3" s="228" t="s">
        <v>32</v>
      </c>
      <c r="C3" s="228"/>
      <c r="D3" s="228"/>
      <c r="E3" s="228"/>
      <c r="F3" s="228"/>
      <c r="G3" s="227"/>
      <c r="H3" s="227"/>
    </row>
    <row r="4" spans="2:8" ht="14.25" customHeight="1">
      <c r="B4" s="228" t="s">
        <v>33</v>
      </c>
      <c r="C4" s="228"/>
      <c r="D4" s="228"/>
      <c r="E4" s="228"/>
      <c r="F4" s="228"/>
      <c r="G4" s="227"/>
      <c r="H4" s="227"/>
    </row>
    <row r="5" spans="1:8" s="96" customFormat="1" ht="39.75" customHeight="1">
      <c r="A5" s="229"/>
      <c r="B5" s="230"/>
      <c r="C5" s="230"/>
      <c r="D5" s="230"/>
      <c r="E5" s="230"/>
      <c r="F5" s="230"/>
      <c r="G5" s="230"/>
      <c r="H5" s="230"/>
    </row>
    <row r="6" spans="1:8" s="96" customFormat="1" ht="33" customHeight="1">
      <c r="A6" s="231" t="s">
        <v>123</v>
      </c>
      <c r="B6" s="232"/>
      <c r="C6" s="232"/>
      <c r="D6" s="232"/>
      <c r="E6" s="232"/>
      <c r="F6" s="232"/>
      <c r="G6" s="232"/>
      <c r="H6" s="232"/>
    </row>
    <row r="7" spans="1:11" s="135" customFormat="1" ht="22.5" customHeight="1">
      <c r="A7" s="233" t="s">
        <v>34</v>
      </c>
      <c r="B7" s="233"/>
      <c r="C7" s="233"/>
      <c r="D7" s="233"/>
      <c r="E7" s="234"/>
      <c r="F7" s="234"/>
      <c r="G7" s="234"/>
      <c r="H7" s="234"/>
      <c r="K7" s="136"/>
    </row>
    <row r="8" spans="1:8" s="137" customFormat="1" ht="18.75" customHeight="1">
      <c r="A8" s="233" t="s">
        <v>124</v>
      </c>
      <c r="B8" s="233"/>
      <c r="C8" s="233"/>
      <c r="D8" s="233"/>
      <c r="E8" s="234"/>
      <c r="F8" s="234"/>
      <c r="G8" s="234"/>
      <c r="H8" s="234"/>
    </row>
    <row r="9" spans="1:8" s="138" customFormat="1" ht="17.25" customHeight="1">
      <c r="A9" s="235" t="s">
        <v>104</v>
      </c>
      <c r="B9" s="235"/>
      <c r="C9" s="235"/>
      <c r="D9" s="235"/>
      <c r="E9" s="236"/>
      <c r="F9" s="236"/>
      <c r="G9" s="236"/>
      <c r="H9" s="236"/>
    </row>
    <row r="10" spans="1:8" s="137" customFormat="1" ht="30" customHeight="1" thickBot="1">
      <c r="A10" s="237" t="s">
        <v>35</v>
      </c>
      <c r="B10" s="237"/>
      <c r="C10" s="237"/>
      <c r="D10" s="237"/>
      <c r="E10" s="238"/>
      <c r="F10" s="238"/>
      <c r="G10" s="238"/>
      <c r="H10" s="238"/>
    </row>
    <row r="11" spans="1:11" s="6" customFormat="1" ht="139.5" customHeight="1" thickBot="1">
      <c r="A11" s="139" t="s">
        <v>0</v>
      </c>
      <c r="B11" s="140" t="s">
        <v>36</v>
      </c>
      <c r="C11" s="141" t="s">
        <v>37</v>
      </c>
      <c r="D11" s="141" t="s">
        <v>5</v>
      </c>
      <c r="E11" s="141" t="s">
        <v>37</v>
      </c>
      <c r="F11" s="97" t="s">
        <v>38</v>
      </c>
      <c r="G11" s="141" t="s">
        <v>37</v>
      </c>
      <c r="H11" s="97" t="s">
        <v>38</v>
      </c>
      <c r="K11" s="142"/>
    </row>
    <row r="12" spans="1:11" s="7" customFormat="1" ht="12.75">
      <c r="A12" s="143">
        <v>1</v>
      </c>
      <c r="B12" s="144">
        <v>2</v>
      </c>
      <c r="C12" s="144">
        <v>3</v>
      </c>
      <c r="D12" s="145"/>
      <c r="E12" s="144">
        <v>3</v>
      </c>
      <c r="F12" s="98">
        <v>4</v>
      </c>
      <c r="G12" s="146">
        <v>3</v>
      </c>
      <c r="H12" s="147">
        <v>4</v>
      </c>
      <c r="K12" s="148"/>
    </row>
    <row r="13" spans="1:11" s="7" customFormat="1" ht="49.5" customHeight="1">
      <c r="A13" s="239" t="s">
        <v>1</v>
      </c>
      <c r="B13" s="240"/>
      <c r="C13" s="240"/>
      <c r="D13" s="240"/>
      <c r="E13" s="240"/>
      <c r="F13" s="240"/>
      <c r="G13" s="241"/>
      <c r="H13" s="242"/>
      <c r="K13" s="148"/>
    </row>
    <row r="14" spans="1:11" s="6" customFormat="1" ht="15">
      <c r="A14" s="149" t="s">
        <v>39</v>
      </c>
      <c r="B14" s="8" t="s">
        <v>60</v>
      </c>
      <c r="C14" s="16">
        <f>F14*12</f>
        <v>0</v>
      </c>
      <c r="D14" s="17">
        <f>G14*I14</f>
        <v>111312</v>
      </c>
      <c r="E14" s="16">
        <f>H14*12</f>
        <v>28.8</v>
      </c>
      <c r="F14" s="100"/>
      <c r="G14" s="16">
        <f>H14*12</f>
        <v>28.8</v>
      </c>
      <c r="H14" s="16">
        <v>2.4</v>
      </c>
      <c r="I14" s="6">
        <v>3865</v>
      </c>
      <c r="J14" s="6">
        <v>1.07</v>
      </c>
      <c r="K14" s="142">
        <v>2.24</v>
      </c>
    </row>
    <row r="15" spans="1:11" s="12" customFormat="1" ht="29.25" customHeight="1">
      <c r="A15" s="123" t="s">
        <v>114</v>
      </c>
      <c r="B15" s="124" t="s">
        <v>40</v>
      </c>
      <c r="C15" s="125"/>
      <c r="D15" s="126"/>
      <c r="E15" s="127"/>
      <c r="F15" s="128"/>
      <c r="G15" s="127"/>
      <c r="H15" s="127"/>
      <c r="I15" s="6">
        <v>3865</v>
      </c>
      <c r="K15" s="114"/>
    </row>
    <row r="16" spans="1:11" s="12" customFormat="1" ht="15">
      <c r="A16" s="123" t="s">
        <v>41</v>
      </c>
      <c r="B16" s="124" t="s">
        <v>40</v>
      </c>
      <c r="C16" s="125"/>
      <c r="D16" s="126"/>
      <c r="E16" s="127"/>
      <c r="F16" s="128"/>
      <c r="G16" s="127"/>
      <c r="H16" s="127"/>
      <c r="I16" s="6">
        <v>3865</v>
      </c>
      <c r="K16" s="114"/>
    </row>
    <row r="17" spans="1:11" s="12" customFormat="1" ht="15">
      <c r="A17" s="123" t="s">
        <v>42</v>
      </c>
      <c r="B17" s="124" t="s">
        <v>43</v>
      </c>
      <c r="C17" s="125"/>
      <c r="D17" s="126"/>
      <c r="E17" s="127"/>
      <c r="F17" s="128"/>
      <c r="G17" s="127"/>
      <c r="H17" s="127"/>
      <c r="I17" s="6">
        <v>3865</v>
      </c>
      <c r="K17" s="114"/>
    </row>
    <row r="18" spans="1:11" s="12" customFormat="1" ht="15">
      <c r="A18" s="123" t="s">
        <v>44</v>
      </c>
      <c r="B18" s="124" t="s">
        <v>40</v>
      </c>
      <c r="C18" s="125"/>
      <c r="D18" s="126"/>
      <c r="E18" s="127"/>
      <c r="F18" s="128"/>
      <c r="G18" s="127"/>
      <c r="H18" s="127"/>
      <c r="I18" s="6">
        <v>3865</v>
      </c>
      <c r="K18" s="114"/>
    </row>
    <row r="19" spans="1:11" s="6" customFormat="1" ht="30">
      <c r="A19" s="149" t="s">
        <v>45</v>
      </c>
      <c r="B19" s="150" t="s">
        <v>47</v>
      </c>
      <c r="C19" s="16">
        <f>F19*12</f>
        <v>0</v>
      </c>
      <c r="D19" s="17">
        <f>G19*I19</f>
        <v>83020.2</v>
      </c>
      <c r="E19" s="16">
        <f>H19*12</f>
        <v>21.48</v>
      </c>
      <c r="F19" s="100"/>
      <c r="G19" s="16">
        <f>H19*12</f>
        <v>21.48</v>
      </c>
      <c r="H19" s="16">
        <v>1.79</v>
      </c>
      <c r="I19" s="6">
        <v>3865</v>
      </c>
      <c r="J19" s="6">
        <v>1.07</v>
      </c>
      <c r="K19" s="142">
        <v>1.67</v>
      </c>
    </row>
    <row r="20" spans="1:11" s="12" customFormat="1" ht="15">
      <c r="A20" s="115" t="s">
        <v>46</v>
      </c>
      <c r="B20" s="10" t="s">
        <v>47</v>
      </c>
      <c r="C20" s="99"/>
      <c r="D20" s="17"/>
      <c r="E20" s="16"/>
      <c r="F20" s="100"/>
      <c r="G20" s="16"/>
      <c r="H20" s="16"/>
      <c r="I20" s="6">
        <v>3865</v>
      </c>
      <c r="K20" s="114"/>
    </row>
    <row r="21" spans="1:11" s="12" customFormat="1" ht="15">
      <c r="A21" s="115" t="s">
        <v>48</v>
      </c>
      <c r="B21" s="10" t="s">
        <v>47</v>
      </c>
      <c r="C21" s="99"/>
      <c r="D21" s="17"/>
      <c r="E21" s="16"/>
      <c r="F21" s="100"/>
      <c r="G21" s="16"/>
      <c r="H21" s="16"/>
      <c r="I21" s="6">
        <v>3865</v>
      </c>
      <c r="K21" s="114"/>
    </row>
    <row r="22" spans="1:11" s="12" customFormat="1" ht="15">
      <c r="A22" s="151" t="s">
        <v>49</v>
      </c>
      <c r="B22" s="15" t="s">
        <v>50</v>
      </c>
      <c r="C22" s="99"/>
      <c r="D22" s="17"/>
      <c r="E22" s="16"/>
      <c r="F22" s="100"/>
      <c r="G22" s="16"/>
      <c r="H22" s="16"/>
      <c r="I22" s="6">
        <v>3865</v>
      </c>
      <c r="K22" s="114"/>
    </row>
    <row r="23" spans="1:11" s="12" customFormat="1" ht="15">
      <c r="A23" s="115" t="s">
        <v>51</v>
      </c>
      <c r="B23" s="10" t="s">
        <v>47</v>
      </c>
      <c r="C23" s="99"/>
      <c r="D23" s="17"/>
      <c r="E23" s="16"/>
      <c r="F23" s="100"/>
      <c r="G23" s="16"/>
      <c r="H23" s="16"/>
      <c r="I23" s="6">
        <v>3865</v>
      </c>
      <c r="K23" s="114"/>
    </row>
    <row r="24" spans="1:11" s="12" customFormat="1" ht="25.5">
      <c r="A24" s="115" t="s">
        <v>52</v>
      </c>
      <c r="B24" s="10" t="s">
        <v>53</v>
      </c>
      <c r="C24" s="99"/>
      <c r="D24" s="17"/>
      <c r="E24" s="16"/>
      <c r="F24" s="100"/>
      <c r="G24" s="16"/>
      <c r="H24" s="16"/>
      <c r="I24" s="6">
        <v>3865</v>
      </c>
      <c r="K24" s="114"/>
    </row>
    <row r="25" spans="1:11" s="12" customFormat="1" ht="15">
      <c r="A25" s="115" t="s">
        <v>105</v>
      </c>
      <c r="B25" s="10" t="s">
        <v>47</v>
      </c>
      <c r="C25" s="99"/>
      <c r="D25" s="17"/>
      <c r="E25" s="16"/>
      <c r="F25" s="100"/>
      <c r="G25" s="16"/>
      <c r="H25" s="16"/>
      <c r="I25" s="6">
        <v>3865</v>
      </c>
      <c r="K25" s="114"/>
    </row>
    <row r="26" spans="1:11" s="12" customFormat="1" ht="15">
      <c r="A26" s="116" t="s">
        <v>115</v>
      </c>
      <c r="B26" s="76" t="s">
        <v>47</v>
      </c>
      <c r="C26" s="99"/>
      <c r="D26" s="17"/>
      <c r="E26" s="16"/>
      <c r="F26" s="100"/>
      <c r="G26" s="16"/>
      <c r="H26" s="16"/>
      <c r="I26" s="6">
        <v>3865</v>
      </c>
      <c r="K26" s="114"/>
    </row>
    <row r="27" spans="1:11" s="12" customFormat="1" ht="26.25" thickBot="1">
      <c r="A27" s="117" t="s">
        <v>106</v>
      </c>
      <c r="B27" s="118" t="s">
        <v>54</v>
      </c>
      <c r="C27" s="99"/>
      <c r="D27" s="17"/>
      <c r="E27" s="16"/>
      <c r="F27" s="100"/>
      <c r="G27" s="16"/>
      <c r="H27" s="16"/>
      <c r="I27" s="6">
        <v>3865</v>
      </c>
      <c r="K27" s="114"/>
    </row>
    <row r="28" spans="1:11" s="9" customFormat="1" ht="15">
      <c r="A28" s="62" t="s">
        <v>55</v>
      </c>
      <c r="B28" s="8" t="s">
        <v>56</v>
      </c>
      <c r="C28" s="16">
        <f>F28*12</f>
        <v>0</v>
      </c>
      <c r="D28" s="17">
        <f>G28*I28</f>
        <v>29683.2</v>
      </c>
      <c r="E28" s="16">
        <f>H28*12</f>
        <v>7.68</v>
      </c>
      <c r="F28" s="101"/>
      <c r="G28" s="16">
        <f>H28*12</f>
        <v>7.68</v>
      </c>
      <c r="H28" s="16">
        <v>0.64</v>
      </c>
      <c r="I28" s="6">
        <v>3865</v>
      </c>
      <c r="J28" s="6">
        <v>1.07</v>
      </c>
      <c r="K28" s="142">
        <v>0.6</v>
      </c>
    </row>
    <row r="29" spans="1:11" s="6" customFormat="1" ht="15">
      <c r="A29" s="62" t="s">
        <v>57</v>
      </c>
      <c r="B29" s="8" t="s">
        <v>58</v>
      </c>
      <c r="C29" s="16">
        <f>F29*12</f>
        <v>0</v>
      </c>
      <c r="D29" s="17">
        <f>G29*I29</f>
        <v>96470.4</v>
      </c>
      <c r="E29" s="16">
        <f>H29*12</f>
        <v>24.96</v>
      </c>
      <c r="F29" s="101"/>
      <c r="G29" s="16">
        <f>H29*12</f>
        <v>24.96</v>
      </c>
      <c r="H29" s="16">
        <v>2.08</v>
      </c>
      <c r="I29" s="6">
        <v>3865</v>
      </c>
      <c r="J29" s="6">
        <v>1.07</v>
      </c>
      <c r="K29" s="142">
        <v>1.94</v>
      </c>
    </row>
    <row r="30" spans="1:11" s="7" customFormat="1" ht="30">
      <c r="A30" s="62" t="s">
        <v>59</v>
      </c>
      <c r="B30" s="8" t="s">
        <v>60</v>
      </c>
      <c r="C30" s="102"/>
      <c r="D30" s="17">
        <v>1733.72</v>
      </c>
      <c r="E30" s="102"/>
      <c r="F30" s="101"/>
      <c r="G30" s="16">
        <f aca="true" t="shared" si="0" ref="G30:G35">D30/I30</f>
        <v>0.45</v>
      </c>
      <c r="H30" s="16">
        <f aca="true" t="shared" si="1" ref="H30:H35">G30/12</f>
        <v>0.04</v>
      </c>
      <c r="I30" s="6">
        <v>3865</v>
      </c>
      <c r="J30" s="6">
        <v>1.07</v>
      </c>
      <c r="K30" s="142">
        <v>0.03</v>
      </c>
    </row>
    <row r="31" spans="1:11" s="7" customFormat="1" ht="30">
      <c r="A31" s="62" t="s">
        <v>61</v>
      </c>
      <c r="B31" s="8" t="s">
        <v>60</v>
      </c>
      <c r="C31" s="102"/>
      <c r="D31" s="17">
        <v>1733.72</v>
      </c>
      <c r="E31" s="102"/>
      <c r="F31" s="101"/>
      <c r="G31" s="16">
        <f t="shared" si="0"/>
        <v>0.45</v>
      </c>
      <c r="H31" s="16">
        <f t="shared" si="1"/>
        <v>0.04</v>
      </c>
      <c r="I31" s="6">
        <v>3865</v>
      </c>
      <c r="J31" s="6">
        <v>1.07</v>
      </c>
      <c r="K31" s="142">
        <v>0.03</v>
      </c>
    </row>
    <row r="32" spans="1:11" s="7" customFormat="1" ht="20.25" customHeight="1">
      <c r="A32" s="62" t="s">
        <v>62</v>
      </c>
      <c r="B32" s="8" t="s">
        <v>60</v>
      </c>
      <c r="C32" s="102"/>
      <c r="D32" s="17">
        <v>10948.1</v>
      </c>
      <c r="E32" s="102"/>
      <c r="F32" s="101"/>
      <c r="G32" s="16">
        <f t="shared" si="0"/>
        <v>2.83</v>
      </c>
      <c r="H32" s="16">
        <f t="shared" si="1"/>
        <v>0.24</v>
      </c>
      <c r="I32" s="6">
        <v>3865</v>
      </c>
      <c r="J32" s="6">
        <v>1.07</v>
      </c>
      <c r="K32" s="142">
        <v>0.22</v>
      </c>
    </row>
    <row r="33" spans="1:11" s="7" customFormat="1" ht="30" hidden="1">
      <c r="A33" s="62" t="s">
        <v>63</v>
      </c>
      <c r="B33" s="8" t="s">
        <v>53</v>
      </c>
      <c r="C33" s="102"/>
      <c r="D33" s="17">
        <f>G33*I33</f>
        <v>0</v>
      </c>
      <c r="E33" s="102"/>
      <c r="F33" s="101"/>
      <c r="G33" s="16">
        <f t="shared" si="0"/>
        <v>2.83</v>
      </c>
      <c r="H33" s="16">
        <f t="shared" si="1"/>
        <v>0.24</v>
      </c>
      <c r="I33" s="6">
        <v>3865</v>
      </c>
      <c r="J33" s="6">
        <v>1.07</v>
      </c>
      <c r="K33" s="142">
        <v>0</v>
      </c>
    </row>
    <row r="34" spans="1:11" s="7" customFormat="1" ht="30" hidden="1">
      <c r="A34" s="62" t="s">
        <v>116</v>
      </c>
      <c r="B34" s="8" t="s">
        <v>53</v>
      </c>
      <c r="C34" s="102"/>
      <c r="D34" s="17">
        <f>G34*I34</f>
        <v>0</v>
      </c>
      <c r="E34" s="102"/>
      <c r="F34" s="101"/>
      <c r="G34" s="16">
        <f t="shared" si="0"/>
        <v>2.83</v>
      </c>
      <c r="H34" s="16">
        <f t="shared" si="1"/>
        <v>0.24</v>
      </c>
      <c r="I34" s="6">
        <v>3865</v>
      </c>
      <c r="J34" s="6">
        <v>1.07</v>
      </c>
      <c r="K34" s="142">
        <v>0</v>
      </c>
    </row>
    <row r="35" spans="1:11" s="7" customFormat="1" ht="30">
      <c r="A35" s="62" t="s">
        <v>116</v>
      </c>
      <c r="B35" s="8" t="s">
        <v>53</v>
      </c>
      <c r="C35" s="102"/>
      <c r="D35" s="17">
        <v>3100.59</v>
      </c>
      <c r="E35" s="102"/>
      <c r="F35" s="101"/>
      <c r="G35" s="16">
        <f t="shared" si="0"/>
        <v>0.8</v>
      </c>
      <c r="H35" s="16">
        <f t="shared" si="1"/>
        <v>0.07</v>
      </c>
      <c r="I35" s="6">
        <v>3865</v>
      </c>
      <c r="J35" s="6">
        <v>1.07</v>
      </c>
      <c r="K35" s="142">
        <v>0</v>
      </c>
    </row>
    <row r="36" spans="1:11" s="7" customFormat="1" ht="30">
      <c r="A36" s="62" t="s">
        <v>107</v>
      </c>
      <c r="B36" s="8"/>
      <c r="C36" s="102">
        <f>F36*12</f>
        <v>0</v>
      </c>
      <c r="D36" s="17">
        <f>G36*I36</f>
        <v>8348.4</v>
      </c>
      <c r="E36" s="102">
        <f>H36*12</f>
        <v>2.16</v>
      </c>
      <c r="F36" s="101"/>
      <c r="G36" s="16">
        <f>H36*12</f>
        <v>2.16</v>
      </c>
      <c r="H36" s="16">
        <v>0.18</v>
      </c>
      <c r="I36" s="6">
        <v>3865</v>
      </c>
      <c r="J36" s="6">
        <v>1.07</v>
      </c>
      <c r="K36" s="142">
        <v>0.14</v>
      </c>
    </row>
    <row r="37" spans="1:11" s="6" customFormat="1" ht="15">
      <c r="A37" s="62" t="s">
        <v>64</v>
      </c>
      <c r="B37" s="8" t="s">
        <v>65</v>
      </c>
      <c r="C37" s="102">
        <f>F37*12</f>
        <v>0</v>
      </c>
      <c r="D37" s="17">
        <f>G37*I37</f>
        <v>1855.2</v>
      </c>
      <c r="E37" s="102">
        <f>H37*12</f>
        <v>0.48</v>
      </c>
      <c r="F37" s="101"/>
      <c r="G37" s="16">
        <f>H37*12</f>
        <v>0.48</v>
      </c>
      <c r="H37" s="16">
        <v>0.04</v>
      </c>
      <c r="I37" s="6">
        <v>3865</v>
      </c>
      <c r="J37" s="6">
        <v>1.07</v>
      </c>
      <c r="K37" s="142">
        <v>0.03</v>
      </c>
    </row>
    <row r="38" spans="1:11" s="6" customFormat="1" ht="15">
      <c r="A38" s="62" t="s">
        <v>66</v>
      </c>
      <c r="B38" s="152" t="s">
        <v>67</v>
      </c>
      <c r="C38" s="103">
        <f>F38*12</f>
        <v>0</v>
      </c>
      <c r="D38" s="17">
        <v>992.51</v>
      </c>
      <c r="E38" s="103">
        <f>H38*12</f>
        <v>0.24</v>
      </c>
      <c r="F38" s="104"/>
      <c r="G38" s="16">
        <f>D38/I38</f>
        <v>0.26</v>
      </c>
      <c r="H38" s="16">
        <f>G38/12</f>
        <v>0.02</v>
      </c>
      <c r="I38" s="6">
        <v>3865</v>
      </c>
      <c r="J38" s="6">
        <v>1.07</v>
      </c>
      <c r="K38" s="142">
        <v>0.02</v>
      </c>
    </row>
    <row r="39" spans="1:11" s="9" customFormat="1" ht="30">
      <c r="A39" s="62" t="s">
        <v>68</v>
      </c>
      <c r="B39" s="8" t="s">
        <v>69</v>
      </c>
      <c r="C39" s="102">
        <f>F39*12</f>
        <v>0</v>
      </c>
      <c r="D39" s="17">
        <v>1488.76</v>
      </c>
      <c r="E39" s="102">
        <f>H39*12</f>
        <v>0.36</v>
      </c>
      <c r="F39" s="101"/>
      <c r="G39" s="16">
        <f>D39/I39</f>
        <v>0.39</v>
      </c>
      <c r="H39" s="16">
        <f>G39/12</f>
        <v>0.03</v>
      </c>
      <c r="I39" s="6">
        <v>3865</v>
      </c>
      <c r="J39" s="6">
        <v>1.07</v>
      </c>
      <c r="K39" s="142">
        <v>0.03</v>
      </c>
    </row>
    <row r="40" spans="1:11" s="6" customFormat="1" ht="15">
      <c r="A40" s="62" t="s">
        <v>125</v>
      </c>
      <c r="B40" s="8" t="s">
        <v>47</v>
      </c>
      <c r="C40" s="16">
        <f>F40*12</f>
        <v>68178.6</v>
      </c>
      <c r="D40" s="17">
        <f>G40*I40</f>
        <v>67714.8</v>
      </c>
      <c r="E40" s="17">
        <f>H40*J40</f>
        <v>1.56</v>
      </c>
      <c r="F40" s="17">
        <f>I40*K40</f>
        <v>5681.55</v>
      </c>
      <c r="G40" s="16">
        <f>H40*12</f>
        <v>17.52</v>
      </c>
      <c r="H40" s="16">
        <v>1.46</v>
      </c>
      <c r="I40" s="6">
        <v>3865</v>
      </c>
      <c r="J40" s="6">
        <v>1.07</v>
      </c>
      <c r="K40" s="142">
        <v>1.47</v>
      </c>
    </row>
    <row r="41" spans="1:11" s="9" customFormat="1" ht="15">
      <c r="A41" s="62" t="s">
        <v>70</v>
      </c>
      <c r="B41" s="8"/>
      <c r="C41" s="16"/>
      <c r="D41" s="16">
        <f>D43+D44+D45+D46+D47+D48+D49+D50+D51+D52</f>
        <v>22833.56</v>
      </c>
      <c r="E41" s="16"/>
      <c r="F41" s="101"/>
      <c r="G41" s="16">
        <f>D41/I41</f>
        <v>5.91</v>
      </c>
      <c r="H41" s="16">
        <f>G41/12</f>
        <v>0.49</v>
      </c>
      <c r="I41" s="6">
        <v>3865</v>
      </c>
      <c r="J41" s="6">
        <v>1.07</v>
      </c>
      <c r="K41" s="142">
        <v>0.55</v>
      </c>
    </row>
    <row r="42" spans="1:11" s="7" customFormat="1" ht="15" hidden="1">
      <c r="A42" s="5"/>
      <c r="B42" s="10"/>
      <c r="C42" s="1"/>
      <c r="D42" s="18"/>
      <c r="E42" s="119"/>
      <c r="F42" s="120"/>
      <c r="G42" s="119"/>
      <c r="H42" s="119"/>
      <c r="I42" s="6">
        <v>3865</v>
      </c>
      <c r="J42" s="6"/>
      <c r="K42" s="142"/>
    </row>
    <row r="43" spans="1:11" s="7" customFormat="1" ht="15">
      <c r="A43" s="5" t="s">
        <v>72</v>
      </c>
      <c r="B43" s="10" t="s">
        <v>71</v>
      </c>
      <c r="C43" s="1"/>
      <c r="D43" s="18">
        <v>184.33</v>
      </c>
      <c r="E43" s="119"/>
      <c r="F43" s="120"/>
      <c r="G43" s="119"/>
      <c r="H43" s="119"/>
      <c r="I43" s="6">
        <v>3865</v>
      </c>
      <c r="J43" s="6">
        <v>1.07</v>
      </c>
      <c r="K43" s="142">
        <v>0.01</v>
      </c>
    </row>
    <row r="44" spans="1:11" s="7" customFormat="1" ht="15">
      <c r="A44" s="5" t="s">
        <v>73</v>
      </c>
      <c r="B44" s="10" t="s">
        <v>74</v>
      </c>
      <c r="C44" s="1">
        <f>F44*12</f>
        <v>0</v>
      </c>
      <c r="D44" s="18">
        <v>390.07</v>
      </c>
      <c r="E44" s="119">
        <f>H44*12</f>
        <v>0</v>
      </c>
      <c r="F44" s="120"/>
      <c r="G44" s="119"/>
      <c r="H44" s="119"/>
      <c r="I44" s="6">
        <v>3865</v>
      </c>
      <c r="J44" s="6">
        <v>1.07</v>
      </c>
      <c r="K44" s="142">
        <v>0.01</v>
      </c>
    </row>
    <row r="45" spans="1:11" s="7" customFormat="1" ht="15">
      <c r="A45" s="5" t="s">
        <v>126</v>
      </c>
      <c r="B45" s="10" t="s">
        <v>71</v>
      </c>
      <c r="C45" s="1">
        <f>F45*12</f>
        <v>0</v>
      </c>
      <c r="D45" s="18">
        <v>9602.28</v>
      </c>
      <c r="E45" s="119">
        <f>H45*12</f>
        <v>0</v>
      </c>
      <c r="F45" s="120"/>
      <c r="G45" s="119"/>
      <c r="H45" s="119"/>
      <c r="I45" s="6">
        <v>3865</v>
      </c>
      <c r="J45" s="6">
        <v>1.07</v>
      </c>
      <c r="K45" s="142">
        <v>0.2</v>
      </c>
    </row>
    <row r="46" spans="1:11" s="7" customFormat="1" ht="15">
      <c r="A46" s="5" t="s">
        <v>75</v>
      </c>
      <c r="B46" s="10" t="s">
        <v>71</v>
      </c>
      <c r="C46" s="1">
        <f>F46*12</f>
        <v>0</v>
      </c>
      <c r="D46" s="18">
        <v>743.35</v>
      </c>
      <c r="E46" s="119">
        <f>H46*12</f>
        <v>0</v>
      </c>
      <c r="F46" s="120"/>
      <c r="G46" s="119"/>
      <c r="H46" s="119"/>
      <c r="I46" s="6">
        <v>3865</v>
      </c>
      <c r="J46" s="6">
        <v>1.07</v>
      </c>
      <c r="K46" s="142">
        <v>0.01</v>
      </c>
    </row>
    <row r="47" spans="1:11" s="7" customFormat="1" ht="15">
      <c r="A47" s="5" t="s">
        <v>76</v>
      </c>
      <c r="B47" s="10" t="s">
        <v>71</v>
      </c>
      <c r="C47" s="1">
        <f>F47*12</f>
        <v>0</v>
      </c>
      <c r="D47" s="18">
        <v>3314.05</v>
      </c>
      <c r="E47" s="119">
        <f>H47*12</f>
        <v>0</v>
      </c>
      <c r="F47" s="120"/>
      <c r="G47" s="119"/>
      <c r="H47" s="119"/>
      <c r="I47" s="6">
        <v>3865</v>
      </c>
      <c r="J47" s="6">
        <v>1.07</v>
      </c>
      <c r="K47" s="142">
        <v>0.06</v>
      </c>
    </row>
    <row r="48" spans="1:11" s="7" customFormat="1" ht="15">
      <c r="A48" s="5" t="s">
        <v>77</v>
      </c>
      <c r="B48" s="10" t="s">
        <v>71</v>
      </c>
      <c r="C48" s="1">
        <f>F48*12</f>
        <v>0</v>
      </c>
      <c r="D48" s="18">
        <v>780.14</v>
      </c>
      <c r="E48" s="119">
        <f>H48*12</f>
        <v>0</v>
      </c>
      <c r="F48" s="120"/>
      <c r="G48" s="119"/>
      <c r="H48" s="119"/>
      <c r="I48" s="6">
        <v>3865</v>
      </c>
      <c r="J48" s="6">
        <v>1.07</v>
      </c>
      <c r="K48" s="142">
        <v>0.01</v>
      </c>
    </row>
    <row r="49" spans="1:11" s="7" customFormat="1" ht="15">
      <c r="A49" s="5" t="s">
        <v>78</v>
      </c>
      <c r="B49" s="10" t="s">
        <v>71</v>
      </c>
      <c r="C49" s="1"/>
      <c r="D49" s="18">
        <v>371.66</v>
      </c>
      <c r="E49" s="119"/>
      <c r="F49" s="120"/>
      <c r="G49" s="119"/>
      <c r="H49" s="119"/>
      <c r="I49" s="6">
        <v>3865</v>
      </c>
      <c r="J49" s="6">
        <v>1.07</v>
      </c>
      <c r="K49" s="142">
        <v>0.01</v>
      </c>
    </row>
    <row r="50" spans="1:11" s="7" customFormat="1" ht="15">
      <c r="A50" s="5" t="s">
        <v>79</v>
      </c>
      <c r="B50" s="10" t="s">
        <v>74</v>
      </c>
      <c r="C50" s="1"/>
      <c r="D50" s="18">
        <v>1486.7</v>
      </c>
      <c r="E50" s="119"/>
      <c r="F50" s="120"/>
      <c r="G50" s="119"/>
      <c r="H50" s="119"/>
      <c r="I50" s="6">
        <v>3865</v>
      </c>
      <c r="J50" s="6">
        <v>1.07</v>
      </c>
      <c r="K50" s="142">
        <v>0.03</v>
      </c>
    </row>
    <row r="51" spans="1:11" s="7" customFormat="1" ht="25.5">
      <c r="A51" s="5" t="s">
        <v>80</v>
      </c>
      <c r="B51" s="10" t="s">
        <v>71</v>
      </c>
      <c r="C51" s="1">
        <f>F51*12</f>
        <v>0</v>
      </c>
      <c r="D51" s="18">
        <v>3343.68</v>
      </c>
      <c r="E51" s="119">
        <f>H51*12</f>
        <v>0</v>
      </c>
      <c r="F51" s="120"/>
      <c r="G51" s="119"/>
      <c r="H51" s="119"/>
      <c r="I51" s="6">
        <v>3865</v>
      </c>
      <c r="J51" s="6">
        <v>1.07</v>
      </c>
      <c r="K51" s="142">
        <v>0.06</v>
      </c>
    </row>
    <row r="52" spans="1:11" s="7" customFormat="1" ht="15">
      <c r="A52" s="5" t="s">
        <v>81</v>
      </c>
      <c r="B52" s="10" t="s">
        <v>71</v>
      </c>
      <c r="C52" s="1"/>
      <c r="D52" s="18">
        <v>2617.3</v>
      </c>
      <c r="E52" s="119"/>
      <c r="F52" s="120"/>
      <c r="G52" s="119"/>
      <c r="H52" s="119"/>
      <c r="I52" s="6">
        <v>3865</v>
      </c>
      <c r="J52" s="6">
        <v>1.07</v>
      </c>
      <c r="K52" s="142">
        <v>0.01</v>
      </c>
    </row>
    <row r="53" spans="1:11" s="7" customFormat="1" ht="15" hidden="1">
      <c r="A53" s="5"/>
      <c r="B53" s="10"/>
      <c r="C53" s="105"/>
      <c r="D53" s="18"/>
      <c r="E53" s="121"/>
      <c r="F53" s="120"/>
      <c r="G53" s="119"/>
      <c r="H53" s="119"/>
      <c r="I53" s="6">
        <v>3865</v>
      </c>
      <c r="J53" s="6"/>
      <c r="K53" s="142"/>
    </row>
    <row r="54" spans="1:11" s="7" customFormat="1" ht="15" hidden="1">
      <c r="A54" s="5"/>
      <c r="B54" s="10"/>
      <c r="C54" s="1"/>
      <c r="D54" s="18"/>
      <c r="E54" s="119"/>
      <c r="F54" s="120"/>
      <c r="G54" s="119"/>
      <c r="H54" s="119"/>
      <c r="I54" s="6">
        <v>3865</v>
      </c>
      <c r="J54" s="6"/>
      <c r="K54" s="142"/>
    </row>
    <row r="55" spans="1:11" s="9" customFormat="1" ht="30">
      <c r="A55" s="62" t="s">
        <v>82</v>
      </c>
      <c r="B55" s="8"/>
      <c r="C55" s="16"/>
      <c r="D55" s="16">
        <f>D56+D57+D58+D59+D60</f>
        <v>12051.34</v>
      </c>
      <c r="E55" s="16"/>
      <c r="F55" s="101"/>
      <c r="G55" s="16">
        <f>D55/I55</f>
        <v>3.12</v>
      </c>
      <c r="H55" s="16">
        <f>G55/12</f>
        <v>0.26</v>
      </c>
      <c r="I55" s="6">
        <v>3865</v>
      </c>
      <c r="J55" s="6">
        <v>1.07</v>
      </c>
      <c r="K55" s="142">
        <v>0.66</v>
      </c>
    </row>
    <row r="56" spans="1:11" s="7" customFormat="1" ht="15">
      <c r="A56" s="5" t="s">
        <v>83</v>
      </c>
      <c r="B56" s="10" t="s">
        <v>84</v>
      </c>
      <c r="C56" s="1"/>
      <c r="D56" s="18">
        <v>2230.05</v>
      </c>
      <c r="E56" s="119"/>
      <c r="F56" s="120"/>
      <c r="G56" s="119"/>
      <c r="H56" s="119"/>
      <c r="I56" s="6">
        <v>3865</v>
      </c>
      <c r="J56" s="6">
        <v>1.07</v>
      </c>
      <c r="K56" s="142">
        <v>0.04</v>
      </c>
    </row>
    <row r="57" spans="1:11" s="7" customFormat="1" ht="25.5">
      <c r="A57" s="5" t="s">
        <v>85</v>
      </c>
      <c r="B57" s="10" t="s">
        <v>86</v>
      </c>
      <c r="C57" s="1"/>
      <c r="D57" s="18">
        <v>1486.7</v>
      </c>
      <c r="E57" s="119"/>
      <c r="F57" s="120"/>
      <c r="G57" s="119"/>
      <c r="H57" s="119"/>
      <c r="I57" s="6">
        <v>3865</v>
      </c>
      <c r="J57" s="6">
        <v>1.07</v>
      </c>
      <c r="K57" s="142">
        <v>0.03</v>
      </c>
    </row>
    <row r="58" spans="1:11" s="7" customFormat="1" ht="15">
      <c r="A58" s="5" t="s">
        <v>87</v>
      </c>
      <c r="B58" s="10" t="s">
        <v>88</v>
      </c>
      <c r="C58" s="1"/>
      <c r="D58" s="18">
        <v>1560.23</v>
      </c>
      <c r="E58" s="119"/>
      <c r="F58" s="120"/>
      <c r="G58" s="119"/>
      <c r="H58" s="119"/>
      <c r="I58" s="6">
        <v>3865</v>
      </c>
      <c r="J58" s="6">
        <v>1.07</v>
      </c>
      <c r="K58" s="142">
        <v>0.03</v>
      </c>
    </row>
    <row r="59" spans="1:11" s="7" customFormat="1" ht="26.25" customHeight="1">
      <c r="A59" s="5" t="s">
        <v>110</v>
      </c>
      <c r="B59" s="10" t="s">
        <v>111</v>
      </c>
      <c r="C59" s="1"/>
      <c r="D59" s="18">
        <v>1486.68</v>
      </c>
      <c r="E59" s="119"/>
      <c r="F59" s="120"/>
      <c r="G59" s="119"/>
      <c r="H59" s="119"/>
      <c r="I59" s="6">
        <v>3865</v>
      </c>
      <c r="J59" s="6">
        <v>1.07</v>
      </c>
      <c r="K59" s="142">
        <v>0.03</v>
      </c>
    </row>
    <row r="60" spans="1:11" s="7" customFormat="1" ht="15">
      <c r="A60" s="5" t="s">
        <v>89</v>
      </c>
      <c r="B60" s="10" t="s">
        <v>60</v>
      </c>
      <c r="C60" s="105"/>
      <c r="D60" s="18">
        <v>5287.68</v>
      </c>
      <c r="E60" s="121"/>
      <c r="F60" s="120"/>
      <c r="G60" s="119"/>
      <c r="H60" s="119"/>
      <c r="I60" s="6">
        <v>3865</v>
      </c>
      <c r="J60" s="6">
        <v>1.07</v>
      </c>
      <c r="K60" s="142">
        <v>0.11</v>
      </c>
    </row>
    <row r="61" spans="1:11" s="7" customFormat="1" ht="15" hidden="1">
      <c r="A61" s="5" t="s">
        <v>117</v>
      </c>
      <c r="B61" s="10" t="s">
        <v>71</v>
      </c>
      <c r="C61" s="1"/>
      <c r="D61" s="18">
        <f>G61*I61</f>
        <v>0</v>
      </c>
      <c r="E61" s="119"/>
      <c r="F61" s="120"/>
      <c r="G61" s="119">
        <f>H61*12</f>
        <v>0</v>
      </c>
      <c r="H61" s="119">
        <v>0</v>
      </c>
      <c r="I61" s="6">
        <v>3865</v>
      </c>
      <c r="J61" s="6">
        <v>1.07</v>
      </c>
      <c r="K61" s="142">
        <v>0</v>
      </c>
    </row>
    <row r="62" spans="1:11" s="7" customFormat="1" ht="30">
      <c r="A62" s="62" t="s">
        <v>112</v>
      </c>
      <c r="B62" s="10"/>
      <c r="C62" s="1"/>
      <c r="D62" s="16">
        <f>D63</f>
        <v>1428.84</v>
      </c>
      <c r="E62" s="119"/>
      <c r="F62" s="120"/>
      <c r="G62" s="16">
        <f>D62/I62</f>
        <v>0.37</v>
      </c>
      <c r="H62" s="16">
        <f>G62/12</f>
        <v>0.03</v>
      </c>
      <c r="I62" s="6">
        <v>3865</v>
      </c>
      <c r="J62" s="6">
        <v>1.07</v>
      </c>
      <c r="K62" s="142">
        <v>0.06</v>
      </c>
    </row>
    <row r="63" spans="1:11" s="7" customFormat="1" ht="15">
      <c r="A63" s="5" t="s">
        <v>127</v>
      </c>
      <c r="B63" s="10" t="s">
        <v>71</v>
      </c>
      <c r="C63" s="1"/>
      <c r="D63" s="18">
        <v>1428.84</v>
      </c>
      <c r="E63" s="119"/>
      <c r="F63" s="120"/>
      <c r="G63" s="119"/>
      <c r="H63" s="119"/>
      <c r="I63" s="6">
        <v>3865</v>
      </c>
      <c r="J63" s="6">
        <v>1.07</v>
      </c>
      <c r="K63" s="142">
        <v>0.03</v>
      </c>
    </row>
    <row r="64" spans="1:11" s="7" customFormat="1" ht="15" hidden="1">
      <c r="A64" s="5" t="s">
        <v>90</v>
      </c>
      <c r="B64" s="10" t="s">
        <v>60</v>
      </c>
      <c r="C64" s="1"/>
      <c r="D64" s="18">
        <f>G64*I64</f>
        <v>0</v>
      </c>
      <c r="E64" s="119"/>
      <c r="F64" s="120"/>
      <c r="G64" s="119">
        <f>H64*12</f>
        <v>0</v>
      </c>
      <c r="H64" s="119">
        <v>0</v>
      </c>
      <c r="I64" s="6">
        <v>3865</v>
      </c>
      <c r="J64" s="6">
        <v>1.07</v>
      </c>
      <c r="K64" s="142">
        <v>0</v>
      </c>
    </row>
    <row r="65" spans="1:11" s="7" customFormat="1" ht="15">
      <c r="A65" s="62" t="s">
        <v>91</v>
      </c>
      <c r="B65" s="10"/>
      <c r="C65" s="1"/>
      <c r="D65" s="16">
        <f>D67+D68</f>
        <v>13554.83</v>
      </c>
      <c r="E65" s="119"/>
      <c r="F65" s="120"/>
      <c r="G65" s="16">
        <f>D65/I65</f>
        <v>3.51</v>
      </c>
      <c r="H65" s="16">
        <f>G65/12</f>
        <v>0.29</v>
      </c>
      <c r="I65" s="6">
        <v>3865</v>
      </c>
      <c r="J65" s="6">
        <v>1.07</v>
      </c>
      <c r="K65" s="142">
        <v>0.27</v>
      </c>
    </row>
    <row r="66" spans="1:11" s="7" customFormat="1" ht="15" hidden="1">
      <c r="A66" s="5" t="s">
        <v>92</v>
      </c>
      <c r="B66" s="10" t="s">
        <v>60</v>
      </c>
      <c r="C66" s="1"/>
      <c r="D66" s="18">
        <f aca="true" t="shared" si="2" ref="D66:D73">G66*I66</f>
        <v>0</v>
      </c>
      <c r="E66" s="119"/>
      <c r="F66" s="120"/>
      <c r="G66" s="119">
        <f aca="true" t="shared" si="3" ref="G66:G73">H66*12</f>
        <v>0</v>
      </c>
      <c r="H66" s="119">
        <v>0</v>
      </c>
      <c r="I66" s="6">
        <v>3865</v>
      </c>
      <c r="J66" s="6">
        <v>1.07</v>
      </c>
      <c r="K66" s="142">
        <v>0</v>
      </c>
    </row>
    <row r="67" spans="1:11" s="7" customFormat="1" ht="15">
      <c r="A67" s="5" t="s">
        <v>93</v>
      </c>
      <c r="B67" s="10" t="s">
        <v>71</v>
      </c>
      <c r="C67" s="1"/>
      <c r="D67" s="18">
        <v>12777.8</v>
      </c>
      <c r="E67" s="119"/>
      <c r="F67" s="120"/>
      <c r="G67" s="119"/>
      <c r="H67" s="119"/>
      <c r="I67" s="6">
        <v>3865</v>
      </c>
      <c r="J67" s="6">
        <v>1.07</v>
      </c>
      <c r="K67" s="142">
        <v>0.26</v>
      </c>
    </row>
    <row r="68" spans="1:11" s="7" customFormat="1" ht="15">
      <c r="A68" s="5" t="s">
        <v>94</v>
      </c>
      <c r="B68" s="10" t="s">
        <v>71</v>
      </c>
      <c r="C68" s="1"/>
      <c r="D68" s="18">
        <v>777.03</v>
      </c>
      <c r="E68" s="119"/>
      <c r="F68" s="120"/>
      <c r="G68" s="119"/>
      <c r="H68" s="119"/>
      <c r="I68" s="6">
        <v>3865</v>
      </c>
      <c r="J68" s="6">
        <v>1.07</v>
      </c>
      <c r="K68" s="142">
        <v>0.01</v>
      </c>
    </row>
    <row r="69" spans="1:11" s="7" customFormat="1" ht="27.75" customHeight="1" hidden="1">
      <c r="A69" s="5" t="s">
        <v>128</v>
      </c>
      <c r="B69" s="10" t="s">
        <v>53</v>
      </c>
      <c r="C69" s="1"/>
      <c r="D69" s="18">
        <f t="shared" si="2"/>
        <v>0</v>
      </c>
      <c r="E69" s="119"/>
      <c r="F69" s="120"/>
      <c r="G69" s="119">
        <f t="shared" si="3"/>
        <v>0</v>
      </c>
      <c r="H69" s="119">
        <v>0</v>
      </c>
      <c r="I69" s="6">
        <v>3865</v>
      </c>
      <c r="J69" s="6">
        <v>1.07</v>
      </c>
      <c r="K69" s="142">
        <v>0</v>
      </c>
    </row>
    <row r="70" spans="1:11" s="7" customFormat="1" ht="25.5" hidden="1">
      <c r="A70" s="5" t="s">
        <v>129</v>
      </c>
      <c r="B70" s="10" t="s">
        <v>53</v>
      </c>
      <c r="C70" s="1"/>
      <c r="D70" s="18">
        <f t="shared" si="2"/>
        <v>0</v>
      </c>
      <c r="E70" s="119"/>
      <c r="F70" s="120"/>
      <c r="G70" s="119">
        <f t="shared" si="3"/>
        <v>0</v>
      </c>
      <c r="H70" s="119">
        <v>0</v>
      </c>
      <c r="I70" s="6">
        <v>3865</v>
      </c>
      <c r="J70" s="6">
        <v>1.07</v>
      </c>
      <c r="K70" s="142">
        <v>0</v>
      </c>
    </row>
    <row r="71" spans="1:11" s="7" customFormat="1" ht="25.5" hidden="1">
      <c r="A71" s="5" t="s">
        <v>130</v>
      </c>
      <c r="B71" s="10" t="s">
        <v>53</v>
      </c>
      <c r="C71" s="1"/>
      <c r="D71" s="18">
        <f t="shared" si="2"/>
        <v>0</v>
      </c>
      <c r="E71" s="119"/>
      <c r="F71" s="120"/>
      <c r="G71" s="119">
        <f t="shared" si="3"/>
        <v>0</v>
      </c>
      <c r="H71" s="119">
        <v>0</v>
      </c>
      <c r="I71" s="6">
        <v>3865</v>
      </c>
      <c r="J71" s="6">
        <v>1.07</v>
      </c>
      <c r="K71" s="142">
        <v>0</v>
      </c>
    </row>
    <row r="72" spans="1:11" s="7" customFormat="1" ht="25.5" hidden="1">
      <c r="A72" s="5" t="s">
        <v>131</v>
      </c>
      <c r="B72" s="10" t="s">
        <v>53</v>
      </c>
      <c r="C72" s="1"/>
      <c r="D72" s="18">
        <f t="shared" si="2"/>
        <v>0</v>
      </c>
      <c r="E72" s="119"/>
      <c r="F72" s="120"/>
      <c r="G72" s="119">
        <f t="shared" si="3"/>
        <v>0</v>
      </c>
      <c r="H72" s="119">
        <v>0</v>
      </c>
      <c r="I72" s="6">
        <v>3865</v>
      </c>
      <c r="J72" s="6">
        <v>1.07</v>
      </c>
      <c r="K72" s="142">
        <v>0</v>
      </c>
    </row>
    <row r="73" spans="1:11" s="7" customFormat="1" ht="25.5" hidden="1">
      <c r="A73" s="5" t="s">
        <v>132</v>
      </c>
      <c r="B73" s="10" t="s">
        <v>53</v>
      </c>
      <c r="C73" s="1"/>
      <c r="D73" s="18">
        <f t="shared" si="2"/>
        <v>0</v>
      </c>
      <c r="E73" s="119"/>
      <c r="F73" s="120"/>
      <c r="G73" s="119">
        <f t="shared" si="3"/>
        <v>0</v>
      </c>
      <c r="H73" s="119">
        <v>0</v>
      </c>
      <c r="I73" s="6">
        <v>3865</v>
      </c>
      <c r="J73" s="6">
        <v>1.07</v>
      </c>
      <c r="K73" s="142">
        <v>0</v>
      </c>
    </row>
    <row r="74" spans="1:11" s="7" customFormat="1" ht="15">
      <c r="A74" s="62" t="s">
        <v>95</v>
      </c>
      <c r="B74" s="10"/>
      <c r="C74" s="1"/>
      <c r="D74" s="16">
        <f>D75+D76</f>
        <v>1681.99</v>
      </c>
      <c r="E74" s="119"/>
      <c r="F74" s="120"/>
      <c r="G74" s="16">
        <f>D74/I74</f>
        <v>0.44</v>
      </c>
      <c r="H74" s="16">
        <f>G74/12</f>
        <v>0.04</v>
      </c>
      <c r="I74" s="6">
        <v>3865</v>
      </c>
      <c r="J74" s="6">
        <v>1.07</v>
      </c>
      <c r="K74" s="142">
        <v>0.16</v>
      </c>
    </row>
    <row r="75" spans="1:11" s="7" customFormat="1" ht="15">
      <c r="A75" s="5" t="s">
        <v>118</v>
      </c>
      <c r="B75" s="10" t="s">
        <v>71</v>
      </c>
      <c r="C75" s="1"/>
      <c r="D75" s="18">
        <v>932.26</v>
      </c>
      <c r="E75" s="119"/>
      <c r="F75" s="120"/>
      <c r="G75" s="119"/>
      <c r="H75" s="119"/>
      <c r="I75" s="6">
        <v>3865</v>
      </c>
      <c r="J75" s="6">
        <v>1.07</v>
      </c>
      <c r="K75" s="142">
        <v>0.02</v>
      </c>
    </row>
    <row r="76" spans="1:11" s="7" customFormat="1" ht="15">
      <c r="A76" s="5" t="s">
        <v>96</v>
      </c>
      <c r="B76" s="10" t="s">
        <v>71</v>
      </c>
      <c r="C76" s="1"/>
      <c r="D76" s="18">
        <v>749.73</v>
      </c>
      <c r="E76" s="119"/>
      <c r="F76" s="120"/>
      <c r="G76" s="119"/>
      <c r="H76" s="119"/>
      <c r="I76" s="6">
        <v>3865</v>
      </c>
      <c r="J76" s="6">
        <v>1.07</v>
      </c>
      <c r="K76" s="142">
        <v>0.01</v>
      </c>
    </row>
    <row r="77" spans="1:11" s="6" customFormat="1" ht="15">
      <c r="A77" s="62" t="s">
        <v>119</v>
      </c>
      <c r="B77" s="8"/>
      <c r="C77" s="16"/>
      <c r="D77" s="16">
        <f>D78</f>
        <v>1381.39</v>
      </c>
      <c r="E77" s="16"/>
      <c r="F77" s="101"/>
      <c r="G77" s="16">
        <f>D77/I77</f>
        <v>0.36</v>
      </c>
      <c r="H77" s="16">
        <f>G77/12</f>
        <v>0.03</v>
      </c>
      <c r="I77" s="6">
        <v>3865</v>
      </c>
      <c r="J77" s="6">
        <v>1.07</v>
      </c>
      <c r="K77" s="142">
        <v>0.49</v>
      </c>
    </row>
    <row r="78" spans="1:11" s="7" customFormat="1" ht="25.5">
      <c r="A78" s="5" t="s">
        <v>120</v>
      </c>
      <c r="B78" s="15" t="s">
        <v>53</v>
      </c>
      <c r="C78" s="1"/>
      <c r="D78" s="18">
        <v>1381.39</v>
      </c>
      <c r="E78" s="119"/>
      <c r="F78" s="120"/>
      <c r="G78" s="119"/>
      <c r="H78" s="119"/>
      <c r="I78" s="6">
        <v>3865</v>
      </c>
      <c r="J78" s="6">
        <v>1.07</v>
      </c>
      <c r="K78" s="142">
        <v>0.03</v>
      </c>
    </row>
    <row r="79" spans="1:11" s="6" customFormat="1" ht="15">
      <c r="A79" s="62" t="s">
        <v>97</v>
      </c>
      <c r="B79" s="8"/>
      <c r="C79" s="16"/>
      <c r="D79" s="16">
        <f>D80</f>
        <v>14730.75</v>
      </c>
      <c r="E79" s="16"/>
      <c r="F79" s="101"/>
      <c r="G79" s="16">
        <f>D79/I79</f>
        <v>3.81</v>
      </c>
      <c r="H79" s="16">
        <f>G79/12</f>
        <v>0.32</v>
      </c>
      <c r="I79" s="6">
        <v>3865</v>
      </c>
      <c r="J79" s="6">
        <v>1.07</v>
      </c>
      <c r="K79" s="142">
        <v>0.37</v>
      </c>
    </row>
    <row r="80" spans="1:11" s="7" customFormat="1" ht="15">
      <c r="A80" s="5" t="s">
        <v>108</v>
      </c>
      <c r="B80" s="10" t="s">
        <v>84</v>
      </c>
      <c r="C80" s="1"/>
      <c r="D80" s="18">
        <v>14730.75</v>
      </c>
      <c r="E80" s="119"/>
      <c r="F80" s="120"/>
      <c r="G80" s="119"/>
      <c r="H80" s="119"/>
      <c r="I80" s="6">
        <v>3865</v>
      </c>
      <c r="J80" s="6">
        <v>1.07</v>
      </c>
      <c r="K80" s="142">
        <v>0.3</v>
      </c>
    </row>
    <row r="81" spans="1:11" s="7" customFormat="1" ht="25.5" customHeight="1" hidden="1">
      <c r="A81" s="5" t="s">
        <v>109</v>
      </c>
      <c r="B81" s="10" t="s">
        <v>71</v>
      </c>
      <c r="C81" s="1"/>
      <c r="D81" s="18">
        <f>G81*I81</f>
        <v>0</v>
      </c>
      <c r="E81" s="119"/>
      <c r="F81" s="120"/>
      <c r="G81" s="119">
        <f>H81*12</f>
        <v>0</v>
      </c>
      <c r="H81" s="119">
        <v>0</v>
      </c>
      <c r="I81" s="6">
        <v>3865</v>
      </c>
      <c r="J81" s="6">
        <v>1.07</v>
      </c>
      <c r="K81" s="142">
        <v>0</v>
      </c>
    </row>
    <row r="82" spans="1:11" s="6" customFormat="1" ht="36.75" customHeight="1" thickBot="1">
      <c r="A82" s="153" t="s">
        <v>98</v>
      </c>
      <c r="B82" s="8" t="s">
        <v>53</v>
      </c>
      <c r="C82" s="103">
        <f>F82*12</f>
        <v>0</v>
      </c>
      <c r="D82" s="103">
        <f>G82*I82</f>
        <v>14841.6</v>
      </c>
      <c r="E82" s="103">
        <f>H82*12</f>
        <v>3.84</v>
      </c>
      <c r="F82" s="104"/>
      <c r="G82" s="103">
        <f>H82*12</f>
        <v>3.84</v>
      </c>
      <c r="H82" s="103">
        <v>0.32</v>
      </c>
      <c r="I82" s="6">
        <v>3865</v>
      </c>
      <c r="J82" s="6">
        <v>1.07</v>
      </c>
      <c r="K82" s="142">
        <v>0.3</v>
      </c>
    </row>
    <row r="83" spans="1:11" s="6" customFormat="1" ht="19.5" hidden="1" thickBot="1">
      <c r="A83" s="153" t="s">
        <v>3</v>
      </c>
      <c r="B83" s="152"/>
      <c r="C83" s="103">
        <f>F83*12</f>
        <v>0</v>
      </c>
      <c r="D83" s="103"/>
      <c r="E83" s="103"/>
      <c r="F83" s="104"/>
      <c r="G83" s="103">
        <f aca="true" t="shared" si="4" ref="G83:G91">H83*12</f>
        <v>0</v>
      </c>
      <c r="H83" s="104"/>
      <c r="I83" s="6">
        <v>3865</v>
      </c>
      <c r="K83" s="142"/>
    </row>
    <row r="84" spans="1:11" s="7" customFormat="1" ht="15.75" hidden="1" thickBot="1">
      <c r="A84" s="5" t="s">
        <v>121</v>
      </c>
      <c r="B84" s="10"/>
      <c r="C84" s="1"/>
      <c r="D84" s="18"/>
      <c r="E84" s="119"/>
      <c r="F84" s="120"/>
      <c r="G84" s="103">
        <f t="shared" si="4"/>
        <v>0</v>
      </c>
      <c r="H84" s="120"/>
      <c r="I84" s="6">
        <v>3865</v>
      </c>
      <c r="K84" s="148"/>
    </row>
    <row r="85" spans="1:11" s="7" customFormat="1" ht="15.75" hidden="1" thickBot="1">
      <c r="A85" s="5" t="s">
        <v>133</v>
      </c>
      <c r="B85" s="10"/>
      <c r="C85" s="1"/>
      <c r="D85" s="18"/>
      <c r="E85" s="119"/>
      <c r="F85" s="120"/>
      <c r="G85" s="103">
        <f t="shared" si="4"/>
        <v>0</v>
      </c>
      <c r="H85" s="120"/>
      <c r="I85" s="6">
        <v>3865</v>
      </c>
      <c r="K85" s="148"/>
    </row>
    <row r="86" spans="1:11" s="7" customFormat="1" ht="15.75" hidden="1" thickBot="1">
      <c r="A86" s="5" t="s">
        <v>134</v>
      </c>
      <c r="B86" s="10"/>
      <c r="C86" s="1"/>
      <c r="D86" s="18"/>
      <c r="E86" s="119"/>
      <c r="F86" s="120"/>
      <c r="G86" s="103">
        <f t="shared" si="4"/>
        <v>0</v>
      </c>
      <c r="H86" s="120"/>
      <c r="I86" s="6">
        <v>3865</v>
      </c>
      <c r="K86" s="148"/>
    </row>
    <row r="87" spans="1:11" s="7" customFormat="1" ht="15.75" hidden="1" thickBot="1">
      <c r="A87" s="5" t="s">
        <v>135</v>
      </c>
      <c r="B87" s="10"/>
      <c r="C87" s="1"/>
      <c r="D87" s="18"/>
      <c r="E87" s="119"/>
      <c r="F87" s="120"/>
      <c r="G87" s="103">
        <f t="shared" si="4"/>
        <v>0</v>
      </c>
      <c r="H87" s="120"/>
      <c r="I87" s="6">
        <v>3865</v>
      </c>
      <c r="K87" s="148"/>
    </row>
    <row r="88" spans="1:11" s="7" customFormat="1" ht="15.75" hidden="1" thickBot="1">
      <c r="A88" s="5" t="s">
        <v>136</v>
      </c>
      <c r="B88" s="10"/>
      <c r="C88" s="1"/>
      <c r="D88" s="18"/>
      <c r="E88" s="119"/>
      <c r="F88" s="120"/>
      <c r="G88" s="103">
        <f t="shared" si="4"/>
        <v>0</v>
      </c>
      <c r="H88" s="120"/>
      <c r="I88" s="6">
        <v>3865</v>
      </c>
      <c r="K88" s="148"/>
    </row>
    <row r="89" spans="1:11" s="7" customFormat="1" ht="15.75" hidden="1" thickBot="1">
      <c r="A89" s="5"/>
      <c r="B89" s="10"/>
      <c r="C89" s="1"/>
      <c r="D89" s="18"/>
      <c r="E89" s="119"/>
      <c r="F89" s="120"/>
      <c r="G89" s="103">
        <f t="shared" si="4"/>
        <v>0</v>
      </c>
      <c r="H89" s="120"/>
      <c r="I89" s="6">
        <v>3865</v>
      </c>
      <c r="K89" s="148"/>
    </row>
    <row r="90" spans="1:11" s="7" customFormat="1" ht="15.75" hidden="1" thickBot="1">
      <c r="A90" s="5"/>
      <c r="B90" s="10"/>
      <c r="C90" s="1"/>
      <c r="D90" s="18"/>
      <c r="E90" s="119"/>
      <c r="F90" s="120"/>
      <c r="G90" s="103">
        <f t="shared" si="4"/>
        <v>0</v>
      </c>
      <c r="H90" s="120"/>
      <c r="I90" s="6">
        <v>3865</v>
      </c>
      <c r="K90" s="148"/>
    </row>
    <row r="91" spans="1:11" s="7" customFormat="1" ht="15.75" hidden="1" thickBot="1">
      <c r="A91" s="5" t="s">
        <v>137</v>
      </c>
      <c r="B91" s="10"/>
      <c r="C91" s="1"/>
      <c r="D91" s="18"/>
      <c r="E91" s="119"/>
      <c r="F91" s="120"/>
      <c r="G91" s="103">
        <f t="shared" si="4"/>
        <v>0</v>
      </c>
      <c r="H91" s="120"/>
      <c r="I91" s="6">
        <v>3865</v>
      </c>
      <c r="K91" s="148"/>
    </row>
    <row r="92" spans="1:11" s="7" customFormat="1" ht="24.75" customHeight="1" thickBot="1">
      <c r="A92" s="4" t="s">
        <v>99</v>
      </c>
      <c r="B92" s="154" t="s">
        <v>47</v>
      </c>
      <c r="C92" s="155"/>
      <c r="D92" s="102">
        <f>G92*I92</f>
        <v>65395.8</v>
      </c>
      <c r="E92" s="102"/>
      <c r="F92" s="102"/>
      <c r="G92" s="102">
        <f>12*H92</f>
        <v>16.92</v>
      </c>
      <c r="H92" s="102">
        <v>1.41</v>
      </c>
      <c r="I92" s="6">
        <v>3865</v>
      </c>
      <c r="K92" s="148"/>
    </row>
    <row r="93" spans="1:11" s="6" customFormat="1" ht="20.25" thickBot="1">
      <c r="A93" s="132" t="s">
        <v>4</v>
      </c>
      <c r="B93" s="156"/>
      <c r="C93" s="157">
        <f>F93*12</f>
        <v>6795620.4</v>
      </c>
      <c r="D93" s="158">
        <v>566301.7</v>
      </c>
      <c r="E93" s="158">
        <v>566301.7</v>
      </c>
      <c r="F93" s="158">
        <v>566301.7</v>
      </c>
      <c r="G93" s="158">
        <f>G82+G79+G77+G74+G65+G62+G55+G41+G40+G39+G38+G37+G36+G35+G32+G31+G30+G29+G28+G19+G14+G92</f>
        <v>146.54</v>
      </c>
      <c r="H93" s="158">
        <f>H82+H79+H77+H74+H65+H62+H55+H41+H40+H39+H38+H37+H36+H35+H32+H31+H30+H29+H28+H19+H14+H92</f>
        <v>12.22</v>
      </c>
      <c r="I93" s="6">
        <v>3865</v>
      </c>
      <c r="K93" s="142"/>
    </row>
    <row r="94" spans="1:11" s="11" customFormat="1" ht="19.5">
      <c r="A94" s="129"/>
      <c r="B94" s="130"/>
      <c r="C94" s="130"/>
      <c r="D94" s="130"/>
      <c r="E94" s="130"/>
      <c r="F94" s="130"/>
      <c r="G94" s="130"/>
      <c r="H94" s="130"/>
      <c r="I94" s="6"/>
      <c r="K94" s="159"/>
    </row>
    <row r="95" spans="1:11" s="2" customFormat="1" ht="15">
      <c r="A95" s="160"/>
      <c r="D95" s="131"/>
      <c r="E95" s="131"/>
      <c r="F95" s="131"/>
      <c r="G95" s="131"/>
      <c r="H95" s="131"/>
      <c r="I95" s="6"/>
      <c r="K95" s="161"/>
    </row>
    <row r="96" spans="1:11" s="2" customFormat="1" ht="15">
      <c r="A96" s="160"/>
      <c r="D96" s="131"/>
      <c r="E96" s="131"/>
      <c r="F96" s="131"/>
      <c r="G96" s="131"/>
      <c r="H96" s="131"/>
      <c r="I96" s="6"/>
      <c r="K96" s="161"/>
    </row>
    <row r="97" spans="1:11" s="2" customFormat="1" ht="15">
      <c r="A97" s="160"/>
      <c r="D97" s="131"/>
      <c r="E97" s="131"/>
      <c r="F97" s="131"/>
      <c r="G97" s="131"/>
      <c r="H97" s="131"/>
      <c r="I97" s="6"/>
      <c r="K97" s="161"/>
    </row>
    <row r="98" spans="1:11" s="2" customFormat="1" ht="15.75" thickBot="1">
      <c r="A98" s="160"/>
      <c r="D98" s="131"/>
      <c r="E98" s="131"/>
      <c r="F98" s="131"/>
      <c r="G98" s="131"/>
      <c r="H98" s="131"/>
      <c r="I98" s="6"/>
      <c r="K98" s="161"/>
    </row>
    <row r="99" spans="1:11" s="2" customFormat="1" ht="30">
      <c r="A99" s="162" t="s">
        <v>122</v>
      </c>
      <c r="B99" s="163"/>
      <c r="C99" s="164">
        <f>F99*12</f>
        <v>0</v>
      </c>
      <c r="D99" s="165">
        <f>D102+D103+D105+D100+D101+D104</f>
        <v>260555.92</v>
      </c>
      <c r="E99" s="165">
        <f>E102+E103+E105+E100+E101+E104</f>
        <v>0</v>
      </c>
      <c r="F99" s="165">
        <f>F102+F103+F105+F100+F101+F104</f>
        <v>0</v>
      </c>
      <c r="G99" s="165">
        <f>G102+G103+G105+G100+G101+G104</f>
        <v>67.42</v>
      </c>
      <c r="H99" s="165">
        <f>H102+H103+H105+H100+H101+H104</f>
        <v>5.63</v>
      </c>
      <c r="I99" s="6">
        <v>3865</v>
      </c>
      <c r="K99" s="161"/>
    </row>
    <row r="100" spans="1:11" s="2" customFormat="1" ht="15">
      <c r="A100" s="166" t="s">
        <v>138</v>
      </c>
      <c r="B100" s="167"/>
      <c r="C100" s="168"/>
      <c r="D100" s="122">
        <v>76862.13</v>
      </c>
      <c r="E100" s="122"/>
      <c r="F100" s="122"/>
      <c r="G100" s="122">
        <f aca="true" t="shared" si="5" ref="G100:G105">D100/I100</f>
        <v>19.89</v>
      </c>
      <c r="H100" s="122">
        <f aca="true" t="shared" si="6" ref="H100:H105">G100/12</f>
        <v>1.66</v>
      </c>
      <c r="I100" s="6">
        <v>3865</v>
      </c>
      <c r="K100" s="161"/>
    </row>
    <row r="101" spans="1:11" s="2" customFormat="1" ht="15">
      <c r="A101" s="166" t="s">
        <v>139</v>
      </c>
      <c r="B101" s="167"/>
      <c r="C101" s="168"/>
      <c r="D101" s="122">
        <v>3091.68</v>
      </c>
      <c r="E101" s="122"/>
      <c r="F101" s="122"/>
      <c r="G101" s="122">
        <f t="shared" si="5"/>
        <v>0.8</v>
      </c>
      <c r="H101" s="122">
        <f t="shared" si="6"/>
        <v>0.07</v>
      </c>
      <c r="I101" s="6">
        <v>3865</v>
      </c>
      <c r="K101" s="161"/>
    </row>
    <row r="102" spans="1:11" s="2" customFormat="1" ht="15">
      <c r="A102" s="5" t="s">
        <v>140</v>
      </c>
      <c r="B102" s="10"/>
      <c r="C102" s="1"/>
      <c r="D102" s="18">
        <v>55992.45</v>
      </c>
      <c r="E102" s="119"/>
      <c r="F102" s="120"/>
      <c r="G102" s="119">
        <f t="shared" si="5"/>
        <v>14.49</v>
      </c>
      <c r="H102" s="120">
        <f t="shared" si="6"/>
        <v>1.21</v>
      </c>
      <c r="I102" s="6">
        <v>3865</v>
      </c>
      <c r="K102" s="161"/>
    </row>
    <row r="103" spans="1:11" s="2" customFormat="1" ht="15">
      <c r="A103" s="5" t="s">
        <v>141</v>
      </c>
      <c r="B103" s="10"/>
      <c r="C103" s="1"/>
      <c r="D103" s="18">
        <v>55992.45</v>
      </c>
      <c r="E103" s="119"/>
      <c r="F103" s="120"/>
      <c r="G103" s="119">
        <f t="shared" si="5"/>
        <v>14.49</v>
      </c>
      <c r="H103" s="120">
        <f t="shared" si="6"/>
        <v>1.21</v>
      </c>
      <c r="I103" s="6">
        <v>3865</v>
      </c>
      <c r="K103" s="161"/>
    </row>
    <row r="104" spans="1:11" s="2" customFormat="1" ht="15">
      <c r="A104" s="5" t="s">
        <v>142</v>
      </c>
      <c r="B104" s="10"/>
      <c r="C104" s="1"/>
      <c r="D104" s="18">
        <v>38233.52</v>
      </c>
      <c r="E104" s="119"/>
      <c r="F104" s="120"/>
      <c r="G104" s="119">
        <f t="shared" si="5"/>
        <v>9.89</v>
      </c>
      <c r="H104" s="120">
        <f t="shared" si="6"/>
        <v>0.82</v>
      </c>
      <c r="I104" s="6">
        <v>3865</v>
      </c>
      <c r="K104" s="161"/>
    </row>
    <row r="105" spans="1:11" s="2" customFormat="1" ht="15">
      <c r="A105" s="5" t="s">
        <v>143</v>
      </c>
      <c r="B105" s="10"/>
      <c r="C105" s="1"/>
      <c r="D105" s="18">
        <v>30383.69</v>
      </c>
      <c r="E105" s="119"/>
      <c r="F105" s="120"/>
      <c r="G105" s="119">
        <f t="shared" si="5"/>
        <v>7.86</v>
      </c>
      <c r="H105" s="120">
        <f t="shared" si="6"/>
        <v>0.66</v>
      </c>
      <c r="I105" s="6">
        <v>3865</v>
      </c>
      <c r="K105" s="161"/>
    </row>
    <row r="106" spans="1:11" s="2" customFormat="1" ht="15">
      <c r="A106" s="160"/>
      <c r="I106" s="6"/>
      <c r="K106" s="161"/>
    </row>
    <row r="107" spans="1:11" s="2" customFormat="1" ht="15.75" thickBot="1">
      <c r="A107" s="160"/>
      <c r="I107" s="6"/>
      <c r="K107" s="161"/>
    </row>
    <row r="108" spans="1:11" s="2" customFormat="1" ht="20.25" thickBot="1">
      <c r="A108" s="132" t="s">
        <v>6</v>
      </c>
      <c r="B108" s="169"/>
      <c r="C108" s="170"/>
      <c r="D108" s="170">
        <f>D93+D99</f>
        <v>826857.62</v>
      </c>
      <c r="E108" s="170">
        <f>E93+E99</f>
        <v>566301.7</v>
      </c>
      <c r="F108" s="170">
        <f>F93+F99</f>
        <v>566301.7</v>
      </c>
      <c r="G108" s="170">
        <f>G93+G99</f>
        <v>213.96</v>
      </c>
      <c r="H108" s="170">
        <f>H93+H99</f>
        <v>17.85</v>
      </c>
      <c r="I108" s="6">
        <v>3865</v>
      </c>
      <c r="K108" s="161"/>
    </row>
    <row r="109" spans="1:11" s="2" customFormat="1" ht="18.75">
      <c r="A109" s="171"/>
      <c r="B109" s="172"/>
      <c r="C109" s="133"/>
      <c r="D109" s="133"/>
      <c r="E109" s="133"/>
      <c r="F109" s="133"/>
      <c r="G109" s="133"/>
      <c r="H109" s="133"/>
      <c r="K109" s="161"/>
    </row>
    <row r="110" spans="1:11" s="2" customFormat="1" ht="18.75">
      <c r="A110" s="171"/>
      <c r="B110" s="172"/>
      <c r="C110" s="133"/>
      <c r="D110" s="133"/>
      <c r="E110" s="133"/>
      <c r="F110" s="133"/>
      <c r="G110" s="133"/>
      <c r="H110" s="133"/>
      <c r="K110" s="161"/>
    </row>
    <row r="111" spans="1:11" s="2" customFormat="1" ht="12.75">
      <c r="A111" s="160"/>
      <c r="K111" s="161"/>
    </row>
    <row r="112" spans="1:11" s="2" customFormat="1" ht="12.75">
      <c r="A112" s="160"/>
      <c r="K112" s="161"/>
    </row>
    <row r="113" spans="1:11" s="2" customFormat="1" ht="12.75">
      <c r="A113" s="160"/>
      <c r="K113" s="161"/>
    </row>
    <row r="114" spans="1:11" s="173" customFormat="1" ht="18.75">
      <c r="A114" s="171"/>
      <c r="B114" s="172"/>
      <c r="C114" s="133"/>
      <c r="D114" s="133"/>
      <c r="E114" s="133"/>
      <c r="F114" s="133"/>
      <c r="G114" s="133"/>
      <c r="H114" s="133"/>
      <c r="K114" s="174"/>
    </row>
    <row r="115" spans="1:11" s="11" customFormat="1" ht="19.5">
      <c r="A115" s="175"/>
      <c r="B115" s="176"/>
      <c r="C115" s="106"/>
      <c r="D115" s="106"/>
      <c r="E115" s="106"/>
      <c r="F115" s="106"/>
      <c r="G115" s="106"/>
      <c r="H115" s="106"/>
      <c r="K115" s="159"/>
    </row>
    <row r="116" spans="1:11" s="2" customFormat="1" ht="14.25">
      <c r="A116" s="243" t="s">
        <v>100</v>
      </c>
      <c r="B116" s="243"/>
      <c r="C116" s="243"/>
      <c r="D116" s="243"/>
      <c r="E116" s="243"/>
      <c r="F116" s="243"/>
      <c r="K116" s="161"/>
    </row>
    <row r="117" spans="1:11" s="2" customFormat="1" ht="12.75">
      <c r="A117" s="160" t="s">
        <v>101</v>
      </c>
      <c r="K117" s="161"/>
    </row>
    <row r="118" s="2" customFormat="1" ht="12.75">
      <c r="K118" s="161"/>
    </row>
    <row r="119" s="2" customFormat="1" ht="12.75">
      <c r="K119" s="161"/>
    </row>
    <row r="120" s="2" customFormat="1" ht="12.75">
      <c r="K120" s="161"/>
    </row>
    <row r="121" s="2" customFormat="1" ht="12.75">
      <c r="K121" s="161"/>
    </row>
    <row r="122" s="2" customFormat="1" ht="12.75">
      <c r="K122" s="161"/>
    </row>
    <row r="123" s="2" customFormat="1" ht="12.75">
      <c r="K123" s="161"/>
    </row>
    <row r="124" s="2" customFormat="1" ht="12.75">
      <c r="K124" s="161"/>
    </row>
    <row r="125" s="2" customFormat="1" ht="12.75">
      <c r="K125" s="161"/>
    </row>
    <row r="126" s="2" customFormat="1" ht="12.75">
      <c r="K126" s="161"/>
    </row>
  </sheetData>
  <sheetProtection/>
  <mergeCells count="12">
    <mergeCell ref="A7:H7"/>
    <mergeCell ref="A8:H8"/>
    <mergeCell ref="A9:H9"/>
    <mergeCell ref="A10:H10"/>
    <mergeCell ref="A13:H13"/>
    <mergeCell ref="A116:F116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="80" zoomScaleNormal="80" zoomScalePageLayoutView="0" workbookViewId="0" topLeftCell="A1">
      <pane xSplit="1" ySplit="2" topLeftCell="G10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33" sqref="N133"/>
    </sheetView>
  </sheetViews>
  <sheetFormatPr defaultColWidth="9.00390625" defaultRowHeight="12.75"/>
  <cols>
    <col min="1" max="1" width="72.75390625" style="3" customWidth="1"/>
    <col min="2" max="4" width="15.375" style="3" customWidth="1"/>
    <col min="5" max="5" width="18.125" style="3" customWidth="1"/>
    <col min="6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3" t="s">
        <v>147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5" s="6" customFormat="1" ht="78.75" customHeight="1" thickBot="1">
      <c r="A2" s="180" t="s">
        <v>0</v>
      </c>
      <c r="B2" s="247" t="s">
        <v>166</v>
      </c>
      <c r="C2" s="248"/>
      <c r="D2" s="249"/>
      <c r="E2" s="248" t="s">
        <v>167</v>
      </c>
      <c r="F2" s="248"/>
      <c r="G2" s="248"/>
      <c r="H2" s="247" t="s">
        <v>168</v>
      </c>
      <c r="I2" s="248"/>
      <c r="J2" s="249"/>
      <c r="K2" s="247" t="s">
        <v>169</v>
      </c>
      <c r="L2" s="248"/>
      <c r="M2" s="249"/>
      <c r="N2" s="51" t="s">
        <v>10</v>
      </c>
      <c r="O2" s="23" t="s">
        <v>5</v>
      </c>
    </row>
    <row r="3" spans="1:15" s="7" customFormat="1" ht="12.75">
      <c r="A3" s="44"/>
      <c r="B3" s="33" t="s">
        <v>7</v>
      </c>
      <c r="C3" s="15" t="s">
        <v>8</v>
      </c>
      <c r="D3" s="40" t="s">
        <v>9</v>
      </c>
      <c r="E3" s="50" t="s">
        <v>7</v>
      </c>
      <c r="F3" s="15" t="s">
        <v>8</v>
      </c>
      <c r="G3" s="21" t="s">
        <v>9</v>
      </c>
      <c r="H3" s="33" t="s">
        <v>7</v>
      </c>
      <c r="I3" s="15" t="s">
        <v>8</v>
      </c>
      <c r="J3" s="40" t="s">
        <v>9</v>
      </c>
      <c r="K3" s="33" t="s">
        <v>7</v>
      </c>
      <c r="L3" s="15" t="s">
        <v>8</v>
      </c>
      <c r="M3" s="40" t="s">
        <v>9</v>
      </c>
      <c r="N3" s="54"/>
      <c r="O3" s="24"/>
    </row>
    <row r="4" spans="1:15" s="7" customFormat="1" ht="49.5" customHeight="1">
      <c r="A4" s="250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2"/>
    </row>
    <row r="5" spans="1:15" s="6" customFormat="1" ht="14.25" customHeight="1">
      <c r="A5" s="64" t="s">
        <v>39</v>
      </c>
      <c r="B5" s="34"/>
      <c r="C5" s="8"/>
      <c r="D5" s="65">
        <f>O5/4</f>
        <v>27828</v>
      </c>
      <c r="E5" s="51"/>
      <c r="F5" s="8"/>
      <c r="G5" s="65">
        <f>O5/4</f>
        <v>27828</v>
      </c>
      <c r="H5" s="34"/>
      <c r="I5" s="8"/>
      <c r="J5" s="65">
        <f>O5/4</f>
        <v>27828</v>
      </c>
      <c r="K5" s="34"/>
      <c r="L5" s="8"/>
      <c r="M5" s="65">
        <f>O5/4</f>
        <v>27828</v>
      </c>
      <c r="N5" s="56">
        <f>M5+J5+G5+D5</f>
        <v>111312</v>
      </c>
      <c r="O5" s="17">
        <v>111312</v>
      </c>
    </row>
    <row r="6" spans="1:15" s="6" customFormat="1" ht="30">
      <c r="A6" s="64" t="s">
        <v>45</v>
      </c>
      <c r="B6" s="34"/>
      <c r="C6" s="8"/>
      <c r="D6" s="65">
        <f aca="true" t="shared" si="0" ref="D6:D17">O6/4</f>
        <v>20755.05</v>
      </c>
      <c r="E6" s="51"/>
      <c r="F6" s="8"/>
      <c r="G6" s="65">
        <f aca="true" t="shared" si="1" ref="G6:G17">O6/4</f>
        <v>20755.05</v>
      </c>
      <c r="H6" s="34"/>
      <c r="I6" s="8"/>
      <c r="J6" s="65">
        <f aca="true" t="shared" si="2" ref="J6:J17">O6/4</f>
        <v>20755.05</v>
      </c>
      <c r="K6" s="34"/>
      <c r="L6" s="8"/>
      <c r="M6" s="65">
        <f aca="true" t="shared" si="3" ref="M6:M17">O6/4</f>
        <v>20755.05</v>
      </c>
      <c r="N6" s="56">
        <f aca="true" t="shared" si="4" ref="N6:N51">M6+J6+G6+D6</f>
        <v>83020.2</v>
      </c>
      <c r="O6" s="17">
        <v>83020.2</v>
      </c>
    </row>
    <row r="7" spans="1:15" s="6" customFormat="1" ht="15">
      <c r="A7" s="63" t="s">
        <v>55</v>
      </c>
      <c r="B7" s="34"/>
      <c r="C7" s="8"/>
      <c r="D7" s="65">
        <f t="shared" si="0"/>
        <v>7420.8</v>
      </c>
      <c r="E7" s="51"/>
      <c r="F7" s="8"/>
      <c r="G7" s="65">
        <f t="shared" si="1"/>
        <v>7420.8</v>
      </c>
      <c r="H7" s="34"/>
      <c r="I7" s="8"/>
      <c r="J7" s="65">
        <f t="shared" si="2"/>
        <v>7420.8</v>
      </c>
      <c r="K7" s="34"/>
      <c r="L7" s="8"/>
      <c r="M7" s="65">
        <f t="shared" si="3"/>
        <v>7420.8</v>
      </c>
      <c r="N7" s="56">
        <f t="shared" si="4"/>
        <v>29683.2</v>
      </c>
      <c r="O7" s="17">
        <v>29683.2</v>
      </c>
    </row>
    <row r="8" spans="1:15" s="6" customFormat="1" ht="15">
      <c r="A8" s="63" t="s">
        <v>57</v>
      </c>
      <c r="B8" s="34"/>
      <c r="C8" s="8"/>
      <c r="D8" s="65">
        <f t="shared" si="0"/>
        <v>24117.6</v>
      </c>
      <c r="E8" s="51"/>
      <c r="F8" s="8"/>
      <c r="G8" s="65">
        <f t="shared" si="1"/>
        <v>24117.6</v>
      </c>
      <c r="H8" s="34"/>
      <c r="I8" s="8"/>
      <c r="J8" s="65">
        <f t="shared" si="2"/>
        <v>24117.6</v>
      </c>
      <c r="K8" s="34"/>
      <c r="L8" s="8"/>
      <c r="M8" s="65">
        <f t="shared" si="3"/>
        <v>24117.6</v>
      </c>
      <c r="N8" s="56">
        <f t="shared" si="4"/>
        <v>96470.4</v>
      </c>
      <c r="O8" s="17">
        <v>96470.4</v>
      </c>
    </row>
    <row r="9" spans="1:15" s="6" customFormat="1" ht="30">
      <c r="A9" s="63" t="s">
        <v>59</v>
      </c>
      <c r="B9" s="34"/>
      <c r="C9" s="8"/>
      <c r="D9" s="65">
        <f t="shared" si="0"/>
        <v>433.43</v>
      </c>
      <c r="E9" s="51"/>
      <c r="F9" s="8"/>
      <c r="G9" s="65">
        <f t="shared" si="1"/>
        <v>433.43</v>
      </c>
      <c r="H9" s="34"/>
      <c r="I9" s="8"/>
      <c r="J9" s="65">
        <f t="shared" si="2"/>
        <v>433.43</v>
      </c>
      <c r="K9" s="34"/>
      <c r="L9" s="8"/>
      <c r="M9" s="65">
        <f t="shared" si="3"/>
        <v>433.43</v>
      </c>
      <c r="N9" s="56">
        <f t="shared" si="4"/>
        <v>1733.72</v>
      </c>
      <c r="O9" s="17">
        <v>1733.72</v>
      </c>
    </row>
    <row r="10" spans="1:15" s="6" customFormat="1" ht="30">
      <c r="A10" s="63" t="s">
        <v>61</v>
      </c>
      <c r="B10" s="34"/>
      <c r="C10" s="8"/>
      <c r="D10" s="65">
        <f t="shared" si="0"/>
        <v>433.43</v>
      </c>
      <c r="E10" s="51"/>
      <c r="F10" s="8"/>
      <c r="G10" s="65">
        <f t="shared" si="1"/>
        <v>433.43</v>
      </c>
      <c r="H10" s="34"/>
      <c r="I10" s="8"/>
      <c r="J10" s="65">
        <f t="shared" si="2"/>
        <v>433.43</v>
      </c>
      <c r="K10" s="34"/>
      <c r="L10" s="8"/>
      <c r="M10" s="65">
        <f t="shared" si="3"/>
        <v>433.43</v>
      </c>
      <c r="N10" s="56">
        <f t="shared" si="4"/>
        <v>1733.72</v>
      </c>
      <c r="O10" s="17">
        <v>1733.72</v>
      </c>
    </row>
    <row r="11" spans="1:15" s="6" customFormat="1" ht="15">
      <c r="A11" s="63" t="s">
        <v>62</v>
      </c>
      <c r="B11" s="34"/>
      <c r="C11" s="8"/>
      <c r="D11" s="65">
        <f t="shared" si="0"/>
        <v>2737.03</v>
      </c>
      <c r="E11" s="51"/>
      <c r="F11" s="8"/>
      <c r="G11" s="65">
        <f t="shared" si="1"/>
        <v>2737.03</v>
      </c>
      <c r="H11" s="34"/>
      <c r="I11" s="8"/>
      <c r="J11" s="65">
        <f t="shared" si="2"/>
        <v>2737.03</v>
      </c>
      <c r="K11" s="34"/>
      <c r="L11" s="8"/>
      <c r="M11" s="65">
        <f t="shared" si="3"/>
        <v>2737.03</v>
      </c>
      <c r="N11" s="56">
        <f t="shared" si="4"/>
        <v>10948.12</v>
      </c>
      <c r="O11" s="17">
        <v>10948.1</v>
      </c>
    </row>
    <row r="12" spans="1:15" s="215" customFormat="1" ht="24" customHeight="1">
      <c r="A12" s="205" t="s">
        <v>116</v>
      </c>
      <c r="B12" s="206" t="s">
        <v>163</v>
      </c>
      <c r="C12" s="207">
        <v>41486</v>
      </c>
      <c r="D12" s="208">
        <v>3100.59</v>
      </c>
      <c r="E12" s="209"/>
      <c r="F12" s="210"/>
      <c r="G12" s="211">
        <f t="shared" si="1"/>
        <v>0</v>
      </c>
      <c r="H12" s="212"/>
      <c r="I12" s="210"/>
      <c r="J12" s="211">
        <f t="shared" si="2"/>
        <v>0</v>
      </c>
      <c r="K12" s="212"/>
      <c r="L12" s="210"/>
      <c r="M12" s="211">
        <f t="shared" si="3"/>
        <v>0</v>
      </c>
      <c r="N12" s="213">
        <f t="shared" si="4"/>
        <v>3100.59</v>
      </c>
      <c r="O12" s="214"/>
    </row>
    <row r="13" spans="1:15" s="6" customFormat="1" ht="30">
      <c r="A13" s="62" t="s">
        <v>107</v>
      </c>
      <c r="B13" s="34"/>
      <c r="C13" s="8"/>
      <c r="D13" s="65">
        <f t="shared" si="0"/>
        <v>2087.1</v>
      </c>
      <c r="E13" s="51"/>
      <c r="F13" s="8"/>
      <c r="G13" s="65">
        <f t="shared" si="1"/>
        <v>2087.1</v>
      </c>
      <c r="H13" s="34"/>
      <c r="I13" s="8"/>
      <c r="J13" s="65">
        <f t="shared" si="2"/>
        <v>2087.1</v>
      </c>
      <c r="K13" s="34"/>
      <c r="L13" s="8"/>
      <c r="M13" s="65">
        <f t="shared" si="3"/>
        <v>2087.1</v>
      </c>
      <c r="N13" s="56">
        <f t="shared" si="4"/>
        <v>8348.4</v>
      </c>
      <c r="O13" s="17">
        <v>8348.4</v>
      </c>
    </row>
    <row r="14" spans="1:15" s="12" customFormat="1" ht="15">
      <c r="A14" s="63" t="s">
        <v>64</v>
      </c>
      <c r="B14" s="35"/>
      <c r="C14" s="30"/>
      <c r="D14" s="65">
        <f t="shared" si="0"/>
        <v>463.8</v>
      </c>
      <c r="E14" s="52"/>
      <c r="F14" s="30"/>
      <c r="G14" s="65">
        <f t="shared" si="1"/>
        <v>463.8</v>
      </c>
      <c r="H14" s="35"/>
      <c r="I14" s="30"/>
      <c r="J14" s="65">
        <f t="shared" si="2"/>
        <v>463.8</v>
      </c>
      <c r="K14" s="35"/>
      <c r="L14" s="30"/>
      <c r="M14" s="65">
        <f t="shared" si="3"/>
        <v>463.8</v>
      </c>
      <c r="N14" s="56">
        <f t="shared" si="4"/>
        <v>1855.2</v>
      </c>
      <c r="O14" s="17">
        <v>1855.2</v>
      </c>
    </row>
    <row r="15" spans="1:15" s="6" customFormat="1" ht="15">
      <c r="A15" s="63" t="s">
        <v>66</v>
      </c>
      <c r="B15" s="34"/>
      <c r="C15" s="8"/>
      <c r="D15" s="65">
        <f t="shared" si="0"/>
        <v>248.13</v>
      </c>
      <c r="E15" s="51"/>
      <c r="F15" s="8"/>
      <c r="G15" s="65">
        <f t="shared" si="1"/>
        <v>248.13</v>
      </c>
      <c r="H15" s="34"/>
      <c r="I15" s="8"/>
      <c r="J15" s="65">
        <f t="shared" si="2"/>
        <v>248.13</v>
      </c>
      <c r="K15" s="34"/>
      <c r="L15" s="8"/>
      <c r="M15" s="65">
        <f t="shared" si="3"/>
        <v>248.13</v>
      </c>
      <c r="N15" s="56">
        <f t="shared" si="4"/>
        <v>992.52</v>
      </c>
      <c r="O15" s="17">
        <v>992.51</v>
      </c>
    </row>
    <row r="16" spans="1:15" s="9" customFormat="1" ht="30">
      <c r="A16" s="62" t="s">
        <v>68</v>
      </c>
      <c r="B16" s="36"/>
      <c r="C16" s="31"/>
      <c r="D16" s="65">
        <f t="shared" si="0"/>
        <v>0</v>
      </c>
      <c r="E16" s="53"/>
      <c r="F16" s="31"/>
      <c r="G16" s="65">
        <f t="shared" si="1"/>
        <v>0</v>
      </c>
      <c r="H16" s="36"/>
      <c r="I16" s="31"/>
      <c r="J16" s="65">
        <f t="shared" si="2"/>
        <v>0</v>
      </c>
      <c r="K16" s="36"/>
      <c r="L16" s="31"/>
      <c r="M16" s="65">
        <f t="shared" si="3"/>
        <v>0</v>
      </c>
      <c r="N16" s="56">
        <f t="shared" si="4"/>
        <v>0</v>
      </c>
      <c r="O16" s="17"/>
    </row>
    <row r="17" spans="1:15" s="9" customFormat="1" ht="15">
      <c r="A17" s="62" t="s">
        <v>125</v>
      </c>
      <c r="B17" s="36"/>
      <c r="C17" s="31"/>
      <c r="D17" s="65">
        <f t="shared" si="0"/>
        <v>16928.7</v>
      </c>
      <c r="E17" s="53"/>
      <c r="F17" s="31"/>
      <c r="G17" s="65">
        <f t="shared" si="1"/>
        <v>16928.7</v>
      </c>
      <c r="H17" s="36"/>
      <c r="I17" s="31"/>
      <c r="J17" s="65">
        <f t="shared" si="2"/>
        <v>16928.7</v>
      </c>
      <c r="K17" s="36"/>
      <c r="L17" s="31"/>
      <c r="M17" s="65">
        <f t="shared" si="3"/>
        <v>16928.7</v>
      </c>
      <c r="N17" s="56">
        <f t="shared" si="4"/>
        <v>67714.8</v>
      </c>
      <c r="O17" s="17">
        <v>67714.8</v>
      </c>
    </row>
    <row r="18" spans="1:15" s="6" customFormat="1" ht="15">
      <c r="A18" s="63" t="s">
        <v>70</v>
      </c>
      <c r="B18" s="34"/>
      <c r="C18" s="8"/>
      <c r="D18" s="65"/>
      <c r="E18" s="51"/>
      <c r="F18" s="8"/>
      <c r="G18" s="19"/>
      <c r="H18" s="34"/>
      <c r="I18" s="8"/>
      <c r="J18" s="41"/>
      <c r="K18" s="34"/>
      <c r="L18" s="8"/>
      <c r="M18" s="41"/>
      <c r="N18" s="56">
        <f t="shared" si="4"/>
        <v>0</v>
      </c>
      <c r="O18" s="17"/>
    </row>
    <row r="19" spans="1:15" s="6" customFormat="1" ht="15">
      <c r="A19" s="14" t="s">
        <v>72</v>
      </c>
      <c r="B19" s="177" t="s">
        <v>155</v>
      </c>
      <c r="C19" s="178">
        <v>41402</v>
      </c>
      <c r="D19" s="179">
        <v>184.33</v>
      </c>
      <c r="E19" s="177" t="s">
        <v>173</v>
      </c>
      <c r="F19" s="178">
        <v>41509</v>
      </c>
      <c r="G19" s="179">
        <v>184.33</v>
      </c>
      <c r="H19" s="34"/>
      <c r="I19" s="8"/>
      <c r="J19" s="41"/>
      <c r="K19" s="202">
        <v>50</v>
      </c>
      <c r="L19" s="203">
        <v>41759</v>
      </c>
      <c r="M19" s="41">
        <v>184.33</v>
      </c>
      <c r="N19" s="56">
        <f t="shared" si="4"/>
        <v>552.99</v>
      </c>
      <c r="O19" s="17"/>
    </row>
    <row r="20" spans="1:15" s="6" customFormat="1" ht="15">
      <c r="A20" s="255" t="s">
        <v>73</v>
      </c>
      <c r="B20" s="177" t="s">
        <v>157</v>
      </c>
      <c r="C20" s="178">
        <v>41411</v>
      </c>
      <c r="D20" s="179">
        <v>195.03</v>
      </c>
      <c r="E20" s="177" t="s">
        <v>183</v>
      </c>
      <c r="F20" s="178">
        <v>41537</v>
      </c>
      <c r="G20" s="179">
        <v>195.04</v>
      </c>
      <c r="H20" s="34"/>
      <c r="I20" s="8"/>
      <c r="J20" s="41"/>
      <c r="K20" s="34"/>
      <c r="L20" s="8"/>
      <c r="M20" s="41"/>
      <c r="N20" s="56">
        <f t="shared" si="4"/>
        <v>390.07</v>
      </c>
      <c r="O20" s="17"/>
    </row>
    <row r="21" spans="1:15" s="6" customFormat="1" ht="15">
      <c r="A21" s="256"/>
      <c r="B21" s="177" t="s">
        <v>158</v>
      </c>
      <c r="C21" s="178">
        <v>41474</v>
      </c>
      <c r="D21" s="179">
        <v>390.07</v>
      </c>
      <c r="E21" s="51"/>
      <c r="F21" s="8"/>
      <c r="G21" s="19"/>
      <c r="H21" s="34"/>
      <c r="I21" s="8"/>
      <c r="J21" s="41"/>
      <c r="K21" s="34"/>
      <c r="L21" s="8"/>
      <c r="M21" s="41"/>
      <c r="N21" s="56">
        <f t="shared" si="4"/>
        <v>390.07</v>
      </c>
      <c r="O21" s="17"/>
    </row>
    <row r="22" spans="1:15" s="6" customFormat="1" ht="15">
      <c r="A22" s="5" t="s">
        <v>126</v>
      </c>
      <c r="B22" s="177" t="s">
        <v>149</v>
      </c>
      <c r="C22" s="178">
        <v>41453</v>
      </c>
      <c r="D22" s="179">
        <v>7487.28</v>
      </c>
      <c r="E22" s="51"/>
      <c r="F22" s="8"/>
      <c r="G22" s="19"/>
      <c r="H22" s="34"/>
      <c r="I22" s="8"/>
      <c r="J22" s="41"/>
      <c r="K22" s="34"/>
      <c r="L22" s="8"/>
      <c r="M22" s="41"/>
      <c r="N22" s="56">
        <f t="shared" si="4"/>
        <v>7487.28</v>
      </c>
      <c r="O22" s="17"/>
    </row>
    <row r="23" spans="1:15" s="6" customFormat="1" ht="15">
      <c r="A23" s="14" t="s">
        <v>75</v>
      </c>
      <c r="B23" s="177" t="s">
        <v>149</v>
      </c>
      <c r="C23" s="178">
        <v>41453</v>
      </c>
      <c r="D23" s="179">
        <v>743.35</v>
      </c>
      <c r="E23" s="51"/>
      <c r="F23" s="8"/>
      <c r="G23" s="19"/>
      <c r="H23" s="34"/>
      <c r="I23" s="8"/>
      <c r="J23" s="41"/>
      <c r="K23" s="34"/>
      <c r="L23" s="8"/>
      <c r="M23" s="41"/>
      <c r="N23" s="56">
        <f t="shared" si="4"/>
        <v>743.35</v>
      </c>
      <c r="O23" s="17"/>
    </row>
    <row r="24" spans="1:15" s="6" customFormat="1" ht="15">
      <c r="A24" s="14" t="s">
        <v>76</v>
      </c>
      <c r="B24" s="177" t="s">
        <v>148</v>
      </c>
      <c r="C24" s="178">
        <v>41446</v>
      </c>
      <c r="D24" s="179">
        <v>3314.05</v>
      </c>
      <c r="E24" s="51"/>
      <c r="F24" s="8"/>
      <c r="G24" s="19"/>
      <c r="H24" s="34"/>
      <c r="I24" s="8"/>
      <c r="J24" s="41"/>
      <c r="K24" s="34"/>
      <c r="L24" s="8"/>
      <c r="M24" s="41"/>
      <c r="N24" s="56">
        <f t="shared" si="4"/>
        <v>3314.05</v>
      </c>
      <c r="O24" s="17"/>
    </row>
    <row r="25" spans="1:15" s="6" customFormat="1" ht="15">
      <c r="A25" s="14" t="s">
        <v>77</v>
      </c>
      <c r="B25" s="177" t="s">
        <v>148</v>
      </c>
      <c r="C25" s="178">
        <v>41446</v>
      </c>
      <c r="D25" s="179">
        <v>780.14</v>
      </c>
      <c r="E25" s="51"/>
      <c r="F25" s="8"/>
      <c r="G25" s="19"/>
      <c r="H25" s="34"/>
      <c r="I25" s="8"/>
      <c r="J25" s="41"/>
      <c r="K25" s="34"/>
      <c r="L25" s="8"/>
      <c r="M25" s="41"/>
      <c r="N25" s="56">
        <f t="shared" si="4"/>
        <v>780.14</v>
      </c>
      <c r="O25" s="17"/>
    </row>
    <row r="26" spans="1:15" s="6" customFormat="1" ht="15">
      <c r="A26" s="14" t="s">
        <v>78</v>
      </c>
      <c r="B26" s="177" t="s">
        <v>149</v>
      </c>
      <c r="C26" s="178">
        <v>41453</v>
      </c>
      <c r="D26" s="179">
        <v>371.66</v>
      </c>
      <c r="E26" s="51"/>
      <c r="F26" s="8"/>
      <c r="G26" s="19"/>
      <c r="H26" s="34"/>
      <c r="I26" s="8"/>
      <c r="J26" s="41"/>
      <c r="K26" s="34"/>
      <c r="L26" s="8"/>
      <c r="M26" s="41"/>
      <c r="N26" s="56">
        <f t="shared" si="4"/>
        <v>371.66</v>
      </c>
      <c r="O26" s="17"/>
    </row>
    <row r="27" spans="1:15" s="6" customFormat="1" ht="15">
      <c r="A27" s="14" t="s">
        <v>79</v>
      </c>
      <c r="B27" s="34"/>
      <c r="C27" s="8"/>
      <c r="D27" s="65"/>
      <c r="E27" s="51"/>
      <c r="F27" s="8"/>
      <c r="G27" s="19"/>
      <c r="H27" s="34"/>
      <c r="I27" s="8"/>
      <c r="J27" s="41"/>
      <c r="K27" s="34"/>
      <c r="L27" s="8"/>
      <c r="M27" s="41"/>
      <c r="N27" s="56">
        <f t="shared" si="4"/>
        <v>0</v>
      </c>
      <c r="O27" s="17"/>
    </row>
    <row r="28" spans="1:15" s="7" customFormat="1" ht="25.5">
      <c r="A28" s="14" t="s">
        <v>80</v>
      </c>
      <c r="B28" s="177" t="s">
        <v>148</v>
      </c>
      <c r="C28" s="178">
        <v>41446</v>
      </c>
      <c r="D28" s="179">
        <v>3343.68</v>
      </c>
      <c r="E28" s="54"/>
      <c r="F28" s="10"/>
      <c r="G28" s="20"/>
      <c r="H28" s="37"/>
      <c r="I28" s="10"/>
      <c r="J28" s="42"/>
      <c r="K28" s="37"/>
      <c r="L28" s="10"/>
      <c r="M28" s="42"/>
      <c r="N28" s="56">
        <f t="shared" si="4"/>
        <v>3343.68</v>
      </c>
      <c r="O28" s="17"/>
    </row>
    <row r="29" spans="1:15" s="7" customFormat="1" ht="15">
      <c r="A29" s="14" t="s">
        <v>81</v>
      </c>
      <c r="B29" s="37"/>
      <c r="C29" s="10"/>
      <c r="D29" s="65"/>
      <c r="E29" s="177" t="s">
        <v>184</v>
      </c>
      <c r="F29" s="178">
        <v>41544</v>
      </c>
      <c r="G29" s="179">
        <v>2617.3</v>
      </c>
      <c r="H29" s="37"/>
      <c r="I29" s="10"/>
      <c r="J29" s="42"/>
      <c r="K29" s="37"/>
      <c r="L29" s="10"/>
      <c r="M29" s="42"/>
      <c r="N29" s="56">
        <f t="shared" si="4"/>
        <v>2617.3</v>
      </c>
      <c r="O29" s="17"/>
    </row>
    <row r="30" spans="1:15" s="7" customFormat="1" ht="30">
      <c r="A30" s="63" t="s">
        <v>82</v>
      </c>
      <c r="B30" s="37"/>
      <c r="C30" s="10"/>
      <c r="D30" s="65"/>
      <c r="E30" s="54"/>
      <c r="F30" s="10"/>
      <c r="G30" s="65"/>
      <c r="H30" s="37"/>
      <c r="I30" s="10"/>
      <c r="J30" s="65"/>
      <c r="K30" s="37"/>
      <c r="L30" s="10"/>
      <c r="M30" s="65"/>
      <c r="N30" s="56">
        <f t="shared" si="4"/>
        <v>0</v>
      </c>
      <c r="O30" s="17"/>
    </row>
    <row r="31" spans="1:15" s="6" customFormat="1" ht="25.5">
      <c r="A31" s="14" t="s">
        <v>83</v>
      </c>
      <c r="B31" s="177" t="s">
        <v>213</v>
      </c>
      <c r="C31" s="178">
        <v>41425</v>
      </c>
      <c r="D31" s="179">
        <v>743.35</v>
      </c>
      <c r="E31" s="51"/>
      <c r="F31" s="8"/>
      <c r="G31" s="19"/>
      <c r="H31" s="177" t="s">
        <v>215</v>
      </c>
      <c r="I31" s="178" t="s">
        <v>216</v>
      </c>
      <c r="J31" s="179">
        <v>743.35</v>
      </c>
      <c r="K31" s="177" t="s">
        <v>246</v>
      </c>
      <c r="L31" s="178">
        <v>41740</v>
      </c>
      <c r="M31" s="179">
        <v>743.35</v>
      </c>
      <c r="N31" s="56">
        <f t="shared" si="4"/>
        <v>2230.05</v>
      </c>
      <c r="O31" s="17"/>
    </row>
    <row r="32" spans="1:15" s="9" customFormat="1" ht="28.5" customHeight="1">
      <c r="A32" s="14" t="s">
        <v>85</v>
      </c>
      <c r="B32" s="36"/>
      <c r="C32" s="31"/>
      <c r="D32" s="65"/>
      <c r="E32" s="53"/>
      <c r="F32" s="31"/>
      <c r="G32" s="32"/>
      <c r="H32" s="67"/>
      <c r="I32" s="198"/>
      <c r="J32" s="57"/>
      <c r="K32" s="177" t="s">
        <v>233</v>
      </c>
      <c r="L32" s="178">
        <v>41705</v>
      </c>
      <c r="M32" s="179">
        <v>1486.7</v>
      </c>
      <c r="N32" s="56">
        <f t="shared" si="4"/>
        <v>1486.7</v>
      </c>
      <c r="O32" s="17"/>
    </row>
    <row r="33" spans="1:15" s="7" customFormat="1" ht="15">
      <c r="A33" s="14" t="s">
        <v>87</v>
      </c>
      <c r="B33" s="177" t="s">
        <v>158</v>
      </c>
      <c r="C33" s="178">
        <v>41474</v>
      </c>
      <c r="D33" s="179">
        <v>1560.23</v>
      </c>
      <c r="E33" s="54"/>
      <c r="F33" s="10"/>
      <c r="G33" s="20"/>
      <c r="H33" s="67"/>
      <c r="I33" s="198"/>
      <c r="J33" s="57"/>
      <c r="K33" s="37"/>
      <c r="L33" s="10"/>
      <c r="M33" s="42"/>
      <c r="N33" s="56">
        <f t="shared" si="4"/>
        <v>1560.23</v>
      </c>
      <c r="O33" s="17"/>
    </row>
    <row r="34" spans="1:15" s="7" customFormat="1" ht="29.25" customHeight="1">
      <c r="A34" s="14" t="s">
        <v>110</v>
      </c>
      <c r="B34" s="37"/>
      <c r="C34" s="10"/>
      <c r="D34" s="65"/>
      <c r="E34" s="177" t="s">
        <v>179</v>
      </c>
      <c r="F34" s="178">
        <v>41516</v>
      </c>
      <c r="G34" s="179">
        <v>371.67</v>
      </c>
      <c r="H34" s="177" t="s">
        <v>215</v>
      </c>
      <c r="I34" s="178" t="s">
        <v>216</v>
      </c>
      <c r="J34" s="179">
        <v>371.67</v>
      </c>
      <c r="K34" s="37"/>
      <c r="L34" s="10"/>
      <c r="M34" s="42"/>
      <c r="N34" s="56">
        <f t="shared" si="4"/>
        <v>743.34</v>
      </c>
      <c r="O34" s="17"/>
    </row>
    <row r="35" spans="1:15" s="7" customFormat="1" ht="15">
      <c r="A35" s="5" t="s">
        <v>89</v>
      </c>
      <c r="B35" s="37"/>
      <c r="C35" s="10"/>
      <c r="D35" s="65">
        <f>O35/4</f>
        <v>1321.92</v>
      </c>
      <c r="E35" s="54"/>
      <c r="F35" s="10"/>
      <c r="G35" s="65">
        <f>O35/4</f>
        <v>1321.92</v>
      </c>
      <c r="H35" s="37"/>
      <c r="I35" s="10"/>
      <c r="J35" s="65">
        <f>O35/4</f>
        <v>1321.92</v>
      </c>
      <c r="K35" s="37"/>
      <c r="L35" s="10"/>
      <c r="M35" s="65">
        <f>O35/4</f>
        <v>1321.92</v>
      </c>
      <c r="N35" s="56">
        <f t="shared" si="4"/>
        <v>5287.68</v>
      </c>
      <c r="O35" s="17">
        <v>5287.68</v>
      </c>
    </row>
    <row r="36" spans="1:15" s="7" customFormat="1" ht="30">
      <c r="A36" s="63" t="s">
        <v>112</v>
      </c>
      <c r="B36" s="37"/>
      <c r="C36" s="10"/>
      <c r="D36" s="65"/>
      <c r="E36" s="54"/>
      <c r="F36" s="10"/>
      <c r="G36" s="65"/>
      <c r="H36" s="37"/>
      <c r="I36" s="10"/>
      <c r="J36" s="65"/>
      <c r="K36" s="37"/>
      <c r="L36" s="10"/>
      <c r="M36" s="65"/>
      <c r="N36" s="56">
        <f t="shared" si="4"/>
        <v>0</v>
      </c>
      <c r="O36" s="17"/>
    </row>
    <row r="37" spans="1:15" s="7" customFormat="1" ht="15">
      <c r="A37" s="5" t="s">
        <v>127</v>
      </c>
      <c r="B37" s="177" t="s">
        <v>149</v>
      </c>
      <c r="C37" s="178">
        <v>41453</v>
      </c>
      <c r="D37" s="179">
        <v>1428.84</v>
      </c>
      <c r="E37" s="54"/>
      <c r="F37" s="10"/>
      <c r="G37" s="65"/>
      <c r="H37" s="37"/>
      <c r="I37" s="10"/>
      <c r="J37" s="65"/>
      <c r="K37" s="37"/>
      <c r="L37" s="10"/>
      <c r="M37" s="65"/>
      <c r="N37" s="56">
        <f t="shared" si="4"/>
        <v>1428.84</v>
      </c>
      <c r="O37" s="17"/>
    </row>
    <row r="38" spans="1:15" s="7" customFormat="1" ht="15">
      <c r="A38" s="63" t="s">
        <v>91</v>
      </c>
      <c r="B38" s="37"/>
      <c r="C38" s="10"/>
      <c r="D38" s="65"/>
      <c r="E38" s="54"/>
      <c r="F38" s="10"/>
      <c r="G38" s="65"/>
      <c r="H38" s="37"/>
      <c r="I38" s="10"/>
      <c r="J38" s="65"/>
      <c r="K38" s="37"/>
      <c r="L38" s="10"/>
      <c r="M38" s="65"/>
      <c r="N38" s="56">
        <f t="shared" si="4"/>
        <v>0</v>
      </c>
      <c r="O38" s="17"/>
    </row>
    <row r="39" spans="1:15" s="7" customFormat="1" ht="15">
      <c r="A39" s="14" t="s">
        <v>93</v>
      </c>
      <c r="B39" s="37"/>
      <c r="C39" s="10"/>
      <c r="D39" s="65"/>
      <c r="E39" s="177" t="s">
        <v>180</v>
      </c>
      <c r="F39" s="178">
        <v>41530</v>
      </c>
      <c r="G39" s="179">
        <v>12777.8</v>
      </c>
      <c r="H39" s="37"/>
      <c r="I39" s="10"/>
      <c r="J39" s="65"/>
      <c r="K39" s="37"/>
      <c r="L39" s="10"/>
      <c r="M39" s="65"/>
      <c r="N39" s="56">
        <f t="shared" si="4"/>
        <v>12777.8</v>
      </c>
      <c r="O39" s="17"/>
    </row>
    <row r="40" spans="1:15" s="7" customFormat="1" ht="15">
      <c r="A40" s="14" t="s">
        <v>94</v>
      </c>
      <c r="B40" s="37"/>
      <c r="C40" s="10"/>
      <c r="D40" s="65"/>
      <c r="E40" s="54"/>
      <c r="F40" s="10"/>
      <c r="G40" s="65"/>
      <c r="H40" s="37"/>
      <c r="I40" s="10"/>
      <c r="J40" s="65"/>
      <c r="K40" s="177" t="s">
        <v>240</v>
      </c>
      <c r="L40" s="178">
        <v>41719</v>
      </c>
      <c r="M40" s="65">
        <v>777.03</v>
      </c>
      <c r="N40" s="56">
        <f t="shared" si="4"/>
        <v>777.03</v>
      </c>
      <c r="O40" s="17"/>
    </row>
    <row r="41" spans="1:15" s="7" customFormat="1" ht="15">
      <c r="A41" s="63" t="s">
        <v>95</v>
      </c>
      <c r="B41" s="37"/>
      <c r="C41" s="10"/>
      <c r="D41" s="65"/>
      <c r="E41" s="54"/>
      <c r="F41" s="10"/>
      <c r="G41" s="65"/>
      <c r="H41" s="37"/>
      <c r="I41" s="10"/>
      <c r="J41" s="65"/>
      <c r="K41" s="37"/>
      <c r="L41" s="10"/>
      <c r="M41" s="65"/>
      <c r="N41" s="56">
        <f t="shared" si="4"/>
        <v>0</v>
      </c>
      <c r="O41" s="17"/>
    </row>
    <row r="42" spans="1:15" s="7" customFormat="1" ht="15">
      <c r="A42" s="14" t="s">
        <v>118</v>
      </c>
      <c r="B42" s="37"/>
      <c r="C42" s="10"/>
      <c r="D42" s="65"/>
      <c r="E42" s="177" t="s">
        <v>172</v>
      </c>
      <c r="F42" s="178">
        <v>41502</v>
      </c>
      <c r="G42" s="179">
        <v>799.08</v>
      </c>
      <c r="H42" s="177" t="s">
        <v>222</v>
      </c>
      <c r="I42" s="178">
        <v>41628</v>
      </c>
      <c r="J42" s="179">
        <v>932.26</v>
      </c>
      <c r="K42" s="37"/>
      <c r="L42" s="10"/>
      <c r="M42" s="65"/>
      <c r="N42" s="56">
        <f t="shared" si="4"/>
        <v>1731.34</v>
      </c>
      <c r="O42" s="17"/>
    </row>
    <row r="43" spans="1:15" s="7" customFormat="1" ht="15">
      <c r="A43" s="14" t="s">
        <v>96</v>
      </c>
      <c r="B43" s="37"/>
      <c r="C43" s="10"/>
      <c r="D43" s="65"/>
      <c r="E43" s="54"/>
      <c r="F43" s="10"/>
      <c r="G43" s="65"/>
      <c r="H43" s="37"/>
      <c r="I43" s="10"/>
      <c r="J43" s="65"/>
      <c r="K43" s="37"/>
      <c r="L43" s="10"/>
      <c r="M43" s="65"/>
      <c r="N43" s="56">
        <f t="shared" si="4"/>
        <v>0</v>
      </c>
      <c r="O43" s="17"/>
    </row>
    <row r="44" spans="1:15" s="7" customFormat="1" ht="15">
      <c r="A44" s="63" t="s">
        <v>119</v>
      </c>
      <c r="B44" s="37"/>
      <c r="C44" s="10"/>
      <c r="D44" s="65"/>
      <c r="E44" s="54"/>
      <c r="F44" s="10"/>
      <c r="G44" s="65"/>
      <c r="H44" s="37"/>
      <c r="I44" s="10"/>
      <c r="J44" s="65"/>
      <c r="K44" s="37"/>
      <c r="L44" s="10"/>
      <c r="M44" s="65"/>
      <c r="N44" s="56">
        <f t="shared" si="4"/>
        <v>0</v>
      </c>
      <c r="O44" s="17"/>
    </row>
    <row r="45" spans="1:15" s="7" customFormat="1" ht="15">
      <c r="A45" s="14" t="s">
        <v>120</v>
      </c>
      <c r="B45" s="37"/>
      <c r="C45" s="10"/>
      <c r="D45" s="65"/>
      <c r="E45" s="54"/>
      <c r="F45" s="10"/>
      <c r="G45" s="65"/>
      <c r="H45" s="37"/>
      <c r="I45" s="10"/>
      <c r="J45" s="65"/>
      <c r="K45" s="37"/>
      <c r="L45" s="10"/>
      <c r="M45" s="65"/>
      <c r="N45" s="56">
        <f t="shared" si="4"/>
        <v>0</v>
      </c>
      <c r="O45" s="17"/>
    </row>
    <row r="46" spans="1:15" s="7" customFormat="1" ht="15">
      <c r="A46" s="63" t="s">
        <v>97</v>
      </c>
      <c r="B46" s="37"/>
      <c r="C46" s="10"/>
      <c r="D46" s="65"/>
      <c r="E46" s="54"/>
      <c r="F46" s="10"/>
      <c r="G46" s="65"/>
      <c r="H46" s="37"/>
      <c r="I46" s="10"/>
      <c r="J46" s="65"/>
      <c r="K46" s="37"/>
      <c r="L46" s="10"/>
      <c r="M46" s="65"/>
      <c r="N46" s="56">
        <f t="shared" si="4"/>
        <v>0</v>
      </c>
      <c r="O46" s="17"/>
    </row>
    <row r="47" spans="1:15" s="7" customFormat="1" ht="15">
      <c r="A47" s="264" t="s">
        <v>108</v>
      </c>
      <c r="B47" s="67"/>
      <c r="C47" s="76"/>
      <c r="D47" s="65"/>
      <c r="E47" s="68"/>
      <c r="F47" s="76"/>
      <c r="G47" s="65"/>
      <c r="H47" s="67">
        <v>248</v>
      </c>
      <c r="I47" s="197">
        <v>41615</v>
      </c>
      <c r="J47" s="179">
        <v>868.19</v>
      </c>
      <c r="K47" s="177" t="s">
        <v>229</v>
      </c>
      <c r="L47" s="178">
        <v>41692</v>
      </c>
      <c r="M47" s="179">
        <v>2377.85</v>
      </c>
      <c r="N47" s="56">
        <f t="shared" si="4"/>
        <v>3246.04</v>
      </c>
      <c r="O47" s="17"/>
    </row>
    <row r="48" spans="1:15" s="7" customFormat="1" ht="15">
      <c r="A48" s="265"/>
      <c r="B48" s="68"/>
      <c r="C48" s="76"/>
      <c r="D48" s="65"/>
      <c r="E48" s="68"/>
      <c r="F48" s="76"/>
      <c r="G48" s="65"/>
      <c r="H48" s="67">
        <v>248</v>
      </c>
      <c r="I48" s="197">
        <v>41615</v>
      </c>
      <c r="J48" s="179">
        <v>868.19</v>
      </c>
      <c r="K48" s="68"/>
      <c r="L48" s="76"/>
      <c r="M48" s="65"/>
      <c r="N48" s="56">
        <f t="shared" si="4"/>
        <v>868.19</v>
      </c>
      <c r="O48" s="17"/>
    </row>
    <row r="49" spans="1:15" s="7" customFormat="1" ht="15.75" thickBot="1">
      <c r="A49" s="266"/>
      <c r="B49" s="68"/>
      <c r="C49" s="76"/>
      <c r="D49" s="65"/>
      <c r="E49" s="68"/>
      <c r="F49" s="76"/>
      <c r="G49" s="65"/>
      <c r="H49" s="177" t="s">
        <v>214</v>
      </c>
      <c r="I49" s="178">
        <v>41622</v>
      </c>
      <c r="J49" s="179">
        <v>868.19</v>
      </c>
      <c r="K49" s="68"/>
      <c r="L49" s="76"/>
      <c r="M49" s="65"/>
      <c r="N49" s="56">
        <f t="shared" si="4"/>
        <v>868.19</v>
      </c>
      <c r="O49" s="17"/>
    </row>
    <row r="50" spans="1:15" s="7" customFormat="1" ht="19.5" thickBot="1">
      <c r="A50" s="4" t="s">
        <v>99</v>
      </c>
      <c r="B50" s="10"/>
      <c r="C50" s="10"/>
      <c r="D50" s="65">
        <f>O50/4</f>
        <v>13489.05</v>
      </c>
      <c r="E50" s="10"/>
      <c r="F50" s="10"/>
      <c r="G50" s="65">
        <f>O50/4</f>
        <v>13489.05</v>
      </c>
      <c r="H50" s="10"/>
      <c r="I50" s="10"/>
      <c r="J50" s="65">
        <f>O50/4</f>
        <v>13489.05</v>
      </c>
      <c r="K50" s="10"/>
      <c r="L50" s="10"/>
      <c r="M50" s="65">
        <f>O50/4</f>
        <v>13489.05</v>
      </c>
      <c r="N50" s="56">
        <f t="shared" si="4"/>
        <v>53956.2</v>
      </c>
      <c r="O50" s="102">
        <v>53956.19</v>
      </c>
    </row>
    <row r="51" spans="1:15" s="6" customFormat="1" ht="20.25" thickBot="1">
      <c r="A51" s="47" t="s">
        <v>4</v>
      </c>
      <c r="B51" s="107"/>
      <c r="C51" s="108"/>
      <c r="D51" s="111">
        <f>SUM(D5:D50)</f>
        <v>141906.64</v>
      </c>
      <c r="E51" s="109"/>
      <c r="F51" s="108"/>
      <c r="G51" s="111">
        <f>SUM(G5:G50)</f>
        <v>135209.26</v>
      </c>
      <c r="H51" s="110"/>
      <c r="I51" s="108"/>
      <c r="J51" s="111">
        <f>SUM(J5:J50)</f>
        <v>122915.89</v>
      </c>
      <c r="K51" s="110"/>
      <c r="L51" s="108"/>
      <c r="M51" s="111">
        <f>SUM(M5:M50)</f>
        <v>123833.3</v>
      </c>
      <c r="N51" s="56">
        <f t="shared" si="4"/>
        <v>523865.09</v>
      </c>
      <c r="O51" s="26">
        <f>SUM(O5:O47)</f>
        <v>419099.93</v>
      </c>
    </row>
    <row r="52" spans="1:15" s="11" customFormat="1" ht="20.25" hidden="1" thickBot="1">
      <c r="A52" s="48" t="s">
        <v>2</v>
      </c>
      <c r="B52" s="77"/>
      <c r="C52" s="78"/>
      <c r="D52" s="79"/>
      <c r="E52" s="80"/>
      <c r="F52" s="78"/>
      <c r="G52" s="81"/>
      <c r="H52" s="77"/>
      <c r="I52" s="78"/>
      <c r="J52" s="79"/>
      <c r="K52" s="77"/>
      <c r="L52" s="78"/>
      <c r="M52" s="79"/>
      <c r="N52" s="55"/>
      <c r="O52" s="27"/>
    </row>
    <row r="53" spans="1:15" s="13" customFormat="1" ht="39.75" customHeight="1" thickBot="1">
      <c r="A53" s="270" t="s">
        <v>3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2"/>
      <c r="O53" s="28"/>
    </row>
    <row r="54" spans="1:15" s="7" customFormat="1" ht="15">
      <c r="A54" s="185" t="s">
        <v>138</v>
      </c>
      <c r="B54" s="37"/>
      <c r="C54" s="10"/>
      <c r="D54" s="42"/>
      <c r="E54" s="199" t="s">
        <v>186</v>
      </c>
      <c r="F54" s="200">
        <v>41537</v>
      </c>
      <c r="G54" s="201">
        <v>76862.13</v>
      </c>
      <c r="H54" s="37"/>
      <c r="I54" s="10"/>
      <c r="J54" s="42"/>
      <c r="K54" s="37"/>
      <c r="L54" s="10"/>
      <c r="M54" s="42"/>
      <c r="N54" s="56">
        <f aca="true" t="shared" si="5" ref="N54:N59">M54+J54+G54+D54</f>
        <v>76862.13</v>
      </c>
      <c r="O54" s="66"/>
    </row>
    <row r="55" spans="1:15" s="7" customFormat="1" ht="15">
      <c r="A55" s="166" t="s">
        <v>139</v>
      </c>
      <c r="B55" s="68"/>
      <c r="C55" s="76"/>
      <c r="D55" s="42"/>
      <c r="E55" s="68"/>
      <c r="F55" s="76"/>
      <c r="G55" s="42"/>
      <c r="H55" s="54"/>
      <c r="I55" s="76"/>
      <c r="J55" s="42"/>
      <c r="K55" s="54"/>
      <c r="L55" s="76"/>
      <c r="M55" s="42"/>
      <c r="N55" s="56">
        <f t="shared" si="5"/>
        <v>0</v>
      </c>
      <c r="O55" s="66"/>
    </row>
    <row r="56" spans="1:15" s="7" customFormat="1" ht="15" customHeight="1">
      <c r="A56" s="185" t="s">
        <v>140</v>
      </c>
      <c r="B56" s="68"/>
      <c r="C56" s="76"/>
      <c r="D56" s="42"/>
      <c r="E56" s="68"/>
      <c r="F56" s="76"/>
      <c r="G56" s="42"/>
      <c r="H56" s="54"/>
      <c r="I56" s="76"/>
      <c r="J56" s="42"/>
      <c r="K56" s="253" t="s">
        <v>230</v>
      </c>
      <c r="L56" s="267">
        <v>41698</v>
      </c>
      <c r="M56" s="262">
        <v>94226.02</v>
      </c>
      <c r="N56" s="56">
        <f t="shared" si="5"/>
        <v>94226.02</v>
      </c>
      <c r="O56" s="66"/>
    </row>
    <row r="57" spans="1:15" s="7" customFormat="1" ht="15" customHeight="1">
      <c r="A57" s="185" t="s">
        <v>142</v>
      </c>
      <c r="B57" s="68"/>
      <c r="C57" s="76"/>
      <c r="D57" s="42"/>
      <c r="E57" s="68"/>
      <c r="F57" s="76"/>
      <c r="G57" s="42"/>
      <c r="H57" s="54"/>
      <c r="I57" s="76"/>
      <c r="J57" s="42"/>
      <c r="K57" s="254"/>
      <c r="L57" s="268"/>
      <c r="M57" s="263"/>
      <c r="N57" s="56">
        <f t="shared" si="5"/>
        <v>0</v>
      </c>
      <c r="O57" s="66"/>
    </row>
    <row r="58" spans="1:15" s="7" customFormat="1" ht="15.75" customHeight="1">
      <c r="A58" s="185" t="s">
        <v>141</v>
      </c>
      <c r="B58" s="68"/>
      <c r="C58" s="76"/>
      <c r="D58" s="42"/>
      <c r="E58" s="68"/>
      <c r="F58" s="76"/>
      <c r="G58" s="42"/>
      <c r="H58" s="54"/>
      <c r="I58" s="76"/>
      <c r="J58" s="42"/>
      <c r="K58" s="177" t="s">
        <v>230</v>
      </c>
      <c r="L58" s="178">
        <v>41698</v>
      </c>
      <c r="M58" s="179">
        <v>55992.45</v>
      </c>
      <c r="N58" s="56">
        <f t="shared" si="5"/>
        <v>55992.45</v>
      </c>
      <c r="O58" s="66"/>
    </row>
    <row r="59" spans="1:15" s="7" customFormat="1" ht="15.75" thickBot="1">
      <c r="A59" s="185" t="s">
        <v>187</v>
      </c>
      <c r="B59" s="68"/>
      <c r="C59" s="76"/>
      <c r="D59" s="42"/>
      <c r="E59" s="199" t="s">
        <v>188</v>
      </c>
      <c r="F59" s="200">
        <v>41544</v>
      </c>
      <c r="G59" s="201">
        <v>40118.42</v>
      </c>
      <c r="H59" s="10"/>
      <c r="I59" s="76"/>
      <c r="J59" s="42"/>
      <c r="K59" s="10"/>
      <c r="L59" s="76"/>
      <c r="M59" s="42"/>
      <c r="N59" s="56">
        <f t="shared" si="5"/>
        <v>40118.42</v>
      </c>
      <c r="O59" s="66"/>
    </row>
    <row r="60" spans="1:15" s="87" customFormat="1" ht="20.25" thickBot="1">
      <c r="A60" s="82" t="s">
        <v>4</v>
      </c>
      <c r="B60" s="83"/>
      <c r="C60" s="94"/>
      <c r="D60" s="94">
        <f>SUM(D54:D59)</f>
        <v>0</v>
      </c>
      <c r="E60" s="94"/>
      <c r="F60" s="94"/>
      <c r="G60" s="94">
        <f>SUM(G54:G59)</f>
        <v>116980.55</v>
      </c>
      <c r="H60" s="94"/>
      <c r="I60" s="94"/>
      <c r="J60" s="94">
        <f>SUM(J54:J59)</f>
        <v>0</v>
      </c>
      <c r="K60" s="94"/>
      <c r="L60" s="94"/>
      <c r="M60" s="94">
        <f>SUM(M54:M59)</f>
        <v>150218.47</v>
      </c>
      <c r="N60" s="56">
        <f>M60+J60+G60+D60</f>
        <v>267199.02</v>
      </c>
      <c r="O60" s="86"/>
    </row>
    <row r="61" spans="1:15" s="7" customFormat="1" ht="42" customHeight="1">
      <c r="A61" s="270" t="s">
        <v>28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2"/>
      <c r="O61" s="56"/>
    </row>
    <row r="62" spans="1:15" s="7" customFormat="1" ht="15">
      <c r="A62" s="45" t="s">
        <v>146</v>
      </c>
      <c r="B62" s="177" t="s">
        <v>145</v>
      </c>
      <c r="C62" s="178">
        <v>41418</v>
      </c>
      <c r="D62" s="179">
        <v>835.6</v>
      </c>
      <c r="E62" s="25"/>
      <c r="F62" s="1"/>
      <c r="G62" s="18"/>
      <c r="H62" s="38"/>
      <c r="I62" s="1"/>
      <c r="J62" s="43"/>
      <c r="K62" s="38"/>
      <c r="L62" s="1"/>
      <c r="M62" s="43"/>
      <c r="N62" s="54"/>
      <c r="O62" s="25"/>
    </row>
    <row r="63" spans="1:15" s="7" customFormat="1" ht="15">
      <c r="A63" s="5" t="s">
        <v>152</v>
      </c>
      <c r="B63" s="177" t="s">
        <v>149</v>
      </c>
      <c r="C63" s="178">
        <v>41453</v>
      </c>
      <c r="D63" s="179">
        <v>2486.34</v>
      </c>
      <c r="E63" s="54"/>
      <c r="F63" s="10"/>
      <c r="G63" s="20"/>
      <c r="H63" s="37"/>
      <c r="I63" s="10"/>
      <c r="J63" s="42"/>
      <c r="K63" s="37"/>
      <c r="L63" s="10"/>
      <c r="M63" s="42"/>
      <c r="N63" s="54"/>
      <c r="O63" s="25"/>
    </row>
    <row r="64" spans="1:15" s="7" customFormat="1" ht="15">
      <c r="A64" s="45" t="s">
        <v>150</v>
      </c>
      <c r="B64" s="177" t="s">
        <v>151</v>
      </c>
      <c r="C64" s="178">
        <v>41453</v>
      </c>
      <c r="D64" s="179">
        <v>73.4</v>
      </c>
      <c r="E64" s="54"/>
      <c r="F64" s="10"/>
      <c r="G64" s="20"/>
      <c r="H64" s="37"/>
      <c r="I64" s="10"/>
      <c r="J64" s="42"/>
      <c r="K64" s="37"/>
      <c r="L64" s="10"/>
      <c r="M64" s="42"/>
      <c r="N64" s="54"/>
      <c r="O64" s="25"/>
    </row>
    <row r="65" spans="1:15" s="7" customFormat="1" ht="15">
      <c r="A65" s="45" t="s">
        <v>153</v>
      </c>
      <c r="B65" s="177" t="s">
        <v>154</v>
      </c>
      <c r="C65" s="178">
        <v>41432</v>
      </c>
      <c r="D65" s="179">
        <v>294.8</v>
      </c>
      <c r="E65" s="54"/>
      <c r="F65" s="10"/>
      <c r="G65" s="20"/>
      <c r="H65" s="37"/>
      <c r="I65" s="10"/>
      <c r="J65" s="42"/>
      <c r="K65" s="37"/>
      <c r="L65" s="10"/>
      <c r="M65" s="42"/>
      <c r="N65" s="54"/>
      <c r="O65" s="25"/>
    </row>
    <row r="66" spans="1:15" s="7" customFormat="1" ht="15">
      <c r="A66" s="45" t="s">
        <v>156</v>
      </c>
      <c r="B66" s="177" t="s">
        <v>155</v>
      </c>
      <c r="C66" s="178">
        <v>41402</v>
      </c>
      <c r="D66" s="179">
        <v>715.77</v>
      </c>
      <c r="E66" s="54"/>
      <c r="F66" s="10"/>
      <c r="G66" s="20"/>
      <c r="H66" s="37"/>
      <c r="I66" s="10"/>
      <c r="J66" s="42"/>
      <c r="K66" s="37">
        <v>50</v>
      </c>
      <c r="L66" s="204">
        <v>41759</v>
      </c>
      <c r="M66" s="41">
        <v>688.69</v>
      </c>
      <c r="N66" s="54"/>
      <c r="O66" s="25"/>
    </row>
    <row r="67" spans="1:15" s="7" customFormat="1" ht="15">
      <c r="A67" s="45" t="s">
        <v>160</v>
      </c>
      <c r="B67" s="177" t="s">
        <v>159</v>
      </c>
      <c r="C67" s="178">
        <v>41481</v>
      </c>
      <c r="D67" s="179">
        <v>237.28</v>
      </c>
      <c r="E67" s="54"/>
      <c r="F67" s="10"/>
      <c r="G67" s="20"/>
      <c r="H67" s="37"/>
      <c r="I67" s="10"/>
      <c r="J67" s="42"/>
      <c r="K67" s="37"/>
      <c r="L67" s="10"/>
      <c r="M67" s="42"/>
      <c r="N67" s="54"/>
      <c r="O67" s="25"/>
    </row>
    <row r="68" spans="1:15" s="7" customFormat="1" ht="15">
      <c r="A68" s="45" t="s">
        <v>162</v>
      </c>
      <c r="B68" s="177" t="s">
        <v>161</v>
      </c>
      <c r="C68" s="178">
        <v>41460</v>
      </c>
      <c r="D68" s="179">
        <v>1135.19</v>
      </c>
      <c r="E68" s="54"/>
      <c r="F68" s="10"/>
      <c r="G68" s="20"/>
      <c r="H68" s="37"/>
      <c r="I68" s="10"/>
      <c r="J68" s="42"/>
      <c r="K68" s="37"/>
      <c r="L68" s="10"/>
      <c r="M68" s="42"/>
      <c r="N68" s="54"/>
      <c r="O68" s="25"/>
    </row>
    <row r="69" spans="1:15" s="7" customFormat="1" ht="15">
      <c r="A69" s="45" t="s">
        <v>164</v>
      </c>
      <c r="B69" s="177" t="s">
        <v>165</v>
      </c>
      <c r="C69" s="178">
        <v>41486</v>
      </c>
      <c r="D69" s="179">
        <v>12427.96</v>
      </c>
      <c r="E69" s="54"/>
      <c r="F69" s="10"/>
      <c r="G69" s="20"/>
      <c r="H69" s="37"/>
      <c r="I69" s="10"/>
      <c r="J69" s="42"/>
      <c r="K69" s="37"/>
      <c r="L69" s="10"/>
      <c r="M69" s="42"/>
      <c r="N69" s="54"/>
      <c r="O69" s="25"/>
    </row>
    <row r="70" spans="1:15" s="7" customFormat="1" ht="17.25" customHeight="1">
      <c r="A70" s="45" t="s">
        <v>170</v>
      </c>
      <c r="B70" s="177"/>
      <c r="C70" s="178"/>
      <c r="D70" s="179"/>
      <c r="E70" s="177" t="s">
        <v>171</v>
      </c>
      <c r="F70" s="178">
        <v>41492</v>
      </c>
      <c r="G70" s="179">
        <v>12488.26</v>
      </c>
      <c r="H70" s="37"/>
      <c r="I70" s="10"/>
      <c r="J70" s="42"/>
      <c r="K70" s="37"/>
      <c r="L70" s="10"/>
      <c r="M70" s="42"/>
      <c r="N70" s="54"/>
      <c r="O70" s="25"/>
    </row>
    <row r="71" spans="1:15" s="7" customFormat="1" ht="15">
      <c r="A71" s="45" t="s">
        <v>174</v>
      </c>
      <c r="B71" s="177"/>
      <c r="C71" s="178"/>
      <c r="D71" s="179"/>
      <c r="E71" s="177" t="s">
        <v>173</v>
      </c>
      <c r="F71" s="178">
        <v>41509</v>
      </c>
      <c r="G71" s="179">
        <v>25382.72</v>
      </c>
      <c r="H71" s="37"/>
      <c r="I71" s="10"/>
      <c r="J71" s="42"/>
      <c r="K71" s="37"/>
      <c r="L71" s="10"/>
      <c r="M71" s="42"/>
      <c r="N71" s="54"/>
      <c r="O71" s="25"/>
    </row>
    <row r="72" spans="1:15" s="7" customFormat="1" ht="15">
      <c r="A72" s="45" t="s">
        <v>175</v>
      </c>
      <c r="B72" s="37"/>
      <c r="C72" s="10"/>
      <c r="D72" s="42"/>
      <c r="E72" s="177" t="s">
        <v>173</v>
      </c>
      <c r="F72" s="178">
        <v>41509</v>
      </c>
      <c r="G72" s="179">
        <v>184.33</v>
      </c>
      <c r="H72" s="37"/>
      <c r="I72" s="10"/>
      <c r="J72" s="42"/>
      <c r="K72" s="37"/>
      <c r="L72" s="10"/>
      <c r="M72" s="42"/>
      <c r="N72" s="54"/>
      <c r="O72" s="25"/>
    </row>
    <row r="73" spans="1:15" s="7" customFormat="1" ht="15">
      <c r="A73" s="45" t="s">
        <v>176</v>
      </c>
      <c r="B73" s="37"/>
      <c r="C73" s="10"/>
      <c r="D73" s="42"/>
      <c r="E73" s="177" t="s">
        <v>173</v>
      </c>
      <c r="F73" s="178">
        <v>41509</v>
      </c>
      <c r="G73" s="179">
        <v>20589.26</v>
      </c>
      <c r="H73" s="37"/>
      <c r="I73" s="10"/>
      <c r="J73" s="42"/>
      <c r="K73" s="37"/>
      <c r="L73" s="10"/>
      <c r="M73" s="42"/>
      <c r="N73" s="54"/>
      <c r="O73" s="25"/>
    </row>
    <row r="74" spans="1:15" s="7" customFormat="1" ht="15">
      <c r="A74" s="45" t="s">
        <v>177</v>
      </c>
      <c r="B74" s="37"/>
      <c r="C74" s="10"/>
      <c r="D74" s="42"/>
      <c r="E74" s="183" t="s">
        <v>178</v>
      </c>
      <c r="F74" s="178">
        <v>41493</v>
      </c>
      <c r="G74" s="184">
        <v>93</v>
      </c>
      <c r="H74" s="37"/>
      <c r="I74" s="10"/>
      <c r="J74" s="42"/>
      <c r="K74" s="37"/>
      <c r="L74" s="10"/>
      <c r="M74" s="42"/>
      <c r="N74" s="54"/>
      <c r="O74" s="25"/>
    </row>
    <row r="75" spans="1:15" s="7" customFormat="1" ht="15">
      <c r="A75" s="45" t="s">
        <v>181</v>
      </c>
      <c r="B75" s="37"/>
      <c r="C75" s="10"/>
      <c r="D75" s="42"/>
      <c r="E75" s="177" t="s">
        <v>180</v>
      </c>
      <c r="F75" s="178">
        <v>41530</v>
      </c>
      <c r="G75" s="179">
        <v>1281.39</v>
      </c>
      <c r="H75" s="37"/>
      <c r="I75" s="10"/>
      <c r="J75" s="42"/>
      <c r="K75" s="37"/>
      <c r="L75" s="10"/>
      <c r="M75" s="42"/>
      <c r="N75" s="54"/>
      <c r="O75" s="25"/>
    </row>
    <row r="76" spans="1:15" s="7" customFormat="1" ht="15">
      <c r="A76" s="45" t="s">
        <v>182</v>
      </c>
      <c r="B76" s="37"/>
      <c r="C76" s="10"/>
      <c r="D76" s="42"/>
      <c r="E76" s="177" t="s">
        <v>183</v>
      </c>
      <c r="F76" s="178">
        <v>41537</v>
      </c>
      <c r="G76" s="179">
        <v>1489.06</v>
      </c>
      <c r="H76" s="37"/>
      <c r="I76" s="10"/>
      <c r="J76" s="42"/>
      <c r="K76" s="37"/>
      <c r="L76" s="10"/>
      <c r="M76" s="42"/>
      <c r="N76" s="54"/>
      <c r="O76" s="25"/>
    </row>
    <row r="77" spans="1:15" s="7" customFormat="1" ht="15">
      <c r="A77" s="45" t="s">
        <v>185</v>
      </c>
      <c r="B77" s="37"/>
      <c r="C77" s="10"/>
      <c r="D77" s="42"/>
      <c r="E77" s="177" t="s">
        <v>184</v>
      </c>
      <c r="F77" s="178">
        <v>41544</v>
      </c>
      <c r="G77" s="179">
        <v>688.69</v>
      </c>
      <c r="H77" s="37"/>
      <c r="I77" s="10"/>
      <c r="J77" s="42"/>
      <c r="K77" s="37"/>
      <c r="L77" s="10"/>
      <c r="M77" s="42"/>
      <c r="N77" s="54"/>
      <c r="O77" s="25"/>
    </row>
    <row r="78" spans="1:15" s="7" customFormat="1" ht="15">
      <c r="A78" s="45" t="s">
        <v>189</v>
      </c>
      <c r="B78" s="67"/>
      <c r="C78" s="76"/>
      <c r="D78" s="57"/>
      <c r="E78" s="177" t="s">
        <v>190</v>
      </c>
      <c r="F78" s="178">
        <v>41551</v>
      </c>
      <c r="G78" s="179">
        <v>801.49</v>
      </c>
      <c r="H78" s="67"/>
      <c r="I78" s="76"/>
      <c r="J78" s="57"/>
      <c r="K78" s="67"/>
      <c r="L78" s="76"/>
      <c r="M78" s="57"/>
      <c r="N78" s="54"/>
      <c r="O78" s="25"/>
    </row>
    <row r="79" spans="1:15" s="7" customFormat="1" ht="15">
      <c r="A79" s="45" t="s">
        <v>191</v>
      </c>
      <c r="B79" s="67"/>
      <c r="C79" s="76"/>
      <c r="D79" s="57"/>
      <c r="E79" s="177" t="s">
        <v>192</v>
      </c>
      <c r="F79" s="178">
        <v>41555</v>
      </c>
      <c r="G79" s="179">
        <v>298.6</v>
      </c>
      <c r="H79" s="67"/>
      <c r="I79" s="76"/>
      <c r="J79" s="57"/>
      <c r="K79" s="67"/>
      <c r="L79" s="76"/>
      <c r="M79" s="57"/>
      <c r="N79" s="54"/>
      <c r="O79" s="25"/>
    </row>
    <row r="80" spans="1:15" s="7" customFormat="1" ht="15">
      <c r="A80" s="45" t="s">
        <v>193</v>
      </c>
      <c r="B80" s="67"/>
      <c r="C80" s="76"/>
      <c r="D80" s="57"/>
      <c r="E80" s="177" t="s">
        <v>194</v>
      </c>
      <c r="F80" s="178">
        <v>41547</v>
      </c>
      <c r="G80" s="179">
        <v>792.85</v>
      </c>
      <c r="H80" s="67"/>
      <c r="I80" s="76"/>
      <c r="J80" s="57"/>
      <c r="K80" s="67"/>
      <c r="L80" s="76"/>
      <c r="M80" s="57"/>
      <c r="N80" s="54"/>
      <c r="O80" s="25"/>
    </row>
    <row r="81" spans="1:15" s="7" customFormat="1" ht="25.5">
      <c r="A81" s="45" t="s">
        <v>218</v>
      </c>
      <c r="B81" s="37"/>
      <c r="C81" s="10"/>
      <c r="D81" s="42"/>
      <c r="E81" s="183"/>
      <c r="F81" s="178"/>
      <c r="G81" s="184"/>
      <c r="H81" s="177" t="s">
        <v>215</v>
      </c>
      <c r="I81" s="178" t="s">
        <v>217</v>
      </c>
      <c r="J81" s="179">
        <v>237.28</v>
      </c>
      <c r="K81" s="67"/>
      <c r="L81" s="76"/>
      <c r="M81" s="57"/>
      <c r="N81" s="54"/>
      <c r="O81" s="25"/>
    </row>
    <row r="82" spans="1:15" s="7" customFormat="1" ht="25.5">
      <c r="A82" s="45" t="s">
        <v>219</v>
      </c>
      <c r="B82" s="67"/>
      <c r="C82" s="76"/>
      <c r="D82" s="57"/>
      <c r="E82" s="183"/>
      <c r="F82" s="178"/>
      <c r="G82" s="184"/>
      <c r="H82" s="177" t="s">
        <v>215</v>
      </c>
      <c r="I82" s="178" t="s">
        <v>220</v>
      </c>
      <c r="J82" s="179">
        <v>245.27</v>
      </c>
      <c r="K82" s="67"/>
      <c r="L82" s="76"/>
      <c r="M82" s="57"/>
      <c r="N82" s="54"/>
      <c r="O82" s="25"/>
    </row>
    <row r="83" spans="1:15" s="7" customFormat="1" ht="25.5">
      <c r="A83" s="45" t="s">
        <v>221</v>
      </c>
      <c r="B83" s="67"/>
      <c r="C83" s="76"/>
      <c r="D83" s="57"/>
      <c r="E83" s="183"/>
      <c r="F83" s="178"/>
      <c r="G83" s="184"/>
      <c r="H83" s="177" t="s">
        <v>215</v>
      </c>
      <c r="I83" s="178" t="s">
        <v>220</v>
      </c>
      <c r="J83" s="179">
        <v>1538.23</v>
      </c>
      <c r="K83" s="67"/>
      <c r="L83" s="76"/>
      <c r="M83" s="57"/>
      <c r="N83" s="54"/>
      <c r="O83" s="25"/>
    </row>
    <row r="84" spans="1:15" s="7" customFormat="1" ht="15">
      <c r="A84" s="45" t="s">
        <v>182</v>
      </c>
      <c r="B84" s="67"/>
      <c r="C84" s="76"/>
      <c r="D84" s="57"/>
      <c r="E84" s="183"/>
      <c r="F84" s="178"/>
      <c r="G84" s="184"/>
      <c r="H84" s="177" t="s">
        <v>222</v>
      </c>
      <c r="I84" s="178">
        <v>41628</v>
      </c>
      <c r="J84" s="179">
        <v>2292.84</v>
      </c>
      <c r="K84" s="67"/>
      <c r="L84" s="76"/>
      <c r="M84" s="57"/>
      <c r="N84" s="54"/>
      <c r="O84" s="25"/>
    </row>
    <row r="85" spans="1:15" s="7" customFormat="1" ht="15">
      <c r="A85" s="45" t="s">
        <v>223</v>
      </c>
      <c r="B85" s="67"/>
      <c r="C85" s="76"/>
      <c r="D85" s="57"/>
      <c r="E85" s="183"/>
      <c r="F85" s="178"/>
      <c r="G85" s="184"/>
      <c r="H85" s="177" t="s">
        <v>224</v>
      </c>
      <c r="I85" s="178">
        <v>41649</v>
      </c>
      <c r="J85" s="179">
        <v>237.28</v>
      </c>
      <c r="K85" s="67"/>
      <c r="L85" s="76"/>
      <c r="M85" s="57"/>
      <c r="N85" s="54"/>
      <c r="O85" s="25"/>
    </row>
    <row r="86" spans="1:15" s="7" customFormat="1" ht="15">
      <c r="A86" s="45" t="s">
        <v>225</v>
      </c>
      <c r="B86" s="67"/>
      <c r="C86" s="76"/>
      <c r="D86" s="57"/>
      <c r="E86" s="183"/>
      <c r="F86" s="178"/>
      <c r="G86" s="184"/>
      <c r="H86" s="177" t="s">
        <v>224</v>
      </c>
      <c r="I86" s="178">
        <v>41649</v>
      </c>
      <c r="J86" s="179">
        <v>676.09</v>
      </c>
      <c r="K86" s="67"/>
      <c r="L86" s="76"/>
      <c r="M86" s="57"/>
      <c r="N86" s="54"/>
      <c r="O86" s="25"/>
    </row>
    <row r="87" spans="1:15" s="7" customFormat="1" ht="15">
      <c r="A87" s="45" t="s">
        <v>226</v>
      </c>
      <c r="B87" s="67"/>
      <c r="C87" s="76"/>
      <c r="D87" s="57"/>
      <c r="E87" s="183"/>
      <c r="F87" s="178"/>
      <c r="G87" s="184"/>
      <c r="H87" s="177" t="s">
        <v>227</v>
      </c>
      <c r="I87" s="178">
        <v>41670</v>
      </c>
      <c r="J87" s="179">
        <v>693.06</v>
      </c>
      <c r="K87" s="67"/>
      <c r="L87" s="76"/>
      <c r="M87" s="57"/>
      <c r="N87" s="54"/>
      <c r="O87" s="25"/>
    </row>
    <row r="88" spans="1:15" s="7" customFormat="1" ht="15">
      <c r="A88" s="45" t="s">
        <v>228</v>
      </c>
      <c r="B88" s="67"/>
      <c r="C88" s="76"/>
      <c r="D88" s="57"/>
      <c r="E88" s="183"/>
      <c r="F88" s="178"/>
      <c r="G88" s="184"/>
      <c r="H88" s="177"/>
      <c r="I88" s="178"/>
      <c r="J88" s="179"/>
      <c r="K88" s="177" t="s">
        <v>229</v>
      </c>
      <c r="L88" s="178">
        <v>41692</v>
      </c>
      <c r="M88" s="179">
        <v>519.73</v>
      </c>
      <c r="N88" s="54"/>
      <c r="O88" s="25"/>
    </row>
    <row r="89" spans="1:15" s="7" customFormat="1" ht="15">
      <c r="A89" s="45" t="s">
        <v>244</v>
      </c>
      <c r="B89" s="37"/>
      <c r="C89" s="10"/>
      <c r="D89" s="42"/>
      <c r="E89" s="54"/>
      <c r="F89" s="10"/>
      <c r="G89" s="20"/>
      <c r="H89" s="37"/>
      <c r="I89" s="10"/>
      <c r="J89" s="42"/>
      <c r="K89" s="177" t="s">
        <v>245</v>
      </c>
      <c r="L89" s="178">
        <v>41696</v>
      </c>
      <c r="M89" s="179">
        <v>1941.14</v>
      </c>
      <c r="N89" s="54"/>
      <c r="O89" s="25"/>
    </row>
    <row r="90" spans="1:15" s="7" customFormat="1" ht="15">
      <c r="A90" s="45" t="s">
        <v>231</v>
      </c>
      <c r="B90" s="67"/>
      <c r="C90" s="76"/>
      <c r="D90" s="57"/>
      <c r="E90" s="183"/>
      <c r="F90" s="178"/>
      <c r="G90" s="184"/>
      <c r="H90" s="177"/>
      <c r="I90" s="178"/>
      <c r="J90" s="179"/>
      <c r="K90" s="177" t="s">
        <v>230</v>
      </c>
      <c r="L90" s="178">
        <v>41698</v>
      </c>
      <c r="M90" s="179">
        <v>339.08</v>
      </c>
      <c r="N90" s="54"/>
      <c r="O90" s="25"/>
    </row>
    <row r="91" spans="1:15" s="7" customFormat="1" ht="15">
      <c r="A91" s="45" t="s">
        <v>232</v>
      </c>
      <c r="B91" s="67"/>
      <c r="C91" s="76"/>
      <c r="D91" s="57"/>
      <c r="E91" s="183"/>
      <c r="F91" s="178"/>
      <c r="G91" s="184"/>
      <c r="H91" s="177"/>
      <c r="I91" s="178"/>
      <c r="J91" s="179"/>
      <c r="K91" s="177" t="s">
        <v>233</v>
      </c>
      <c r="L91" s="178">
        <v>41705</v>
      </c>
      <c r="M91" s="179">
        <v>321.91</v>
      </c>
      <c r="N91" s="54"/>
      <c r="O91" s="25"/>
    </row>
    <row r="92" spans="1:15" s="7" customFormat="1" ht="15">
      <c r="A92" s="45" t="s">
        <v>234</v>
      </c>
      <c r="B92" s="67"/>
      <c r="C92" s="76"/>
      <c r="D92" s="57"/>
      <c r="E92" s="183"/>
      <c r="F92" s="178"/>
      <c r="G92" s="184"/>
      <c r="H92" s="177"/>
      <c r="I92" s="178"/>
      <c r="J92" s="179"/>
      <c r="K92" s="177" t="s">
        <v>233</v>
      </c>
      <c r="L92" s="178">
        <v>41705</v>
      </c>
      <c r="M92" s="179">
        <v>1570.62</v>
      </c>
      <c r="N92" s="54"/>
      <c r="O92" s="25"/>
    </row>
    <row r="93" spans="1:15" s="7" customFormat="1" ht="15">
      <c r="A93" s="45" t="s">
        <v>153</v>
      </c>
      <c r="B93" s="67"/>
      <c r="C93" s="76"/>
      <c r="D93" s="57"/>
      <c r="E93" s="183"/>
      <c r="F93" s="178"/>
      <c r="G93" s="184"/>
      <c r="H93" s="177"/>
      <c r="I93" s="178"/>
      <c r="J93" s="179"/>
      <c r="K93" s="177" t="s">
        <v>235</v>
      </c>
      <c r="L93" s="178">
        <v>41712</v>
      </c>
      <c r="M93" s="179">
        <v>160.95</v>
      </c>
      <c r="N93" s="54"/>
      <c r="O93" s="25"/>
    </row>
    <row r="94" spans="1:15" s="7" customFormat="1" ht="15">
      <c r="A94" s="45" t="s">
        <v>239</v>
      </c>
      <c r="B94" s="67"/>
      <c r="C94" s="76"/>
      <c r="D94" s="57"/>
      <c r="E94" s="183"/>
      <c r="F94" s="178"/>
      <c r="G94" s="184"/>
      <c r="H94" s="177"/>
      <c r="I94" s="178"/>
      <c r="J94" s="179"/>
      <c r="K94" s="177" t="s">
        <v>240</v>
      </c>
      <c r="L94" s="178">
        <v>41719</v>
      </c>
      <c r="M94" s="179">
        <v>604.35</v>
      </c>
      <c r="N94" s="54"/>
      <c r="O94" s="25"/>
    </row>
    <row r="95" spans="1:15" s="7" customFormat="1" ht="15">
      <c r="A95" s="45" t="s">
        <v>241</v>
      </c>
      <c r="B95" s="67"/>
      <c r="C95" s="76"/>
      <c r="D95" s="57"/>
      <c r="E95" s="183"/>
      <c r="F95" s="178"/>
      <c r="G95" s="184"/>
      <c r="H95" s="177"/>
      <c r="I95" s="178"/>
      <c r="J95" s="179"/>
      <c r="K95" s="177" t="s">
        <v>240</v>
      </c>
      <c r="L95" s="178">
        <v>41719</v>
      </c>
      <c r="M95" s="179">
        <v>2158.88</v>
      </c>
      <c r="N95" s="54"/>
      <c r="O95" s="25"/>
    </row>
    <row r="96" spans="1:15" s="7" customFormat="1" ht="15">
      <c r="A96" s="45" t="s">
        <v>242</v>
      </c>
      <c r="B96" s="67"/>
      <c r="C96" s="76"/>
      <c r="D96" s="57"/>
      <c r="E96" s="183"/>
      <c r="F96" s="178"/>
      <c r="G96" s="184"/>
      <c r="H96" s="177"/>
      <c r="I96" s="178"/>
      <c r="J96" s="179"/>
      <c r="K96" s="177" t="s">
        <v>243</v>
      </c>
      <c r="L96" s="178">
        <v>41726</v>
      </c>
      <c r="M96" s="179">
        <v>934.95</v>
      </c>
      <c r="N96" s="54"/>
      <c r="O96" s="25"/>
    </row>
    <row r="97" spans="1:15" s="224" customFormat="1" ht="15">
      <c r="A97" s="216" t="s">
        <v>63</v>
      </c>
      <c r="B97" s="217"/>
      <c r="C97" s="218"/>
      <c r="D97" s="219"/>
      <c r="E97" s="220"/>
      <c r="F97" s="207"/>
      <c r="G97" s="221"/>
      <c r="H97" s="206"/>
      <c r="I97" s="207"/>
      <c r="J97" s="208"/>
      <c r="K97" s="206" t="s">
        <v>247</v>
      </c>
      <c r="L97" s="207">
        <v>41759</v>
      </c>
      <c r="M97" s="208">
        <v>3100.59</v>
      </c>
      <c r="N97" s="222"/>
      <c r="O97" s="223"/>
    </row>
    <row r="98" spans="1:15" s="7" customFormat="1" ht="13.5" thickBot="1">
      <c r="A98" s="46"/>
      <c r="B98" s="67"/>
      <c r="C98" s="76"/>
      <c r="D98" s="57"/>
      <c r="E98" s="68"/>
      <c r="F98" s="76"/>
      <c r="G98" s="22"/>
      <c r="H98" s="67"/>
      <c r="I98" s="76"/>
      <c r="J98" s="57"/>
      <c r="K98" s="67"/>
      <c r="L98" s="76"/>
      <c r="M98" s="57"/>
      <c r="N98" s="54"/>
      <c r="O98" s="25"/>
    </row>
    <row r="99" spans="1:15" s="87" customFormat="1" ht="20.25" thickBot="1">
      <c r="A99" s="82" t="s">
        <v>4</v>
      </c>
      <c r="B99" s="83"/>
      <c r="C99" s="84"/>
      <c r="D99" s="88">
        <f>SUM(D62:D98)</f>
        <v>18206.34</v>
      </c>
      <c r="E99" s="89"/>
      <c r="F99" s="84"/>
      <c r="G99" s="88">
        <f>SUM(G62:G98)</f>
        <v>64089.65</v>
      </c>
      <c r="H99" s="90"/>
      <c r="I99" s="84"/>
      <c r="J99" s="88">
        <f>SUM(J62:J98)</f>
        <v>5920.05</v>
      </c>
      <c r="K99" s="90"/>
      <c r="L99" s="84"/>
      <c r="M99" s="88">
        <f>SUM(M62:M98)</f>
        <v>12340.89</v>
      </c>
      <c r="N99" s="56">
        <f>M99+J99+G99+D99</f>
        <v>100556.93</v>
      </c>
      <c r="O99" s="91"/>
    </row>
    <row r="100" spans="1:15" s="7" customFormat="1" ht="40.5" customHeight="1" hidden="1" thickBot="1">
      <c r="A100" s="274" t="s">
        <v>29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6"/>
      <c r="O100" s="69"/>
    </row>
    <row r="101" spans="1:15" s="7" customFormat="1" ht="12.75" hidden="1">
      <c r="A101" s="45"/>
      <c r="B101" s="37"/>
      <c r="C101" s="10"/>
      <c r="D101" s="42"/>
      <c r="E101" s="54"/>
      <c r="F101" s="10"/>
      <c r="G101" s="20"/>
      <c r="H101" s="37"/>
      <c r="I101" s="10"/>
      <c r="J101" s="42"/>
      <c r="K101" s="37"/>
      <c r="L101" s="10"/>
      <c r="M101" s="42"/>
      <c r="N101" s="54"/>
      <c r="O101" s="25"/>
    </row>
    <row r="102" spans="1:15" s="7" customFormat="1" ht="12.75" hidden="1">
      <c r="A102" s="45"/>
      <c r="B102" s="37"/>
      <c r="C102" s="10"/>
      <c r="D102" s="42"/>
      <c r="E102" s="54"/>
      <c r="F102" s="10"/>
      <c r="G102" s="20"/>
      <c r="H102" s="37"/>
      <c r="I102" s="10"/>
      <c r="J102" s="42"/>
      <c r="K102" s="37"/>
      <c r="L102" s="10"/>
      <c r="M102" s="42"/>
      <c r="N102" s="54"/>
      <c r="O102" s="25"/>
    </row>
    <row r="103" spans="1:15" s="7" customFormat="1" ht="12.75" hidden="1">
      <c r="A103" s="45"/>
      <c r="B103" s="37"/>
      <c r="C103" s="10"/>
      <c r="D103" s="42"/>
      <c r="E103" s="54"/>
      <c r="F103" s="10"/>
      <c r="G103" s="20"/>
      <c r="H103" s="37"/>
      <c r="I103" s="10"/>
      <c r="J103" s="42"/>
      <c r="K103" s="37"/>
      <c r="L103" s="10"/>
      <c r="M103" s="42"/>
      <c r="N103" s="54"/>
      <c r="O103" s="25"/>
    </row>
    <row r="104" spans="1:15" s="7" customFormat="1" ht="12.75" hidden="1">
      <c r="A104" s="45"/>
      <c r="B104" s="37"/>
      <c r="C104" s="10"/>
      <c r="D104" s="42"/>
      <c r="E104" s="54"/>
      <c r="F104" s="10"/>
      <c r="G104" s="20"/>
      <c r="H104" s="37"/>
      <c r="I104" s="10"/>
      <c r="J104" s="42"/>
      <c r="K104" s="37"/>
      <c r="L104" s="10"/>
      <c r="M104" s="42"/>
      <c r="N104" s="54"/>
      <c r="O104" s="25"/>
    </row>
    <row r="105" spans="1:15" s="7" customFormat="1" ht="13.5" hidden="1" thickBot="1">
      <c r="A105" s="45"/>
      <c r="B105" s="37"/>
      <c r="C105" s="10"/>
      <c r="D105" s="42"/>
      <c r="E105" s="54"/>
      <c r="F105" s="10"/>
      <c r="G105" s="20"/>
      <c r="H105" s="37"/>
      <c r="I105" s="10"/>
      <c r="J105" s="42"/>
      <c r="K105" s="37"/>
      <c r="L105" s="10"/>
      <c r="M105" s="42"/>
      <c r="N105" s="54"/>
      <c r="O105" s="25"/>
    </row>
    <row r="106" spans="1:15" s="87" customFormat="1" ht="20.25" hidden="1" thickBot="1">
      <c r="A106" s="82" t="s">
        <v>4</v>
      </c>
      <c r="B106" s="90"/>
      <c r="C106" s="92"/>
      <c r="D106" s="94">
        <f>SUM(D101:D105)</f>
        <v>0</v>
      </c>
      <c r="E106" s="95"/>
      <c r="F106" s="94"/>
      <c r="G106" s="94">
        <f>SUM(G101:G105)</f>
        <v>0</v>
      </c>
      <c r="H106" s="94"/>
      <c r="I106" s="94"/>
      <c r="J106" s="94">
        <f>SUM(J101:J105)</f>
        <v>0</v>
      </c>
      <c r="K106" s="94"/>
      <c r="L106" s="94"/>
      <c r="M106" s="94">
        <f>SUM(M101:M105)</f>
        <v>0</v>
      </c>
      <c r="N106" s="85"/>
      <c r="O106" s="93"/>
    </row>
    <row r="107" spans="1:15" s="7" customFormat="1" ht="20.25" thickBot="1">
      <c r="A107" s="72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69"/>
    </row>
    <row r="108" spans="1:15" s="2" customFormat="1" ht="20.25" thickBot="1">
      <c r="A108" s="49" t="s">
        <v>6</v>
      </c>
      <c r="B108" s="73"/>
      <c r="C108" s="70"/>
      <c r="D108" s="74">
        <f>D106+D99+D60+D51</f>
        <v>160112.98</v>
      </c>
      <c r="E108" s="71"/>
      <c r="F108" s="70"/>
      <c r="G108" s="74">
        <f>G106+G99+G60+G51</f>
        <v>316279.46</v>
      </c>
      <c r="H108" s="71"/>
      <c r="I108" s="70"/>
      <c r="J108" s="74">
        <f>J106+J99+J60+J51</f>
        <v>128835.94</v>
      </c>
      <c r="K108" s="71"/>
      <c r="L108" s="70"/>
      <c r="M108" s="74">
        <f>M106+M99+M60+M51</f>
        <v>286392.66</v>
      </c>
      <c r="N108" s="56">
        <f>M108+J108+G108+D108</f>
        <v>891621.04</v>
      </c>
      <c r="O108" s="29">
        <f>M108+J108+G108+D108</f>
        <v>891621.04</v>
      </c>
    </row>
    <row r="109" spans="1:13" s="2" customFormat="1" ht="13.5" thickBot="1">
      <c r="A109" s="6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4" s="2" customFormat="1" ht="13.5" thickBot="1">
      <c r="A110" s="58"/>
      <c r="B110" s="61" t="s">
        <v>18</v>
      </c>
      <c r="C110" s="61" t="s">
        <v>19</v>
      </c>
      <c r="D110" s="61" t="s">
        <v>20</v>
      </c>
      <c r="E110" s="61" t="s">
        <v>21</v>
      </c>
      <c r="F110" s="61" t="s">
        <v>22</v>
      </c>
      <c r="G110" s="61" t="s">
        <v>23</v>
      </c>
      <c r="H110" s="61" t="s">
        <v>24</v>
      </c>
      <c r="I110" s="61" t="s">
        <v>25</v>
      </c>
      <c r="J110" s="61" t="s">
        <v>14</v>
      </c>
      <c r="K110" s="61" t="s">
        <v>15</v>
      </c>
      <c r="L110" s="61" t="s">
        <v>16</v>
      </c>
      <c r="M110" s="61" t="s">
        <v>17</v>
      </c>
      <c r="N110" s="61" t="s">
        <v>27</v>
      </c>
    </row>
    <row r="111" spans="1:14" s="2" customFormat="1" ht="13.5" thickBot="1">
      <c r="A111" s="60" t="s">
        <v>13</v>
      </c>
      <c r="B111" s="187">
        <f>'[1]Лист1'!$FY$85</f>
        <v>186569.64</v>
      </c>
      <c r="C111" s="58">
        <f>B123</f>
        <v>254666.01</v>
      </c>
      <c r="D111" s="58">
        <f aca="true" t="shared" si="6" ref="D111:M111">C123</f>
        <v>315596.82</v>
      </c>
      <c r="E111" s="59">
        <f>D123</f>
        <v>218634.08</v>
      </c>
      <c r="F111" s="58">
        <f t="shared" si="6"/>
        <v>283881.69</v>
      </c>
      <c r="G111" s="58">
        <f t="shared" si="6"/>
        <v>346859.56</v>
      </c>
      <c r="H111" s="59">
        <f t="shared" si="6"/>
        <v>105950.91</v>
      </c>
      <c r="I111" s="58">
        <f t="shared" si="6"/>
        <v>173386.87</v>
      </c>
      <c r="J111" s="58">
        <f t="shared" si="6"/>
        <v>237281.46</v>
      </c>
      <c r="K111" s="59">
        <f t="shared" si="6"/>
        <v>168219.58</v>
      </c>
      <c r="L111" s="58">
        <f t="shared" si="6"/>
        <v>234314</v>
      </c>
      <c r="M111" s="58">
        <f t="shared" si="6"/>
        <v>300793.01</v>
      </c>
      <c r="N111" s="58"/>
    </row>
    <row r="112" spans="1:14" s="2" customFormat="1" ht="13.5" thickBot="1">
      <c r="A112" s="60" t="s">
        <v>11</v>
      </c>
      <c r="B112" s="58">
        <f aca="true" t="shared" si="7" ref="B112:M112">SUM(B113:B115)</f>
        <v>68036.91</v>
      </c>
      <c r="C112" s="58">
        <f t="shared" si="7"/>
        <v>68036.91</v>
      </c>
      <c r="D112" s="58">
        <f t="shared" si="7"/>
        <v>68036.91</v>
      </c>
      <c r="E112" s="58">
        <f t="shared" si="7"/>
        <v>68036.91</v>
      </c>
      <c r="F112" s="58">
        <f t="shared" si="7"/>
        <v>68036.91</v>
      </c>
      <c r="G112" s="58">
        <f t="shared" si="7"/>
        <v>68036.91</v>
      </c>
      <c r="H112" s="58">
        <f t="shared" si="7"/>
        <v>68036.91</v>
      </c>
      <c r="I112" s="58">
        <f t="shared" si="7"/>
        <v>68036.91</v>
      </c>
      <c r="J112" s="58">
        <f t="shared" si="7"/>
        <v>68036.91</v>
      </c>
      <c r="K112" s="58">
        <f t="shared" si="7"/>
        <v>68036.91</v>
      </c>
      <c r="L112" s="58">
        <f t="shared" si="7"/>
        <v>68036.91</v>
      </c>
      <c r="M112" s="58">
        <f t="shared" si="7"/>
        <v>68036.91</v>
      </c>
      <c r="N112" s="58">
        <f>SUM(B112:M112)</f>
        <v>816442.92</v>
      </c>
    </row>
    <row r="113" spans="1:14" s="182" customFormat="1" ht="13.5" thickBot="1">
      <c r="A113" s="112" t="s">
        <v>102</v>
      </c>
      <c r="B113" s="181">
        <v>56921.83</v>
      </c>
      <c r="C113" s="181">
        <v>56921.83</v>
      </c>
      <c r="D113" s="181">
        <v>56921.83</v>
      </c>
      <c r="E113" s="181">
        <v>56921.83</v>
      </c>
      <c r="F113" s="181">
        <v>56921.83</v>
      </c>
      <c r="G113" s="181">
        <v>56921.83</v>
      </c>
      <c r="H113" s="181">
        <v>56921.83</v>
      </c>
      <c r="I113" s="181">
        <v>56921.83</v>
      </c>
      <c r="J113" s="181">
        <v>56921.83</v>
      </c>
      <c r="K113" s="181">
        <v>56921.83</v>
      </c>
      <c r="L113" s="181">
        <v>56921.83</v>
      </c>
      <c r="M113" s="181">
        <v>56921.83</v>
      </c>
      <c r="N113" s="181">
        <f aca="true" t="shared" si="8" ref="N113:N121">SUM(B113:M113)</f>
        <v>683061.96</v>
      </c>
    </row>
    <row r="114" spans="1:14" s="182" customFormat="1" ht="13.5" thickBot="1">
      <c r="A114" s="112" t="s">
        <v>197</v>
      </c>
      <c r="B114" s="181">
        <v>9314.9</v>
      </c>
      <c r="C114" s="181">
        <v>9314.9</v>
      </c>
      <c r="D114" s="181">
        <v>9314.9</v>
      </c>
      <c r="E114" s="181">
        <v>9314.9</v>
      </c>
      <c r="F114" s="181">
        <v>9314.9</v>
      </c>
      <c r="G114" s="181">
        <v>9314.9</v>
      </c>
      <c r="H114" s="181">
        <v>9314.9</v>
      </c>
      <c r="I114" s="181">
        <v>9314.9</v>
      </c>
      <c r="J114" s="181">
        <v>9314.9</v>
      </c>
      <c r="K114" s="181">
        <v>9314.9</v>
      </c>
      <c r="L114" s="181">
        <v>9314.9</v>
      </c>
      <c r="M114" s="181">
        <v>9314.9</v>
      </c>
      <c r="N114" s="181">
        <f t="shared" si="8"/>
        <v>111778.8</v>
      </c>
    </row>
    <row r="115" spans="1:14" s="182" customFormat="1" ht="13.5" thickBot="1">
      <c r="A115" s="112" t="s">
        <v>144</v>
      </c>
      <c r="B115" s="181">
        <v>1800.18</v>
      </c>
      <c r="C115" s="181">
        <v>1800.18</v>
      </c>
      <c r="D115" s="181">
        <v>1800.18</v>
      </c>
      <c r="E115" s="181">
        <v>1800.18</v>
      </c>
      <c r="F115" s="181">
        <v>1800.18</v>
      </c>
      <c r="G115" s="181">
        <v>1800.18</v>
      </c>
      <c r="H115" s="181">
        <v>1800.18</v>
      </c>
      <c r="I115" s="181">
        <v>1800.18</v>
      </c>
      <c r="J115" s="181">
        <v>1800.18</v>
      </c>
      <c r="K115" s="181">
        <v>1800.18</v>
      </c>
      <c r="L115" s="181">
        <v>1800.18</v>
      </c>
      <c r="M115" s="181">
        <v>1800.18</v>
      </c>
      <c r="N115" s="181">
        <f t="shared" si="8"/>
        <v>21602.16</v>
      </c>
    </row>
    <row r="116" spans="1:14" s="2" customFormat="1" ht="13.5" thickBot="1">
      <c r="A116" s="60" t="s">
        <v>12</v>
      </c>
      <c r="B116" s="58">
        <f>SUM(B117:B119)</f>
        <v>68096.37</v>
      </c>
      <c r="C116" s="58">
        <f aca="true" t="shared" si="9" ref="C116:N116">SUM(C117:C119)</f>
        <v>60930.81</v>
      </c>
      <c r="D116" s="58">
        <f t="shared" si="9"/>
        <v>63150.24</v>
      </c>
      <c r="E116" s="58">
        <f t="shared" si="9"/>
        <v>65247.61</v>
      </c>
      <c r="F116" s="58">
        <f t="shared" si="9"/>
        <v>62977.87</v>
      </c>
      <c r="G116" s="58">
        <f t="shared" si="9"/>
        <v>75370.81</v>
      </c>
      <c r="H116" s="58">
        <f t="shared" si="9"/>
        <v>67435.96</v>
      </c>
      <c r="I116" s="58">
        <f t="shared" si="9"/>
        <v>63894.59</v>
      </c>
      <c r="J116" s="58">
        <f t="shared" si="9"/>
        <v>59774.06</v>
      </c>
      <c r="K116" s="58">
        <f t="shared" si="9"/>
        <v>66094.42</v>
      </c>
      <c r="L116" s="58">
        <f t="shared" si="9"/>
        <v>66479.01</v>
      </c>
      <c r="M116" s="58">
        <f t="shared" si="9"/>
        <v>91121.56</v>
      </c>
      <c r="N116" s="58">
        <f t="shared" si="9"/>
        <v>810573.31</v>
      </c>
    </row>
    <row r="117" spans="1:14" s="182" customFormat="1" ht="13.5" thickBot="1">
      <c r="A117" s="112" t="s">
        <v>102</v>
      </c>
      <c r="B117" s="181">
        <v>58610.47</v>
      </c>
      <c r="C117" s="181">
        <v>51444.91</v>
      </c>
      <c r="D117" s="181">
        <v>53664.34</v>
      </c>
      <c r="E117" s="181">
        <v>55761.71</v>
      </c>
      <c r="F117" s="181">
        <v>53491.97</v>
      </c>
      <c r="G117" s="181">
        <v>65884.91</v>
      </c>
      <c r="H117" s="181">
        <v>57950.06</v>
      </c>
      <c r="I117" s="181">
        <v>54408.69</v>
      </c>
      <c r="J117" s="181">
        <v>50288.16</v>
      </c>
      <c r="K117" s="181">
        <v>56608.52</v>
      </c>
      <c r="L117" s="181">
        <v>56993.11</v>
      </c>
      <c r="M117" s="181">
        <v>81635.66</v>
      </c>
      <c r="N117" s="181">
        <f t="shared" si="8"/>
        <v>696742.51</v>
      </c>
    </row>
    <row r="118" spans="1:14" s="182" customFormat="1" ht="13.5" thickBot="1">
      <c r="A118" s="112" t="s">
        <v>197</v>
      </c>
      <c r="B118" s="181">
        <v>7685.72</v>
      </c>
      <c r="C118" s="181">
        <v>7685.72</v>
      </c>
      <c r="D118" s="181">
        <v>7685.72</v>
      </c>
      <c r="E118" s="181">
        <v>7685.72</v>
      </c>
      <c r="F118" s="181">
        <v>7685.72</v>
      </c>
      <c r="G118" s="181">
        <v>7685.72</v>
      </c>
      <c r="H118" s="181">
        <v>7685.72</v>
      </c>
      <c r="I118" s="181">
        <v>7685.72</v>
      </c>
      <c r="J118" s="181">
        <v>7685.72</v>
      </c>
      <c r="K118" s="181">
        <v>7685.72</v>
      </c>
      <c r="L118" s="181">
        <v>7685.72</v>
      </c>
      <c r="M118" s="181">
        <v>7685.72</v>
      </c>
      <c r="N118" s="181">
        <f t="shared" si="8"/>
        <v>92228.64</v>
      </c>
    </row>
    <row r="119" spans="1:14" s="182" customFormat="1" ht="13.5" thickBot="1">
      <c r="A119" s="112" t="s">
        <v>144</v>
      </c>
      <c r="B119" s="181">
        <v>1800.18</v>
      </c>
      <c r="C119" s="181">
        <v>1800.18</v>
      </c>
      <c r="D119" s="181">
        <v>1800.18</v>
      </c>
      <c r="E119" s="181">
        <v>1800.18</v>
      </c>
      <c r="F119" s="181">
        <v>1800.18</v>
      </c>
      <c r="G119" s="181">
        <v>1800.18</v>
      </c>
      <c r="H119" s="181">
        <v>1800.18</v>
      </c>
      <c r="I119" s="181">
        <v>1800.18</v>
      </c>
      <c r="J119" s="181">
        <v>1800.18</v>
      </c>
      <c r="K119" s="181">
        <v>1800.18</v>
      </c>
      <c r="L119" s="181">
        <v>1800.18</v>
      </c>
      <c r="M119" s="181">
        <v>1800.18</v>
      </c>
      <c r="N119" s="181">
        <f t="shared" si="8"/>
        <v>21602.16</v>
      </c>
    </row>
    <row r="120" spans="1:14" s="182" customFormat="1" ht="13.5" thickBot="1">
      <c r="A120" s="112" t="s">
        <v>195</v>
      </c>
      <c r="B120" s="186">
        <v>246</v>
      </c>
      <c r="C120" s="186">
        <v>246</v>
      </c>
      <c r="D120" s="186">
        <v>246</v>
      </c>
      <c r="E120" s="186">
        <v>246</v>
      </c>
      <c r="F120" s="186">
        <v>246</v>
      </c>
      <c r="G120" s="186">
        <v>246</v>
      </c>
      <c r="H120" s="186">
        <v>246</v>
      </c>
      <c r="I120" s="186">
        <v>246</v>
      </c>
      <c r="J120" s="186">
        <v>246</v>
      </c>
      <c r="K120" s="186">
        <v>246</v>
      </c>
      <c r="L120" s="186">
        <v>246</v>
      </c>
      <c r="M120" s="186">
        <v>246</v>
      </c>
      <c r="N120" s="186">
        <f t="shared" si="8"/>
        <v>2952</v>
      </c>
    </row>
    <row r="121" spans="1:14" s="182" customFormat="1" ht="13.5" thickBot="1">
      <c r="A121" s="112" t="s">
        <v>196</v>
      </c>
      <c r="B121" s="186">
        <v>371</v>
      </c>
      <c r="C121" s="186">
        <v>371</v>
      </c>
      <c r="D121" s="186">
        <v>371</v>
      </c>
      <c r="E121" s="186">
        <v>371</v>
      </c>
      <c r="F121" s="186">
        <v>371</v>
      </c>
      <c r="G121" s="186">
        <v>371</v>
      </c>
      <c r="H121" s="186">
        <v>371</v>
      </c>
      <c r="I121" s="186">
        <v>371</v>
      </c>
      <c r="J121" s="186">
        <v>371</v>
      </c>
      <c r="K121" s="186">
        <v>371</v>
      </c>
      <c r="L121" s="186">
        <v>371</v>
      </c>
      <c r="M121" s="186">
        <v>371</v>
      </c>
      <c r="N121" s="186">
        <f t="shared" si="8"/>
        <v>4452</v>
      </c>
    </row>
    <row r="122" spans="1:14" s="2" customFormat="1" ht="13.5" thickBot="1">
      <c r="A122" s="60" t="s">
        <v>103</v>
      </c>
      <c r="B122" s="58">
        <f aca="true" t="shared" si="10" ref="B122:M122">B116-B112</f>
        <v>59.4599999999919</v>
      </c>
      <c r="C122" s="58">
        <f t="shared" si="10"/>
        <v>-7106.10000000001</v>
      </c>
      <c r="D122" s="58">
        <f t="shared" si="10"/>
        <v>-4886.67000000001</v>
      </c>
      <c r="E122" s="58">
        <f t="shared" si="10"/>
        <v>-2789.3</v>
      </c>
      <c r="F122" s="58">
        <f t="shared" si="10"/>
        <v>-5059.04</v>
      </c>
      <c r="G122" s="58">
        <f t="shared" si="10"/>
        <v>7333.89999999999</v>
      </c>
      <c r="H122" s="58">
        <f t="shared" si="10"/>
        <v>-600.949999999997</v>
      </c>
      <c r="I122" s="58">
        <f t="shared" si="10"/>
        <v>-4142.32000000001</v>
      </c>
      <c r="J122" s="58">
        <f t="shared" si="10"/>
        <v>-8262.85000000001</v>
      </c>
      <c r="K122" s="58">
        <f t="shared" si="10"/>
        <v>-1942.49000000001</v>
      </c>
      <c r="L122" s="58">
        <f t="shared" si="10"/>
        <v>-1557.90000000001</v>
      </c>
      <c r="M122" s="58">
        <f t="shared" si="10"/>
        <v>23084.65</v>
      </c>
      <c r="N122" s="58">
        <f>M122+L122+K122+J122+I122+H122+G122+F122+E122+D122+C122+B122</f>
        <v>-5869.61000000007</v>
      </c>
    </row>
    <row r="123" spans="1:14" s="2" customFormat="1" ht="13.5" thickBot="1">
      <c r="A123" s="60" t="s">
        <v>26</v>
      </c>
      <c r="B123" s="58">
        <f>B111+B116</f>
        <v>254666.01</v>
      </c>
      <c r="C123" s="58">
        <f>C111+C116</f>
        <v>315596.82</v>
      </c>
      <c r="D123" s="188">
        <f>D111+D116-D108</f>
        <v>218634.08</v>
      </c>
      <c r="E123" s="58">
        <f>E111+E116</f>
        <v>283881.69</v>
      </c>
      <c r="F123" s="58">
        <f>F111+F116</f>
        <v>346859.56</v>
      </c>
      <c r="G123" s="188">
        <f>G111+G116-G108</f>
        <v>105950.91</v>
      </c>
      <c r="H123" s="58">
        <f>H111+H116</f>
        <v>173386.87</v>
      </c>
      <c r="I123" s="58">
        <f>I111+I116</f>
        <v>237281.46</v>
      </c>
      <c r="J123" s="188">
        <f>J111+J116-J108</f>
        <v>168219.58</v>
      </c>
      <c r="K123" s="58">
        <f>K111+K116</f>
        <v>234314</v>
      </c>
      <c r="L123" s="58">
        <f>L111+L116</f>
        <v>300793.01</v>
      </c>
      <c r="M123" s="188">
        <f>M111+M116-M108</f>
        <v>105521.91</v>
      </c>
      <c r="N123" s="225">
        <f>M123+N120+N121</f>
        <v>112925.91</v>
      </c>
    </row>
    <row r="124" spans="7:14" s="2" customFormat="1" ht="57" customHeight="1">
      <c r="G124" s="39"/>
      <c r="H124" s="257" t="s">
        <v>236</v>
      </c>
      <c r="I124" s="257"/>
      <c r="J124" s="257"/>
      <c r="K124" s="257"/>
      <c r="L124" s="245" t="s">
        <v>237</v>
      </c>
      <c r="M124" s="245"/>
      <c r="N124" s="245"/>
    </row>
    <row r="125" spans="8:14" s="2" customFormat="1" ht="72" customHeight="1">
      <c r="H125" s="246" t="s">
        <v>238</v>
      </c>
      <c r="I125" s="246"/>
      <c r="J125" s="246"/>
      <c r="K125" s="246"/>
      <c r="L125" s="269" t="s">
        <v>248</v>
      </c>
      <c r="M125" s="269"/>
      <c r="N125" s="269"/>
    </row>
    <row r="126" s="2" customFormat="1" ht="12.75"/>
    <row r="127" spans="8:13" s="2" customFormat="1" ht="15">
      <c r="H127" s="244" t="s">
        <v>198</v>
      </c>
      <c r="I127" s="244"/>
      <c r="J127" s="244"/>
      <c r="K127" s="189">
        <f>O108</f>
        <v>891621.04</v>
      </c>
      <c r="L127" s="190"/>
      <c r="M127"/>
    </row>
    <row r="128" spans="8:13" s="2" customFormat="1" ht="15">
      <c r="H128" s="244" t="s">
        <v>199</v>
      </c>
      <c r="I128" s="244"/>
      <c r="J128" s="244"/>
      <c r="K128" s="189">
        <f>N112</f>
        <v>816442.92</v>
      </c>
      <c r="L128" s="190"/>
      <c r="M128"/>
    </row>
    <row r="129" spans="8:13" s="2" customFormat="1" ht="15">
      <c r="H129" s="244" t="s">
        <v>200</v>
      </c>
      <c r="I129" s="244"/>
      <c r="J129" s="244"/>
      <c r="K129" s="189">
        <f>N116</f>
        <v>810573.31</v>
      </c>
      <c r="L129" s="190"/>
      <c r="M129"/>
    </row>
    <row r="130" spans="8:13" s="2" customFormat="1" ht="15">
      <c r="H130" s="244" t="s">
        <v>201</v>
      </c>
      <c r="I130" s="244"/>
      <c r="J130" s="244"/>
      <c r="K130" s="189">
        <f>K129-K128</f>
        <v>-5869.61</v>
      </c>
      <c r="L130" s="190"/>
      <c r="M130"/>
    </row>
    <row r="131" spans="8:13" s="2" customFormat="1" ht="15">
      <c r="H131" s="258" t="s">
        <v>202</v>
      </c>
      <c r="I131" s="258"/>
      <c r="J131" s="258"/>
      <c r="K131" s="189">
        <f>K128-K127</f>
        <v>-75178.12</v>
      </c>
      <c r="L131" s="190"/>
      <c r="M131"/>
    </row>
    <row r="132" spans="8:13" s="2" customFormat="1" ht="15">
      <c r="H132" s="259" t="s">
        <v>203</v>
      </c>
      <c r="I132" s="260"/>
      <c r="J132" s="261"/>
      <c r="K132" s="189">
        <f>B111</f>
        <v>186569.64</v>
      </c>
      <c r="L132" s="190"/>
      <c r="M132"/>
    </row>
    <row r="133" spans="8:13" s="2" customFormat="1" ht="15.75">
      <c r="H133" s="278" t="s">
        <v>204</v>
      </c>
      <c r="I133" s="278"/>
      <c r="J133" s="278"/>
      <c r="K133" s="191">
        <f>K132+K131+K130+K134</f>
        <v>112925.91</v>
      </c>
      <c r="L133" s="190"/>
      <c r="M133"/>
    </row>
    <row r="134" spans="8:13" s="2" customFormat="1" ht="15">
      <c r="H134" s="279" t="s">
        <v>211</v>
      </c>
      <c r="I134" s="280"/>
      <c r="J134" s="281"/>
      <c r="K134" s="192">
        <f>N120+N121</f>
        <v>7404</v>
      </c>
      <c r="L134" s="190"/>
      <c r="M134"/>
    </row>
    <row r="135" spans="8:13" s="2" customFormat="1" ht="15">
      <c r="H135" s="258" t="s">
        <v>205</v>
      </c>
      <c r="I135" s="258"/>
      <c r="J135" s="258"/>
      <c r="K135" s="189">
        <f>D99+G99+J99+M99</f>
        <v>100556.93</v>
      </c>
      <c r="L135" s="282" t="s">
        <v>212</v>
      </c>
      <c r="M135" s="283"/>
    </row>
    <row r="136" spans="8:13" s="2" customFormat="1" ht="15">
      <c r="H136" s="277" t="s">
        <v>206</v>
      </c>
      <c r="I136" s="277"/>
      <c r="J136" s="277"/>
      <c r="K136" s="193">
        <v>30997.04</v>
      </c>
      <c r="L136" s="194"/>
      <c r="M136" s="3"/>
    </row>
    <row r="137" spans="8:13" s="2" customFormat="1" ht="15">
      <c r="H137" s="277" t="s">
        <v>207</v>
      </c>
      <c r="I137" s="277"/>
      <c r="J137" s="277"/>
      <c r="K137" s="193">
        <v>-6643.1</v>
      </c>
      <c r="L137" s="194"/>
      <c r="M137" s="3"/>
    </row>
    <row r="138" spans="8:12" ht="15">
      <c r="H138" s="277" t="s">
        <v>208</v>
      </c>
      <c r="I138" s="277"/>
      <c r="J138" s="277"/>
      <c r="K138" s="193">
        <f>K136+K137</f>
        <v>24353.94</v>
      </c>
      <c r="L138" s="194"/>
    </row>
    <row r="139" spans="8:12" ht="15">
      <c r="H139" s="277" t="s">
        <v>209</v>
      </c>
      <c r="I139" s="277"/>
      <c r="J139" s="277"/>
      <c r="K139" s="193">
        <f>K138-K135</f>
        <v>-76202.99</v>
      </c>
      <c r="L139" s="194"/>
    </row>
    <row r="140" spans="8:12" ht="15.75">
      <c r="H140" s="277" t="s">
        <v>210</v>
      </c>
      <c r="I140" s="277"/>
      <c r="J140" s="277"/>
      <c r="K140" s="195">
        <f>K131-K139</f>
        <v>1024.87</v>
      </c>
      <c r="L140" s="196"/>
    </row>
  </sheetData>
  <sheetProtection/>
  <mergeCells count="33">
    <mergeCell ref="H140:J140"/>
    <mergeCell ref="H133:J133"/>
    <mergeCell ref="H134:J134"/>
    <mergeCell ref="H135:J135"/>
    <mergeCell ref="L135:M135"/>
    <mergeCell ref="H136:J136"/>
    <mergeCell ref="H137:J137"/>
    <mergeCell ref="H138:J138"/>
    <mergeCell ref="H139:J139"/>
    <mergeCell ref="A1:N1"/>
    <mergeCell ref="A100:N100"/>
    <mergeCell ref="A61:N61"/>
    <mergeCell ref="B2:D2"/>
    <mergeCell ref="E2:G2"/>
    <mergeCell ref="H2:J2"/>
    <mergeCell ref="H131:J131"/>
    <mergeCell ref="H132:J132"/>
    <mergeCell ref="M56:M57"/>
    <mergeCell ref="A47:A49"/>
    <mergeCell ref="H127:J127"/>
    <mergeCell ref="H128:J128"/>
    <mergeCell ref="H129:J129"/>
    <mergeCell ref="L56:L57"/>
    <mergeCell ref="L125:N125"/>
    <mergeCell ref="A53:N53"/>
    <mergeCell ref="H130:J130"/>
    <mergeCell ref="L124:N124"/>
    <mergeCell ref="H125:K125"/>
    <mergeCell ref="K2:M2"/>
    <mergeCell ref="A4:O4"/>
    <mergeCell ref="K56:K57"/>
    <mergeCell ref="A20:A21"/>
    <mergeCell ref="H124:K124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2014-07-07T11:37:00Z</cp:lastPrinted>
  <dcterms:created xsi:type="dcterms:W3CDTF">2010-04-02T14:46:04Z</dcterms:created>
  <dcterms:modified xsi:type="dcterms:W3CDTF">2014-07-10T09:01:37Z</dcterms:modified>
  <cp:category/>
  <cp:version/>
  <cp:contentType/>
  <cp:contentStatus/>
</cp:coreProperties>
</file>