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голосованию'!$A$1:$K$168</definedName>
  </definedNames>
  <calcPr fullCalcOnLoad="1" fullPrecision="0"/>
</workbook>
</file>

<file path=xl/sharedStrings.xml><?xml version="1.0" encoding="utf-8"?>
<sst xmlns="http://schemas.openxmlformats.org/spreadsheetml/2006/main" count="472" uniqueCount="283">
  <si>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</si>
  <si>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</si>
  <si>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</si>
  <si>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</si>
  <si>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</si>
  <si>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</si>
  <si>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</si>
  <si>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</si>
  <si>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</si>
  <si>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</si>
  <si>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</si>
  <si>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</si>
  <si>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</si>
  <si>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</si>
  <si>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</si>
  <si>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</si>
  <si>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</si>
  <si>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</si>
  <si>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</si>
  <si>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</si>
  <si>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</si>
  <si>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</si>
  <si>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</si>
  <si>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</si>
  <si>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</si>
  <si>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</si>
  <si>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</si>
  <si>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</si>
  <si>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</si>
  <si>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</si>
  <si>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</si>
  <si>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</si>
  <si>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</si>
  <si>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</si>
  <si>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</si>
  <si>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</si>
  <si>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</si>
  <si>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</si>
  <si>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</si>
  <si>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</si>
  <si>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</si>
  <si>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</si>
  <si>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</si>
  <si>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</si>
  <si>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</si>
  <si>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</si>
  <si>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</si>
  <si>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</si>
  <si>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</si>
  <si>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</si>
  <si>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</si>
  <si>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</si>
  <si>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</si>
  <si>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</si>
  <si>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</si>
  <si>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</si>
  <si>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</si>
  <si>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</si>
  <si>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</si>
  <si>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</si>
  <si>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</si>
  <si>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</si>
  <si>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</si>
  <si>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</si>
  <si>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</si>
  <si>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</si>
  <si>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</si>
  <si>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</si>
  <si>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</si>
  <si>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</si>
  <si>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</si>
  <si>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</si>
  <si>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</si>
  <si>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</si>
  <si>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</si>
  <si>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</si>
  <si>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</si>
  <si>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</si>
  <si>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</si>
  <si>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</si>
  <si>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</si>
  <si>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</si>
  <si>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</si>
  <si>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</si>
  <si>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</si>
  <si>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</si>
  <si>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</si>
  <si>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</si>
  <si>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</si>
  <si>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</si>
  <si>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</si>
  <si>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</si>
  <si>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</si>
  <si>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</si>
  <si>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</si>
  <si>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</si>
  <si>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</si>
  <si>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</si>
  <si>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</si>
  <si>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</si>
  <si>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Жители МКД</t>
  </si>
  <si>
    <t>Задолженность за жителями и ЮЛ</t>
  </si>
  <si>
    <t>(многоквартирный дом с газовыми плитами )</t>
  </si>
  <si>
    <t>погрузка мусора на автотранспорт вручную</t>
  </si>
  <si>
    <t>посыпка территории песко - соляной смесью</t>
  </si>
  <si>
    <t>Обслуживание вводных и внутренних газопроводов жилого фонда</t>
  </si>
  <si>
    <t>восстановление водостоков ( мелкий ремонт после очистки от снега и льда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</si>
  <si>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</si>
  <si>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</si>
  <si>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</si>
  <si>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договорная и претензионно-исковая работа, взыскание задолженности по ЖКУ</t>
  </si>
  <si>
    <t>очистка урн отмусора</t>
  </si>
  <si>
    <t>Поверка общедомовых приборов учета горячего водоснабжения</t>
  </si>
  <si>
    <t>замена ( поверка ) КИП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</si>
  <si>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</si>
  <si>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</si>
  <si>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</si>
  <si>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ремонт кровли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</si>
  <si>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</si>
  <si>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</si>
  <si>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</si>
  <si>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</si>
  <si>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2013-2014гг.</t>
  </si>
  <si>
    <t xml:space="preserve">по адресу: ул.Ленинского Комсомола, д.47(S общ.=4303,9 м2, S зем.уч.=2565,68 м2. </t>
  </si>
  <si>
    <t>Поверка общедомовых приборов учета теплоэнергии</t>
  </si>
  <si>
    <t>Поверка общедомовыз приборов учета теплоэнергии</t>
  </si>
  <si>
    <t>ревизия задвижек отопления (д.50мм-4шт., д.80мм-15шт., д.100мм-5шт.)</t>
  </si>
  <si>
    <t>замена  КИП ( манометры 12 шт, термометры 12 шт.)</t>
  </si>
  <si>
    <t>смена КИП на ВВП (манометры 5 шт., термометры 5 шт.)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</si>
  <si>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</si>
  <si>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</si>
  <si>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</si>
  <si>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 д.80мм-1шт.)</t>
  </si>
  <si>
    <t>обслуживание насосов горячего водоснабжения</t>
  </si>
  <si>
    <t>смена КИП   (манометр 1 шт.)</t>
  </si>
  <si>
    <t>ревизия задвижек  ХВС (д.80мм-2шт.)</t>
  </si>
  <si>
    <t>прочистка вентиляционных каналов и канализационных вытяжек</t>
  </si>
  <si>
    <t>очистка кровли от снега и наледи (в районе водоприемных воронок)</t>
  </si>
  <si>
    <t>очистка от снега и льда водостоков</t>
  </si>
  <si>
    <t>очистка от снега и наледи подъездных козырьков</t>
  </si>
  <si>
    <t>ремонт веншахт</t>
  </si>
  <si>
    <t>КИП и автоматика</t>
  </si>
  <si>
    <t>запорная арматура ( отопление)</t>
  </si>
  <si>
    <t>запорная арматура ( водоснабжение)</t>
  </si>
  <si>
    <t>смена трубопроводов на отоплении</t>
  </si>
  <si>
    <t>ремонт бойлера</t>
  </si>
  <si>
    <t>ремонт канализации</t>
  </si>
  <si>
    <t>ремонт системы электроснабжения</t>
  </si>
  <si>
    <t>Погашение задолженности прошлых периодов</t>
  </si>
  <si>
    <t>по состоянию на 1.05.2012г.</t>
  </si>
  <si>
    <t>руб./чел.</t>
  </si>
  <si>
    <t>Дополнительные работы (по текущему ремонту), в т.ч.:</t>
  </si>
  <si>
    <t>устройствр мягкой кровли( 620 м2)</t>
  </si>
  <si>
    <t>ремонт площадки у 1 подъезда</t>
  </si>
  <si>
    <t>устройство ж/б лотков ( 34 м.п.)</t>
  </si>
  <si>
    <t>смена шаровых кранов (спускники) диам.15 - 80 шт., диам.20 - 40 шт.</t>
  </si>
  <si>
    <t>смена задвижек на эл.узлах диам.50 - 2 шт., диам.100 - 5 шт.</t>
  </si>
  <si>
    <t>смена задвижек на вводе ХВС (ВВП) диам.50 - 2 шт.</t>
  </si>
  <si>
    <t>смена задвижек на ВВП (отопление) диам. 80 - 3 шт.</t>
  </si>
  <si>
    <t>уборка мусора в тех.подвале ( 6 подъездов)</t>
  </si>
  <si>
    <t>прокладка циркуляционной линии</t>
  </si>
  <si>
    <t xml:space="preserve">устройство приямка для откачки грунтовых вод из кирпича </t>
  </si>
  <si>
    <t xml:space="preserve">установка датчиков движения в тамбуре </t>
  </si>
  <si>
    <t>установка  датчиков движения на площадках этажных</t>
  </si>
  <si>
    <t xml:space="preserve">ремонт секций бойлера 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</si>
  <si>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</si>
  <si>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</si>
  <si>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</si>
  <si>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Управляющая организация _____________________</t>
  </si>
  <si>
    <t>Собственник __________________</t>
  </si>
  <si>
    <t xml:space="preserve">                    МП</t>
  </si>
  <si>
    <t>Салахутдинов Э.А.</t>
  </si>
  <si>
    <t>Пантухова О.А.</t>
  </si>
  <si>
    <t>Ревизия эл.щитка</t>
  </si>
  <si>
    <t>115</t>
  </si>
  <si>
    <t>Лицевой счет многоквартирного дома по адресу: ул. Ленинского Комсомола, д. 47 на период с 1 мая 2013 по 30 апреля 2014 года</t>
  </si>
  <si>
    <t>127</t>
  </si>
  <si>
    <t>130</t>
  </si>
  <si>
    <t>Перевод ВВП на летнюю схему</t>
  </si>
  <si>
    <t>108</t>
  </si>
  <si>
    <t>Установка заглушки на элеваторный узел</t>
  </si>
  <si>
    <t>Подключение п/сушителей, установка шайб, отключение отопления по стоякам</t>
  </si>
  <si>
    <t>113</t>
  </si>
  <si>
    <t>Устранение свища на п/сушителе  (кв.73)</t>
  </si>
  <si>
    <t>142</t>
  </si>
  <si>
    <t>152</t>
  </si>
  <si>
    <t>144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</si>
  <si>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</si>
  <si>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</si>
  <si>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</si>
  <si>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</si>
  <si>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</si>
  <si>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</si>
  <si>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Смена задвижек и шар.крана на эл.узле (ф80-3шт, ф32-1шт)</t>
  </si>
  <si>
    <t>Подключение системы отопления после работ ТПК</t>
  </si>
  <si>
    <t>устройствр мягкой кровли в один слой ( 620 м2)</t>
  </si>
  <si>
    <t>162</t>
  </si>
  <si>
    <t>Ревизия эл.щитка (кв.22)</t>
  </si>
  <si>
    <t>189</t>
  </si>
  <si>
    <t>Смена шарового крана ф15мм на ХВС (кв.57)</t>
  </si>
  <si>
    <t>170</t>
  </si>
  <si>
    <t xml:space="preserve">Ревизия электропроводки </t>
  </si>
  <si>
    <t>181</t>
  </si>
  <si>
    <t>185</t>
  </si>
  <si>
    <t>Ревизия эл.щитка, замена деталей (кв.72)</t>
  </si>
  <si>
    <t>Смена задвижек на центр.тепловом узле (ф100-2шт)</t>
  </si>
  <si>
    <t>190</t>
  </si>
  <si>
    <t>Замена вентиля на отоплении (кв.30)</t>
  </si>
  <si>
    <t>196</t>
  </si>
  <si>
    <t>191</t>
  </si>
  <si>
    <t>Установка сопел на эл.узлы (3шт)</t>
  </si>
  <si>
    <t>193</t>
  </si>
  <si>
    <t>Перевод ВВП на зимнюю схему</t>
  </si>
  <si>
    <t>236</t>
  </si>
  <si>
    <t>Ревизия эл.щитка (кв.31)</t>
  </si>
  <si>
    <t>Ремнот вентиле на СО (кв.50)</t>
  </si>
  <si>
    <t>228</t>
  </si>
  <si>
    <t>Ревизия эл.щитка (кв.73)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</si>
  <si>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</si>
  <si>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</si>
  <si>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</si>
  <si>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</si>
  <si>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</si>
  <si>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</si>
  <si>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</si>
  <si>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</si>
  <si>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</si>
  <si>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</si>
  <si>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</si>
  <si>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</si>
  <si>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</si>
  <si>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</si>
  <si>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</si>
  <si>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16526,98 (по тарифу)</t>
  </si>
  <si>
    <t>119</t>
  </si>
  <si>
    <t>229</t>
  </si>
  <si>
    <t>30.09.2013 (акт от 11.11.13)</t>
  </si>
  <si>
    <t>30.09.2013 (акт от 26.11.13)</t>
  </si>
  <si>
    <t>30.09.2013 (акт от 29.10.13)</t>
  </si>
  <si>
    <t>30.09.2013 (акт от 1.11.13)</t>
  </si>
  <si>
    <t>Ревизия эл.щитка, замена деталей (кв.46)</t>
  </si>
  <si>
    <t>30.09.2013 (акт от 5.12.13)</t>
  </si>
  <si>
    <t>Врезка кранов на СО (кв.57)</t>
  </si>
  <si>
    <t>30.09.2013 (акт от 12.12.13)</t>
  </si>
  <si>
    <t xml:space="preserve">Демонтаж рам, установка стекла </t>
  </si>
  <si>
    <t>ремонт секций бойлера -1шт.</t>
  </si>
  <si>
    <t>Замена термосопротивлений на т/счетчике</t>
  </si>
  <si>
    <t>257</t>
  </si>
  <si>
    <t>Определение течи канализац.стояка (кв.50,52)</t>
  </si>
  <si>
    <t>265</t>
  </si>
  <si>
    <t>Устранение течи канализ.стояка (кв.52)</t>
  </si>
  <si>
    <t>Замена лампочки в подъезде (кв.2)</t>
  </si>
  <si>
    <t>2</t>
  </si>
  <si>
    <t>3</t>
  </si>
  <si>
    <t>Ревизия эл.щитка (кв.76)</t>
  </si>
  <si>
    <t>Регулировка датчика движения (кв.54)</t>
  </si>
  <si>
    <t>Ремонт ливневой трубы</t>
  </si>
  <si>
    <t>7</t>
  </si>
  <si>
    <t>Замена датчика движения (кв.7)</t>
  </si>
  <si>
    <t>Ремонт кровли в один слой (12 м2)</t>
  </si>
  <si>
    <t>8</t>
  </si>
  <si>
    <t>Ревизия эл.щитка, замена деталей (кв.16)</t>
  </si>
  <si>
    <t>Замена датчика движения (кв.2)</t>
  </si>
  <si>
    <t>18</t>
  </si>
  <si>
    <t>Замена лампочки в подъезде (кв.36)</t>
  </si>
  <si>
    <t>Смена кранов, смена резьбы (кв.70)</t>
  </si>
  <si>
    <t>восстановление водостоков (мелкий ремонт после очистки от снега и льда)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</si>
  <si>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</si>
  <si>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</si>
  <si>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</si>
  <si>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</si>
  <si>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</si>
  <si>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</si>
  <si>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Определение в работе - течь вх.вентилей (кв.44)</t>
  </si>
  <si>
    <t>37</t>
  </si>
  <si>
    <t>Замена вх.вентилей на ГВС и ХВС 4шт. (кв.44)</t>
  </si>
  <si>
    <t>Услуги типографии по печати доп.соглашений</t>
  </si>
  <si>
    <t>151</t>
  </si>
  <si>
    <t>42</t>
  </si>
  <si>
    <t>50</t>
  </si>
  <si>
    <t>Шайба регулировочная ( мат.отчет за апрель)</t>
  </si>
  <si>
    <t>536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</si>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</sst>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22" fillId="24" borderId="48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9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textRotation="90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26" borderId="51" xfId="0" applyFont="1" applyFill="1" applyBorder="1" applyAlignment="1">
      <alignment horizontal="center" vertical="center" wrapText="1"/>
    </xf>
    <xf numFmtId="0" fontId="18" fillId="26" borderId="5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20" fillId="26" borderId="49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2" fontId="30" fillId="26" borderId="4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26" borderId="49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0" fillId="26" borderId="4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6" borderId="18" xfId="0" applyNumberFormat="1" applyFont="1" applyFill="1" applyBorder="1" applyAlignment="1">
      <alignment horizontal="center" vertical="center" wrapText="1"/>
    </xf>
    <xf numFmtId="2" fontId="21" fillId="26" borderId="10" xfId="0" applyNumberFormat="1" applyFont="1" applyFill="1" applyBorder="1" applyAlignment="1">
      <alignment horizontal="center" vertical="center" wrapText="1"/>
    </xf>
    <xf numFmtId="2" fontId="21" fillId="26" borderId="4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 wrapText="1"/>
    </xf>
    <xf numFmtId="2" fontId="20" fillId="25" borderId="36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2" fontId="22" fillId="25" borderId="40" xfId="0" applyNumberFormat="1" applyFont="1" applyFill="1" applyBorder="1" applyAlignment="1">
      <alignment horizontal="center" vertical="center" wrapText="1"/>
    </xf>
    <xf numFmtId="2" fontId="22" fillId="25" borderId="54" xfId="0" applyNumberFormat="1" applyFont="1" applyFill="1" applyBorder="1" applyAlignment="1">
      <alignment horizontal="center" vertical="center" wrapText="1"/>
    </xf>
    <xf numFmtId="2" fontId="22" fillId="26" borderId="43" xfId="0" applyNumberFormat="1" applyFont="1" applyFill="1" applyBorder="1" applyAlignment="1">
      <alignment horizontal="center"/>
    </xf>
    <xf numFmtId="2" fontId="22" fillId="26" borderId="55" xfId="0" applyNumberFormat="1" applyFont="1" applyFill="1" applyBorder="1" applyAlignment="1">
      <alignment horizontal="center" vertical="center" wrapText="1"/>
    </xf>
    <xf numFmtId="2" fontId="22" fillId="26" borderId="55" xfId="0" applyNumberFormat="1" applyFont="1" applyFill="1" applyBorder="1" applyAlignment="1">
      <alignment horizontal="center"/>
    </xf>
    <xf numFmtId="2" fontId="22" fillId="26" borderId="56" xfId="0" applyNumberFormat="1" applyFont="1" applyFill="1" applyBorder="1" applyAlignment="1">
      <alignment horizontal="center"/>
    </xf>
    <xf numFmtId="0" fontId="20" fillId="24" borderId="35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6" borderId="3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20" fillId="25" borderId="0" xfId="0" applyNumberFormat="1" applyFont="1" applyFill="1" applyBorder="1" applyAlignment="1">
      <alignment horizontal="center"/>
    </xf>
    <xf numFmtId="2" fontId="20" fillId="26" borderId="18" xfId="0" applyNumberFormat="1" applyFont="1" applyFill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2" fillId="26" borderId="18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center" vertical="center" wrapText="1"/>
    </xf>
    <xf numFmtId="2" fontId="0" fillId="24" borderId="55" xfId="0" applyNumberFormat="1" applyFont="1" applyFill="1" applyBorder="1" applyAlignment="1">
      <alignment horizontal="center" vertical="center" wrapText="1"/>
    </xf>
    <xf numFmtId="2" fontId="0" fillId="25" borderId="55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 wrapText="1"/>
    </xf>
    <xf numFmtId="2" fontId="22" fillId="25" borderId="0" xfId="0" applyNumberFormat="1" applyFont="1" applyFill="1" applyBorder="1" applyAlignment="1">
      <alignment horizontal="center" vertical="center" wrapText="1"/>
    </xf>
    <xf numFmtId="2" fontId="22" fillId="26" borderId="18" xfId="0" applyNumberFormat="1" applyFont="1" applyFill="1" applyBorder="1" applyAlignment="1">
      <alignment horizontal="center"/>
    </xf>
    <xf numFmtId="2" fontId="22" fillId="26" borderId="10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6" borderId="0" xfId="0" applyFill="1" applyAlignment="1">
      <alignment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40" fillId="25" borderId="26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38" fillId="24" borderId="18" xfId="0" applyNumberFormat="1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left" vertical="center" wrapText="1"/>
    </xf>
    <xf numFmtId="49" fontId="0" fillId="29" borderId="28" xfId="0" applyNumberFormat="1" applyFont="1" applyFill="1" applyBorder="1" applyAlignment="1">
      <alignment horizontal="center" vertical="center" wrapText="1"/>
    </xf>
    <xf numFmtId="14" fontId="0" fillId="29" borderId="36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38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3" xfId="0" applyFont="1" applyFill="1" applyBorder="1" applyAlignment="1">
      <alignment horizontal="left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49" fontId="0" fillId="29" borderId="29" xfId="0" applyNumberFormat="1" applyFont="1" applyFill="1" applyBorder="1" applyAlignment="1">
      <alignment horizontal="center" vertical="center" wrapText="1"/>
    </xf>
    <xf numFmtId="2" fontId="18" fillId="29" borderId="15" xfId="0" applyNumberFormat="1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 wrapText="1"/>
    </xf>
    <xf numFmtId="0" fontId="0" fillId="29" borderId="36" xfId="0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5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5" fillId="24" borderId="69" xfId="0" applyFont="1" applyFill="1" applyBorder="1" applyAlignment="1">
      <alignment horizontal="left"/>
    </xf>
    <xf numFmtId="0" fontId="35" fillId="24" borderId="69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8">
          <cell r="FZ68">
            <v>50232.22564285725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zoomScale="75" zoomScaleNormal="75" zoomScalePageLayoutView="0" workbookViewId="0" topLeftCell="A65">
      <selection activeCell="D116" sqref="D116:D118"/>
    </sheetView>
  </sheetViews>
  <sheetFormatPr defaultColWidth="9.00390625" defaultRowHeight="12.75"/>
  <cols>
    <col min="1" max="1" width="72.75390625" style="95" customWidth="1"/>
    <col min="2" max="2" width="19.125" style="95" customWidth="1"/>
    <col min="3" max="3" width="13.875" style="95" hidden="1" customWidth="1"/>
    <col min="4" max="4" width="18.875" style="95" customWidth="1"/>
    <col min="5" max="6" width="13.875" style="95" customWidth="1"/>
    <col min="7" max="7" width="20.125" style="228" hidden="1" customWidth="1"/>
    <col min="8" max="8" width="13.875" style="228" hidden="1" customWidth="1"/>
    <col min="9" max="9" width="20.875" style="228" hidden="1" customWidth="1"/>
    <col min="10" max="10" width="13.875" style="228" hidden="1" customWidth="1"/>
    <col min="11" max="11" width="20.875" style="228" hidden="1" customWidth="1"/>
    <col min="12" max="17" width="15.375" style="95" customWidth="1"/>
    <col min="18" max="16384" width="9.125" style="95" customWidth="1"/>
  </cols>
  <sheetData>
    <row r="1" spans="1:11" ht="16.5" customHeight="1">
      <c r="A1" s="294" t="s">
        <v>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 customHeight="1">
      <c r="B2" s="296" t="s">
        <v>31</v>
      </c>
      <c r="C2" s="296"/>
      <c r="D2" s="296"/>
      <c r="E2" s="296"/>
      <c r="F2" s="296"/>
      <c r="G2" s="296"/>
      <c r="H2" s="296"/>
      <c r="I2" s="296"/>
      <c r="J2" s="295"/>
      <c r="K2" s="295"/>
    </row>
    <row r="3" spans="1:11" ht="19.5" customHeight="1">
      <c r="A3" s="116" t="s">
        <v>122</v>
      </c>
      <c r="B3" s="296" t="s">
        <v>32</v>
      </c>
      <c r="C3" s="296"/>
      <c r="D3" s="296"/>
      <c r="E3" s="296"/>
      <c r="F3" s="296"/>
      <c r="G3" s="296"/>
      <c r="H3" s="296"/>
      <c r="I3" s="296"/>
      <c r="J3" s="295"/>
      <c r="K3" s="295"/>
    </row>
    <row r="4" spans="2:11" ht="14.25" customHeight="1">
      <c r="B4" s="296" t="s">
        <v>33</v>
      </c>
      <c r="C4" s="296"/>
      <c r="D4" s="296"/>
      <c r="E4" s="296"/>
      <c r="F4" s="296"/>
      <c r="G4" s="296"/>
      <c r="H4" s="296"/>
      <c r="I4" s="296"/>
      <c r="J4" s="295"/>
      <c r="K4" s="295"/>
    </row>
    <row r="5" spans="2:11" ht="14.25" customHeight="1">
      <c r="B5" s="115"/>
      <c r="C5" s="115"/>
      <c r="D5" s="115"/>
      <c r="E5" s="115"/>
      <c r="F5" s="115"/>
      <c r="G5" s="115"/>
      <c r="H5" s="115"/>
      <c r="I5" s="115"/>
      <c r="J5" s="114"/>
      <c r="K5" s="114"/>
    </row>
    <row r="6" spans="1:11" ht="21" customHeight="1">
      <c r="A6" s="297"/>
      <c r="B6" s="297"/>
      <c r="C6" s="297"/>
      <c r="D6" s="297"/>
      <c r="E6" s="297"/>
      <c r="F6" s="297"/>
      <c r="G6" s="115"/>
      <c r="H6" s="115"/>
      <c r="I6" s="115"/>
      <c r="J6" s="114"/>
      <c r="K6" s="114"/>
    </row>
    <row r="7" spans="1:11" s="117" customFormat="1" ht="22.5" customHeight="1">
      <c r="A7" s="283" t="s">
        <v>34</v>
      </c>
      <c r="B7" s="283"/>
      <c r="C7" s="283"/>
      <c r="D7" s="283"/>
      <c r="E7" s="283"/>
      <c r="F7" s="283"/>
      <c r="G7" s="283"/>
      <c r="H7" s="298"/>
      <c r="I7" s="298"/>
      <c r="J7" s="298"/>
      <c r="K7" s="298"/>
    </row>
    <row r="8" spans="1:11" s="118" customFormat="1" ht="19.5" customHeight="1">
      <c r="A8" s="283" t="s">
        <v>123</v>
      </c>
      <c r="B8" s="283"/>
      <c r="C8" s="283"/>
      <c r="D8" s="283"/>
      <c r="E8" s="283"/>
      <c r="F8" s="283"/>
      <c r="G8" s="283"/>
      <c r="H8" s="284"/>
      <c r="I8" s="284"/>
      <c r="J8" s="284"/>
      <c r="K8" s="284"/>
    </row>
    <row r="9" spans="1:11" s="119" customFormat="1" ht="17.25" customHeight="1">
      <c r="A9" s="285" t="s">
        <v>102</v>
      </c>
      <c r="B9" s="285"/>
      <c r="C9" s="285"/>
      <c r="D9" s="285"/>
      <c r="E9" s="285"/>
      <c r="F9" s="285"/>
      <c r="G9" s="285"/>
      <c r="H9" s="286"/>
      <c r="I9" s="286"/>
      <c r="J9" s="286"/>
      <c r="K9" s="286"/>
    </row>
    <row r="10" spans="1:11" s="118" customFormat="1" ht="30" customHeight="1" thickBot="1">
      <c r="A10" s="287" t="s">
        <v>35</v>
      </c>
      <c r="B10" s="287"/>
      <c r="C10" s="287"/>
      <c r="D10" s="287"/>
      <c r="E10" s="287"/>
      <c r="F10" s="287"/>
      <c r="G10" s="287"/>
      <c r="H10" s="288"/>
      <c r="I10" s="288"/>
      <c r="J10" s="288"/>
      <c r="K10" s="288"/>
    </row>
    <row r="11" spans="1:11" s="12" customFormat="1" ht="139.5" customHeight="1">
      <c r="A11" s="120" t="s">
        <v>0</v>
      </c>
      <c r="B11" s="121" t="s">
        <v>36</v>
      </c>
      <c r="C11" s="122" t="s">
        <v>37</v>
      </c>
      <c r="D11" s="122" t="s">
        <v>5</v>
      </c>
      <c r="E11" s="122" t="s">
        <v>37</v>
      </c>
      <c r="F11" s="123" t="s">
        <v>38</v>
      </c>
      <c r="G11" s="124" t="s">
        <v>5</v>
      </c>
      <c r="H11" s="124" t="s">
        <v>37</v>
      </c>
      <c r="I11" s="125" t="s">
        <v>38</v>
      </c>
      <c r="J11" s="124" t="s">
        <v>37</v>
      </c>
      <c r="K11" s="125" t="s">
        <v>38</v>
      </c>
    </row>
    <row r="12" spans="1:11" s="130" customFormat="1" ht="12.75">
      <c r="A12" s="126">
        <v>1</v>
      </c>
      <c r="B12" s="127">
        <v>2</v>
      </c>
      <c r="C12" s="127">
        <v>3</v>
      </c>
      <c r="D12" s="127"/>
      <c r="E12" s="127"/>
      <c r="F12" s="127"/>
      <c r="G12" s="128"/>
      <c r="H12" s="128">
        <v>3</v>
      </c>
      <c r="I12" s="128">
        <v>4</v>
      </c>
      <c r="J12" s="128">
        <v>3</v>
      </c>
      <c r="K12" s="129">
        <v>4</v>
      </c>
    </row>
    <row r="13" spans="1:11" s="130" customFormat="1" ht="49.5" customHeight="1">
      <c r="A13" s="289" t="s">
        <v>1</v>
      </c>
      <c r="B13" s="290"/>
      <c r="C13" s="290"/>
      <c r="D13" s="290"/>
      <c r="E13" s="290"/>
      <c r="F13" s="290"/>
      <c r="G13" s="290"/>
      <c r="H13" s="290"/>
      <c r="I13" s="290"/>
      <c r="J13" s="291"/>
      <c r="K13" s="292"/>
    </row>
    <row r="14" spans="1:12" s="12" customFormat="1" ht="18.75">
      <c r="A14" s="62" t="s">
        <v>39</v>
      </c>
      <c r="B14" s="29"/>
      <c r="C14" s="131">
        <f>I14*12</f>
        <v>0</v>
      </c>
      <c r="D14" s="96">
        <f>L14*E14</f>
        <v>123952.32</v>
      </c>
      <c r="E14" s="96">
        <f>12*F14</f>
        <v>28.8</v>
      </c>
      <c r="F14" s="96">
        <v>2.4</v>
      </c>
      <c r="G14" s="132">
        <f>J14*L14</f>
        <v>107941.81</v>
      </c>
      <c r="H14" s="132">
        <f>K14*12</f>
        <v>25.08</v>
      </c>
      <c r="I14" s="132"/>
      <c r="J14" s="132">
        <f>K14*12</f>
        <v>25.08</v>
      </c>
      <c r="K14" s="133">
        <v>2.09</v>
      </c>
      <c r="L14" s="12">
        <v>4303.9</v>
      </c>
    </row>
    <row r="15" spans="1:11" s="12" customFormat="1" ht="29.25" customHeight="1">
      <c r="A15" s="134" t="s">
        <v>110</v>
      </c>
      <c r="B15" s="135" t="s">
        <v>40</v>
      </c>
      <c r="C15" s="136"/>
      <c r="D15" s="96"/>
      <c r="E15" s="96"/>
      <c r="F15" s="96"/>
      <c r="G15" s="137"/>
      <c r="H15" s="137"/>
      <c r="I15" s="137"/>
      <c r="J15" s="137"/>
      <c r="K15" s="138"/>
    </row>
    <row r="16" spans="1:11" s="12" customFormat="1" ht="15">
      <c r="A16" s="134" t="s">
        <v>41</v>
      </c>
      <c r="B16" s="135" t="s">
        <v>40</v>
      </c>
      <c r="C16" s="136"/>
      <c r="D16" s="96"/>
      <c r="E16" s="96"/>
      <c r="F16" s="96"/>
      <c r="G16" s="137"/>
      <c r="H16" s="137"/>
      <c r="I16" s="137"/>
      <c r="J16" s="137"/>
      <c r="K16" s="138"/>
    </row>
    <row r="17" spans="1:11" s="12" customFormat="1" ht="15">
      <c r="A17" s="134" t="s">
        <v>42</v>
      </c>
      <c r="B17" s="135" t="s">
        <v>43</v>
      </c>
      <c r="C17" s="136"/>
      <c r="D17" s="96"/>
      <c r="E17" s="96"/>
      <c r="F17" s="96"/>
      <c r="G17" s="137"/>
      <c r="H17" s="137"/>
      <c r="I17" s="137"/>
      <c r="J17" s="137"/>
      <c r="K17" s="138"/>
    </row>
    <row r="18" spans="1:11" s="12" customFormat="1" ht="15">
      <c r="A18" s="134" t="s">
        <v>44</v>
      </c>
      <c r="B18" s="135" t="s">
        <v>40</v>
      </c>
      <c r="C18" s="136"/>
      <c r="D18" s="96"/>
      <c r="E18" s="96"/>
      <c r="F18" s="96"/>
      <c r="G18" s="137"/>
      <c r="H18" s="137"/>
      <c r="I18" s="137"/>
      <c r="J18" s="137"/>
      <c r="K18" s="138"/>
    </row>
    <row r="19" spans="1:12" s="12" customFormat="1" ht="30">
      <c r="A19" s="62" t="s">
        <v>45</v>
      </c>
      <c r="B19" s="29"/>
      <c r="C19" s="131">
        <f>I19*12</f>
        <v>0</v>
      </c>
      <c r="D19" s="96">
        <f>L19*E19</f>
        <v>92447.77</v>
      </c>
      <c r="E19" s="96">
        <f>12*F19</f>
        <v>21.48</v>
      </c>
      <c r="F19" s="96">
        <v>1.79</v>
      </c>
      <c r="G19" s="132">
        <f>J19*L19</f>
        <v>87799.56</v>
      </c>
      <c r="H19" s="132">
        <f>K19*12</f>
        <v>20.4</v>
      </c>
      <c r="I19" s="132"/>
      <c r="J19" s="132">
        <f>K19*12</f>
        <v>20.4</v>
      </c>
      <c r="K19" s="133">
        <v>1.7</v>
      </c>
      <c r="L19" s="12">
        <v>4303.9</v>
      </c>
    </row>
    <row r="20" spans="1:11" s="12" customFormat="1" ht="18.75">
      <c r="A20" s="105" t="s">
        <v>46</v>
      </c>
      <c r="B20" s="10" t="s">
        <v>47</v>
      </c>
      <c r="C20" s="131"/>
      <c r="D20" s="96"/>
      <c r="E20" s="96"/>
      <c r="F20" s="96"/>
      <c r="G20" s="132"/>
      <c r="H20" s="132"/>
      <c r="I20" s="132"/>
      <c r="J20" s="132"/>
      <c r="K20" s="133"/>
    </row>
    <row r="21" spans="1:11" s="12" customFormat="1" ht="18.75">
      <c r="A21" s="105" t="s">
        <v>48</v>
      </c>
      <c r="B21" s="10" t="s">
        <v>47</v>
      </c>
      <c r="C21" s="131"/>
      <c r="D21" s="96"/>
      <c r="E21" s="96"/>
      <c r="F21" s="96"/>
      <c r="G21" s="132"/>
      <c r="H21" s="132"/>
      <c r="I21" s="132"/>
      <c r="J21" s="132"/>
      <c r="K21" s="133"/>
    </row>
    <row r="22" spans="1:11" s="12" customFormat="1" ht="18.75">
      <c r="A22" s="111" t="s">
        <v>49</v>
      </c>
      <c r="B22" s="15" t="s">
        <v>50</v>
      </c>
      <c r="C22" s="131"/>
      <c r="D22" s="96"/>
      <c r="E22" s="96"/>
      <c r="F22" s="96"/>
      <c r="G22" s="132"/>
      <c r="H22" s="132"/>
      <c r="I22" s="132"/>
      <c r="J22" s="132"/>
      <c r="K22" s="133"/>
    </row>
    <row r="23" spans="1:11" s="12" customFormat="1" ht="18.75">
      <c r="A23" s="105" t="s">
        <v>51</v>
      </c>
      <c r="B23" s="10" t="s">
        <v>47</v>
      </c>
      <c r="C23" s="131"/>
      <c r="D23" s="96"/>
      <c r="E23" s="96"/>
      <c r="F23" s="96"/>
      <c r="G23" s="132"/>
      <c r="H23" s="132"/>
      <c r="I23" s="132"/>
      <c r="J23" s="132"/>
      <c r="K23" s="133"/>
    </row>
    <row r="24" spans="1:11" s="12" customFormat="1" ht="25.5">
      <c r="A24" s="105" t="s">
        <v>52</v>
      </c>
      <c r="B24" s="10" t="s">
        <v>53</v>
      </c>
      <c r="C24" s="131"/>
      <c r="D24" s="96"/>
      <c r="E24" s="96"/>
      <c r="F24" s="96"/>
      <c r="G24" s="132"/>
      <c r="H24" s="132"/>
      <c r="I24" s="132"/>
      <c r="J24" s="132"/>
      <c r="K24" s="133"/>
    </row>
    <row r="25" spans="1:11" s="12" customFormat="1" ht="18.75">
      <c r="A25" s="105" t="s">
        <v>103</v>
      </c>
      <c r="B25" s="10" t="s">
        <v>47</v>
      </c>
      <c r="C25" s="131"/>
      <c r="D25" s="96"/>
      <c r="E25" s="96"/>
      <c r="F25" s="96"/>
      <c r="G25" s="132"/>
      <c r="H25" s="132"/>
      <c r="I25" s="132"/>
      <c r="J25" s="132"/>
      <c r="K25" s="133"/>
    </row>
    <row r="26" spans="1:11" s="12" customFormat="1" ht="18.75">
      <c r="A26" s="105" t="s">
        <v>111</v>
      </c>
      <c r="B26" s="10" t="s">
        <v>47</v>
      </c>
      <c r="C26" s="131"/>
      <c r="D26" s="96"/>
      <c r="E26" s="96"/>
      <c r="F26" s="96"/>
      <c r="G26" s="132"/>
      <c r="H26" s="132"/>
      <c r="I26" s="132"/>
      <c r="J26" s="132"/>
      <c r="K26" s="133"/>
    </row>
    <row r="27" spans="1:11" s="12" customFormat="1" ht="25.5">
      <c r="A27" s="105" t="s">
        <v>104</v>
      </c>
      <c r="B27" s="10" t="s">
        <v>54</v>
      </c>
      <c r="C27" s="131"/>
      <c r="D27" s="96"/>
      <c r="E27" s="96"/>
      <c r="F27" s="96"/>
      <c r="G27" s="132"/>
      <c r="H27" s="132"/>
      <c r="I27" s="132"/>
      <c r="J27" s="132"/>
      <c r="K27" s="133"/>
    </row>
    <row r="28" spans="1:13" s="139" customFormat="1" ht="18.75">
      <c r="A28" s="62" t="s">
        <v>55</v>
      </c>
      <c r="B28" s="29" t="s">
        <v>56</v>
      </c>
      <c r="C28" s="131">
        <f>I28*12</f>
        <v>0</v>
      </c>
      <c r="D28" s="96">
        <f aca="true" t="shared" si="0" ref="D28:D38">L28*E28</f>
        <v>33053.95</v>
      </c>
      <c r="E28" s="96">
        <f>12*F28</f>
        <v>7.68</v>
      </c>
      <c r="F28" s="96">
        <v>0.64</v>
      </c>
      <c r="G28" s="132">
        <f aca="true" t="shared" si="1" ref="G28:G40">J28*L28</f>
        <v>28922.21</v>
      </c>
      <c r="H28" s="132">
        <f>K28*12</f>
        <v>6.72</v>
      </c>
      <c r="I28" s="132"/>
      <c r="J28" s="132">
        <f aca="true" t="shared" si="2" ref="J28:J40">K28*12</f>
        <v>6.72</v>
      </c>
      <c r="K28" s="133">
        <v>0.56</v>
      </c>
      <c r="L28" s="12">
        <v>4303.9</v>
      </c>
      <c r="M28" s="12"/>
    </row>
    <row r="29" spans="1:12" s="12" customFormat="1" ht="18.75">
      <c r="A29" s="62" t="s">
        <v>57</v>
      </c>
      <c r="B29" s="29" t="s">
        <v>58</v>
      </c>
      <c r="C29" s="131">
        <f>I29*12</f>
        <v>0</v>
      </c>
      <c r="D29" s="96">
        <f t="shared" si="0"/>
        <v>107425.34</v>
      </c>
      <c r="E29" s="96">
        <f>12*F29</f>
        <v>24.96</v>
      </c>
      <c r="F29" s="96">
        <v>2.08</v>
      </c>
      <c r="G29" s="132">
        <f t="shared" si="1"/>
        <v>93480.71</v>
      </c>
      <c r="H29" s="132">
        <f>K29*12</f>
        <v>21.72</v>
      </c>
      <c r="I29" s="132"/>
      <c r="J29" s="132">
        <f t="shared" si="2"/>
        <v>21.72</v>
      </c>
      <c r="K29" s="133">
        <v>1.81</v>
      </c>
      <c r="L29" s="12">
        <v>4303.9</v>
      </c>
    </row>
    <row r="30" spans="1:13" s="130" customFormat="1" ht="30">
      <c r="A30" s="62" t="s">
        <v>59</v>
      </c>
      <c r="B30" s="29" t="s">
        <v>60</v>
      </c>
      <c r="C30" s="131"/>
      <c r="D30" s="96">
        <v>1733.72</v>
      </c>
      <c r="E30" s="96">
        <f aca="true" t="shared" si="3" ref="E30:E36">D30/L30</f>
        <v>0.4</v>
      </c>
      <c r="F30" s="96">
        <f aca="true" t="shared" si="4" ref="F30:F36">E30/12</f>
        <v>0.03</v>
      </c>
      <c r="G30" s="132">
        <f t="shared" si="1"/>
        <v>1549.4</v>
      </c>
      <c r="H30" s="132"/>
      <c r="I30" s="132"/>
      <c r="J30" s="132">
        <f t="shared" si="2"/>
        <v>0.36</v>
      </c>
      <c r="K30" s="140">
        <v>0.03</v>
      </c>
      <c r="L30" s="12">
        <v>4303.9</v>
      </c>
      <c r="M30" s="12"/>
    </row>
    <row r="31" spans="1:13" s="130" customFormat="1" ht="33" customHeight="1">
      <c r="A31" s="62" t="s">
        <v>61</v>
      </c>
      <c r="B31" s="29" t="s">
        <v>60</v>
      </c>
      <c r="C31" s="131"/>
      <c r="D31" s="96">
        <v>1733.72</v>
      </c>
      <c r="E31" s="96">
        <f t="shared" si="3"/>
        <v>0.4</v>
      </c>
      <c r="F31" s="96">
        <f t="shared" si="4"/>
        <v>0.03</v>
      </c>
      <c r="G31" s="132">
        <f t="shared" si="1"/>
        <v>1549.4</v>
      </c>
      <c r="H31" s="132"/>
      <c r="I31" s="132"/>
      <c r="J31" s="132">
        <f t="shared" si="2"/>
        <v>0.36</v>
      </c>
      <c r="K31" s="140">
        <v>0.03</v>
      </c>
      <c r="L31" s="12">
        <v>4303.9</v>
      </c>
      <c r="M31" s="12"/>
    </row>
    <row r="32" spans="1:13" s="130" customFormat="1" ht="21" customHeight="1">
      <c r="A32" s="62" t="s">
        <v>62</v>
      </c>
      <c r="B32" s="29" t="s">
        <v>60</v>
      </c>
      <c r="C32" s="131"/>
      <c r="D32" s="96">
        <v>10948.1</v>
      </c>
      <c r="E32" s="96">
        <f t="shared" si="3"/>
        <v>2.54</v>
      </c>
      <c r="F32" s="96">
        <f t="shared" si="4"/>
        <v>0.21</v>
      </c>
      <c r="G32" s="132">
        <f t="shared" si="1"/>
        <v>9812.89</v>
      </c>
      <c r="H32" s="132"/>
      <c r="I32" s="132"/>
      <c r="J32" s="132">
        <f t="shared" si="2"/>
        <v>2.28</v>
      </c>
      <c r="K32" s="140">
        <v>0.19</v>
      </c>
      <c r="L32" s="12">
        <v>4303.9</v>
      </c>
      <c r="M32" s="12"/>
    </row>
    <row r="33" spans="1:13" s="130" customFormat="1" ht="30" hidden="1">
      <c r="A33" s="62" t="s">
        <v>63</v>
      </c>
      <c r="B33" s="29" t="s">
        <v>53</v>
      </c>
      <c r="C33" s="131"/>
      <c r="D33" s="96">
        <f t="shared" si="0"/>
        <v>0</v>
      </c>
      <c r="E33" s="96">
        <f t="shared" si="3"/>
        <v>2.54</v>
      </c>
      <c r="F33" s="96">
        <f t="shared" si="4"/>
        <v>0.21</v>
      </c>
      <c r="G33" s="132">
        <f t="shared" si="1"/>
        <v>0</v>
      </c>
      <c r="H33" s="132"/>
      <c r="I33" s="132"/>
      <c r="J33" s="132">
        <f t="shared" si="2"/>
        <v>0</v>
      </c>
      <c r="K33" s="140"/>
      <c r="L33" s="12">
        <v>4303.9</v>
      </c>
      <c r="M33" s="12"/>
    </row>
    <row r="34" spans="1:13" s="130" customFormat="1" ht="30" hidden="1">
      <c r="A34" s="62" t="s">
        <v>112</v>
      </c>
      <c r="B34" s="29" t="s">
        <v>53</v>
      </c>
      <c r="C34" s="131"/>
      <c r="D34" s="96">
        <f t="shared" si="0"/>
        <v>0</v>
      </c>
      <c r="E34" s="96">
        <f t="shared" si="3"/>
        <v>2.54</v>
      </c>
      <c r="F34" s="96">
        <f t="shared" si="4"/>
        <v>0.21</v>
      </c>
      <c r="G34" s="132">
        <f t="shared" si="1"/>
        <v>0</v>
      </c>
      <c r="H34" s="132"/>
      <c r="I34" s="132"/>
      <c r="J34" s="132">
        <f t="shared" si="2"/>
        <v>0</v>
      </c>
      <c r="K34" s="140"/>
      <c r="L34" s="12">
        <v>4303.9</v>
      </c>
      <c r="M34" s="12"/>
    </row>
    <row r="35" spans="1:13" s="130" customFormat="1" ht="30" hidden="1">
      <c r="A35" s="62" t="s">
        <v>124</v>
      </c>
      <c r="B35" s="29" t="s">
        <v>53</v>
      </c>
      <c r="C35" s="131"/>
      <c r="D35" s="96">
        <f t="shared" si="0"/>
        <v>0</v>
      </c>
      <c r="E35" s="96">
        <f t="shared" si="3"/>
        <v>2.54</v>
      </c>
      <c r="F35" s="96">
        <f t="shared" si="4"/>
        <v>0.21</v>
      </c>
      <c r="G35" s="132">
        <f t="shared" si="1"/>
        <v>0</v>
      </c>
      <c r="H35" s="132"/>
      <c r="I35" s="132"/>
      <c r="J35" s="132">
        <f t="shared" si="2"/>
        <v>0</v>
      </c>
      <c r="K35" s="140"/>
      <c r="L35" s="12">
        <v>4303.9</v>
      </c>
      <c r="M35" s="12"/>
    </row>
    <row r="36" spans="1:13" s="130" customFormat="1" ht="30">
      <c r="A36" s="62" t="s">
        <v>125</v>
      </c>
      <c r="B36" s="29" t="s">
        <v>53</v>
      </c>
      <c r="C36" s="131"/>
      <c r="D36" s="96">
        <v>10948.11</v>
      </c>
      <c r="E36" s="96">
        <f t="shared" si="3"/>
        <v>2.54</v>
      </c>
      <c r="F36" s="96">
        <f t="shared" si="4"/>
        <v>0.21</v>
      </c>
      <c r="G36" s="132"/>
      <c r="H36" s="132"/>
      <c r="I36" s="132"/>
      <c r="J36" s="132"/>
      <c r="K36" s="140"/>
      <c r="L36" s="12">
        <v>4303.9</v>
      </c>
      <c r="M36" s="12"/>
    </row>
    <row r="37" spans="1:13" s="130" customFormat="1" ht="30">
      <c r="A37" s="62" t="s">
        <v>105</v>
      </c>
      <c r="B37" s="29"/>
      <c r="C37" s="131">
        <f>I37*12</f>
        <v>0</v>
      </c>
      <c r="D37" s="96">
        <f t="shared" si="0"/>
        <v>9296.42</v>
      </c>
      <c r="E37" s="96">
        <f>12*F37</f>
        <v>2.16</v>
      </c>
      <c r="F37" s="96">
        <v>0.18</v>
      </c>
      <c r="G37" s="132">
        <f t="shared" si="1"/>
        <v>6714.08</v>
      </c>
      <c r="H37" s="132">
        <f>K37*12</f>
        <v>1.56</v>
      </c>
      <c r="I37" s="132"/>
      <c r="J37" s="132">
        <f t="shared" si="2"/>
        <v>1.56</v>
      </c>
      <c r="K37" s="140">
        <v>0.13</v>
      </c>
      <c r="L37" s="12">
        <v>4303.9</v>
      </c>
      <c r="M37" s="12"/>
    </row>
    <row r="38" spans="1:12" s="12" customFormat="1" ht="20.25" customHeight="1">
      <c r="A38" s="62" t="s">
        <v>64</v>
      </c>
      <c r="B38" s="29" t="s">
        <v>65</v>
      </c>
      <c r="C38" s="131">
        <f>I38*12</f>
        <v>0</v>
      </c>
      <c r="D38" s="96">
        <f t="shared" si="0"/>
        <v>2065.87</v>
      </c>
      <c r="E38" s="96">
        <f>12*F38</f>
        <v>0.48</v>
      </c>
      <c r="F38" s="96">
        <v>0.04</v>
      </c>
      <c r="G38" s="132">
        <f t="shared" si="1"/>
        <v>1549.4</v>
      </c>
      <c r="H38" s="132">
        <f>K38*12</f>
        <v>0.36</v>
      </c>
      <c r="I38" s="132"/>
      <c r="J38" s="132">
        <f t="shared" si="2"/>
        <v>0.36</v>
      </c>
      <c r="K38" s="140">
        <v>0.03</v>
      </c>
      <c r="L38" s="12">
        <v>4303.9</v>
      </c>
    </row>
    <row r="39" spans="1:12" s="12" customFormat="1" ht="20.25" customHeight="1">
      <c r="A39" s="62" t="s">
        <v>66</v>
      </c>
      <c r="B39" s="29" t="s">
        <v>67</v>
      </c>
      <c r="C39" s="131">
        <f>I39*12</f>
        <v>0</v>
      </c>
      <c r="D39" s="96">
        <v>1105.25</v>
      </c>
      <c r="E39" s="96">
        <f>D39/L39</f>
        <v>0.26</v>
      </c>
      <c r="F39" s="96">
        <f>E39/12</f>
        <v>0.02</v>
      </c>
      <c r="G39" s="132">
        <f t="shared" si="1"/>
        <v>1032.94</v>
      </c>
      <c r="H39" s="132">
        <f>K39*12</f>
        <v>0.24</v>
      </c>
      <c r="I39" s="132"/>
      <c r="J39" s="132">
        <f t="shared" si="2"/>
        <v>0.24</v>
      </c>
      <c r="K39" s="140">
        <v>0.02</v>
      </c>
      <c r="L39" s="12">
        <v>4303.9</v>
      </c>
    </row>
    <row r="40" spans="1:13" s="139" customFormat="1" ht="30">
      <c r="A40" s="62" t="s">
        <v>68</v>
      </c>
      <c r="B40" s="29" t="s">
        <v>69</v>
      </c>
      <c r="C40" s="131">
        <f>I40*12</f>
        <v>0</v>
      </c>
      <c r="D40" s="96">
        <v>1657.86</v>
      </c>
      <c r="E40" s="96">
        <f>D40/L40</f>
        <v>0.39</v>
      </c>
      <c r="F40" s="96">
        <f>E40/12</f>
        <v>0.03</v>
      </c>
      <c r="G40" s="132">
        <f t="shared" si="1"/>
        <v>1549.4</v>
      </c>
      <c r="H40" s="132">
        <f>K40*12</f>
        <v>0.36</v>
      </c>
      <c r="I40" s="132"/>
      <c r="J40" s="132">
        <f t="shared" si="2"/>
        <v>0.36</v>
      </c>
      <c r="K40" s="140">
        <v>0.03</v>
      </c>
      <c r="L40" s="12">
        <v>4303.9</v>
      </c>
      <c r="M40" s="12"/>
    </row>
    <row r="41" spans="1:13" s="139" customFormat="1" ht="15">
      <c r="A41" s="62" t="s">
        <v>70</v>
      </c>
      <c r="B41" s="29"/>
      <c r="C41" s="131"/>
      <c r="D41" s="96">
        <f>D42+D43+D44+D45+D46+D47+D48+D49+D50+D51+D53</f>
        <v>53159.31</v>
      </c>
      <c r="E41" s="96">
        <f>D41/L41</f>
        <v>12.35</v>
      </c>
      <c r="F41" s="96">
        <f>E41/12</f>
        <v>1.03</v>
      </c>
      <c r="G41" s="132">
        <f>SUM(G42:G53)</f>
        <v>37669.55</v>
      </c>
      <c r="H41" s="132"/>
      <c r="I41" s="132"/>
      <c r="J41" s="132">
        <f>SUM(J42:J53)</f>
        <v>8.76</v>
      </c>
      <c r="K41" s="140">
        <f>SUM(K42:K53)</f>
        <v>0.73</v>
      </c>
      <c r="L41" s="12">
        <v>4303.9</v>
      </c>
      <c r="M41" s="12"/>
    </row>
    <row r="42" spans="1:13" s="130" customFormat="1" ht="15">
      <c r="A42" s="14" t="s">
        <v>72</v>
      </c>
      <c r="B42" s="127" t="s">
        <v>71</v>
      </c>
      <c r="C42" s="1"/>
      <c r="D42" s="109">
        <v>368.66</v>
      </c>
      <c r="E42" s="109"/>
      <c r="F42" s="109"/>
      <c r="G42" s="141">
        <f aca="true" t="shared" si="5" ref="G42:G52">J42*L42</f>
        <v>516.47</v>
      </c>
      <c r="H42" s="141"/>
      <c r="I42" s="141"/>
      <c r="J42" s="141">
        <f aca="true" t="shared" si="6" ref="J42:J53">K42*12</f>
        <v>0.12</v>
      </c>
      <c r="K42" s="142">
        <v>0.01</v>
      </c>
      <c r="L42" s="12">
        <v>4303.9</v>
      </c>
      <c r="M42" s="12"/>
    </row>
    <row r="43" spans="1:13" s="130" customFormat="1" ht="15">
      <c r="A43" s="14" t="s">
        <v>73</v>
      </c>
      <c r="B43" s="127" t="s">
        <v>74</v>
      </c>
      <c r="C43" s="1">
        <f>I43*12</f>
        <v>0</v>
      </c>
      <c r="D43" s="109">
        <v>1170.21</v>
      </c>
      <c r="E43" s="109"/>
      <c r="F43" s="109"/>
      <c r="G43" s="141">
        <f t="shared" si="5"/>
        <v>1032.94</v>
      </c>
      <c r="H43" s="141">
        <f>K43*12</f>
        <v>0.24</v>
      </c>
      <c r="I43" s="141"/>
      <c r="J43" s="141">
        <f t="shared" si="6"/>
        <v>0.24</v>
      </c>
      <c r="K43" s="142">
        <v>0.02</v>
      </c>
      <c r="L43" s="12">
        <v>4303.9</v>
      </c>
      <c r="M43" s="12"/>
    </row>
    <row r="44" spans="1:13" s="130" customFormat="1" ht="15">
      <c r="A44" s="14" t="s">
        <v>126</v>
      </c>
      <c r="B44" s="127" t="s">
        <v>71</v>
      </c>
      <c r="C44" s="1">
        <f>I44*12</f>
        <v>0</v>
      </c>
      <c r="D44" s="109">
        <v>16403.4</v>
      </c>
      <c r="E44" s="109"/>
      <c r="F44" s="109"/>
      <c r="G44" s="141">
        <f t="shared" si="5"/>
        <v>14977.57</v>
      </c>
      <c r="H44" s="141">
        <f>K44*12</f>
        <v>3.48</v>
      </c>
      <c r="I44" s="141"/>
      <c r="J44" s="141">
        <f t="shared" si="6"/>
        <v>3.48</v>
      </c>
      <c r="K44" s="142">
        <v>0.29</v>
      </c>
      <c r="L44" s="12">
        <v>4303.9</v>
      </c>
      <c r="M44" s="12"/>
    </row>
    <row r="45" spans="1:13" s="130" customFormat="1" ht="15">
      <c r="A45" s="14" t="s">
        <v>75</v>
      </c>
      <c r="B45" s="127" t="s">
        <v>71</v>
      </c>
      <c r="C45" s="1">
        <f>I45*12</f>
        <v>0</v>
      </c>
      <c r="D45" s="109">
        <v>2230.05</v>
      </c>
      <c r="E45" s="109"/>
      <c r="F45" s="109"/>
      <c r="G45" s="141">
        <f t="shared" si="5"/>
        <v>2065.87</v>
      </c>
      <c r="H45" s="141">
        <f>K45*12</f>
        <v>0.48</v>
      </c>
      <c r="I45" s="141"/>
      <c r="J45" s="141">
        <f t="shared" si="6"/>
        <v>0.48</v>
      </c>
      <c r="K45" s="142">
        <v>0.04</v>
      </c>
      <c r="L45" s="12">
        <v>4303.9</v>
      </c>
      <c r="M45" s="12"/>
    </row>
    <row r="46" spans="1:13" s="130" customFormat="1" ht="15">
      <c r="A46" s="14" t="s">
        <v>76</v>
      </c>
      <c r="B46" s="127" t="s">
        <v>71</v>
      </c>
      <c r="C46" s="1">
        <f>I46*12</f>
        <v>0</v>
      </c>
      <c r="D46" s="109">
        <v>6628.1</v>
      </c>
      <c r="E46" s="109"/>
      <c r="F46" s="109"/>
      <c r="G46" s="141">
        <f t="shared" si="5"/>
        <v>5681.15</v>
      </c>
      <c r="H46" s="141">
        <f>K46*12</f>
        <v>1.32</v>
      </c>
      <c r="I46" s="141"/>
      <c r="J46" s="141">
        <f t="shared" si="6"/>
        <v>1.32</v>
      </c>
      <c r="K46" s="142">
        <v>0.11</v>
      </c>
      <c r="L46" s="12">
        <v>4303.9</v>
      </c>
      <c r="M46" s="12"/>
    </row>
    <row r="47" spans="1:13" s="130" customFormat="1" ht="15">
      <c r="A47" s="14" t="s">
        <v>77</v>
      </c>
      <c r="B47" s="127" t="s">
        <v>71</v>
      </c>
      <c r="C47" s="1">
        <f>I47*12</f>
        <v>0</v>
      </c>
      <c r="D47" s="109">
        <v>780.14</v>
      </c>
      <c r="E47" s="109"/>
      <c r="F47" s="109"/>
      <c r="G47" s="141">
        <f t="shared" si="5"/>
        <v>516.47</v>
      </c>
      <c r="H47" s="141">
        <f>K47*12</f>
        <v>0.12</v>
      </c>
      <c r="I47" s="141"/>
      <c r="J47" s="141">
        <f t="shared" si="6"/>
        <v>0.12</v>
      </c>
      <c r="K47" s="142">
        <v>0.01</v>
      </c>
      <c r="L47" s="12">
        <v>4303.9</v>
      </c>
      <c r="M47" s="12"/>
    </row>
    <row r="48" spans="1:13" s="130" customFormat="1" ht="15">
      <c r="A48" s="14" t="s">
        <v>78</v>
      </c>
      <c r="B48" s="127" t="s">
        <v>71</v>
      </c>
      <c r="C48" s="1"/>
      <c r="D48" s="109">
        <v>1114.98</v>
      </c>
      <c r="E48" s="109"/>
      <c r="F48" s="109"/>
      <c r="G48" s="141">
        <f t="shared" si="5"/>
        <v>1032.94</v>
      </c>
      <c r="H48" s="141"/>
      <c r="I48" s="141"/>
      <c r="J48" s="141">
        <f t="shared" si="6"/>
        <v>0.24</v>
      </c>
      <c r="K48" s="142">
        <v>0.02</v>
      </c>
      <c r="L48" s="12">
        <v>4303.9</v>
      </c>
      <c r="M48" s="12"/>
    </row>
    <row r="49" spans="1:13" s="130" customFormat="1" ht="15">
      <c r="A49" s="14" t="s">
        <v>79</v>
      </c>
      <c r="B49" s="127" t="s">
        <v>74</v>
      </c>
      <c r="C49" s="1"/>
      <c r="D49" s="109">
        <v>4460.1</v>
      </c>
      <c r="E49" s="109"/>
      <c r="F49" s="109"/>
      <c r="G49" s="141">
        <f t="shared" si="5"/>
        <v>4131.74</v>
      </c>
      <c r="H49" s="141"/>
      <c r="I49" s="141"/>
      <c r="J49" s="141">
        <f t="shared" si="6"/>
        <v>0.96</v>
      </c>
      <c r="K49" s="142">
        <v>0.08</v>
      </c>
      <c r="L49" s="12">
        <v>4303.9</v>
      </c>
      <c r="M49" s="12"/>
    </row>
    <row r="50" spans="1:13" s="130" customFormat="1" ht="25.5">
      <c r="A50" s="14" t="s">
        <v>80</v>
      </c>
      <c r="B50" s="127" t="s">
        <v>71</v>
      </c>
      <c r="C50" s="1">
        <f>I50*12</f>
        <v>0</v>
      </c>
      <c r="D50" s="109">
        <v>3464.02</v>
      </c>
      <c r="E50" s="109"/>
      <c r="F50" s="109"/>
      <c r="G50" s="141">
        <f t="shared" si="5"/>
        <v>3098.81</v>
      </c>
      <c r="H50" s="141">
        <f>K50*12</f>
        <v>0.72</v>
      </c>
      <c r="I50" s="141"/>
      <c r="J50" s="141">
        <f t="shared" si="6"/>
        <v>0.72</v>
      </c>
      <c r="K50" s="142">
        <v>0.06</v>
      </c>
      <c r="L50" s="12">
        <v>4303.9</v>
      </c>
      <c r="M50" s="12"/>
    </row>
    <row r="51" spans="1:13" s="130" customFormat="1" ht="15">
      <c r="A51" s="14" t="s">
        <v>81</v>
      </c>
      <c r="B51" s="127" t="s">
        <v>71</v>
      </c>
      <c r="C51" s="1"/>
      <c r="D51" s="109">
        <v>7667.57</v>
      </c>
      <c r="E51" s="109"/>
      <c r="F51" s="109"/>
      <c r="G51" s="141">
        <f t="shared" si="5"/>
        <v>516.47</v>
      </c>
      <c r="H51" s="141"/>
      <c r="I51" s="141"/>
      <c r="J51" s="141">
        <f t="shared" si="6"/>
        <v>0.12</v>
      </c>
      <c r="K51" s="142">
        <v>0.01</v>
      </c>
      <c r="L51" s="12">
        <v>4303.9</v>
      </c>
      <c r="M51" s="12"/>
    </row>
    <row r="52" spans="1:13" s="130" customFormat="1" ht="15" hidden="1">
      <c r="A52" s="5"/>
      <c r="B52" s="127"/>
      <c r="C52" s="1"/>
      <c r="D52" s="109"/>
      <c r="E52" s="109"/>
      <c r="F52" s="109"/>
      <c r="G52" s="141">
        <f t="shared" si="5"/>
        <v>516.47</v>
      </c>
      <c r="H52" s="141"/>
      <c r="I52" s="141"/>
      <c r="J52" s="141">
        <f t="shared" si="6"/>
        <v>0.12</v>
      </c>
      <c r="K52" s="142">
        <v>0.01</v>
      </c>
      <c r="L52" s="12">
        <v>4303.9</v>
      </c>
      <c r="M52" s="12"/>
    </row>
    <row r="53" spans="1:13" s="130" customFormat="1" ht="27" customHeight="1">
      <c r="A53" s="14" t="s">
        <v>127</v>
      </c>
      <c r="B53" s="143" t="s">
        <v>53</v>
      </c>
      <c r="C53" s="144"/>
      <c r="D53" s="109">
        <v>8872.08</v>
      </c>
      <c r="E53" s="109"/>
      <c r="F53" s="109"/>
      <c r="G53" s="141">
        <v>3582.65</v>
      </c>
      <c r="H53" s="141"/>
      <c r="I53" s="141"/>
      <c r="J53" s="141">
        <f t="shared" si="6"/>
        <v>0.84</v>
      </c>
      <c r="K53" s="142">
        <f>G53/12/L53</f>
        <v>0.07</v>
      </c>
      <c r="L53" s="12">
        <v>4303.9</v>
      </c>
      <c r="M53" s="12"/>
    </row>
    <row r="54" spans="1:13" s="139" customFormat="1" ht="30">
      <c r="A54" s="62" t="s">
        <v>82</v>
      </c>
      <c r="B54" s="29"/>
      <c r="C54" s="131"/>
      <c r="D54" s="96">
        <f>D55+D56+D57+D58+D59+D63+D65</f>
        <v>17891.36</v>
      </c>
      <c r="E54" s="96">
        <f>D54/L54</f>
        <v>4.16</v>
      </c>
      <c r="F54" s="96">
        <f>E54/12</f>
        <v>0.35</v>
      </c>
      <c r="G54" s="132">
        <f>SUM(G55:G66)</f>
        <v>25240.3</v>
      </c>
      <c r="H54" s="132"/>
      <c r="I54" s="132"/>
      <c r="J54" s="132">
        <f>SUM(J55:J66)</f>
        <v>5.88</v>
      </c>
      <c r="K54" s="140">
        <f>SUM(K55:K66)</f>
        <v>0.49</v>
      </c>
      <c r="L54" s="12">
        <v>4303.9</v>
      </c>
      <c r="M54" s="12"/>
    </row>
    <row r="55" spans="1:13" s="130" customFormat="1" ht="15">
      <c r="A55" s="14" t="s">
        <v>83</v>
      </c>
      <c r="B55" s="127" t="s">
        <v>84</v>
      </c>
      <c r="C55" s="1"/>
      <c r="D55" s="109">
        <v>2230.05</v>
      </c>
      <c r="E55" s="109"/>
      <c r="F55" s="109"/>
      <c r="G55" s="141">
        <f>J55*L55</f>
        <v>2065.87</v>
      </c>
      <c r="H55" s="141"/>
      <c r="I55" s="141"/>
      <c r="J55" s="141">
        <f aca="true" t="shared" si="7" ref="J55:J66">K55*12</f>
        <v>0.48</v>
      </c>
      <c r="K55" s="142">
        <v>0.04</v>
      </c>
      <c r="L55" s="12">
        <v>4303.9</v>
      </c>
      <c r="M55" s="12"/>
    </row>
    <row r="56" spans="1:13" s="130" customFormat="1" ht="25.5">
      <c r="A56" s="14" t="s">
        <v>85</v>
      </c>
      <c r="B56" s="127" t="s">
        <v>86</v>
      </c>
      <c r="C56" s="1"/>
      <c r="D56" s="109">
        <v>1486.7</v>
      </c>
      <c r="E56" s="109"/>
      <c r="F56" s="109"/>
      <c r="G56" s="141">
        <f>J56*L56</f>
        <v>1549.4</v>
      </c>
      <c r="H56" s="141"/>
      <c r="I56" s="141"/>
      <c r="J56" s="141">
        <f t="shared" si="7"/>
        <v>0.36</v>
      </c>
      <c r="K56" s="142">
        <v>0.03</v>
      </c>
      <c r="L56" s="12">
        <v>4303.9</v>
      </c>
      <c r="M56" s="12"/>
    </row>
    <row r="57" spans="1:13" s="130" customFormat="1" ht="15">
      <c r="A57" s="14" t="s">
        <v>87</v>
      </c>
      <c r="B57" s="127" t="s">
        <v>88</v>
      </c>
      <c r="C57" s="1"/>
      <c r="D57" s="109">
        <v>1560.23</v>
      </c>
      <c r="E57" s="109"/>
      <c r="F57" s="109"/>
      <c r="G57" s="141">
        <f>J57*L57</f>
        <v>1549.4</v>
      </c>
      <c r="H57" s="141"/>
      <c r="I57" s="141"/>
      <c r="J57" s="141">
        <f t="shared" si="7"/>
        <v>0.36</v>
      </c>
      <c r="K57" s="142">
        <v>0.03</v>
      </c>
      <c r="L57" s="12">
        <v>4303.9</v>
      </c>
      <c r="M57" s="12"/>
    </row>
    <row r="58" spans="1:13" s="130" customFormat="1" ht="25.5">
      <c r="A58" s="14" t="s">
        <v>107</v>
      </c>
      <c r="B58" s="127" t="s">
        <v>108</v>
      </c>
      <c r="C58" s="1"/>
      <c r="D58" s="109">
        <v>1486.68</v>
      </c>
      <c r="E58" s="109"/>
      <c r="F58" s="109"/>
      <c r="G58" s="141">
        <f>J58*L58</f>
        <v>1549.4</v>
      </c>
      <c r="H58" s="141"/>
      <c r="I58" s="141"/>
      <c r="J58" s="141">
        <f t="shared" si="7"/>
        <v>0.36</v>
      </c>
      <c r="K58" s="142">
        <v>0.03</v>
      </c>
      <c r="L58" s="12">
        <v>4303.9</v>
      </c>
      <c r="M58" s="12"/>
    </row>
    <row r="59" spans="1:13" s="130" customFormat="1" ht="25.5">
      <c r="A59" s="14" t="s">
        <v>128</v>
      </c>
      <c r="B59" s="143" t="s">
        <v>53</v>
      </c>
      <c r="C59" s="1"/>
      <c r="D59" s="109">
        <v>3696.76</v>
      </c>
      <c r="E59" s="109"/>
      <c r="F59" s="109"/>
      <c r="G59" s="141">
        <v>12328.62</v>
      </c>
      <c r="H59" s="141"/>
      <c r="I59" s="141"/>
      <c r="J59" s="141">
        <f t="shared" si="7"/>
        <v>2.88</v>
      </c>
      <c r="K59" s="142">
        <f>G59/12/L59</f>
        <v>0.24</v>
      </c>
      <c r="L59" s="12">
        <v>4303.9</v>
      </c>
      <c r="M59" s="12"/>
    </row>
    <row r="60" spans="1:13" s="130" customFormat="1" ht="15" hidden="1">
      <c r="A60" s="14" t="s">
        <v>129</v>
      </c>
      <c r="B60" s="127" t="s">
        <v>88</v>
      </c>
      <c r="C60" s="1"/>
      <c r="D60" s="109">
        <f aca="true" t="shared" si="8" ref="D60:D77">L60*E60</f>
        <v>0</v>
      </c>
      <c r="E60" s="109"/>
      <c r="F60" s="109"/>
      <c r="G60" s="141"/>
      <c r="H60" s="141"/>
      <c r="I60" s="141"/>
      <c r="J60" s="141"/>
      <c r="K60" s="142"/>
      <c r="L60" s="12">
        <v>4303.9</v>
      </c>
      <c r="M60" s="12"/>
    </row>
    <row r="61" spans="1:13" s="130" customFormat="1" ht="15" hidden="1">
      <c r="A61" s="14" t="s">
        <v>130</v>
      </c>
      <c r="B61" s="127" t="s">
        <v>71</v>
      </c>
      <c r="C61" s="1"/>
      <c r="D61" s="109">
        <f t="shared" si="8"/>
        <v>0</v>
      </c>
      <c r="E61" s="109"/>
      <c r="F61" s="109"/>
      <c r="G61" s="141"/>
      <c r="H61" s="141"/>
      <c r="I61" s="141"/>
      <c r="J61" s="141"/>
      <c r="K61" s="142"/>
      <c r="L61" s="12">
        <v>4303.9</v>
      </c>
      <c r="M61" s="12"/>
    </row>
    <row r="62" spans="1:13" s="130" customFormat="1" ht="25.5" hidden="1">
      <c r="A62" s="14" t="s">
        <v>131</v>
      </c>
      <c r="B62" s="127" t="s">
        <v>71</v>
      </c>
      <c r="C62" s="1"/>
      <c r="D62" s="109">
        <f t="shared" si="8"/>
        <v>0</v>
      </c>
      <c r="E62" s="109"/>
      <c r="F62" s="109"/>
      <c r="G62" s="141"/>
      <c r="H62" s="141"/>
      <c r="I62" s="141"/>
      <c r="J62" s="141"/>
      <c r="K62" s="142"/>
      <c r="L62" s="12">
        <v>4303.9</v>
      </c>
      <c r="M62" s="12"/>
    </row>
    <row r="63" spans="1:13" s="130" customFormat="1" ht="15">
      <c r="A63" s="14" t="s">
        <v>132</v>
      </c>
      <c r="B63" s="143" t="s">
        <v>71</v>
      </c>
      <c r="C63" s="1"/>
      <c r="D63" s="109">
        <v>2143.26</v>
      </c>
      <c r="E63" s="109"/>
      <c r="F63" s="109"/>
      <c r="G63" s="141">
        <f>J63*L63</f>
        <v>1549.4</v>
      </c>
      <c r="H63" s="141"/>
      <c r="I63" s="141"/>
      <c r="J63" s="141">
        <f t="shared" si="7"/>
        <v>0.36</v>
      </c>
      <c r="K63" s="142">
        <v>0.03</v>
      </c>
      <c r="L63" s="12">
        <v>4303.9</v>
      </c>
      <c r="M63" s="12"/>
    </row>
    <row r="64" spans="1:13" s="130" customFormat="1" ht="15" hidden="1">
      <c r="A64" s="14" t="s">
        <v>133</v>
      </c>
      <c r="B64" s="127" t="s">
        <v>60</v>
      </c>
      <c r="C64" s="1"/>
      <c r="D64" s="109">
        <f t="shared" si="8"/>
        <v>0</v>
      </c>
      <c r="E64" s="109"/>
      <c r="F64" s="109"/>
      <c r="G64" s="141">
        <f>J64*L64</f>
        <v>0</v>
      </c>
      <c r="H64" s="141"/>
      <c r="I64" s="141"/>
      <c r="J64" s="141">
        <f t="shared" si="7"/>
        <v>0</v>
      </c>
      <c r="K64" s="142"/>
      <c r="L64" s="12">
        <v>4303.9</v>
      </c>
      <c r="M64" s="12"/>
    </row>
    <row r="65" spans="1:13" s="130" customFormat="1" ht="15">
      <c r="A65" s="5" t="s">
        <v>89</v>
      </c>
      <c r="B65" s="127" t="s">
        <v>60</v>
      </c>
      <c r="C65" s="1"/>
      <c r="D65" s="109">
        <v>5287.68</v>
      </c>
      <c r="E65" s="109"/>
      <c r="F65" s="109"/>
      <c r="G65" s="141">
        <f>J65*L65</f>
        <v>4648.21</v>
      </c>
      <c r="H65" s="141"/>
      <c r="I65" s="141"/>
      <c r="J65" s="141">
        <f t="shared" si="7"/>
        <v>1.08</v>
      </c>
      <c r="K65" s="142">
        <v>0.09</v>
      </c>
      <c r="L65" s="12">
        <v>4303.9</v>
      </c>
      <c r="M65" s="12"/>
    </row>
    <row r="66" spans="1:13" s="130" customFormat="1" ht="15" hidden="1">
      <c r="A66" s="5" t="s">
        <v>113</v>
      </c>
      <c r="B66" s="127" t="s">
        <v>71</v>
      </c>
      <c r="C66" s="1"/>
      <c r="D66" s="109">
        <f t="shared" si="8"/>
        <v>0</v>
      </c>
      <c r="E66" s="109">
        <f>12*F66</f>
        <v>0</v>
      </c>
      <c r="F66" s="109">
        <f>K66*M66</f>
        <v>0</v>
      </c>
      <c r="G66" s="141">
        <f>J66*L66</f>
        <v>0</v>
      </c>
      <c r="H66" s="141"/>
      <c r="I66" s="141"/>
      <c r="J66" s="141">
        <f t="shared" si="7"/>
        <v>0</v>
      </c>
      <c r="K66" s="142"/>
      <c r="L66" s="12">
        <v>4303.9</v>
      </c>
      <c r="M66" s="12"/>
    </row>
    <row r="67" spans="1:13" s="130" customFormat="1" ht="30">
      <c r="A67" s="62" t="s">
        <v>109</v>
      </c>
      <c r="B67" s="127"/>
      <c r="C67" s="1"/>
      <c r="D67" s="96">
        <f>D68+D69+D70</f>
        <v>1749.91</v>
      </c>
      <c r="E67" s="96">
        <f>D67/L67</f>
        <v>0.41</v>
      </c>
      <c r="F67" s="96">
        <f>E67/12</f>
        <v>0.03</v>
      </c>
      <c r="G67" s="132">
        <f>G68+G69+G70</f>
        <v>2582.34</v>
      </c>
      <c r="H67" s="141"/>
      <c r="I67" s="141"/>
      <c r="J67" s="132">
        <f>J68+J69+J70</f>
        <v>0.6</v>
      </c>
      <c r="K67" s="140">
        <f>K68+K69+K70</f>
        <v>0.05</v>
      </c>
      <c r="L67" s="12">
        <v>4303.9</v>
      </c>
      <c r="M67" s="12"/>
    </row>
    <row r="68" spans="1:13" s="130" customFormat="1" ht="25.5">
      <c r="A68" s="14" t="s">
        <v>134</v>
      </c>
      <c r="B68" s="143" t="s">
        <v>53</v>
      </c>
      <c r="C68" s="1"/>
      <c r="D68" s="109">
        <v>321.07</v>
      </c>
      <c r="E68" s="109"/>
      <c r="F68" s="109"/>
      <c r="G68" s="141">
        <f>J68*L68</f>
        <v>1032.94</v>
      </c>
      <c r="H68" s="141"/>
      <c r="I68" s="141"/>
      <c r="J68" s="141">
        <f>K68*12</f>
        <v>0.24</v>
      </c>
      <c r="K68" s="142">
        <v>0.02</v>
      </c>
      <c r="L68" s="12">
        <v>4303.9</v>
      </c>
      <c r="M68" s="12"/>
    </row>
    <row r="69" spans="1:13" s="130" customFormat="1" ht="15">
      <c r="A69" s="14" t="s">
        <v>135</v>
      </c>
      <c r="B69" s="143" t="s">
        <v>71</v>
      </c>
      <c r="C69" s="1"/>
      <c r="D69" s="109">
        <v>1428.84</v>
      </c>
      <c r="E69" s="109"/>
      <c r="F69" s="109"/>
      <c r="G69" s="141">
        <f>J69*L69</f>
        <v>1549.4</v>
      </c>
      <c r="H69" s="141"/>
      <c r="I69" s="141"/>
      <c r="J69" s="141">
        <f>K69*12</f>
        <v>0.36</v>
      </c>
      <c r="K69" s="142">
        <v>0.03</v>
      </c>
      <c r="L69" s="12">
        <v>4303.9</v>
      </c>
      <c r="M69" s="12"/>
    </row>
    <row r="70" spans="1:13" s="130" customFormat="1" ht="15" hidden="1">
      <c r="A70" s="14" t="s">
        <v>90</v>
      </c>
      <c r="B70" s="127" t="s">
        <v>60</v>
      </c>
      <c r="C70" s="1"/>
      <c r="D70" s="109">
        <f t="shared" si="8"/>
        <v>0</v>
      </c>
      <c r="E70" s="109">
        <f>12*F70</f>
        <v>0</v>
      </c>
      <c r="F70" s="109">
        <f>K70*M70</f>
        <v>0</v>
      </c>
      <c r="G70" s="141">
        <f>J70*L70</f>
        <v>0</v>
      </c>
      <c r="H70" s="141"/>
      <c r="I70" s="141"/>
      <c r="J70" s="141">
        <f>K70*12</f>
        <v>0</v>
      </c>
      <c r="K70" s="142"/>
      <c r="L70" s="12">
        <v>4303.9</v>
      </c>
      <c r="M70" s="12"/>
    </row>
    <row r="71" spans="1:13" s="130" customFormat="1" ht="15">
      <c r="A71" s="62" t="s">
        <v>91</v>
      </c>
      <c r="B71" s="127"/>
      <c r="C71" s="1"/>
      <c r="D71" s="96">
        <f>SUM(D72:D78)</f>
        <v>14099.11</v>
      </c>
      <c r="E71" s="96">
        <f>D71/L71</f>
        <v>3.28</v>
      </c>
      <c r="F71" s="96">
        <f>E71/12</f>
        <v>0.27</v>
      </c>
      <c r="G71" s="132">
        <f>SUM(G72:G78)</f>
        <v>12395.24</v>
      </c>
      <c r="H71" s="141"/>
      <c r="I71" s="141"/>
      <c r="J71" s="132">
        <f>SUM(J72:J78)</f>
        <v>2.88</v>
      </c>
      <c r="K71" s="140">
        <f>SUM(K72:K78)</f>
        <v>0.24</v>
      </c>
      <c r="L71" s="12">
        <v>4303.9</v>
      </c>
      <c r="M71" s="12"/>
    </row>
    <row r="72" spans="1:13" s="130" customFormat="1" ht="15">
      <c r="A72" s="14" t="s">
        <v>92</v>
      </c>
      <c r="B72" s="127" t="s">
        <v>60</v>
      </c>
      <c r="C72" s="1"/>
      <c r="D72" s="109">
        <v>1036.08</v>
      </c>
      <c r="E72" s="109"/>
      <c r="F72" s="109"/>
      <c r="G72" s="141">
        <f aca="true" t="shared" si="9" ref="G72:G78">J72*L72</f>
        <v>1032.94</v>
      </c>
      <c r="H72" s="141"/>
      <c r="I72" s="141"/>
      <c r="J72" s="141">
        <f aca="true" t="shared" si="10" ref="J72:J78">K72*12</f>
        <v>0.24</v>
      </c>
      <c r="K72" s="142">
        <v>0.02</v>
      </c>
      <c r="L72" s="12">
        <v>4303.9</v>
      </c>
      <c r="M72" s="12"/>
    </row>
    <row r="73" spans="1:13" s="130" customFormat="1" ht="15">
      <c r="A73" s="14" t="s">
        <v>93</v>
      </c>
      <c r="B73" s="127" t="s">
        <v>71</v>
      </c>
      <c r="C73" s="1"/>
      <c r="D73" s="109">
        <v>8374.69</v>
      </c>
      <c r="E73" s="109"/>
      <c r="F73" s="109"/>
      <c r="G73" s="141">
        <f t="shared" si="9"/>
        <v>7230.55</v>
      </c>
      <c r="H73" s="141"/>
      <c r="I73" s="141"/>
      <c r="J73" s="141">
        <f t="shared" si="10"/>
        <v>1.68</v>
      </c>
      <c r="K73" s="142">
        <v>0.14</v>
      </c>
      <c r="L73" s="12">
        <v>4303.9</v>
      </c>
      <c r="M73" s="12"/>
    </row>
    <row r="74" spans="1:13" s="130" customFormat="1" ht="15">
      <c r="A74" s="14" t="s">
        <v>94</v>
      </c>
      <c r="B74" s="127" t="s">
        <v>71</v>
      </c>
      <c r="C74" s="1"/>
      <c r="D74" s="109">
        <v>777.03</v>
      </c>
      <c r="E74" s="109"/>
      <c r="F74" s="109"/>
      <c r="G74" s="141">
        <f t="shared" si="9"/>
        <v>516.47</v>
      </c>
      <c r="H74" s="141"/>
      <c r="I74" s="141"/>
      <c r="J74" s="141">
        <f t="shared" si="10"/>
        <v>0.12</v>
      </c>
      <c r="K74" s="142">
        <v>0.01</v>
      </c>
      <c r="L74" s="12">
        <v>4303.9</v>
      </c>
      <c r="M74" s="12"/>
    </row>
    <row r="75" spans="1:13" s="130" customFormat="1" ht="18.75" customHeight="1" hidden="1">
      <c r="A75" s="5" t="s">
        <v>118</v>
      </c>
      <c r="B75" s="127" t="s">
        <v>53</v>
      </c>
      <c r="C75" s="1"/>
      <c r="D75" s="109">
        <f t="shared" si="8"/>
        <v>0</v>
      </c>
      <c r="E75" s="109"/>
      <c r="F75" s="109"/>
      <c r="G75" s="141">
        <f t="shared" si="9"/>
        <v>0</v>
      </c>
      <c r="H75" s="141"/>
      <c r="I75" s="141"/>
      <c r="J75" s="141">
        <f t="shared" si="10"/>
        <v>0</v>
      </c>
      <c r="K75" s="142"/>
      <c r="L75" s="12">
        <v>4303.9</v>
      </c>
      <c r="M75" s="12"/>
    </row>
    <row r="76" spans="1:13" s="130" customFormat="1" ht="17.25" customHeight="1" hidden="1">
      <c r="A76" s="5" t="s">
        <v>119</v>
      </c>
      <c r="B76" s="127" t="s">
        <v>53</v>
      </c>
      <c r="C76" s="1"/>
      <c r="D76" s="109">
        <f t="shared" si="8"/>
        <v>0</v>
      </c>
      <c r="E76" s="109"/>
      <c r="F76" s="109"/>
      <c r="G76" s="141">
        <f t="shared" si="9"/>
        <v>0</v>
      </c>
      <c r="H76" s="141"/>
      <c r="I76" s="141"/>
      <c r="J76" s="141">
        <f t="shared" si="10"/>
        <v>0</v>
      </c>
      <c r="K76" s="142"/>
      <c r="L76" s="12">
        <v>4303.9</v>
      </c>
      <c r="M76" s="12"/>
    </row>
    <row r="77" spans="1:13" s="130" customFormat="1" ht="17.25" customHeight="1" hidden="1">
      <c r="A77" s="5" t="s">
        <v>120</v>
      </c>
      <c r="B77" s="127" t="s">
        <v>53</v>
      </c>
      <c r="C77" s="1"/>
      <c r="D77" s="109">
        <f t="shared" si="8"/>
        <v>0</v>
      </c>
      <c r="E77" s="109"/>
      <c r="F77" s="109"/>
      <c r="G77" s="141">
        <f t="shared" si="9"/>
        <v>0</v>
      </c>
      <c r="H77" s="141"/>
      <c r="I77" s="141"/>
      <c r="J77" s="141">
        <f t="shared" si="10"/>
        <v>0</v>
      </c>
      <c r="K77" s="142"/>
      <c r="L77" s="12">
        <v>4303.9</v>
      </c>
      <c r="M77" s="12"/>
    </row>
    <row r="78" spans="1:13" s="130" customFormat="1" ht="26.25" customHeight="1">
      <c r="A78" s="5" t="s">
        <v>121</v>
      </c>
      <c r="B78" s="127" t="s">
        <v>53</v>
      </c>
      <c r="C78" s="1"/>
      <c r="D78" s="109">
        <v>3911.31</v>
      </c>
      <c r="E78" s="109"/>
      <c r="F78" s="109"/>
      <c r="G78" s="141">
        <f t="shared" si="9"/>
        <v>3615.28</v>
      </c>
      <c r="H78" s="141"/>
      <c r="I78" s="141"/>
      <c r="J78" s="141">
        <f t="shared" si="10"/>
        <v>0.84</v>
      </c>
      <c r="K78" s="142">
        <v>0.07</v>
      </c>
      <c r="L78" s="12">
        <v>4303.9</v>
      </c>
      <c r="M78" s="12"/>
    </row>
    <row r="79" spans="1:13" s="130" customFormat="1" ht="15">
      <c r="A79" s="62" t="s">
        <v>95</v>
      </c>
      <c r="B79" s="127"/>
      <c r="C79" s="1"/>
      <c r="D79" s="96">
        <f>D80+D81</f>
        <v>1681.99</v>
      </c>
      <c r="E79" s="96">
        <f>D79/L79</f>
        <v>0.39</v>
      </c>
      <c r="F79" s="96">
        <f>E79/12</f>
        <v>0.03</v>
      </c>
      <c r="G79" s="132" t="e">
        <f>G80+#REF!+G81</f>
        <v>#REF!</v>
      </c>
      <c r="H79" s="141"/>
      <c r="I79" s="141"/>
      <c r="J79" s="132" t="e">
        <f>J80+#REF!+J81</f>
        <v>#REF!</v>
      </c>
      <c r="K79" s="140" t="e">
        <f>K80+#REF!+K81</f>
        <v>#REF!</v>
      </c>
      <c r="L79" s="12">
        <v>4303.9</v>
      </c>
      <c r="M79" s="12"/>
    </row>
    <row r="80" spans="1:13" s="130" customFormat="1" ht="15">
      <c r="A80" s="14" t="s">
        <v>114</v>
      </c>
      <c r="B80" s="127" t="s">
        <v>71</v>
      </c>
      <c r="C80" s="1"/>
      <c r="D80" s="109">
        <v>932.26</v>
      </c>
      <c r="E80" s="109"/>
      <c r="F80" s="109"/>
      <c r="G80" s="141">
        <f>J80*L80</f>
        <v>1032.94</v>
      </c>
      <c r="H80" s="141"/>
      <c r="I80" s="141"/>
      <c r="J80" s="141">
        <f>K80*12</f>
        <v>0.24</v>
      </c>
      <c r="K80" s="142">
        <v>0.02</v>
      </c>
      <c r="L80" s="12">
        <v>4303.9</v>
      </c>
      <c r="M80" s="12"/>
    </row>
    <row r="81" spans="1:13" s="130" customFormat="1" ht="15">
      <c r="A81" s="14" t="s">
        <v>96</v>
      </c>
      <c r="B81" s="127" t="s">
        <v>71</v>
      </c>
      <c r="C81" s="1"/>
      <c r="D81" s="109">
        <v>749.73</v>
      </c>
      <c r="E81" s="109"/>
      <c r="F81" s="109"/>
      <c r="G81" s="141">
        <f>J81*L81</f>
        <v>516.47</v>
      </c>
      <c r="H81" s="141"/>
      <c r="I81" s="141"/>
      <c r="J81" s="141">
        <f>K81*12</f>
        <v>0.12</v>
      </c>
      <c r="K81" s="142">
        <v>0.01</v>
      </c>
      <c r="L81" s="12">
        <v>4303.9</v>
      </c>
      <c r="M81" s="12"/>
    </row>
    <row r="82" spans="1:12" s="12" customFormat="1" ht="15">
      <c r="A82" s="62" t="s">
        <v>115</v>
      </c>
      <c r="B82" s="29"/>
      <c r="C82" s="131"/>
      <c r="D82" s="96">
        <f>D83+D84</f>
        <v>17178.78</v>
      </c>
      <c r="E82" s="96">
        <f>D82/L82</f>
        <v>3.99</v>
      </c>
      <c r="F82" s="96">
        <f>E82/12</f>
        <v>0.33</v>
      </c>
      <c r="G82" s="132">
        <f>G83+G84</f>
        <v>14977.58</v>
      </c>
      <c r="H82" s="132"/>
      <c r="I82" s="132"/>
      <c r="J82" s="132">
        <f>J83+J84</f>
        <v>3.48</v>
      </c>
      <c r="K82" s="140">
        <f>K83+K84</f>
        <v>0.29</v>
      </c>
      <c r="L82" s="12">
        <v>4303.9</v>
      </c>
    </row>
    <row r="83" spans="1:13" s="130" customFormat="1" ht="25.5">
      <c r="A83" s="14" t="s">
        <v>116</v>
      </c>
      <c r="B83" s="143" t="s">
        <v>53</v>
      </c>
      <c r="C83" s="1"/>
      <c r="D83" s="109">
        <v>1381.39</v>
      </c>
      <c r="E83" s="109"/>
      <c r="F83" s="109"/>
      <c r="G83" s="141">
        <f>J83*L83</f>
        <v>1032.94</v>
      </c>
      <c r="H83" s="141"/>
      <c r="I83" s="141"/>
      <c r="J83" s="141">
        <f>K83*12</f>
        <v>0.24</v>
      </c>
      <c r="K83" s="142">
        <v>0.02</v>
      </c>
      <c r="L83" s="12">
        <v>4303.9</v>
      </c>
      <c r="M83" s="12"/>
    </row>
    <row r="84" spans="1:13" s="130" customFormat="1" ht="25.5">
      <c r="A84" s="14" t="s">
        <v>136</v>
      </c>
      <c r="B84" s="127" t="s">
        <v>53</v>
      </c>
      <c r="C84" s="1">
        <f>I84*12</f>
        <v>0</v>
      </c>
      <c r="D84" s="109">
        <v>15797.39</v>
      </c>
      <c r="E84" s="109"/>
      <c r="F84" s="109"/>
      <c r="G84" s="141">
        <f>J84*L84</f>
        <v>13944.64</v>
      </c>
      <c r="H84" s="141">
        <f>K84*12</f>
        <v>3.24</v>
      </c>
      <c r="I84" s="141"/>
      <c r="J84" s="141">
        <f>K84*12</f>
        <v>3.24</v>
      </c>
      <c r="K84" s="142">
        <v>0.27</v>
      </c>
      <c r="L84" s="12">
        <v>4303.9</v>
      </c>
      <c r="M84" s="12"/>
    </row>
    <row r="85" spans="1:12" s="12" customFormat="1" ht="15">
      <c r="A85" s="62" t="s">
        <v>97</v>
      </c>
      <c r="B85" s="29"/>
      <c r="C85" s="131"/>
      <c r="D85" s="96">
        <f>D86+D87+D88+D89</f>
        <v>14659.26</v>
      </c>
      <c r="E85" s="96">
        <f>D85/L85</f>
        <v>3.41</v>
      </c>
      <c r="F85" s="96">
        <f>E85/12</f>
        <v>0.28</v>
      </c>
      <c r="G85" s="132">
        <f>G86+G87+G88+G89</f>
        <v>13428.17</v>
      </c>
      <c r="H85" s="132"/>
      <c r="I85" s="132"/>
      <c r="J85" s="132">
        <f>J86+J87+J88+J89</f>
        <v>3.12</v>
      </c>
      <c r="K85" s="140">
        <f>K86+K87+K88+K89</f>
        <v>0.26</v>
      </c>
      <c r="L85" s="12">
        <v>4303.9</v>
      </c>
    </row>
    <row r="86" spans="1:13" s="130" customFormat="1" ht="15">
      <c r="A86" s="14" t="s">
        <v>137</v>
      </c>
      <c r="B86" s="127" t="s">
        <v>84</v>
      </c>
      <c r="C86" s="1"/>
      <c r="D86" s="109">
        <v>6216.12</v>
      </c>
      <c r="E86" s="109"/>
      <c r="F86" s="109"/>
      <c r="G86" s="141">
        <f>J86*L86</f>
        <v>5681.15</v>
      </c>
      <c r="H86" s="141"/>
      <c r="I86" s="141"/>
      <c r="J86" s="141">
        <f aca="true" t="shared" si="11" ref="J86:J92">K86*12</f>
        <v>1.32</v>
      </c>
      <c r="K86" s="142">
        <v>0.11</v>
      </c>
      <c r="L86" s="12">
        <v>4303.9</v>
      </c>
      <c r="M86" s="12"/>
    </row>
    <row r="87" spans="1:13" s="130" customFormat="1" ht="15">
      <c r="A87" s="14" t="s">
        <v>138</v>
      </c>
      <c r="B87" s="127" t="s">
        <v>84</v>
      </c>
      <c r="C87" s="1"/>
      <c r="D87" s="109">
        <v>2072.1</v>
      </c>
      <c r="E87" s="109"/>
      <c r="F87" s="109"/>
      <c r="G87" s="141">
        <f>J87*L87</f>
        <v>2065.87</v>
      </c>
      <c r="H87" s="141"/>
      <c r="I87" s="141"/>
      <c r="J87" s="141">
        <f t="shared" si="11"/>
        <v>0.48</v>
      </c>
      <c r="K87" s="142">
        <v>0.04</v>
      </c>
      <c r="L87" s="12">
        <v>4303.9</v>
      </c>
      <c r="M87" s="12"/>
    </row>
    <row r="88" spans="1:13" s="130" customFormat="1" ht="25.5" customHeight="1">
      <c r="A88" s="14" t="s">
        <v>106</v>
      </c>
      <c r="B88" s="127" t="s">
        <v>71</v>
      </c>
      <c r="C88" s="1"/>
      <c r="D88" s="109">
        <v>2330.33</v>
      </c>
      <c r="E88" s="109"/>
      <c r="F88" s="109"/>
      <c r="G88" s="141">
        <f>J88*L88</f>
        <v>2065.87</v>
      </c>
      <c r="H88" s="141"/>
      <c r="I88" s="141"/>
      <c r="J88" s="141">
        <f t="shared" si="11"/>
        <v>0.48</v>
      </c>
      <c r="K88" s="142">
        <v>0.04</v>
      </c>
      <c r="L88" s="12">
        <v>4303.9</v>
      </c>
      <c r="M88" s="12"/>
    </row>
    <row r="89" spans="1:13" s="130" customFormat="1" ht="19.5" customHeight="1">
      <c r="A89" s="14" t="s">
        <v>139</v>
      </c>
      <c r="B89" s="127" t="s">
        <v>84</v>
      </c>
      <c r="C89" s="1"/>
      <c r="D89" s="109">
        <v>4040.71</v>
      </c>
      <c r="E89" s="109"/>
      <c r="F89" s="109"/>
      <c r="G89" s="141">
        <f>J89*L89</f>
        <v>3615.28</v>
      </c>
      <c r="H89" s="141"/>
      <c r="I89" s="141"/>
      <c r="J89" s="141">
        <f t="shared" si="11"/>
        <v>0.84</v>
      </c>
      <c r="K89" s="142">
        <v>0.07</v>
      </c>
      <c r="L89" s="12">
        <v>4303.9</v>
      </c>
      <c r="M89" s="12"/>
    </row>
    <row r="90" spans="1:12" s="6" customFormat="1" ht="18.75" hidden="1">
      <c r="A90" s="112"/>
      <c r="B90" s="15"/>
      <c r="C90" s="96"/>
      <c r="D90" s="96"/>
      <c r="E90" s="96"/>
      <c r="F90" s="96"/>
      <c r="G90" s="96"/>
      <c r="H90" s="96"/>
      <c r="I90" s="8"/>
      <c r="J90" s="96"/>
      <c r="K90" s="145"/>
      <c r="L90" s="12"/>
    </row>
    <row r="91" spans="1:12" s="12" customFormat="1" ht="30">
      <c r="A91" s="146" t="s">
        <v>98</v>
      </c>
      <c r="B91" s="29" t="s">
        <v>53</v>
      </c>
      <c r="C91" s="131">
        <f>I91*12</f>
        <v>0</v>
      </c>
      <c r="D91" s="96">
        <f>L91*E91</f>
        <v>16526.98</v>
      </c>
      <c r="E91" s="96">
        <f>12*F91</f>
        <v>3.84</v>
      </c>
      <c r="F91" s="96">
        <v>0.32</v>
      </c>
      <c r="G91" s="147">
        <f>J91*L91</f>
        <v>14461.1</v>
      </c>
      <c r="H91" s="132">
        <f>K91*12</f>
        <v>3.36</v>
      </c>
      <c r="I91" s="132"/>
      <c r="J91" s="132">
        <f t="shared" si="11"/>
        <v>3.36</v>
      </c>
      <c r="K91" s="140">
        <v>0.28</v>
      </c>
      <c r="L91" s="12">
        <v>4303.9</v>
      </c>
    </row>
    <row r="92" spans="1:12" s="12" customFormat="1" ht="18.75" hidden="1">
      <c r="A92" s="146" t="s">
        <v>3</v>
      </c>
      <c r="B92" s="29"/>
      <c r="C92" s="131" t="e">
        <f>I92*12</f>
        <v>#REF!</v>
      </c>
      <c r="D92" s="96"/>
      <c r="E92" s="96"/>
      <c r="F92" s="96"/>
      <c r="G92" s="147">
        <f>G93+G94+G96+G97+G99+G100</f>
        <v>0</v>
      </c>
      <c r="H92" s="132">
        <f>K92*12</f>
        <v>0</v>
      </c>
      <c r="I92" s="132" t="e">
        <f>#REF!+#REF!+#REF!+#REF!+#REF!+#REF!+#REF!+#REF!+#REF!+#REF!</f>
        <v>#REF!</v>
      </c>
      <c r="J92" s="132">
        <f t="shared" si="11"/>
        <v>0</v>
      </c>
      <c r="K92" s="140">
        <f>K93+K94+K96+K97+K99+K100</f>
        <v>0</v>
      </c>
      <c r="L92" s="12">
        <v>4303.9</v>
      </c>
    </row>
    <row r="93" spans="1:13" s="130" customFormat="1" ht="15" hidden="1">
      <c r="A93" s="14" t="s">
        <v>117</v>
      </c>
      <c r="B93" s="127"/>
      <c r="C93" s="1"/>
      <c r="D93" s="106"/>
      <c r="E93" s="106"/>
      <c r="F93" s="106"/>
      <c r="G93" s="148"/>
      <c r="H93" s="141"/>
      <c r="I93" s="141"/>
      <c r="J93" s="141"/>
      <c r="K93" s="142"/>
      <c r="L93" s="12">
        <v>4303.9</v>
      </c>
      <c r="M93" s="12"/>
    </row>
    <row r="94" spans="1:13" s="130" customFormat="1" ht="15" hidden="1">
      <c r="A94" s="14" t="s">
        <v>140</v>
      </c>
      <c r="B94" s="127"/>
      <c r="C94" s="1"/>
      <c r="D94" s="106"/>
      <c r="E94" s="106"/>
      <c r="F94" s="106"/>
      <c r="G94" s="148"/>
      <c r="H94" s="141"/>
      <c r="I94" s="141"/>
      <c r="J94" s="141"/>
      <c r="K94" s="142"/>
      <c r="L94" s="12">
        <v>4303.9</v>
      </c>
      <c r="M94" s="12"/>
    </row>
    <row r="95" spans="1:13" s="156" customFormat="1" ht="15" hidden="1">
      <c r="A95" s="149" t="s">
        <v>141</v>
      </c>
      <c r="B95" s="150"/>
      <c r="C95" s="151"/>
      <c r="D95" s="152"/>
      <c r="E95" s="152"/>
      <c r="F95" s="152"/>
      <c r="G95" s="153"/>
      <c r="H95" s="154"/>
      <c r="I95" s="154"/>
      <c r="J95" s="154"/>
      <c r="K95" s="155"/>
      <c r="L95" s="12">
        <v>4303.9</v>
      </c>
      <c r="M95" s="12"/>
    </row>
    <row r="96" spans="1:13" s="130" customFormat="1" ht="15" hidden="1">
      <c r="A96" s="14" t="s">
        <v>142</v>
      </c>
      <c r="B96" s="127"/>
      <c r="C96" s="1"/>
      <c r="D96" s="106"/>
      <c r="E96" s="106"/>
      <c r="F96" s="106"/>
      <c r="G96" s="148"/>
      <c r="H96" s="141"/>
      <c r="I96" s="141"/>
      <c r="J96" s="141"/>
      <c r="K96" s="142"/>
      <c r="L96" s="12">
        <v>4303.9</v>
      </c>
      <c r="M96" s="12"/>
    </row>
    <row r="97" spans="1:13" s="130" customFormat="1" ht="15" hidden="1">
      <c r="A97" s="14" t="s">
        <v>143</v>
      </c>
      <c r="B97" s="127"/>
      <c r="C97" s="1"/>
      <c r="D97" s="106"/>
      <c r="E97" s="106"/>
      <c r="F97" s="106"/>
      <c r="G97" s="148"/>
      <c r="H97" s="141"/>
      <c r="I97" s="141"/>
      <c r="J97" s="141"/>
      <c r="K97" s="142"/>
      <c r="L97" s="12">
        <v>4303.9</v>
      </c>
      <c r="M97" s="12"/>
    </row>
    <row r="98" spans="1:13" s="130" customFormat="1" ht="15" hidden="1">
      <c r="A98" s="14" t="s">
        <v>144</v>
      </c>
      <c r="B98" s="127"/>
      <c r="C98" s="1"/>
      <c r="D98" s="106"/>
      <c r="E98" s="106"/>
      <c r="F98" s="106"/>
      <c r="G98" s="148"/>
      <c r="H98" s="141"/>
      <c r="I98" s="141"/>
      <c r="J98" s="141"/>
      <c r="K98" s="142"/>
      <c r="L98" s="12">
        <v>4303.9</v>
      </c>
      <c r="M98" s="12"/>
    </row>
    <row r="99" spans="1:13" s="130" customFormat="1" ht="15" hidden="1">
      <c r="A99" s="14" t="s">
        <v>145</v>
      </c>
      <c r="B99" s="127"/>
      <c r="C99" s="1"/>
      <c r="D99" s="106"/>
      <c r="E99" s="106"/>
      <c r="F99" s="106"/>
      <c r="G99" s="148"/>
      <c r="H99" s="141"/>
      <c r="I99" s="141"/>
      <c r="J99" s="141"/>
      <c r="K99" s="142"/>
      <c r="L99" s="12">
        <v>4303.9</v>
      </c>
      <c r="M99" s="12"/>
    </row>
    <row r="100" spans="1:13" s="130" customFormat="1" ht="15" hidden="1">
      <c r="A100" s="14" t="s">
        <v>146</v>
      </c>
      <c r="B100" s="127"/>
      <c r="C100" s="1"/>
      <c r="D100" s="106"/>
      <c r="E100" s="106"/>
      <c r="F100" s="106"/>
      <c r="G100" s="148"/>
      <c r="H100" s="141"/>
      <c r="I100" s="141"/>
      <c r="J100" s="141"/>
      <c r="K100" s="142"/>
      <c r="L100" s="12">
        <v>4303.9</v>
      </c>
      <c r="M100" s="12"/>
    </row>
    <row r="101" spans="1:13" s="130" customFormat="1" ht="15" hidden="1">
      <c r="A101" s="14" t="s">
        <v>147</v>
      </c>
      <c r="B101" s="127"/>
      <c r="C101" s="1"/>
      <c r="D101" s="106"/>
      <c r="E101" s="106"/>
      <c r="F101" s="106"/>
      <c r="G101" s="148"/>
      <c r="H101" s="141"/>
      <c r="I101" s="141"/>
      <c r="J101" s="141"/>
      <c r="K101" s="142"/>
      <c r="L101" s="12">
        <v>4303.9</v>
      </c>
      <c r="M101" s="12"/>
    </row>
    <row r="102" spans="1:12" s="12" customFormat="1" ht="25.5" hidden="1">
      <c r="A102" s="62" t="s">
        <v>148</v>
      </c>
      <c r="B102" s="15" t="s">
        <v>149</v>
      </c>
      <c r="C102" s="131"/>
      <c r="D102" s="157"/>
      <c r="E102" s="96"/>
      <c r="F102" s="157"/>
      <c r="G102" s="158"/>
      <c r="H102" s="157"/>
      <c r="I102" s="29">
        <v>6072.9</v>
      </c>
      <c r="J102" s="29"/>
      <c r="K102" s="159"/>
      <c r="L102" s="12">
        <v>4303.9</v>
      </c>
    </row>
    <row r="103" spans="1:12" s="12" customFormat="1" ht="19.5" thickBot="1">
      <c r="A103" s="160" t="s">
        <v>99</v>
      </c>
      <c r="B103" s="161" t="s">
        <v>47</v>
      </c>
      <c r="C103" s="162"/>
      <c r="D103" s="163">
        <f>E103*L103</f>
        <v>72821.99</v>
      </c>
      <c r="E103" s="97">
        <f>12*F103</f>
        <v>16.92</v>
      </c>
      <c r="F103" s="163">
        <v>1.41</v>
      </c>
      <c r="G103" s="158"/>
      <c r="H103" s="157"/>
      <c r="I103" s="29"/>
      <c r="J103" s="29"/>
      <c r="K103" s="159"/>
      <c r="L103" s="12">
        <v>4303.9</v>
      </c>
    </row>
    <row r="104" spans="1:11" s="12" customFormat="1" ht="20.25" thickBot="1">
      <c r="A104" s="164" t="s">
        <v>4</v>
      </c>
      <c r="B104" s="165"/>
      <c r="C104" s="166" t="e">
        <f>I104*12</f>
        <v>#REF!</v>
      </c>
      <c r="D104" s="167">
        <f>D103+D91+D85+D82++D79+D71+D67+D54+D41+D40+D39+D38+D37+D36+D32+D31+D30+D29+D28+D19+D14</f>
        <v>606137.12</v>
      </c>
      <c r="E104" s="167">
        <f>E103+E91+E85+E82++E79+E71+E67+E54+E41+E40+E39+E38+E37+E36+E32+E31+E30+E29+E28+E19+E14</f>
        <v>140.84</v>
      </c>
      <c r="F104" s="168">
        <f>F103+F91+F85+F82++F79+F71+F67+F54+F41+F40+F39+F38+F37+F36+F32+F31+F30+F29+F28+F19+F14</f>
        <v>11.71</v>
      </c>
      <c r="G104" s="169" t="e">
        <f>G14+G19+G28+G29+G30+G31+G32+G33+G34+G35+G37+G38+G39+G40+G41+G54+G67+G71+G79+G82+G85+G91</f>
        <v>#REF!</v>
      </c>
      <c r="H104" s="170" t="e">
        <f>K104*12</f>
        <v>#REF!</v>
      </c>
      <c r="I104" s="171" t="e">
        <f>I14+I19+I28+I29+#REF!+#REF!+#REF!+#REF!+#REF!+I92+I91</f>
        <v>#REF!</v>
      </c>
      <c r="J104" s="170" t="e">
        <f>K104*12</f>
        <v>#REF!</v>
      </c>
      <c r="K104" s="172" t="e">
        <f>K14+K19+K28+K29+K30+K31+K32+K33+K34+K35+K37+K38+K39+K40+K41+K54+K67+K71+K79+K82+K85+K91</f>
        <v>#REF!</v>
      </c>
    </row>
    <row r="105" spans="1:11" s="177" customFormat="1" ht="19.5" hidden="1">
      <c r="A105" s="173" t="s">
        <v>2</v>
      </c>
      <c r="B105" s="174" t="s">
        <v>47</v>
      </c>
      <c r="C105" s="174" t="s">
        <v>150</v>
      </c>
      <c r="D105" s="175"/>
      <c r="E105" s="175"/>
      <c r="F105" s="175"/>
      <c r="G105" s="176"/>
      <c r="H105" s="176" t="s">
        <v>150</v>
      </c>
      <c r="I105" s="176"/>
      <c r="J105" s="176" t="s">
        <v>150</v>
      </c>
      <c r="K105" s="176"/>
    </row>
    <row r="106" spans="1:11" s="177" customFormat="1" ht="19.5" hidden="1">
      <c r="A106" s="178" t="s">
        <v>2</v>
      </c>
      <c r="B106" s="179" t="s">
        <v>47</v>
      </c>
      <c r="C106" s="179" t="s">
        <v>150</v>
      </c>
      <c r="D106" s="180"/>
      <c r="E106" s="180"/>
      <c r="F106" s="180"/>
      <c r="G106" s="181" t="s">
        <v>150</v>
      </c>
      <c r="H106" s="182"/>
      <c r="I106" s="182"/>
      <c r="J106" s="182"/>
      <c r="K106" s="181">
        <v>24.94</v>
      </c>
    </row>
    <row r="107" spans="1:11" s="177" customFormat="1" ht="19.5" hidden="1">
      <c r="A107" s="178"/>
      <c r="B107" s="179"/>
      <c r="C107" s="179"/>
      <c r="D107" s="180"/>
      <c r="E107" s="180"/>
      <c r="F107" s="180"/>
      <c r="G107" s="181"/>
      <c r="H107" s="182"/>
      <c r="I107" s="182"/>
      <c r="J107" s="182"/>
      <c r="K107" s="181"/>
    </row>
    <row r="108" spans="1:11" s="187" customFormat="1" ht="12.75" hidden="1">
      <c r="A108" s="183"/>
      <c r="B108" s="184"/>
      <c r="C108" s="184"/>
      <c r="D108" s="185"/>
      <c r="E108" s="185"/>
      <c r="F108" s="185"/>
      <c r="G108" s="186"/>
      <c r="H108" s="186"/>
      <c r="I108" s="186"/>
      <c r="J108" s="186"/>
      <c r="K108" s="186"/>
    </row>
    <row r="109" spans="1:11" s="187" customFormat="1" ht="12.75">
      <c r="A109" s="188"/>
      <c r="B109" s="189"/>
      <c r="C109" s="189"/>
      <c r="D109" s="190"/>
      <c r="E109" s="190"/>
      <c r="F109" s="190"/>
      <c r="G109" s="191"/>
      <c r="H109" s="186"/>
      <c r="I109" s="186"/>
      <c r="J109" s="186"/>
      <c r="K109" s="186"/>
    </row>
    <row r="110" spans="1:11" s="187" customFormat="1" ht="12.75">
      <c r="A110" s="188"/>
      <c r="B110" s="189"/>
      <c r="C110" s="189"/>
      <c r="D110" s="190"/>
      <c r="E110" s="190"/>
      <c r="F110" s="190"/>
      <c r="G110" s="191"/>
      <c r="H110" s="186"/>
      <c r="I110" s="186"/>
      <c r="J110" s="186"/>
      <c r="K110" s="186"/>
    </row>
    <row r="111" spans="1:11" s="187" customFormat="1" ht="12.75">
      <c r="A111" s="188"/>
      <c r="B111" s="189"/>
      <c r="C111" s="189"/>
      <c r="D111" s="190"/>
      <c r="E111" s="190"/>
      <c r="F111" s="190"/>
      <c r="G111" s="191"/>
      <c r="H111" s="186"/>
      <c r="I111" s="186"/>
      <c r="J111" s="186"/>
      <c r="K111" s="186"/>
    </row>
    <row r="112" spans="1:11" s="187" customFormat="1" ht="12.75">
      <c r="A112" s="188"/>
      <c r="B112" s="189"/>
      <c r="C112" s="189"/>
      <c r="D112" s="190"/>
      <c r="E112" s="190"/>
      <c r="F112" s="190"/>
      <c r="G112" s="191"/>
      <c r="H112" s="186"/>
      <c r="I112" s="186"/>
      <c r="J112" s="186"/>
      <c r="K112" s="186"/>
    </row>
    <row r="113" spans="1:11" s="196" customFormat="1" ht="19.5" thickBot="1">
      <c r="A113" s="192"/>
      <c r="B113" s="113"/>
      <c r="C113" s="110"/>
      <c r="D113" s="193"/>
      <c r="E113" s="193"/>
      <c r="F113" s="193"/>
      <c r="G113" s="194"/>
      <c r="H113" s="195"/>
      <c r="I113" s="195"/>
      <c r="J113" s="195"/>
      <c r="K113" s="195"/>
    </row>
    <row r="114" spans="1:12" s="12" customFormat="1" ht="39.75" thickBot="1">
      <c r="A114" s="164" t="s">
        <v>151</v>
      </c>
      <c r="B114" s="165"/>
      <c r="C114" s="166" t="e">
        <f>I114*12</f>
        <v>#REF!</v>
      </c>
      <c r="D114" s="167">
        <f>D116+D118+D124+D125+D127+D130+D128+D131+D137+D138+D139+D140+D141+D142+D143+D144</f>
        <v>325491.82</v>
      </c>
      <c r="E114" s="167">
        <f>E116+E118+E124+E125+E127+E130+E128+E131+E137+E138+E139+E140+E141+E142+E143+E144</f>
        <v>75.63</v>
      </c>
      <c r="F114" s="168">
        <f>F116+F118+F124+F125+F127+F130+F128+F131+F137+F138+F139+F140+F141+F142+F143+F144</f>
        <v>6.3</v>
      </c>
      <c r="G114" s="197">
        <f>G115+G122+G132+G133+G135+G136</f>
        <v>109214.76</v>
      </c>
      <c r="H114" s="198">
        <f>K114*12</f>
        <v>25.32</v>
      </c>
      <c r="I114" s="198" t="e">
        <f>#REF!+#REF!+#REF!+#REF!+#REF!+#REF!+#REF!+#REF!+#REF!+#REF!</f>
        <v>#REF!</v>
      </c>
      <c r="J114" s="198">
        <f>K114*12</f>
        <v>25.32</v>
      </c>
      <c r="K114" s="198">
        <f>K115+K122+K132+K133+K135+K136</f>
        <v>2.11</v>
      </c>
      <c r="L114" s="12">
        <v>4303.9</v>
      </c>
    </row>
    <row r="115" spans="1:12" s="130" customFormat="1" ht="15" hidden="1">
      <c r="A115" s="199"/>
      <c r="B115" s="200"/>
      <c r="C115" s="98"/>
      <c r="D115" s="108"/>
      <c r="E115" s="108"/>
      <c r="F115" s="201"/>
      <c r="G115" s="148"/>
      <c r="H115" s="141"/>
      <c r="I115" s="141"/>
      <c r="J115" s="141"/>
      <c r="K115" s="141"/>
      <c r="L115" s="12"/>
    </row>
    <row r="116" spans="1:12" s="130" customFormat="1" ht="15">
      <c r="A116" s="14" t="s">
        <v>152</v>
      </c>
      <c r="B116" s="127"/>
      <c r="C116" s="1"/>
      <c r="D116" s="106">
        <v>238272.43</v>
      </c>
      <c r="E116" s="106">
        <f>D116/L116</f>
        <v>55.36</v>
      </c>
      <c r="F116" s="107">
        <f>E116/12</f>
        <v>4.61</v>
      </c>
      <c r="G116" s="148"/>
      <c r="H116" s="141"/>
      <c r="I116" s="141"/>
      <c r="J116" s="141"/>
      <c r="K116" s="141"/>
      <c r="L116" s="12">
        <v>4303.9</v>
      </c>
    </row>
    <row r="117" spans="1:12" s="130" customFormat="1" ht="15" hidden="1">
      <c r="A117" s="14"/>
      <c r="B117" s="127"/>
      <c r="C117" s="1"/>
      <c r="D117" s="106"/>
      <c r="E117" s="106" t="e">
        <f aca="true" t="shared" si="12" ref="E117:E144">D117/L117</f>
        <v>#DIV/0!</v>
      </c>
      <c r="F117" s="107" t="e">
        <f aca="true" t="shared" si="13" ref="F117:F144">E117/12</f>
        <v>#DIV/0!</v>
      </c>
      <c r="G117" s="148"/>
      <c r="H117" s="141"/>
      <c r="I117" s="141"/>
      <c r="J117" s="141"/>
      <c r="K117" s="141"/>
      <c r="L117" s="12"/>
    </row>
    <row r="118" spans="1:12" s="130" customFormat="1" ht="15">
      <c r="A118" s="14" t="s">
        <v>153</v>
      </c>
      <c r="B118" s="127"/>
      <c r="C118" s="1"/>
      <c r="D118" s="106">
        <v>5818.45</v>
      </c>
      <c r="E118" s="106">
        <f t="shared" si="12"/>
        <v>1.35</v>
      </c>
      <c r="F118" s="107">
        <f t="shared" si="13"/>
        <v>0.11</v>
      </c>
      <c r="G118" s="148"/>
      <c r="H118" s="141"/>
      <c r="I118" s="141"/>
      <c r="J118" s="141"/>
      <c r="K118" s="141"/>
      <c r="L118" s="12">
        <v>4303.9</v>
      </c>
    </row>
    <row r="119" spans="1:12" s="130" customFormat="1" ht="15" hidden="1">
      <c r="A119" s="14"/>
      <c r="B119" s="127"/>
      <c r="C119" s="1"/>
      <c r="D119" s="106"/>
      <c r="E119" s="106" t="e">
        <f t="shared" si="12"/>
        <v>#DIV/0!</v>
      </c>
      <c r="F119" s="107" t="e">
        <f t="shared" si="13"/>
        <v>#DIV/0!</v>
      </c>
      <c r="G119" s="148"/>
      <c r="H119" s="141"/>
      <c r="I119" s="141"/>
      <c r="J119" s="141"/>
      <c r="K119" s="141"/>
      <c r="L119" s="12"/>
    </row>
    <row r="120" spans="1:12" s="130" customFormat="1" ht="15" hidden="1">
      <c r="A120" s="14"/>
      <c r="B120" s="127"/>
      <c r="C120" s="1"/>
      <c r="D120" s="106"/>
      <c r="E120" s="106" t="e">
        <f t="shared" si="12"/>
        <v>#DIV/0!</v>
      </c>
      <c r="F120" s="107" t="e">
        <f t="shared" si="13"/>
        <v>#DIV/0!</v>
      </c>
      <c r="G120" s="148"/>
      <c r="H120" s="141"/>
      <c r="I120" s="141"/>
      <c r="J120" s="141"/>
      <c r="K120" s="141"/>
      <c r="L120" s="12"/>
    </row>
    <row r="121" spans="1:12" s="130" customFormat="1" ht="15" hidden="1">
      <c r="A121" s="14"/>
      <c r="B121" s="127"/>
      <c r="C121" s="1"/>
      <c r="D121" s="106"/>
      <c r="E121" s="106" t="e">
        <f t="shared" si="12"/>
        <v>#DIV/0!</v>
      </c>
      <c r="F121" s="107" t="e">
        <f t="shared" si="13"/>
        <v>#DIV/0!</v>
      </c>
      <c r="G121" s="148"/>
      <c r="H121" s="141"/>
      <c r="I121" s="141"/>
      <c r="J121" s="141"/>
      <c r="K121" s="141"/>
      <c r="L121" s="12"/>
    </row>
    <row r="122" spans="1:12" s="130" customFormat="1" ht="15" hidden="1">
      <c r="A122" s="14"/>
      <c r="B122" s="127"/>
      <c r="C122" s="1"/>
      <c r="D122" s="106"/>
      <c r="E122" s="106" t="e">
        <f t="shared" si="12"/>
        <v>#DIV/0!</v>
      </c>
      <c r="F122" s="107" t="e">
        <f t="shared" si="13"/>
        <v>#DIV/0!</v>
      </c>
      <c r="G122" s="148"/>
      <c r="H122" s="141"/>
      <c r="I122" s="141"/>
      <c r="J122" s="141"/>
      <c r="K122" s="141"/>
      <c r="L122" s="12"/>
    </row>
    <row r="123" spans="1:12" s="206" customFormat="1" ht="15" hidden="1">
      <c r="A123" s="14"/>
      <c r="B123" s="143"/>
      <c r="C123" s="202"/>
      <c r="D123" s="203"/>
      <c r="E123" s="106" t="e">
        <f t="shared" si="12"/>
        <v>#DIV/0!</v>
      </c>
      <c r="F123" s="107" t="e">
        <f t="shared" si="13"/>
        <v>#DIV/0!</v>
      </c>
      <c r="G123" s="204"/>
      <c r="H123" s="205"/>
      <c r="I123" s="205"/>
      <c r="J123" s="205"/>
      <c r="K123" s="205"/>
      <c r="L123" s="12"/>
    </row>
    <row r="124" spans="1:12" s="206" customFormat="1" ht="15">
      <c r="A124" s="14" t="s">
        <v>154</v>
      </c>
      <c r="B124" s="143"/>
      <c r="C124" s="202"/>
      <c r="D124" s="106">
        <v>39285.61</v>
      </c>
      <c r="E124" s="106">
        <f t="shared" si="12"/>
        <v>9.13</v>
      </c>
      <c r="F124" s="107">
        <f t="shared" si="13"/>
        <v>0.76</v>
      </c>
      <c r="G124" s="204"/>
      <c r="H124" s="205"/>
      <c r="I124" s="205"/>
      <c r="J124" s="205"/>
      <c r="K124" s="205"/>
      <c r="L124" s="12">
        <v>4303.9</v>
      </c>
    </row>
    <row r="125" spans="1:12" s="206" customFormat="1" ht="15" hidden="1">
      <c r="A125" s="14" t="s">
        <v>155</v>
      </c>
      <c r="B125" s="143"/>
      <c r="C125" s="202"/>
      <c r="D125" s="106"/>
      <c r="E125" s="106"/>
      <c r="F125" s="107"/>
      <c r="G125" s="204"/>
      <c r="H125" s="205"/>
      <c r="I125" s="205"/>
      <c r="J125" s="205"/>
      <c r="K125" s="205"/>
      <c r="L125" s="12">
        <v>4303.9</v>
      </c>
    </row>
    <row r="126" spans="1:12" s="206" customFormat="1" ht="15" hidden="1">
      <c r="A126" s="14"/>
      <c r="B126" s="143"/>
      <c r="C126" s="202"/>
      <c r="D126" s="106"/>
      <c r="E126" s="106"/>
      <c r="F126" s="107"/>
      <c r="G126" s="204"/>
      <c r="H126" s="205"/>
      <c r="I126" s="205"/>
      <c r="J126" s="205"/>
      <c r="K126" s="205"/>
      <c r="L126" s="12"/>
    </row>
    <row r="127" spans="1:12" s="206" customFormat="1" ht="15" hidden="1">
      <c r="A127" s="14" t="s">
        <v>156</v>
      </c>
      <c r="B127" s="143"/>
      <c r="C127" s="202"/>
      <c r="D127" s="106"/>
      <c r="E127" s="106"/>
      <c r="F127" s="107"/>
      <c r="G127" s="204"/>
      <c r="H127" s="205"/>
      <c r="I127" s="205"/>
      <c r="J127" s="205"/>
      <c r="K127" s="205"/>
      <c r="L127" s="12">
        <v>4303.9</v>
      </c>
    </row>
    <row r="128" spans="1:12" s="206" customFormat="1" ht="15" hidden="1">
      <c r="A128" s="14" t="s">
        <v>157</v>
      </c>
      <c r="B128" s="143"/>
      <c r="C128" s="202"/>
      <c r="D128" s="106"/>
      <c r="E128" s="106"/>
      <c r="F128" s="107"/>
      <c r="G128" s="204"/>
      <c r="H128" s="205"/>
      <c r="I128" s="205"/>
      <c r="J128" s="205"/>
      <c r="K128" s="205"/>
      <c r="L128" s="12">
        <v>4303.9</v>
      </c>
    </row>
    <row r="129" spans="1:12" s="206" customFormat="1" ht="15" hidden="1">
      <c r="A129" s="14"/>
      <c r="B129" s="143"/>
      <c r="C129" s="202"/>
      <c r="D129" s="203"/>
      <c r="E129" s="106"/>
      <c r="F129" s="107"/>
      <c r="G129" s="204"/>
      <c r="H129" s="205"/>
      <c r="I129" s="205"/>
      <c r="J129" s="205"/>
      <c r="K129" s="205"/>
      <c r="L129" s="12"/>
    </row>
    <row r="130" spans="1:12" s="206" customFormat="1" ht="15" hidden="1">
      <c r="A130" s="14" t="s">
        <v>158</v>
      </c>
      <c r="B130" s="143"/>
      <c r="C130" s="202"/>
      <c r="D130" s="106"/>
      <c r="E130" s="106"/>
      <c r="F130" s="107"/>
      <c r="G130" s="204"/>
      <c r="H130" s="205"/>
      <c r="I130" s="205"/>
      <c r="J130" s="205"/>
      <c r="K130" s="205"/>
      <c r="L130" s="12">
        <v>4303.9</v>
      </c>
    </row>
    <row r="131" spans="1:12" s="206" customFormat="1" ht="15" hidden="1">
      <c r="A131" s="14" t="s">
        <v>159</v>
      </c>
      <c r="B131" s="143"/>
      <c r="C131" s="202"/>
      <c r="D131" s="106"/>
      <c r="E131" s="106"/>
      <c r="F131" s="107"/>
      <c r="G131" s="204"/>
      <c r="H131" s="205"/>
      <c r="I131" s="205"/>
      <c r="J131" s="205"/>
      <c r="K131" s="205"/>
      <c r="L131" s="12">
        <v>4303.9</v>
      </c>
    </row>
    <row r="132" spans="1:12" s="130" customFormat="1" ht="26.25" customHeight="1" hidden="1">
      <c r="A132" s="134"/>
      <c r="B132" s="127"/>
      <c r="C132" s="1"/>
      <c r="D132" s="106"/>
      <c r="E132" s="106"/>
      <c r="F132" s="107"/>
      <c r="G132" s="148"/>
      <c r="H132" s="141"/>
      <c r="I132" s="141"/>
      <c r="J132" s="141"/>
      <c r="K132" s="141"/>
      <c r="L132" s="12">
        <v>4303.9</v>
      </c>
    </row>
    <row r="133" spans="1:12" s="130" customFormat="1" ht="15" customHeight="1" hidden="1">
      <c r="A133" s="14" t="s">
        <v>143</v>
      </c>
      <c r="B133" s="127"/>
      <c r="C133" s="1"/>
      <c r="D133" s="106"/>
      <c r="E133" s="106"/>
      <c r="F133" s="107"/>
      <c r="G133" s="148">
        <v>44398.78</v>
      </c>
      <c r="H133" s="141"/>
      <c r="I133" s="141"/>
      <c r="J133" s="141">
        <f>K133*12</f>
        <v>10.32</v>
      </c>
      <c r="K133" s="141">
        <f>G133/12/L133</f>
        <v>0.86</v>
      </c>
      <c r="L133" s="12">
        <v>4303.9</v>
      </c>
    </row>
    <row r="134" spans="1:12" s="130" customFormat="1" ht="15" customHeight="1" hidden="1">
      <c r="A134" s="14" t="s">
        <v>144</v>
      </c>
      <c r="B134" s="127"/>
      <c r="C134" s="1"/>
      <c r="D134" s="106"/>
      <c r="E134" s="106"/>
      <c r="F134" s="107"/>
      <c r="G134" s="148"/>
      <c r="H134" s="141"/>
      <c r="I134" s="141"/>
      <c r="J134" s="141"/>
      <c r="K134" s="141"/>
      <c r="L134" s="12">
        <v>4303.9</v>
      </c>
    </row>
    <row r="135" spans="1:12" s="130" customFormat="1" ht="15" customHeight="1" hidden="1">
      <c r="A135" s="14" t="s">
        <v>145</v>
      </c>
      <c r="B135" s="127"/>
      <c r="C135" s="1"/>
      <c r="D135" s="106"/>
      <c r="E135" s="106"/>
      <c r="F135" s="107"/>
      <c r="G135" s="148">
        <v>54826.15</v>
      </c>
      <c r="H135" s="141"/>
      <c r="I135" s="141"/>
      <c r="J135" s="141">
        <f>G135/L135</f>
        <v>12.74</v>
      </c>
      <c r="K135" s="141">
        <f>J135/12</f>
        <v>1.06</v>
      </c>
      <c r="L135" s="12">
        <v>4303.9</v>
      </c>
    </row>
    <row r="136" spans="1:12" s="130" customFormat="1" ht="15.75" customHeight="1" hidden="1" thickBot="1">
      <c r="A136" s="14" t="s">
        <v>146</v>
      </c>
      <c r="B136" s="127"/>
      <c r="C136" s="1"/>
      <c r="D136" s="106"/>
      <c r="E136" s="106"/>
      <c r="F136" s="107"/>
      <c r="G136" s="148">
        <v>9989.83</v>
      </c>
      <c r="H136" s="141"/>
      <c r="I136" s="141"/>
      <c r="J136" s="141">
        <f>G136/L136</f>
        <v>2.32</v>
      </c>
      <c r="K136" s="141">
        <f>J136/12</f>
        <v>0.19</v>
      </c>
      <c r="L136" s="12">
        <v>4303.9</v>
      </c>
    </row>
    <row r="137" spans="1:12" s="130" customFormat="1" ht="15.75" customHeight="1" hidden="1">
      <c r="A137" s="14" t="s">
        <v>160</v>
      </c>
      <c r="B137" s="127"/>
      <c r="C137" s="1"/>
      <c r="D137" s="106"/>
      <c r="E137" s="106"/>
      <c r="F137" s="107"/>
      <c r="G137" s="148"/>
      <c r="H137" s="141"/>
      <c r="I137" s="141"/>
      <c r="J137" s="141"/>
      <c r="K137" s="141"/>
      <c r="L137" s="12">
        <v>4303.9</v>
      </c>
    </row>
    <row r="138" spans="1:12" s="130" customFormat="1" ht="15.75" customHeight="1" hidden="1">
      <c r="A138" s="14" t="s">
        <v>161</v>
      </c>
      <c r="B138" s="127"/>
      <c r="C138" s="1"/>
      <c r="D138" s="106"/>
      <c r="E138" s="106"/>
      <c r="F138" s="107"/>
      <c r="G138" s="148"/>
      <c r="H138" s="141"/>
      <c r="I138" s="141"/>
      <c r="J138" s="141"/>
      <c r="K138" s="141"/>
      <c r="L138" s="12">
        <v>4303.9</v>
      </c>
    </row>
    <row r="139" spans="1:12" s="130" customFormat="1" ht="15.75" customHeight="1">
      <c r="A139" s="14" t="s">
        <v>162</v>
      </c>
      <c r="B139" s="127"/>
      <c r="C139" s="1"/>
      <c r="D139" s="106">
        <v>8121.86</v>
      </c>
      <c r="E139" s="106">
        <f t="shared" si="12"/>
        <v>1.89</v>
      </c>
      <c r="F139" s="107">
        <f t="shared" si="13"/>
        <v>0.16</v>
      </c>
      <c r="G139" s="148"/>
      <c r="H139" s="141"/>
      <c r="I139" s="141"/>
      <c r="J139" s="141"/>
      <c r="K139" s="141"/>
      <c r="L139" s="12">
        <v>4303.9</v>
      </c>
    </row>
    <row r="140" spans="1:12" s="130" customFormat="1" ht="15.75" customHeight="1">
      <c r="A140" s="14" t="s">
        <v>163</v>
      </c>
      <c r="B140" s="127"/>
      <c r="C140" s="1"/>
      <c r="D140" s="106">
        <v>25829.8</v>
      </c>
      <c r="E140" s="106">
        <f t="shared" si="12"/>
        <v>6</v>
      </c>
      <c r="F140" s="107">
        <f t="shared" si="13"/>
        <v>0.5</v>
      </c>
      <c r="G140" s="148"/>
      <c r="H140" s="141"/>
      <c r="I140" s="141"/>
      <c r="J140" s="141"/>
      <c r="K140" s="141"/>
      <c r="L140" s="12">
        <v>4303.9</v>
      </c>
    </row>
    <row r="141" spans="1:12" s="130" customFormat="1" ht="15.75" thickBot="1">
      <c r="A141" s="207" t="s">
        <v>164</v>
      </c>
      <c r="B141" s="208"/>
      <c r="C141" s="209"/>
      <c r="D141" s="210">
        <v>8163.67</v>
      </c>
      <c r="E141" s="210">
        <f t="shared" si="12"/>
        <v>1.9</v>
      </c>
      <c r="F141" s="211">
        <f t="shared" si="13"/>
        <v>0.16</v>
      </c>
      <c r="G141" s="148">
        <v>47705.28</v>
      </c>
      <c r="H141" s="141"/>
      <c r="I141" s="141"/>
      <c r="J141" s="141">
        <f>G141/L141</f>
        <v>11.08</v>
      </c>
      <c r="K141" s="141">
        <f>J141/12</f>
        <v>0.92</v>
      </c>
      <c r="L141" s="12">
        <v>4303.9</v>
      </c>
    </row>
    <row r="142" spans="1:12" s="130" customFormat="1" ht="15" hidden="1">
      <c r="A142" s="212" t="s">
        <v>165</v>
      </c>
      <c r="B142" s="200"/>
      <c r="C142" s="98"/>
      <c r="D142" s="108"/>
      <c r="E142" s="108">
        <f t="shared" si="12"/>
        <v>0</v>
      </c>
      <c r="F142" s="108">
        <f t="shared" si="13"/>
        <v>0</v>
      </c>
      <c r="G142" s="141"/>
      <c r="H142" s="141"/>
      <c r="I142" s="141"/>
      <c r="J142" s="141"/>
      <c r="K142" s="141"/>
      <c r="L142" s="12">
        <v>4303.9</v>
      </c>
    </row>
    <row r="143" spans="1:12" s="130" customFormat="1" ht="15" hidden="1">
      <c r="A143" s="213" t="s">
        <v>166</v>
      </c>
      <c r="B143" s="127"/>
      <c r="C143" s="1"/>
      <c r="D143" s="106"/>
      <c r="E143" s="106">
        <f t="shared" si="12"/>
        <v>0</v>
      </c>
      <c r="F143" s="106">
        <f t="shared" si="13"/>
        <v>0</v>
      </c>
      <c r="G143" s="141"/>
      <c r="H143" s="141"/>
      <c r="I143" s="141"/>
      <c r="J143" s="141"/>
      <c r="K143" s="141"/>
      <c r="L143" s="12">
        <v>4303.9</v>
      </c>
    </row>
    <row r="144" spans="1:12" s="130" customFormat="1" ht="15" hidden="1">
      <c r="A144" s="213" t="s">
        <v>167</v>
      </c>
      <c r="B144" s="127"/>
      <c r="C144" s="1"/>
      <c r="D144" s="106"/>
      <c r="E144" s="106">
        <f t="shared" si="12"/>
        <v>0</v>
      </c>
      <c r="F144" s="106">
        <f t="shared" si="13"/>
        <v>0</v>
      </c>
      <c r="G144" s="141"/>
      <c r="H144" s="141"/>
      <c r="I144" s="141"/>
      <c r="J144" s="141"/>
      <c r="K144" s="141"/>
      <c r="L144" s="12">
        <v>4303.9</v>
      </c>
    </row>
    <row r="145" spans="1:12" s="130" customFormat="1" ht="15">
      <c r="A145" s="192"/>
      <c r="B145" s="214"/>
      <c r="C145" s="215"/>
      <c r="D145" s="216"/>
      <c r="E145" s="216"/>
      <c r="F145" s="216"/>
      <c r="G145" s="148"/>
      <c r="H145" s="141"/>
      <c r="I145" s="141"/>
      <c r="J145" s="141"/>
      <c r="K145" s="141"/>
      <c r="L145" s="12"/>
    </row>
    <row r="146" spans="1:12" s="130" customFormat="1" ht="15">
      <c r="A146" s="192"/>
      <c r="B146" s="214"/>
      <c r="C146" s="215"/>
      <c r="D146" s="216"/>
      <c r="E146" s="216"/>
      <c r="F146" s="216"/>
      <c r="G146" s="148"/>
      <c r="H146" s="141"/>
      <c r="I146" s="141"/>
      <c r="J146" s="141"/>
      <c r="K146" s="141"/>
      <c r="L146" s="12"/>
    </row>
    <row r="147" spans="1:12" s="130" customFormat="1" ht="15">
      <c r="A147" s="192"/>
      <c r="B147" s="214"/>
      <c r="C147" s="215"/>
      <c r="D147" s="216"/>
      <c r="E147" s="216"/>
      <c r="F147" s="216"/>
      <c r="G147" s="148"/>
      <c r="H147" s="141"/>
      <c r="I147" s="141"/>
      <c r="J147" s="141"/>
      <c r="K147" s="141"/>
      <c r="L147" s="12"/>
    </row>
    <row r="148" spans="1:12" s="130" customFormat="1" ht="15.75" thickBot="1">
      <c r="A148" s="192"/>
      <c r="B148" s="214"/>
      <c r="C148" s="215"/>
      <c r="D148" s="215"/>
      <c r="E148" s="215"/>
      <c r="F148" s="215"/>
      <c r="G148" s="148"/>
      <c r="H148" s="141"/>
      <c r="I148" s="141"/>
      <c r="J148" s="141"/>
      <c r="K148" s="141"/>
      <c r="L148" s="12"/>
    </row>
    <row r="149" spans="1:11" s="12" customFormat="1" ht="20.25" thickBot="1">
      <c r="A149" s="164" t="s">
        <v>4</v>
      </c>
      <c r="B149" s="165"/>
      <c r="C149" s="166" t="e">
        <f>I149*12</f>
        <v>#REF!</v>
      </c>
      <c r="D149" s="166">
        <f aca="true" t="shared" si="14" ref="D149:K149">D104+D114</f>
        <v>931628.94</v>
      </c>
      <c r="E149" s="166">
        <f t="shared" si="14"/>
        <v>216.47</v>
      </c>
      <c r="F149" s="217">
        <f t="shared" si="14"/>
        <v>18.01</v>
      </c>
      <c r="G149" s="218" t="e">
        <f t="shared" si="14"/>
        <v>#REF!</v>
      </c>
      <c r="H149" s="219" t="e">
        <f t="shared" si="14"/>
        <v>#REF!</v>
      </c>
      <c r="I149" s="219" t="e">
        <f t="shared" si="14"/>
        <v>#REF!</v>
      </c>
      <c r="J149" s="219" t="e">
        <f t="shared" si="14"/>
        <v>#REF!</v>
      </c>
      <c r="K149" s="219" t="e">
        <f t="shared" si="14"/>
        <v>#REF!</v>
      </c>
    </row>
    <row r="150" spans="1:11" s="12" customFormat="1" ht="19.5">
      <c r="A150" s="220"/>
      <c r="B150" s="221"/>
      <c r="C150" s="222"/>
      <c r="D150" s="222"/>
      <c r="E150" s="222"/>
      <c r="F150" s="222"/>
      <c r="G150" s="223"/>
      <c r="H150" s="198"/>
      <c r="I150" s="224"/>
      <c r="J150" s="198"/>
      <c r="K150" s="224"/>
    </row>
    <row r="151" spans="7:11" s="187" customFormat="1" ht="12.75">
      <c r="G151" s="225"/>
      <c r="H151" s="225"/>
      <c r="I151" s="225"/>
      <c r="J151" s="225"/>
      <c r="K151" s="225"/>
    </row>
    <row r="152" spans="7:11" s="187" customFormat="1" ht="12.75">
      <c r="G152" s="225"/>
      <c r="H152" s="225"/>
      <c r="I152" s="225"/>
      <c r="J152" s="225"/>
      <c r="K152" s="225"/>
    </row>
    <row r="153" spans="7:11" s="187" customFormat="1" ht="12.75">
      <c r="G153" s="225"/>
      <c r="H153" s="225"/>
      <c r="I153" s="225"/>
      <c r="J153" s="225"/>
      <c r="K153" s="225"/>
    </row>
    <row r="154" spans="1:11" s="187" customFormat="1" ht="14.25">
      <c r="A154" s="226" t="s">
        <v>168</v>
      </c>
      <c r="D154" s="293" t="s">
        <v>169</v>
      </c>
      <c r="E154" s="293"/>
      <c r="F154" s="293"/>
      <c r="G154" s="225"/>
      <c r="H154" s="225"/>
      <c r="I154" s="225"/>
      <c r="J154" s="225"/>
      <c r="K154" s="225"/>
    </row>
    <row r="155" spans="7:11" s="187" customFormat="1" ht="12.75">
      <c r="G155" s="225"/>
      <c r="H155" s="225"/>
      <c r="I155" s="225"/>
      <c r="J155" s="225"/>
      <c r="K155" s="225"/>
    </row>
    <row r="156" spans="7:11" s="187" customFormat="1" ht="12.75">
      <c r="G156" s="225"/>
      <c r="H156" s="225"/>
      <c r="I156" s="225"/>
      <c r="J156" s="225"/>
      <c r="K156" s="225"/>
    </row>
    <row r="157" spans="1:11" s="187" customFormat="1" ht="12.75">
      <c r="A157" s="227" t="s">
        <v>170</v>
      </c>
      <c r="G157" s="225"/>
      <c r="H157" s="225"/>
      <c r="I157" s="225"/>
      <c r="J157" s="225"/>
      <c r="K157" s="225"/>
    </row>
    <row r="158" spans="7:11" s="187" customFormat="1" ht="12.75">
      <c r="G158" s="225"/>
      <c r="H158" s="225"/>
      <c r="I158" s="225"/>
      <c r="J158" s="225"/>
      <c r="K158" s="225"/>
    </row>
    <row r="159" spans="7:11" s="187" customFormat="1" ht="12.75">
      <c r="G159" s="225"/>
      <c r="H159" s="225"/>
      <c r="I159" s="225"/>
      <c r="J159" s="225"/>
      <c r="K159" s="225"/>
    </row>
    <row r="160" spans="7:11" s="187" customFormat="1" ht="12.75">
      <c r="G160" s="225"/>
      <c r="H160" s="225"/>
      <c r="I160" s="225"/>
      <c r="J160" s="225"/>
      <c r="K160" s="225"/>
    </row>
    <row r="161" spans="7:11" s="187" customFormat="1" ht="12.75">
      <c r="G161" s="225"/>
      <c r="H161" s="225"/>
      <c r="I161" s="225"/>
      <c r="J161" s="225"/>
      <c r="K161" s="225"/>
    </row>
    <row r="162" spans="7:11" s="187" customFormat="1" ht="12.75">
      <c r="G162" s="225"/>
      <c r="H162" s="225"/>
      <c r="I162" s="225"/>
      <c r="J162" s="225"/>
      <c r="K162" s="225"/>
    </row>
    <row r="163" spans="7:11" s="187" customFormat="1" ht="12.75">
      <c r="G163" s="225"/>
      <c r="H163" s="225"/>
      <c r="I163" s="225"/>
      <c r="J163" s="225"/>
      <c r="K163" s="225"/>
    </row>
    <row r="164" spans="7:11" s="187" customFormat="1" ht="12.75">
      <c r="G164" s="225"/>
      <c r="H164" s="225"/>
      <c r="I164" s="225"/>
      <c r="J164" s="225"/>
      <c r="K164" s="225"/>
    </row>
    <row r="165" spans="7:11" s="187" customFormat="1" ht="12.75">
      <c r="G165" s="225"/>
      <c r="H165" s="225"/>
      <c r="I165" s="225"/>
      <c r="J165" s="225"/>
      <c r="K165" s="225"/>
    </row>
    <row r="166" spans="7:11" s="187" customFormat="1" ht="12.75">
      <c r="G166" s="225"/>
      <c r="H166" s="225"/>
      <c r="I166" s="225"/>
      <c r="J166" s="225"/>
      <c r="K166" s="225"/>
    </row>
    <row r="167" spans="7:11" s="187" customFormat="1" ht="12.75">
      <c r="G167" s="225"/>
      <c r="H167" s="225"/>
      <c r="I167" s="225"/>
      <c r="J167" s="225"/>
      <c r="K167" s="225"/>
    </row>
    <row r="168" spans="7:11" s="187" customFormat="1" ht="12.75">
      <c r="G168" s="225"/>
      <c r="H168" s="225"/>
      <c r="I168" s="225"/>
      <c r="J168" s="225"/>
      <c r="K168" s="225"/>
    </row>
  </sheetData>
  <sheetProtection/>
  <mergeCells count="11">
    <mergeCell ref="A7:K7"/>
    <mergeCell ref="A8:K8"/>
    <mergeCell ref="A9:K9"/>
    <mergeCell ref="A10:K10"/>
    <mergeCell ref="A13:K13"/>
    <mergeCell ref="D154:F154"/>
    <mergeCell ref="A1:K1"/>
    <mergeCell ref="B2:K2"/>
    <mergeCell ref="B3:K3"/>
    <mergeCell ref="B4:K4"/>
    <mergeCell ref="A6:F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="80" zoomScaleNormal="80" zoomScalePageLayoutView="0" workbookViewId="0" topLeftCell="A1">
      <pane xSplit="1" ySplit="2" topLeftCell="G1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41" sqref="O14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26" t="s">
        <v>175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5" s="6" customFormat="1" ht="78.75" customHeight="1" thickBot="1">
      <c r="A2" s="234" t="s">
        <v>0</v>
      </c>
      <c r="B2" s="330" t="s">
        <v>187</v>
      </c>
      <c r="C2" s="331"/>
      <c r="D2" s="332"/>
      <c r="E2" s="331" t="s">
        <v>188</v>
      </c>
      <c r="F2" s="331"/>
      <c r="G2" s="331"/>
      <c r="H2" s="330" t="s">
        <v>189</v>
      </c>
      <c r="I2" s="331"/>
      <c r="J2" s="332"/>
      <c r="K2" s="330" t="s">
        <v>190</v>
      </c>
      <c r="L2" s="331"/>
      <c r="M2" s="332"/>
      <c r="N2" s="50" t="s">
        <v>10</v>
      </c>
      <c r="O2" s="22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0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3"/>
    </row>
    <row r="4" spans="1:15" s="7" customFormat="1" ht="49.5" customHeight="1">
      <c r="A4" s="312" t="s">
        <v>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s="6" customFormat="1" ht="14.25" customHeight="1">
      <c r="A5" s="63" t="s">
        <v>39</v>
      </c>
      <c r="B5" s="33"/>
      <c r="C5" s="8"/>
      <c r="D5" s="64">
        <f>O5/4</f>
        <v>30988.08</v>
      </c>
      <c r="E5" s="50"/>
      <c r="F5" s="8"/>
      <c r="G5" s="64">
        <f>O5/4</f>
        <v>30988.08</v>
      </c>
      <c r="H5" s="33"/>
      <c r="I5" s="8"/>
      <c r="J5" s="64">
        <f>O5/4</f>
        <v>30988.08</v>
      </c>
      <c r="K5" s="33"/>
      <c r="L5" s="8"/>
      <c r="M5" s="64">
        <f>O5/4</f>
        <v>30988.08</v>
      </c>
      <c r="N5" s="55">
        <f>M5+J5+G5+D5</f>
        <v>123952.32</v>
      </c>
      <c r="O5" s="16">
        <v>123952.32</v>
      </c>
    </row>
    <row r="6" spans="1:15" s="6" customFormat="1" ht="30">
      <c r="A6" s="63" t="s">
        <v>45</v>
      </c>
      <c r="B6" s="33"/>
      <c r="C6" s="8"/>
      <c r="D6" s="64">
        <f aca="true" t="shared" si="0" ref="D6:D16">O6/4</f>
        <v>23111.94</v>
      </c>
      <c r="E6" s="50"/>
      <c r="F6" s="8"/>
      <c r="G6" s="64">
        <f aca="true" t="shared" si="1" ref="G6:G16">O6/4</f>
        <v>23111.94</v>
      </c>
      <c r="H6" s="33"/>
      <c r="I6" s="8"/>
      <c r="J6" s="64">
        <f aca="true" t="shared" si="2" ref="J6:J16">O6/4</f>
        <v>23111.94</v>
      </c>
      <c r="K6" s="33"/>
      <c r="L6" s="8"/>
      <c r="M6" s="64">
        <f aca="true" t="shared" si="3" ref="M6:M16">O6/4</f>
        <v>23111.94</v>
      </c>
      <c r="N6" s="55">
        <f aca="true" t="shared" si="4" ref="N6:N62">M6+J6+G6+D6</f>
        <v>92447.76</v>
      </c>
      <c r="O6" s="16">
        <v>92447.77</v>
      </c>
    </row>
    <row r="7" spans="1:15" s="6" customFormat="1" ht="15">
      <c r="A7" s="62" t="s">
        <v>55</v>
      </c>
      <c r="B7" s="33"/>
      <c r="C7" s="8"/>
      <c r="D7" s="64">
        <f t="shared" si="0"/>
        <v>8263.49</v>
      </c>
      <c r="E7" s="50"/>
      <c r="F7" s="8"/>
      <c r="G7" s="64">
        <f t="shared" si="1"/>
        <v>8263.49</v>
      </c>
      <c r="H7" s="33"/>
      <c r="I7" s="8"/>
      <c r="J7" s="64">
        <f t="shared" si="2"/>
        <v>8263.49</v>
      </c>
      <c r="K7" s="33"/>
      <c r="L7" s="8"/>
      <c r="M7" s="64">
        <f t="shared" si="3"/>
        <v>8263.49</v>
      </c>
      <c r="N7" s="55">
        <f t="shared" si="4"/>
        <v>33053.96</v>
      </c>
      <c r="O7" s="16">
        <v>33053.95</v>
      </c>
    </row>
    <row r="8" spans="1:15" s="6" customFormat="1" ht="15">
      <c r="A8" s="62" t="s">
        <v>57</v>
      </c>
      <c r="B8" s="33"/>
      <c r="C8" s="8"/>
      <c r="D8" s="64">
        <f t="shared" si="0"/>
        <v>26856.34</v>
      </c>
      <c r="E8" s="50"/>
      <c r="F8" s="8"/>
      <c r="G8" s="64">
        <f t="shared" si="1"/>
        <v>26856.34</v>
      </c>
      <c r="H8" s="33"/>
      <c r="I8" s="8"/>
      <c r="J8" s="64">
        <f t="shared" si="2"/>
        <v>26856.34</v>
      </c>
      <c r="K8" s="33"/>
      <c r="L8" s="8"/>
      <c r="M8" s="64">
        <f t="shared" si="3"/>
        <v>26856.34</v>
      </c>
      <c r="N8" s="55">
        <f t="shared" si="4"/>
        <v>107425.36</v>
      </c>
      <c r="O8" s="16">
        <v>107425.34</v>
      </c>
    </row>
    <row r="9" spans="1:15" s="6" customFormat="1" ht="30">
      <c r="A9" s="62" t="s">
        <v>59</v>
      </c>
      <c r="B9" s="33"/>
      <c r="C9" s="8"/>
      <c r="D9" s="64">
        <f t="shared" si="0"/>
        <v>433.43</v>
      </c>
      <c r="E9" s="50"/>
      <c r="F9" s="8"/>
      <c r="G9" s="64">
        <f t="shared" si="1"/>
        <v>433.43</v>
      </c>
      <c r="H9" s="33"/>
      <c r="I9" s="8"/>
      <c r="J9" s="64">
        <f t="shared" si="2"/>
        <v>433.43</v>
      </c>
      <c r="K9" s="33"/>
      <c r="L9" s="8"/>
      <c r="M9" s="64">
        <f t="shared" si="3"/>
        <v>433.43</v>
      </c>
      <c r="N9" s="55">
        <f t="shared" si="4"/>
        <v>1733.72</v>
      </c>
      <c r="O9" s="16">
        <v>1733.72</v>
      </c>
    </row>
    <row r="10" spans="1:15" s="6" customFormat="1" ht="30">
      <c r="A10" s="62" t="s">
        <v>61</v>
      </c>
      <c r="B10" s="33"/>
      <c r="C10" s="8"/>
      <c r="D10" s="64">
        <f t="shared" si="0"/>
        <v>433.43</v>
      </c>
      <c r="E10" s="50"/>
      <c r="F10" s="8"/>
      <c r="G10" s="64">
        <f t="shared" si="1"/>
        <v>433.43</v>
      </c>
      <c r="H10" s="33"/>
      <c r="I10" s="8"/>
      <c r="J10" s="64">
        <f t="shared" si="2"/>
        <v>433.43</v>
      </c>
      <c r="K10" s="33"/>
      <c r="L10" s="8"/>
      <c r="M10" s="64">
        <f t="shared" si="3"/>
        <v>433.43</v>
      </c>
      <c r="N10" s="55">
        <f t="shared" si="4"/>
        <v>1733.72</v>
      </c>
      <c r="O10" s="16">
        <v>1733.72</v>
      </c>
    </row>
    <row r="11" spans="1:15" s="6" customFormat="1" ht="15">
      <c r="A11" s="62" t="s">
        <v>62</v>
      </c>
      <c r="B11" s="33"/>
      <c r="C11" s="8"/>
      <c r="D11" s="64">
        <f t="shared" si="0"/>
        <v>2737.03</v>
      </c>
      <c r="E11" s="50"/>
      <c r="F11" s="8"/>
      <c r="G11" s="64">
        <f t="shared" si="1"/>
        <v>2737.03</v>
      </c>
      <c r="H11" s="33"/>
      <c r="I11" s="8"/>
      <c r="J11" s="64">
        <f t="shared" si="2"/>
        <v>2737.03</v>
      </c>
      <c r="K11" s="33"/>
      <c r="L11" s="8"/>
      <c r="M11" s="64">
        <f t="shared" si="3"/>
        <v>2737.03</v>
      </c>
      <c r="N11" s="55">
        <f t="shared" si="4"/>
        <v>10948.12</v>
      </c>
      <c r="O11" s="16">
        <v>10948.1</v>
      </c>
    </row>
    <row r="12" spans="1:15" s="270" customFormat="1" ht="24" customHeight="1">
      <c r="A12" s="260" t="s">
        <v>125</v>
      </c>
      <c r="B12" s="261" t="s">
        <v>186</v>
      </c>
      <c r="C12" s="262">
        <v>41467</v>
      </c>
      <c r="D12" s="263">
        <v>10948.11</v>
      </c>
      <c r="E12" s="264"/>
      <c r="F12" s="265"/>
      <c r="G12" s="266">
        <f t="shared" si="1"/>
        <v>0</v>
      </c>
      <c r="H12" s="267"/>
      <c r="I12" s="265"/>
      <c r="J12" s="266">
        <f t="shared" si="2"/>
        <v>0</v>
      </c>
      <c r="K12" s="267"/>
      <c r="L12" s="265"/>
      <c r="M12" s="266">
        <f t="shared" si="3"/>
        <v>0</v>
      </c>
      <c r="N12" s="268">
        <f t="shared" si="4"/>
        <v>10948.11</v>
      </c>
      <c r="O12" s="269"/>
    </row>
    <row r="13" spans="1:15" s="6" customFormat="1" ht="30">
      <c r="A13" s="61" t="s">
        <v>105</v>
      </c>
      <c r="B13" s="33"/>
      <c r="C13" s="8"/>
      <c r="D13" s="64">
        <f t="shared" si="0"/>
        <v>2324.11</v>
      </c>
      <c r="E13" s="50"/>
      <c r="F13" s="8"/>
      <c r="G13" s="64">
        <f t="shared" si="1"/>
        <v>2324.11</v>
      </c>
      <c r="H13" s="33"/>
      <c r="I13" s="8"/>
      <c r="J13" s="64">
        <f t="shared" si="2"/>
        <v>2324.11</v>
      </c>
      <c r="K13" s="33"/>
      <c r="L13" s="8"/>
      <c r="M13" s="64">
        <f t="shared" si="3"/>
        <v>2324.11</v>
      </c>
      <c r="N13" s="55">
        <f t="shared" si="4"/>
        <v>9296.44</v>
      </c>
      <c r="O13" s="16">
        <v>9296.42</v>
      </c>
    </row>
    <row r="14" spans="1:15" s="12" customFormat="1" ht="15">
      <c r="A14" s="62" t="s">
        <v>64</v>
      </c>
      <c r="B14" s="34"/>
      <c r="C14" s="29"/>
      <c r="D14" s="64">
        <f t="shared" si="0"/>
        <v>516.47</v>
      </c>
      <c r="E14" s="51"/>
      <c r="F14" s="29"/>
      <c r="G14" s="64">
        <f t="shared" si="1"/>
        <v>516.47</v>
      </c>
      <c r="H14" s="34"/>
      <c r="I14" s="29"/>
      <c r="J14" s="64">
        <f t="shared" si="2"/>
        <v>516.47</v>
      </c>
      <c r="K14" s="34"/>
      <c r="L14" s="29"/>
      <c r="M14" s="64">
        <f t="shared" si="3"/>
        <v>516.47</v>
      </c>
      <c r="N14" s="55">
        <f t="shared" si="4"/>
        <v>2065.88</v>
      </c>
      <c r="O14" s="16">
        <v>2065.87</v>
      </c>
    </row>
    <row r="15" spans="1:15" s="6" customFormat="1" ht="15">
      <c r="A15" s="62" t="s">
        <v>66</v>
      </c>
      <c r="B15" s="33"/>
      <c r="C15" s="8"/>
      <c r="D15" s="64">
        <f t="shared" si="0"/>
        <v>276.31</v>
      </c>
      <c r="E15" s="50"/>
      <c r="F15" s="8"/>
      <c r="G15" s="64">
        <f t="shared" si="1"/>
        <v>276.31</v>
      </c>
      <c r="H15" s="33"/>
      <c r="I15" s="8"/>
      <c r="J15" s="64">
        <f t="shared" si="2"/>
        <v>276.31</v>
      </c>
      <c r="K15" s="33"/>
      <c r="L15" s="8"/>
      <c r="M15" s="64">
        <f t="shared" si="3"/>
        <v>276.31</v>
      </c>
      <c r="N15" s="55">
        <f t="shared" si="4"/>
        <v>1105.24</v>
      </c>
      <c r="O15" s="16">
        <v>1105.25</v>
      </c>
    </row>
    <row r="16" spans="1:15" s="9" customFormat="1" ht="30">
      <c r="A16" s="61" t="s">
        <v>68</v>
      </c>
      <c r="B16" s="35"/>
      <c r="C16" s="30"/>
      <c r="D16" s="64">
        <f t="shared" si="0"/>
        <v>0</v>
      </c>
      <c r="E16" s="52"/>
      <c r="F16" s="30"/>
      <c r="G16" s="64">
        <f t="shared" si="1"/>
        <v>0</v>
      </c>
      <c r="H16" s="35"/>
      <c r="I16" s="30"/>
      <c r="J16" s="64">
        <f t="shared" si="2"/>
        <v>0</v>
      </c>
      <c r="K16" s="35"/>
      <c r="L16" s="30"/>
      <c r="M16" s="64">
        <f t="shared" si="3"/>
        <v>0</v>
      </c>
      <c r="N16" s="55">
        <f t="shared" si="4"/>
        <v>0</v>
      </c>
      <c r="O16" s="16"/>
    </row>
    <row r="17" spans="1:15" s="6" customFormat="1" ht="15">
      <c r="A17" s="62" t="s">
        <v>70</v>
      </c>
      <c r="B17" s="33"/>
      <c r="C17" s="8"/>
      <c r="D17" s="64"/>
      <c r="E17" s="50"/>
      <c r="F17" s="8"/>
      <c r="G17" s="18"/>
      <c r="H17" s="33"/>
      <c r="I17" s="8"/>
      <c r="J17" s="40"/>
      <c r="K17" s="33"/>
      <c r="L17" s="8"/>
      <c r="M17" s="40"/>
      <c r="N17" s="55">
        <f t="shared" si="4"/>
        <v>0</v>
      </c>
      <c r="O17" s="16"/>
    </row>
    <row r="18" spans="1:15" s="6" customFormat="1" ht="15">
      <c r="A18" s="14" t="s">
        <v>72</v>
      </c>
      <c r="B18" s="232" t="s">
        <v>179</v>
      </c>
      <c r="C18" s="233">
        <v>41402</v>
      </c>
      <c r="D18" s="231">
        <v>368.66</v>
      </c>
      <c r="E18" s="232" t="s">
        <v>192</v>
      </c>
      <c r="F18" s="233">
        <v>41509</v>
      </c>
      <c r="G18" s="231">
        <v>368.66</v>
      </c>
      <c r="H18" s="33"/>
      <c r="I18" s="8"/>
      <c r="J18" s="40"/>
      <c r="K18" s="257">
        <v>50</v>
      </c>
      <c r="L18" s="258">
        <v>41759</v>
      </c>
      <c r="M18" s="40">
        <v>368.66</v>
      </c>
      <c r="N18" s="55">
        <f t="shared" si="4"/>
        <v>1105.98</v>
      </c>
      <c r="O18" s="16"/>
    </row>
    <row r="19" spans="1:15" s="6" customFormat="1" ht="15">
      <c r="A19" s="299" t="s">
        <v>73</v>
      </c>
      <c r="B19" s="232" t="s">
        <v>182</v>
      </c>
      <c r="C19" s="233">
        <v>41411</v>
      </c>
      <c r="D19" s="231">
        <v>585.1</v>
      </c>
      <c r="E19" s="232" t="s">
        <v>198</v>
      </c>
      <c r="F19" s="233">
        <v>41488</v>
      </c>
      <c r="G19" s="231">
        <v>1170.18</v>
      </c>
      <c r="H19" s="33"/>
      <c r="I19" s="8"/>
      <c r="J19" s="40"/>
      <c r="K19" s="33"/>
      <c r="L19" s="8"/>
      <c r="M19" s="40"/>
      <c r="N19" s="55">
        <f t="shared" si="4"/>
        <v>1755.28</v>
      </c>
      <c r="O19" s="16"/>
    </row>
    <row r="20" spans="1:15" s="6" customFormat="1" ht="15">
      <c r="A20" s="301"/>
      <c r="B20" s="232"/>
      <c r="C20" s="233"/>
      <c r="D20" s="231"/>
      <c r="E20" s="232" t="s">
        <v>206</v>
      </c>
      <c r="F20" s="233">
        <v>41537</v>
      </c>
      <c r="G20" s="231">
        <v>585.1</v>
      </c>
      <c r="H20" s="33"/>
      <c r="I20" s="8"/>
      <c r="J20" s="40"/>
      <c r="K20" s="33"/>
      <c r="L20" s="8"/>
      <c r="M20" s="40"/>
      <c r="N20" s="55">
        <f t="shared" si="4"/>
        <v>585.1</v>
      </c>
      <c r="O20" s="236"/>
    </row>
    <row r="21" spans="1:15" s="6" customFormat="1" ht="15">
      <c r="A21" s="14" t="s">
        <v>126</v>
      </c>
      <c r="B21" s="232" t="s">
        <v>176</v>
      </c>
      <c r="C21" s="233">
        <v>41439</v>
      </c>
      <c r="D21" s="231">
        <v>14631.48</v>
      </c>
      <c r="E21" s="50"/>
      <c r="F21" s="8"/>
      <c r="G21" s="18"/>
      <c r="H21" s="33"/>
      <c r="I21" s="8"/>
      <c r="J21" s="40"/>
      <c r="K21" s="33"/>
      <c r="L21" s="8"/>
      <c r="M21" s="40"/>
      <c r="N21" s="55">
        <f t="shared" si="4"/>
        <v>14631.48</v>
      </c>
      <c r="O21" s="16"/>
    </row>
    <row r="22" spans="1:15" s="6" customFormat="1" ht="15">
      <c r="A22" s="14" t="s">
        <v>75</v>
      </c>
      <c r="B22" s="232" t="s">
        <v>176</v>
      </c>
      <c r="C22" s="233">
        <v>41439</v>
      </c>
      <c r="D22" s="231">
        <v>2230.05</v>
      </c>
      <c r="E22" s="50"/>
      <c r="F22" s="8"/>
      <c r="G22" s="18"/>
      <c r="H22" s="33"/>
      <c r="I22" s="8"/>
      <c r="J22" s="40"/>
      <c r="K22" s="33"/>
      <c r="L22" s="8"/>
      <c r="M22" s="40"/>
      <c r="N22" s="55">
        <f t="shared" si="4"/>
        <v>2230.05</v>
      </c>
      <c r="O22" s="16"/>
    </row>
    <row r="23" spans="1:15" s="6" customFormat="1" ht="15">
      <c r="A23" s="14" t="s">
        <v>76</v>
      </c>
      <c r="B23" s="232" t="s">
        <v>177</v>
      </c>
      <c r="C23" s="233">
        <v>41446</v>
      </c>
      <c r="D23" s="231">
        <v>6628.1</v>
      </c>
      <c r="E23" s="50"/>
      <c r="F23" s="8"/>
      <c r="G23" s="18"/>
      <c r="H23" s="33"/>
      <c r="I23" s="8"/>
      <c r="J23" s="40"/>
      <c r="K23" s="33"/>
      <c r="L23" s="8"/>
      <c r="M23" s="40"/>
      <c r="N23" s="55">
        <f t="shared" si="4"/>
        <v>6628.1</v>
      </c>
      <c r="O23" s="16"/>
    </row>
    <row r="24" spans="1:15" s="6" customFormat="1" ht="15">
      <c r="A24" s="14" t="s">
        <v>77</v>
      </c>
      <c r="B24" s="232" t="s">
        <v>177</v>
      </c>
      <c r="C24" s="233">
        <v>41446</v>
      </c>
      <c r="D24" s="231">
        <v>780.14</v>
      </c>
      <c r="E24" s="50"/>
      <c r="F24" s="8"/>
      <c r="G24" s="18"/>
      <c r="H24" s="33"/>
      <c r="I24" s="8"/>
      <c r="J24" s="40"/>
      <c r="K24" s="33"/>
      <c r="L24" s="8"/>
      <c r="M24" s="40"/>
      <c r="N24" s="55">
        <f t="shared" si="4"/>
        <v>780.14</v>
      </c>
      <c r="O24" s="16"/>
    </row>
    <row r="25" spans="1:15" s="6" customFormat="1" ht="15">
      <c r="A25" s="14" t="s">
        <v>78</v>
      </c>
      <c r="B25" s="232" t="s">
        <v>176</v>
      </c>
      <c r="C25" s="233">
        <v>41439</v>
      </c>
      <c r="D25" s="231">
        <v>1114.98</v>
      </c>
      <c r="E25" s="50"/>
      <c r="F25" s="8"/>
      <c r="G25" s="18"/>
      <c r="H25" s="33"/>
      <c r="I25" s="8"/>
      <c r="J25" s="40"/>
      <c r="K25" s="33"/>
      <c r="L25" s="8"/>
      <c r="M25" s="40"/>
      <c r="N25" s="55">
        <f t="shared" si="4"/>
        <v>1114.98</v>
      </c>
      <c r="O25" s="16"/>
    </row>
    <row r="26" spans="1:15" s="6" customFormat="1" ht="15">
      <c r="A26" s="14" t="s">
        <v>79</v>
      </c>
      <c r="B26" s="33"/>
      <c r="C26" s="8"/>
      <c r="D26" s="64"/>
      <c r="E26" s="50"/>
      <c r="F26" s="8"/>
      <c r="G26" s="18"/>
      <c r="H26" s="33"/>
      <c r="I26" s="8"/>
      <c r="J26" s="40"/>
      <c r="K26" s="33"/>
      <c r="L26" s="8"/>
      <c r="M26" s="40"/>
      <c r="N26" s="55">
        <f t="shared" si="4"/>
        <v>0</v>
      </c>
      <c r="O26" s="16"/>
    </row>
    <row r="27" spans="1:15" s="7" customFormat="1" ht="25.5">
      <c r="A27" s="14" t="s">
        <v>80</v>
      </c>
      <c r="B27" s="232" t="s">
        <v>177</v>
      </c>
      <c r="C27" s="233">
        <v>41446</v>
      </c>
      <c r="D27" s="231">
        <v>3464.02</v>
      </c>
      <c r="E27" s="53"/>
      <c r="F27" s="10"/>
      <c r="G27" s="19"/>
      <c r="H27" s="36"/>
      <c r="I27" s="10"/>
      <c r="J27" s="41"/>
      <c r="K27" s="36"/>
      <c r="L27" s="10"/>
      <c r="M27" s="41"/>
      <c r="N27" s="55">
        <f t="shared" si="4"/>
        <v>3464.02</v>
      </c>
      <c r="O27" s="16"/>
    </row>
    <row r="28" spans="1:15" s="7" customFormat="1" ht="15">
      <c r="A28" s="14" t="s">
        <v>81</v>
      </c>
      <c r="B28" s="36"/>
      <c r="C28" s="10"/>
      <c r="D28" s="64"/>
      <c r="E28" s="232" t="s">
        <v>211</v>
      </c>
      <c r="F28" s="233">
        <v>41544</v>
      </c>
      <c r="G28" s="231">
        <v>7667.57</v>
      </c>
      <c r="H28" s="36"/>
      <c r="I28" s="10"/>
      <c r="J28" s="41"/>
      <c r="K28" s="36"/>
      <c r="L28" s="10"/>
      <c r="M28" s="41"/>
      <c r="N28" s="55">
        <f t="shared" si="4"/>
        <v>7667.57</v>
      </c>
      <c r="O28" s="16"/>
    </row>
    <row r="29" spans="1:15" s="7" customFormat="1" ht="15">
      <c r="A29" s="253" t="s">
        <v>127</v>
      </c>
      <c r="B29" s="36"/>
      <c r="C29" s="10"/>
      <c r="D29" s="64"/>
      <c r="E29" s="53"/>
      <c r="F29" s="10"/>
      <c r="G29" s="19"/>
      <c r="H29" s="66">
        <v>1</v>
      </c>
      <c r="I29" s="254">
        <v>41649</v>
      </c>
      <c r="J29" s="231">
        <v>8872.87</v>
      </c>
      <c r="K29" s="36"/>
      <c r="L29" s="10"/>
      <c r="M29" s="41"/>
      <c r="N29" s="55">
        <f t="shared" si="4"/>
        <v>8872.87</v>
      </c>
      <c r="O29" s="16"/>
    </row>
    <row r="30" spans="1:15" s="7" customFormat="1" ht="30">
      <c r="A30" s="62" t="s">
        <v>82</v>
      </c>
      <c r="B30" s="36"/>
      <c r="C30" s="10"/>
      <c r="D30" s="64"/>
      <c r="E30" s="53"/>
      <c r="F30" s="10"/>
      <c r="G30" s="64"/>
      <c r="H30" s="36"/>
      <c r="I30" s="10"/>
      <c r="J30" s="64"/>
      <c r="K30" s="36"/>
      <c r="L30" s="10"/>
      <c r="M30" s="64"/>
      <c r="N30" s="55">
        <f t="shared" si="4"/>
        <v>0</v>
      </c>
      <c r="O30" s="16"/>
    </row>
    <row r="31" spans="1:15" s="6" customFormat="1" ht="25.5">
      <c r="A31" s="14" t="s">
        <v>83</v>
      </c>
      <c r="B31" s="232" t="s">
        <v>234</v>
      </c>
      <c r="C31" s="233">
        <v>41425</v>
      </c>
      <c r="D31" s="231">
        <v>743.35</v>
      </c>
      <c r="E31" s="50"/>
      <c r="F31" s="8"/>
      <c r="G31" s="18"/>
      <c r="H31" s="232" t="s">
        <v>235</v>
      </c>
      <c r="I31" s="233" t="s">
        <v>236</v>
      </c>
      <c r="J31" s="231">
        <v>743.35</v>
      </c>
      <c r="K31" s="232" t="s">
        <v>278</v>
      </c>
      <c r="L31" s="233">
        <v>41740</v>
      </c>
      <c r="M31" s="231">
        <v>743.35</v>
      </c>
      <c r="N31" s="55">
        <f t="shared" si="4"/>
        <v>2230.05</v>
      </c>
      <c r="O31" s="16"/>
    </row>
    <row r="32" spans="1:15" s="9" customFormat="1" ht="28.5" customHeight="1">
      <c r="A32" s="14" t="s">
        <v>85</v>
      </c>
      <c r="B32" s="35"/>
      <c r="C32" s="30"/>
      <c r="D32" s="64"/>
      <c r="E32" s="52"/>
      <c r="F32" s="30"/>
      <c r="G32" s="31"/>
      <c r="H32" s="66"/>
      <c r="I32" s="252"/>
      <c r="J32" s="56"/>
      <c r="K32" s="35"/>
      <c r="L32" s="30"/>
      <c r="M32" s="40"/>
      <c r="N32" s="55">
        <f t="shared" si="4"/>
        <v>0</v>
      </c>
      <c r="O32" s="16"/>
    </row>
    <row r="33" spans="1:15" s="7" customFormat="1" ht="15">
      <c r="A33" s="14" t="s">
        <v>87</v>
      </c>
      <c r="B33" s="36"/>
      <c r="C33" s="10"/>
      <c r="D33" s="64"/>
      <c r="E33" s="232" t="s">
        <v>198</v>
      </c>
      <c r="F33" s="233">
        <v>41488</v>
      </c>
      <c r="G33" s="231">
        <v>1560.23</v>
      </c>
      <c r="H33" s="66"/>
      <c r="I33" s="252"/>
      <c r="J33" s="56"/>
      <c r="K33" s="36"/>
      <c r="L33" s="10"/>
      <c r="M33" s="40"/>
      <c r="N33" s="55">
        <f t="shared" si="4"/>
        <v>1560.23</v>
      </c>
      <c r="O33" s="16"/>
    </row>
    <row r="34" spans="1:15" s="7" customFormat="1" ht="29.25" customHeight="1">
      <c r="A34" s="14" t="s">
        <v>107</v>
      </c>
      <c r="B34" s="36"/>
      <c r="C34" s="10"/>
      <c r="D34" s="64"/>
      <c r="E34" s="232" t="s">
        <v>200</v>
      </c>
      <c r="F34" s="233">
        <v>41516</v>
      </c>
      <c r="G34" s="231">
        <v>371.67</v>
      </c>
      <c r="H34" s="232" t="s">
        <v>235</v>
      </c>
      <c r="I34" s="233" t="s">
        <v>236</v>
      </c>
      <c r="J34" s="231">
        <v>371.67</v>
      </c>
      <c r="K34" s="36"/>
      <c r="L34" s="10"/>
      <c r="M34" s="40"/>
      <c r="N34" s="55">
        <f t="shared" si="4"/>
        <v>743.34</v>
      </c>
      <c r="O34" s="16"/>
    </row>
    <row r="35" spans="1:15" s="7" customFormat="1" ht="15.75" customHeight="1">
      <c r="A35" s="253" t="s">
        <v>128</v>
      </c>
      <c r="B35" s="36"/>
      <c r="C35" s="10"/>
      <c r="D35" s="64"/>
      <c r="E35" s="53"/>
      <c r="F35" s="10"/>
      <c r="G35" s="19"/>
      <c r="H35" s="66">
        <v>1</v>
      </c>
      <c r="I35" s="254">
        <v>41649</v>
      </c>
      <c r="J35" s="231">
        <v>3696.76</v>
      </c>
      <c r="K35" s="36"/>
      <c r="L35" s="10"/>
      <c r="M35" s="40"/>
      <c r="N35" s="55">
        <f t="shared" si="4"/>
        <v>3696.76</v>
      </c>
      <c r="O35" s="16"/>
    </row>
    <row r="36" spans="1:15" s="7" customFormat="1" ht="15" customHeight="1">
      <c r="A36" s="14" t="s">
        <v>132</v>
      </c>
      <c r="B36" s="232" t="s">
        <v>176</v>
      </c>
      <c r="C36" s="233">
        <v>41439</v>
      </c>
      <c r="D36" s="231">
        <v>1057.5</v>
      </c>
      <c r="E36" s="53"/>
      <c r="F36" s="10"/>
      <c r="G36" s="19"/>
      <c r="H36" s="36"/>
      <c r="I36" s="10"/>
      <c r="J36" s="41"/>
      <c r="K36" s="36"/>
      <c r="L36" s="10"/>
      <c r="M36" s="40"/>
      <c r="N36" s="55">
        <f t="shared" si="4"/>
        <v>1057.5</v>
      </c>
      <c r="O36" s="16"/>
    </row>
    <row r="37" spans="1:15" s="7" customFormat="1" ht="15">
      <c r="A37" s="5" t="s">
        <v>89</v>
      </c>
      <c r="B37" s="36"/>
      <c r="C37" s="10"/>
      <c r="D37" s="64">
        <f>O37/4</f>
        <v>1321.92</v>
      </c>
      <c r="E37" s="53"/>
      <c r="F37" s="10"/>
      <c r="G37" s="64">
        <f>O37/4</f>
        <v>1321.92</v>
      </c>
      <c r="H37" s="36"/>
      <c r="I37" s="10"/>
      <c r="J37" s="64">
        <f>O37/4</f>
        <v>1321.92</v>
      </c>
      <c r="K37" s="36"/>
      <c r="L37" s="10"/>
      <c r="M37" s="64">
        <f>O37/4</f>
        <v>1321.92</v>
      </c>
      <c r="N37" s="55">
        <f t="shared" si="4"/>
        <v>5287.68</v>
      </c>
      <c r="O37" s="16">
        <v>5287.68</v>
      </c>
    </row>
    <row r="38" spans="1:15" s="7" customFormat="1" ht="30">
      <c r="A38" s="62" t="s">
        <v>109</v>
      </c>
      <c r="B38" s="36"/>
      <c r="C38" s="10"/>
      <c r="D38" s="64"/>
      <c r="E38" s="53"/>
      <c r="F38" s="10"/>
      <c r="G38" s="64"/>
      <c r="H38" s="36"/>
      <c r="I38" s="10"/>
      <c r="J38" s="64"/>
      <c r="K38" s="36"/>
      <c r="L38" s="10"/>
      <c r="M38" s="64"/>
      <c r="N38" s="55">
        <f t="shared" si="4"/>
        <v>0</v>
      </c>
      <c r="O38" s="16"/>
    </row>
    <row r="39" spans="1:15" s="7" customFormat="1" ht="15">
      <c r="A39" s="253" t="s">
        <v>134</v>
      </c>
      <c r="B39" s="36"/>
      <c r="C39" s="10"/>
      <c r="D39" s="64"/>
      <c r="E39" s="53"/>
      <c r="F39" s="10"/>
      <c r="G39" s="64"/>
      <c r="H39" s="66">
        <v>1</v>
      </c>
      <c r="I39" s="254">
        <v>41649</v>
      </c>
      <c r="J39" s="231">
        <v>321.07</v>
      </c>
      <c r="K39" s="36"/>
      <c r="L39" s="10"/>
      <c r="M39" s="64"/>
      <c r="N39" s="55">
        <f t="shared" si="4"/>
        <v>321.07</v>
      </c>
      <c r="O39" s="16"/>
    </row>
    <row r="40" spans="1:15" s="7" customFormat="1" ht="15">
      <c r="A40" s="14" t="s">
        <v>135</v>
      </c>
      <c r="B40" s="232" t="s">
        <v>176</v>
      </c>
      <c r="C40" s="233">
        <v>41439</v>
      </c>
      <c r="D40" s="231">
        <v>1428.84</v>
      </c>
      <c r="E40" s="53"/>
      <c r="F40" s="10"/>
      <c r="G40" s="64"/>
      <c r="H40" s="36"/>
      <c r="I40" s="10"/>
      <c r="J40" s="64"/>
      <c r="K40" s="36"/>
      <c r="L40" s="10"/>
      <c r="M40" s="64"/>
      <c r="N40" s="55">
        <f t="shared" si="4"/>
        <v>1428.84</v>
      </c>
      <c r="O40" s="16"/>
    </row>
    <row r="41" spans="1:15" s="7" customFormat="1" ht="15">
      <c r="A41" s="62" t="s">
        <v>91</v>
      </c>
      <c r="B41" s="36"/>
      <c r="C41" s="10"/>
      <c r="D41" s="64"/>
      <c r="E41" s="53"/>
      <c r="F41" s="10"/>
      <c r="G41" s="64"/>
      <c r="H41" s="36"/>
      <c r="I41" s="10"/>
      <c r="J41" s="64"/>
      <c r="K41" s="36"/>
      <c r="L41" s="10"/>
      <c r="M41" s="64"/>
      <c r="N41" s="55">
        <f t="shared" si="4"/>
        <v>0</v>
      </c>
      <c r="O41" s="16"/>
    </row>
    <row r="42" spans="1:15" s="7" customFormat="1" ht="25.5">
      <c r="A42" s="299" t="s">
        <v>92</v>
      </c>
      <c r="B42" s="229">
        <v>107</v>
      </c>
      <c r="C42" s="230">
        <v>41402</v>
      </c>
      <c r="D42" s="231">
        <v>86.34</v>
      </c>
      <c r="E42" s="232" t="s">
        <v>191</v>
      </c>
      <c r="F42" s="233">
        <v>41509</v>
      </c>
      <c r="G42" s="231">
        <v>86.34</v>
      </c>
      <c r="H42" s="232" t="s">
        <v>235</v>
      </c>
      <c r="I42" s="233" t="s">
        <v>239</v>
      </c>
      <c r="J42" s="231">
        <v>86.34</v>
      </c>
      <c r="K42" s="232" t="s">
        <v>263</v>
      </c>
      <c r="L42" s="233">
        <v>41677</v>
      </c>
      <c r="M42" s="231">
        <v>86.34</v>
      </c>
      <c r="N42" s="55">
        <f t="shared" si="4"/>
        <v>345.36</v>
      </c>
      <c r="O42" s="16"/>
    </row>
    <row r="43" spans="1:15" s="7" customFormat="1" ht="15">
      <c r="A43" s="300"/>
      <c r="B43" s="232" t="s">
        <v>174</v>
      </c>
      <c r="C43" s="233">
        <v>41418</v>
      </c>
      <c r="D43" s="231">
        <v>86.34</v>
      </c>
      <c r="E43" s="232" t="s">
        <v>209</v>
      </c>
      <c r="F43" s="233">
        <v>41537</v>
      </c>
      <c r="G43" s="231">
        <v>86.34</v>
      </c>
      <c r="H43" s="232" t="s">
        <v>253</v>
      </c>
      <c r="I43" s="233">
        <v>41656</v>
      </c>
      <c r="J43" s="231">
        <v>86.34</v>
      </c>
      <c r="K43" s="232" t="s">
        <v>267</v>
      </c>
      <c r="L43" s="233">
        <v>41692</v>
      </c>
      <c r="M43" s="231">
        <v>86.34</v>
      </c>
      <c r="N43" s="55">
        <f t="shared" si="4"/>
        <v>345.36</v>
      </c>
      <c r="O43" s="16"/>
    </row>
    <row r="44" spans="1:15" s="7" customFormat="1" ht="15">
      <c r="A44" s="300"/>
      <c r="B44" s="232" t="s">
        <v>185</v>
      </c>
      <c r="C44" s="233">
        <v>41486</v>
      </c>
      <c r="D44" s="231">
        <v>86.34</v>
      </c>
      <c r="E44" s="232" t="s">
        <v>213</v>
      </c>
      <c r="F44" s="233">
        <v>41558</v>
      </c>
      <c r="G44" s="231">
        <v>86.34</v>
      </c>
      <c r="H44" s="36"/>
      <c r="I44" s="10"/>
      <c r="J44" s="64"/>
      <c r="K44" s="232" t="s">
        <v>268</v>
      </c>
      <c r="L44" s="233">
        <v>41712</v>
      </c>
      <c r="M44" s="231">
        <v>86.34</v>
      </c>
      <c r="N44" s="55">
        <f t="shared" si="4"/>
        <v>259.02</v>
      </c>
      <c r="O44" s="16"/>
    </row>
    <row r="45" spans="1:15" s="7" customFormat="1" ht="15">
      <c r="A45" s="300"/>
      <c r="B45" s="232"/>
      <c r="C45" s="233"/>
      <c r="D45" s="231"/>
      <c r="E45" s="232" t="s">
        <v>216</v>
      </c>
      <c r="F45" s="233">
        <v>41547</v>
      </c>
      <c r="G45" s="231">
        <v>86.34</v>
      </c>
      <c r="H45" s="36"/>
      <c r="I45" s="10"/>
      <c r="J45" s="64"/>
      <c r="K45" s="232" t="s">
        <v>274</v>
      </c>
      <c r="L45" s="233">
        <v>41726</v>
      </c>
      <c r="M45" s="231">
        <v>86.34</v>
      </c>
      <c r="N45" s="259">
        <f>M45+J45+G45+D45</f>
        <v>172.68</v>
      </c>
      <c r="O45" s="238"/>
    </row>
    <row r="46" spans="1:15" s="7" customFormat="1" ht="15">
      <c r="A46" s="301"/>
      <c r="B46" s="232"/>
      <c r="C46" s="233"/>
      <c r="D46" s="231"/>
      <c r="E46" s="232"/>
      <c r="F46" s="233"/>
      <c r="G46" s="231"/>
      <c r="H46" s="36"/>
      <c r="I46" s="10"/>
      <c r="J46" s="64"/>
      <c r="K46" s="232" t="s">
        <v>279</v>
      </c>
      <c r="L46" s="233">
        <v>41759</v>
      </c>
      <c r="M46" s="231">
        <v>86.34</v>
      </c>
      <c r="N46" s="55">
        <f t="shared" si="4"/>
        <v>86.34</v>
      </c>
      <c r="O46" s="238"/>
    </row>
    <row r="47" spans="1:15" s="7" customFormat="1" ht="15">
      <c r="A47" s="14" t="s">
        <v>93</v>
      </c>
      <c r="B47" s="36"/>
      <c r="C47" s="10"/>
      <c r="D47" s="64"/>
      <c r="E47" s="232" t="s">
        <v>203</v>
      </c>
      <c r="F47" s="233">
        <v>41530</v>
      </c>
      <c r="G47" s="231">
        <v>8374.69</v>
      </c>
      <c r="H47" s="36"/>
      <c r="I47" s="10"/>
      <c r="J47" s="64"/>
      <c r="K47" s="36"/>
      <c r="L47" s="10"/>
      <c r="M47" s="64"/>
      <c r="N47" s="55">
        <f t="shared" si="4"/>
        <v>8374.69</v>
      </c>
      <c r="O47" s="16"/>
    </row>
    <row r="48" spans="1:15" s="7" customFormat="1" ht="15">
      <c r="A48" s="14" t="s">
        <v>94</v>
      </c>
      <c r="B48" s="36"/>
      <c r="C48" s="10"/>
      <c r="D48" s="64"/>
      <c r="E48" s="53"/>
      <c r="F48" s="10"/>
      <c r="G48" s="64"/>
      <c r="H48" s="36"/>
      <c r="I48" s="10"/>
      <c r="J48" s="64"/>
      <c r="K48" s="232" t="s">
        <v>272</v>
      </c>
      <c r="L48" s="233">
        <v>41719</v>
      </c>
      <c r="M48" s="64">
        <v>777.03</v>
      </c>
      <c r="N48" s="55">
        <f t="shared" si="4"/>
        <v>777.03</v>
      </c>
      <c r="O48" s="16"/>
    </row>
    <row r="49" spans="1:15" s="7" customFormat="1" ht="15">
      <c r="A49" s="5" t="s">
        <v>121</v>
      </c>
      <c r="B49" s="36"/>
      <c r="C49" s="10"/>
      <c r="D49" s="64"/>
      <c r="E49" s="53"/>
      <c r="F49" s="10"/>
      <c r="G49" s="64"/>
      <c r="H49" s="36"/>
      <c r="I49" s="10"/>
      <c r="J49" s="64"/>
      <c r="K49" s="36"/>
      <c r="L49" s="10"/>
      <c r="M49" s="64"/>
      <c r="N49" s="55">
        <f t="shared" si="4"/>
        <v>0</v>
      </c>
      <c r="O49" s="16"/>
    </row>
    <row r="50" spans="1:15" s="7" customFormat="1" ht="15">
      <c r="A50" s="62" t="s">
        <v>95</v>
      </c>
      <c r="B50" s="36"/>
      <c r="C50" s="10"/>
      <c r="D50" s="64"/>
      <c r="E50" s="53"/>
      <c r="F50" s="10"/>
      <c r="G50" s="64"/>
      <c r="H50" s="36"/>
      <c r="I50" s="10"/>
      <c r="J50" s="64"/>
      <c r="K50" s="36"/>
      <c r="L50" s="10"/>
      <c r="M50" s="64"/>
      <c r="N50" s="55">
        <f t="shared" si="4"/>
        <v>0</v>
      </c>
      <c r="O50" s="16"/>
    </row>
    <row r="51" spans="1:15" s="7" customFormat="1" ht="25.5">
      <c r="A51" s="14" t="s">
        <v>114</v>
      </c>
      <c r="B51" s="36"/>
      <c r="C51" s="10"/>
      <c r="D51" s="64"/>
      <c r="E51" s="53"/>
      <c r="F51" s="10"/>
      <c r="G51" s="64"/>
      <c r="H51" s="232" t="s">
        <v>235</v>
      </c>
      <c r="I51" s="233" t="s">
        <v>241</v>
      </c>
      <c r="J51" s="231">
        <v>932.26</v>
      </c>
      <c r="K51" s="232"/>
      <c r="L51" s="233"/>
      <c r="M51" s="231"/>
      <c r="N51" s="55">
        <f t="shared" si="4"/>
        <v>932.26</v>
      </c>
      <c r="O51" s="16"/>
    </row>
    <row r="52" spans="1:15" s="7" customFormat="1" ht="15">
      <c r="A52" s="14" t="s">
        <v>96</v>
      </c>
      <c r="B52" s="36"/>
      <c r="C52" s="10"/>
      <c r="D52" s="64"/>
      <c r="E52" s="53"/>
      <c r="F52" s="10"/>
      <c r="G52" s="64"/>
      <c r="H52" s="36"/>
      <c r="I52" s="10"/>
      <c r="J52" s="64"/>
      <c r="K52" s="36"/>
      <c r="L52" s="10"/>
      <c r="M52" s="64"/>
      <c r="N52" s="55">
        <f t="shared" si="4"/>
        <v>0</v>
      </c>
      <c r="O52" s="16"/>
    </row>
    <row r="53" spans="1:15" s="7" customFormat="1" ht="15">
      <c r="A53" s="62" t="s">
        <v>115</v>
      </c>
      <c r="B53" s="36"/>
      <c r="C53" s="10"/>
      <c r="D53" s="64"/>
      <c r="E53" s="53"/>
      <c r="F53" s="10"/>
      <c r="G53" s="64"/>
      <c r="H53" s="36"/>
      <c r="I53" s="10"/>
      <c r="J53" s="64"/>
      <c r="K53" s="36"/>
      <c r="L53" s="10"/>
      <c r="M53" s="64"/>
      <c r="N53" s="55">
        <f t="shared" si="4"/>
        <v>0</v>
      </c>
      <c r="O53" s="16"/>
    </row>
    <row r="54" spans="1:15" s="7" customFormat="1" ht="15">
      <c r="A54" s="14" t="s">
        <v>116</v>
      </c>
      <c r="B54" s="36"/>
      <c r="C54" s="10"/>
      <c r="D54" s="64"/>
      <c r="E54" s="53"/>
      <c r="F54" s="10"/>
      <c r="G54" s="64"/>
      <c r="H54" s="36"/>
      <c r="I54" s="10"/>
      <c r="J54" s="64"/>
      <c r="K54" s="36"/>
      <c r="L54" s="10"/>
      <c r="M54" s="64"/>
      <c r="N54" s="55">
        <f t="shared" si="4"/>
        <v>0</v>
      </c>
      <c r="O54" s="16"/>
    </row>
    <row r="55" spans="1:15" s="7" customFormat="1" ht="15">
      <c r="A55" s="14" t="s">
        <v>136</v>
      </c>
      <c r="B55" s="36"/>
      <c r="C55" s="10"/>
      <c r="D55" s="64"/>
      <c r="E55" s="53"/>
      <c r="F55" s="10"/>
      <c r="G55" s="64"/>
      <c r="H55" s="36"/>
      <c r="I55" s="10"/>
      <c r="J55" s="64"/>
      <c r="K55" s="36"/>
      <c r="L55" s="10"/>
      <c r="M55" s="64"/>
      <c r="N55" s="55">
        <f t="shared" si="4"/>
        <v>0</v>
      </c>
      <c r="O55" s="16"/>
    </row>
    <row r="56" spans="1:15" s="7" customFormat="1" ht="15">
      <c r="A56" s="62" t="s">
        <v>97</v>
      </c>
      <c r="B56" s="36"/>
      <c r="C56" s="10"/>
      <c r="D56" s="64"/>
      <c r="E56" s="53"/>
      <c r="F56" s="10"/>
      <c r="G56" s="64"/>
      <c r="H56" s="36"/>
      <c r="I56" s="10"/>
      <c r="J56" s="64"/>
      <c r="K56" s="36"/>
      <c r="L56" s="10"/>
      <c r="M56" s="64"/>
      <c r="N56" s="55">
        <f t="shared" si="4"/>
        <v>0</v>
      </c>
      <c r="O56" s="16"/>
    </row>
    <row r="57" spans="1:15" s="7" customFormat="1" ht="15">
      <c r="A57" s="14" t="s">
        <v>137</v>
      </c>
      <c r="B57" s="66"/>
      <c r="C57" s="75"/>
      <c r="D57" s="64"/>
      <c r="E57" s="67"/>
      <c r="F57" s="75"/>
      <c r="G57" s="64"/>
      <c r="H57" s="66"/>
      <c r="I57" s="75"/>
      <c r="J57" s="64"/>
      <c r="K57" s="66"/>
      <c r="L57" s="75"/>
      <c r="M57" s="64"/>
      <c r="N57" s="55">
        <f t="shared" si="4"/>
        <v>0</v>
      </c>
      <c r="O57" s="16"/>
    </row>
    <row r="58" spans="1:15" s="7" customFormat="1" ht="18" customHeight="1">
      <c r="A58" s="14" t="s">
        <v>138</v>
      </c>
      <c r="B58" s="66"/>
      <c r="C58" s="75"/>
      <c r="D58" s="64"/>
      <c r="E58" s="67"/>
      <c r="F58" s="75"/>
      <c r="G58" s="64"/>
      <c r="H58" s="232" t="s">
        <v>247</v>
      </c>
      <c r="I58" s="233">
        <v>41628</v>
      </c>
      <c r="J58" s="231">
        <v>690.7</v>
      </c>
      <c r="K58" s="66"/>
      <c r="L58" s="75"/>
      <c r="M58" s="64"/>
      <c r="N58" s="55">
        <f t="shared" si="4"/>
        <v>690.7</v>
      </c>
      <c r="O58" s="16"/>
    </row>
    <row r="59" spans="1:15" s="7" customFormat="1" ht="18.75" customHeight="1">
      <c r="A59" s="14" t="s">
        <v>266</v>
      </c>
      <c r="B59" s="66"/>
      <c r="C59" s="75"/>
      <c r="D59" s="64"/>
      <c r="E59" s="67"/>
      <c r="F59" s="75"/>
      <c r="G59" s="64"/>
      <c r="H59" s="66"/>
      <c r="I59" s="75"/>
      <c r="J59" s="64"/>
      <c r="K59" s="66"/>
      <c r="L59" s="75"/>
      <c r="M59" s="64"/>
      <c r="N59" s="55">
        <f t="shared" si="4"/>
        <v>0</v>
      </c>
      <c r="O59" s="16"/>
    </row>
    <row r="60" spans="1:15" s="7" customFormat="1" ht="15.75" thickBot="1">
      <c r="A60" s="14" t="s">
        <v>139</v>
      </c>
      <c r="B60" s="66"/>
      <c r="C60" s="75"/>
      <c r="D60" s="64"/>
      <c r="E60" s="67"/>
      <c r="F60" s="75"/>
      <c r="G60" s="64"/>
      <c r="H60" s="66"/>
      <c r="I60" s="75"/>
      <c r="J60" s="64"/>
      <c r="K60" s="66"/>
      <c r="L60" s="75"/>
      <c r="M60" s="64"/>
      <c r="N60" s="55">
        <f t="shared" si="4"/>
        <v>0</v>
      </c>
      <c r="O60" s="16"/>
    </row>
    <row r="61" spans="1:15" s="7" customFormat="1" ht="19.5" thickBot="1">
      <c r="A61" s="4" t="s">
        <v>99</v>
      </c>
      <c r="B61" s="10"/>
      <c r="C61" s="10"/>
      <c r="D61" s="64">
        <f>O61/4</f>
        <v>17804.07</v>
      </c>
      <c r="E61" s="10"/>
      <c r="F61" s="10"/>
      <c r="G61" s="64">
        <f>O61/4</f>
        <v>17804.07</v>
      </c>
      <c r="H61" s="10"/>
      <c r="I61" s="10"/>
      <c r="J61" s="64">
        <f>O61/4</f>
        <v>17804.07</v>
      </c>
      <c r="K61" s="10"/>
      <c r="L61" s="10"/>
      <c r="M61" s="64">
        <f>O61/4</f>
        <v>17804.07</v>
      </c>
      <c r="N61" s="55">
        <f t="shared" si="4"/>
        <v>71216.28</v>
      </c>
      <c r="O61" s="96">
        <v>71216.28</v>
      </c>
    </row>
    <row r="62" spans="1:15" s="6" customFormat="1" ht="20.25" thickBot="1">
      <c r="A62" s="46" t="s">
        <v>4</v>
      </c>
      <c r="B62" s="99"/>
      <c r="C62" s="100"/>
      <c r="D62" s="103">
        <f>SUM(D5:D61)</f>
        <v>159305.97</v>
      </c>
      <c r="E62" s="101"/>
      <c r="F62" s="100"/>
      <c r="G62" s="103">
        <f>SUM(G5:G61)</f>
        <v>135510.08</v>
      </c>
      <c r="H62" s="102"/>
      <c r="I62" s="100"/>
      <c r="J62" s="103">
        <f>SUM(J5:J61)</f>
        <v>130867.98</v>
      </c>
      <c r="K62" s="102"/>
      <c r="L62" s="100"/>
      <c r="M62" s="103">
        <f>SUM(M5:M61)</f>
        <v>117387.36</v>
      </c>
      <c r="N62" s="55">
        <f t="shared" si="4"/>
        <v>543071.39</v>
      </c>
      <c r="O62" s="25">
        <f>SUM(O5:O60)</f>
        <v>389050.14</v>
      </c>
    </row>
    <row r="63" spans="1:15" s="11" customFormat="1" ht="20.25" hidden="1" thickBot="1">
      <c r="A63" s="47" t="s">
        <v>2</v>
      </c>
      <c r="B63" s="76"/>
      <c r="C63" s="77"/>
      <c r="D63" s="78"/>
      <c r="E63" s="79"/>
      <c r="F63" s="77"/>
      <c r="G63" s="80"/>
      <c r="H63" s="76"/>
      <c r="I63" s="77"/>
      <c r="J63" s="78"/>
      <c r="K63" s="76"/>
      <c r="L63" s="77"/>
      <c r="M63" s="78"/>
      <c r="N63" s="54"/>
      <c r="O63" s="26"/>
    </row>
    <row r="64" spans="1:15" s="13" customFormat="1" ht="39.75" customHeight="1" thickBot="1">
      <c r="A64" s="315" t="s">
        <v>3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7"/>
      <c r="O64" s="27"/>
    </row>
    <row r="65" spans="1:15" s="7" customFormat="1" ht="15" customHeight="1">
      <c r="A65" s="256" t="s">
        <v>195</v>
      </c>
      <c r="B65" s="36"/>
      <c r="C65" s="10"/>
      <c r="D65" s="41"/>
      <c r="E65" s="320" t="s">
        <v>196</v>
      </c>
      <c r="F65" s="322">
        <v>41495</v>
      </c>
      <c r="G65" s="324">
        <v>244090.82</v>
      </c>
      <c r="H65" s="53"/>
      <c r="I65" s="10"/>
      <c r="J65" s="41"/>
      <c r="K65" s="36"/>
      <c r="L65" s="10"/>
      <c r="M65" s="41"/>
      <c r="N65" s="53"/>
      <c r="O65" s="65"/>
    </row>
    <row r="66" spans="1:15" s="7" customFormat="1" ht="12.75" customHeight="1">
      <c r="A66" s="256" t="s">
        <v>153</v>
      </c>
      <c r="B66" s="67"/>
      <c r="C66" s="75"/>
      <c r="D66" s="41"/>
      <c r="E66" s="321"/>
      <c r="F66" s="323"/>
      <c r="G66" s="325"/>
      <c r="H66" s="53"/>
      <c r="I66" s="75"/>
      <c r="J66" s="41"/>
      <c r="K66" s="53"/>
      <c r="L66" s="75"/>
      <c r="M66" s="41"/>
      <c r="N66" s="53"/>
      <c r="O66" s="65"/>
    </row>
    <row r="67" spans="1:15" s="7" customFormat="1" ht="15">
      <c r="A67" s="256" t="s">
        <v>154</v>
      </c>
      <c r="B67" s="67"/>
      <c r="C67" s="75"/>
      <c r="D67" s="41"/>
      <c r="E67" s="67"/>
      <c r="F67" s="75"/>
      <c r="G67" s="64"/>
      <c r="H67" s="53"/>
      <c r="I67" s="75"/>
      <c r="J67" s="41"/>
      <c r="K67" s="53">
        <v>50</v>
      </c>
      <c r="L67" s="254">
        <v>41759</v>
      </c>
      <c r="M67" s="40">
        <v>47534.86</v>
      </c>
      <c r="N67" s="53"/>
      <c r="O67" s="65"/>
    </row>
    <row r="68" spans="1:15" s="7" customFormat="1" ht="18.75" customHeight="1">
      <c r="A68" s="256" t="s">
        <v>162</v>
      </c>
      <c r="B68" s="67"/>
      <c r="C68" s="75"/>
      <c r="D68" s="41"/>
      <c r="E68" s="320" t="s">
        <v>235</v>
      </c>
      <c r="F68" s="322" t="s">
        <v>238</v>
      </c>
      <c r="G68" s="324">
        <v>35005.34</v>
      </c>
      <c r="H68" s="320"/>
      <c r="I68" s="322"/>
      <c r="J68" s="324"/>
      <c r="K68" s="53"/>
      <c r="L68" s="75"/>
      <c r="M68" s="41"/>
      <c r="N68" s="53"/>
      <c r="O68" s="65"/>
    </row>
    <row r="69" spans="1:15" s="7" customFormat="1" ht="12.75">
      <c r="A69" s="256" t="s">
        <v>163</v>
      </c>
      <c r="B69" s="67"/>
      <c r="C69" s="75"/>
      <c r="D69" s="41"/>
      <c r="E69" s="321"/>
      <c r="F69" s="323"/>
      <c r="G69" s="325"/>
      <c r="H69" s="321"/>
      <c r="I69" s="323"/>
      <c r="J69" s="325"/>
      <c r="K69" s="53"/>
      <c r="L69" s="75"/>
      <c r="M69" s="41"/>
      <c r="N69" s="53"/>
      <c r="O69" s="65"/>
    </row>
    <row r="70" spans="1:15" s="7" customFormat="1" ht="26.25" thickBot="1">
      <c r="A70" s="256" t="s">
        <v>245</v>
      </c>
      <c r="B70" s="67"/>
      <c r="C70" s="75"/>
      <c r="D70" s="41"/>
      <c r="E70" s="67"/>
      <c r="F70" s="75"/>
      <c r="G70" s="41"/>
      <c r="H70" s="232" t="s">
        <v>235</v>
      </c>
      <c r="I70" s="233" t="s">
        <v>237</v>
      </c>
      <c r="J70" s="231">
        <v>6854.99</v>
      </c>
      <c r="K70" s="10"/>
      <c r="L70" s="75"/>
      <c r="M70" s="41"/>
      <c r="N70" s="10"/>
      <c r="O70" s="65"/>
    </row>
    <row r="71" spans="1:15" s="86" customFormat="1" ht="20.25" thickBot="1">
      <c r="A71" s="81" t="s">
        <v>4</v>
      </c>
      <c r="B71" s="82"/>
      <c r="C71" s="93"/>
      <c r="D71" s="93">
        <f>SUM(D65:D70)</f>
        <v>0</v>
      </c>
      <c r="E71" s="93"/>
      <c r="F71" s="93"/>
      <c r="G71" s="93">
        <f>SUM(G65:G70)</f>
        <v>279096.16</v>
      </c>
      <c r="H71" s="93"/>
      <c r="I71" s="93"/>
      <c r="J71" s="93">
        <f>SUM(J65:J70)</f>
        <v>6854.99</v>
      </c>
      <c r="K71" s="93"/>
      <c r="L71" s="93"/>
      <c r="M71" s="93">
        <f>SUM(M65:M70)</f>
        <v>47534.86</v>
      </c>
      <c r="N71" s="55">
        <f>M71+J71+G71+D71</f>
        <v>333486.01</v>
      </c>
      <c r="O71" s="85"/>
    </row>
    <row r="72" spans="1:15" s="7" customFormat="1" ht="42" customHeight="1">
      <c r="A72" s="315" t="s">
        <v>28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7"/>
      <c r="O72" s="17"/>
    </row>
    <row r="73" spans="1:15" s="7" customFormat="1" ht="15">
      <c r="A73" s="44" t="s">
        <v>173</v>
      </c>
      <c r="B73" s="229">
        <v>107</v>
      </c>
      <c r="C73" s="230">
        <v>41402</v>
      </c>
      <c r="D73" s="231">
        <v>237.28</v>
      </c>
      <c r="E73" s="24"/>
      <c r="F73" s="1"/>
      <c r="G73" s="17"/>
      <c r="H73" s="37"/>
      <c r="I73" s="1"/>
      <c r="J73" s="42"/>
      <c r="K73" s="37"/>
      <c r="L73" s="1"/>
      <c r="M73" s="42"/>
      <c r="N73" s="53"/>
      <c r="O73" s="24"/>
    </row>
    <row r="74" spans="1:15" s="7" customFormat="1" ht="15">
      <c r="A74" s="44" t="s">
        <v>178</v>
      </c>
      <c r="B74" s="232" t="s">
        <v>179</v>
      </c>
      <c r="C74" s="233">
        <v>41402</v>
      </c>
      <c r="D74" s="231">
        <v>668.41</v>
      </c>
      <c r="E74" s="53"/>
      <c r="F74" s="10"/>
      <c r="G74" s="19"/>
      <c r="H74" s="36"/>
      <c r="I74" s="10"/>
      <c r="J74" s="41"/>
      <c r="K74" s="36">
        <v>50</v>
      </c>
      <c r="L74" s="230">
        <v>41759</v>
      </c>
      <c r="M74" s="40">
        <v>688.69</v>
      </c>
      <c r="N74" s="53"/>
      <c r="O74" s="24"/>
    </row>
    <row r="75" spans="1:15" s="7" customFormat="1" ht="15">
      <c r="A75" s="44" t="s">
        <v>180</v>
      </c>
      <c r="B75" s="232" t="s">
        <v>179</v>
      </c>
      <c r="C75" s="233">
        <v>41402</v>
      </c>
      <c r="D75" s="231">
        <v>671.38</v>
      </c>
      <c r="E75" s="53"/>
      <c r="F75" s="10"/>
      <c r="G75" s="19"/>
      <c r="H75" s="36"/>
      <c r="I75" s="10"/>
      <c r="J75" s="41"/>
      <c r="K75" s="36"/>
      <c r="L75" s="10"/>
      <c r="M75" s="41"/>
      <c r="N75" s="53"/>
      <c r="O75" s="24"/>
    </row>
    <row r="76" spans="1:15" s="7" customFormat="1" ht="26.25" customHeight="1">
      <c r="A76" s="44" t="s">
        <v>181</v>
      </c>
      <c r="B76" s="232" t="s">
        <v>179</v>
      </c>
      <c r="C76" s="233">
        <v>41402</v>
      </c>
      <c r="D76" s="231">
        <v>5043.4</v>
      </c>
      <c r="E76" s="53"/>
      <c r="F76" s="10"/>
      <c r="G76" s="19"/>
      <c r="H76" s="36"/>
      <c r="I76" s="10"/>
      <c r="J76" s="41"/>
      <c r="K76" s="36"/>
      <c r="L76" s="10"/>
      <c r="M76" s="41"/>
      <c r="N76" s="53"/>
      <c r="O76" s="24"/>
    </row>
    <row r="77" spans="1:15" s="7" customFormat="1" ht="15">
      <c r="A77" s="44" t="s">
        <v>183</v>
      </c>
      <c r="B77" s="232" t="s">
        <v>184</v>
      </c>
      <c r="C77" s="233">
        <v>41467</v>
      </c>
      <c r="D77" s="231">
        <v>736.42</v>
      </c>
      <c r="E77" s="53"/>
      <c r="F77" s="10"/>
      <c r="G77" s="19"/>
      <c r="H77" s="36"/>
      <c r="I77" s="10"/>
      <c r="J77" s="41"/>
      <c r="K77" s="36"/>
      <c r="L77" s="10"/>
      <c r="M77" s="41"/>
      <c r="N77" s="53"/>
      <c r="O77" s="24"/>
    </row>
    <row r="78" spans="1:15" s="7" customFormat="1" ht="15">
      <c r="A78" s="44" t="s">
        <v>193</v>
      </c>
      <c r="B78" s="36"/>
      <c r="C78" s="10"/>
      <c r="D78" s="41"/>
      <c r="E78" s="232" t="s">
        <v>192</v>
      </c>
      <c r="F78" s="233">
        <v>41509</v>
      </c>
      <c r="G78" s="231">
        <v>20328.6</v>
      </c>
      <c r="H78" s="36"/>
      <c r="I78" s="10"/>
      <c r="J78" s="41"/>
      <c r="K78" s="36"/>
      <c r="L78" s="10"/>
      <c r="M78" s="41"/>
      <c r="N78" s="53"/>
      <c r="O78" s="24"/>
    </row>
    <row r="79" spans="1:15" s="7" customFormat="1" ht="15">
      <c r="A79" s="44" t="s">
        <v>194</v>
      </c>
      <c r="B79" s="36"/>
      <c r="C79" s="10"/>
      <c r="D79" s="41"/>
      <c r="E79" s="232" t="s">
        <v>192</v>
      </c>
      <c r="F79" s="233">
        <v>41509</v>
      </c>
      <c r="G79" s="231">
        <v>368.66</v>
      </c>
      <c r="H79" s="36"/>
      <c r="I79" s="10"/>
      <c r="J79" s="41"/>
      <c r="K79" s="36"/>
      <c r="L79" s="10"/>
      <c r="M79" s="41"/>
      <c r="N79" s="53"/>
      <c r="O79" s="24"/>
    </row>
    <row r="80" spans="1:15" s="7" customFormat="1" ht="15">
      <c r="A80" s="44" t="s">
        <v>197</v>
      </c>
      <c r="B80" s="36"/>
      <c r="C80" s="10"/>
      <c r="D80" s="41"/>
      <c r="E80" s="232" t="s">
        <v>198</v>
      </c>
      <c r="F80" s="233">
        <v>41488</v>
      </c>
      <c r="G80" s="231">
        <v>237.28</v>
      </c>
      <c r="H80" s="36"/>
      <c r="I80" s="10"/>
      <c r="J80" s="41"/>
      <c r="K80" s="36"/>
      <c r="L80" s="10"/>
      <c r="M80" s="41"/>
      <c r="N80" s="53"/>
      <c r="O80" s="24"/>
    </row>
    <row r="81" spans="1:15" s="7" customFormat="1" ht="15">
      <c r="A81" s="44" t="s">
        <v>199</v>
      </c>
      <c r="B81" s="36"/>
      <c r="C81" s="10"/>
      <c r="D81" s="41"/>
      <c r="E81" s="232" t="s">
        <v>200</v>
      </c>
      <c r="F81" s="233">
        <v>41516</v>
      </c>
      <c r="G81" s="231">
        <v>466.03</v>
      </c>
      <c r="H81" s="36"/>
      <c r="I81" s="10"/>
      <c r="J81" s="41"/>
      <c r="K81" s="36"/>
      <c r="L81" s="10"/>
      <c r="M81" s="41"/>
      <c r="N81" s="53"/>
      <c r="O81" s="24"/>
    </row>
    <row r="82" spans="1:15" s="7" customFormat="1" ht="15">
      <c r="A82" s="44" t="s">
        <v>201</v>
      </c>
      <c r="B82" s="36"/>
      <c r="C82" s="10"/>
      <c r="D82" s="41"/>
      <c r="E82" s="232" t="s">
        <v>202</v>
      </c>
      <c r="F82" s="233">
        <v>41523</v>
      </c>
      <c r="G82" s="231">
        <v>149.3</v>
      </c>
      <c r="H82" s="36"/>
      <c r="I82" s="10"/>
      <c r="J82" s="41"/>
      <c r="K82" s="36"/>
      <c r="L82" s="10"/>
      <c r="M82" s="41"/>
      <c r="N82" s="53"/>
      <c r="O82" s="24"/>
    </row>
    <row r="83" spans="1:15" s="7" customFormat="1" ht="15">
      <c r="A83" s="44" t="s">
        <v>204</v>
      </c>
      <c r="B83" s="36"/>
      <c r="C83" s="10"/>
      <c r="D83" s="41"/>
      <c r="E83" s="232" t="s">
        <v>203</v>
      </c>
      <c r="F83" s="233">
        <v>41530</v>
      </c>
      <c r="G83" s="231">
        <v>843.19</v>
      </c>
      <c r="H83" s="36"/>
      <c r="I83" s="10"/>
      <c r="J83" s="41"/>
      <c r="K83" s="36"/>
      <c r="L83" s="10"/>
      <c r="M83" s="41"/>
      <c r="N83" s="53"/>
      <c r="O83" s="24"/>
    </row>
    <row r="84" spans="1:15" s="7" customFormat="1" ht="15">
      <c r="A84" s="44" t="s">
        <v>205</v>
      </c>
      <c r="B84" s="36"/>
      <c r="C84" s="10"/>
      <c r="D84" s="41"/>
      <c r="E84" s="232" t="s">
        <v>206</v>
      </c>
      <c r="F84" s="233">
        <v>41537</v>
      </c>
      <c r="G84" s="231">
        <v>14455.39</v>
      </c>
      <c r="H84" s="36"/>
      <c r="I84" s="10"/>
      <c r="J84" s="41"/>
      <c r="K84" s="36"/>
      <c r="L84" s="10"/>
      <c r="M84" s="41"/>
      <c r="N84" s="53"/>
      <c r="O84" s="24"/>
    </row>
    <row r="85" spans="1:15" s="7" customFormat="1" ht="15">
      <c r="A85" s="44" t="s">
        <v>207</v>
      </c>
      <c r="B85" s="36"/>
      <c r="C85" s="10"/>
      <c r="D85" s="41"/>
      <c r="E85" s="232" t="s">
        <v>208</v>
      </c>
      <c r="F85" s="233">
        <v>41547</v>
      </c>
      <c r="G85" s="231">
        <v>2551.82</v>
      </c>
      <c r="H85" s="36"/>
      <c r="I85" s="10"/>
      <c r="J85" s="41"/>
      <c r="K85" s="36"/>
      <c r="L85" s="10"/>
      <c r="M85" s="41"/>
      <c r="N85" s="53"/>
      <c r="O85" s="24"/>
    </row>
    <row r="86" spans="1:15" s="7" customFormat="1" ht="15">
      <c r="A86" s="44" t="s">
        <v>210</v>
      </c>
      <c r="B86" s="36"/>
      <c r="C86" s="10"/>
      <c r="D86" s="41"/>
      <c r="E86" s="232" t="s">
        <v>211</v>
      </c>
      <c r="F86" s="233">
        <v>41544</v>
      </c>
      <c r="G86" s="231">
        <v>2602.73</v>
      </c>
      <c r="H86" s="36"/>
      <c r="I86" s="10"/>
      <c r="J86" s="41"/>
      <c r="K86" s="36"/>
      <c r="L86" s="10"/>
      <c r="M86" s="41"/>
      <c r="N86" s="53"/>
      <c r="O86" s="24"/>
    </row>
    <row r="87" spans="1:15" s="7" customFormat="1" ht="15">
      <c r="A87" s="44" t="s">
        <v>212</v>
      </c>
      <c r="B87" s="36"/>
      <c r="C87" s="10"/>
      <c r="D87" s="41"/>
      <c r="E87" s="232" t="s">
        <v>211</v>
      </c>
      <c r="F87" s="233">
        <v>41544</v>
      </c>
      <c r="G87" s="231">
        <v>688.69</v>
      </c>
      <c r="H87" s="36"/>
      <c r="I87" s="10"/>
      <c r="J87" s="41"/>
      <c r="K87" s="36"/>
      <c r="L87" s="10"/>
      <c r="M87" s="41"/>
      <c r="N87" s="53"/>
      <c r="O87" s="24"/>
    </row>
    <row r="88" spans="1:15" s="7" customFormat="1" ht="15">
      <c r="A88" s="44" t="s">
        <v>214</v>
      </c>
      <c r="B88" s="36"/>
      <c r="C88" s="10"/>
      <c r="D88" s="41"/>
      <c r="E88" s="232" t="s">
        <v>213</v>
      </c>
      <c r="F88" s="233">
        <v>41558</v>
      </c>
      <c r="G88" s="231">
        <v>237.28</v>
      </c>
      <c r="H88" s="36"/>
      <c r="I88" s="10"/>
      <c r="J88" s="41"/>
      <c r="K88" s="36"/>
      <c r="L88" s="10"/>
      <c r="M88" s="41"/>
      <c r="N88" s="53"/>
      <c r="O88" s="24"/>
    </row>
    <row r="89" spans="1:15" s="7" customFormat="1" ht="15">
      <c r="A89" s="44" t="s">
        <v>215</v>
      </c>
      <c r="B89" s="66"/>
      <c r="C89" s="75"/>
      <c r="D89" s="56"/>
      <c r="E89" s="232" t="s">
        <v>216</v>
      </c>
      <c r="F89" s="233">
        <v>41547</v>
      </c>
      <c r="G89" s="231">
        <v>1443.51</v>
      </c>
      <c r="H89" s="66"/>
      <c r="I89" s="75"/>
      <c r="J89" s="56"/>
      <c r="K89" s="66"/>
      <c r="L89" s="75"/>
      <c r="M89" s="56"/>
      <c r="N89" s="53"/>
      <c r="O89" s="24"/>
    </row>
    <row r="90" spans="1:15" s="7" customFormat="1" ht="15">
      <c r="A90" s="44" t="s">
        <v>217</v>
      </c>
      <c r="B90" s="36"/>
      <c r="C90" s="10"/>
      <c r="D90" s="41"/>
      <c r="E90" s="232" t="s">
        <v>216</v>
      </c>
      <c r="F90" s="233">
        <v>41547</v>
      </c>
      <c r="G90" s="231">
        <v>237.28</v>
      </c>
      <c r="H90" s="66"/>
      <c r="I90" s="75"/>
      <c r="J90" s="56"/>
      <c r="K90" s="66"/>
      <c r="L90" s="75"/>
      <c r="M90" s="56"/>
      <c r="N90" s="53"/>
      <c r="O90" s="24"/>
    </row>
    <row r="91" spans="1:15" s="7" customFormat="1" ht="25.5">
      <c r="A91" s="44" t="s">
        <v>240</v>
      </c>
      <c r="B91" s="66"/>
      <c r="C91" s="75"/>
      <c r="D91" s="56"/>
      <c r="E91" s="239"/>
      <c r="F91" s="233"/>
      <c r="G91" s="237"/>
      <c r="H91" s="232" t="s">
        <v>235</v>
      </c>
      <c r="I91" s="233" t="s">
        <v>241</v>
      </c>
      <c r="J91" s="231">
        <v>685.74</v>
      </c>
      <c r="K91" s="66"/>
      <c r="L91" s="75"/>
      <c r="M91" s="56"/>
      <c r="N91" s="53"/>
      <c r="O91" s="24"/>
    </row>
    <row r="92" spans="1:15" s="7" customFormat="1" ht="25.5">
      <c r="A92" s="44" t="s">
        <v>242</v>
      </c>
      <c r="B92" s="66"/>
      <c r="C92" s="75"/>
      <c r="D92" s="56"/>
      <c r="E92" s="239"/>
      <c r="F92" s="233"/>
      <c r="G92" s="237"/>
      <c r="H92" s="232" t="s">
        <v>235</v>
      </c>
      <c r="I92" s="233" t="s">
        <v>243</v>
      </c>
      <c r="J92" s="231">
        <v>2603.87</v>
      </c>
      <c r="K92" s="66"/>
      <c r="L92" s="75"/>
      <c r="M92" s="56"/>
      <c r="N92" s="53"/>
      <c r="O92" s="24"/>
    </row>
    <row r="93" spans="1:15" s="7" customFormat="1" ht="25.5">
      <c r="A93" s="44" t="s">
        <v>244</v>
      </c>
      <c r="B93" s="66"/>
      <c r="C93" s="75"/>
      <c r="D93" s="56"/>
      <c r="E93" s="239"/>
      <c r="F93" s="233"/>
      <c r="G93" s="237"/>
      <c r="H93" s="232" t="s">
        <v>235</v>
      </c>
      <c r="I93" s="233" t="s">
        <v>243</v>
      </c>
      <c r="J93" s="231">
        <v>399.28</v>
      </c>
      <c r="K93" s="66"/>
      <c r="L93" s="75"/>
      <c r="M93" s="56"/>
      <c r="N93" s="53"/>
      <c r="O93" s="24"/>
    </row>
    <row r="94" spans="1:15" s="282" customFormat="1" ht="25.5">
      <c r="A94" s="271" t="s">
        <v>246</v>
      </c>
      <c r="B94" s="272"/>
      <c r="C94" s="273"/>
      <c r="D94" s="274"/>
      <c r="E94" s="275"/>
      <c r="F94" s="262"/>
      <c r="G94" s="276"/>
      <c r="H94" s="261" t="s">
        <v>235</v>
      </c>
      <c r="I94" s="262" t="s">
        <v>243</v>
      </c>
      <c r="J94" s="263">
        <v>5198.83</v>
      </c>
      <c r="K94" s="277"/>
      <c r="L94" s="278"/>
      <c r="M94" s="279"/>
      <c r="N94" s="280"/>
      <c r="O94" s="281"/>
    </row>
    <row r="95" spans="1:15" s="7" customFormat="1" ht="15">
      <c r="A95" s="44" t="s">
        <v>248</v>
      </c>
      <c r="B95" s="66"/>
      <c r="C95" s="75"/>
      <c r="D95" s="56"/>
      <c r="E95" s="239"/>
      <c r="F95" s="233"/>
      <c r="G95" s="237"/>
      <c r="H95" s="232" t="s">
        <v>249</v>
      </c>
      <c r="I95" s="233">
        <v>41639</v>
      </c>
      <c r="J95" s="231">
        <v>190.23</v>
      </c>
      <c r="K95" s="66"/>
      <c r="L95" s="75"/>
      <c r="M95" s="56"/>
      <c r="N95" s="53"/>
      <c r="O95" s="24"/>
    </row>
    <row r="96" spans="1:15" s="7" customFormat="1" ht="15">
      <c r="A96" s="44" t="s">
        <v>250</v>
      </c>
      <c r="B96" s="66"/>
      <c r="C96" s="75"/>
      <c r="D96" s="56"/>
      <c r="E96" s="239"/>
      <c r="F96" s="233"/>
      <c r="G96" s="237"/>
      <c r="H96" s="232" t="s">
        <v>249</v>
      </c>
      <c r="I96" s="233">
        <v>41639</v>
      </c>
      <c r="J96" s="231">
        <v>3827.16</v>
      </c>
      <c r="K96" s="66"/>
      <c r="L96" s="75"/>
      <c r="M96" s="56"/>
      <c r="N96" s="53"/>
      <c r="O96" s="24"/>
    </row>
    <row r="97" spans="1:15" s="7" customFormat="1" ht="15">
      <c r="A97" s="44" t="s">
        <v>251</v>
      </c>
      <c r="B97" s="66"/>
      <c r="C97" s="75"/>
      <c r="D97" s="56"/>
      <c r="E97" s="239"/>
      <c r="F97" s="233"/>
      <c r="G97" s="237"/>
      <c r="H97" s="232" t="s">
        <v>252</v>
      </c>
      <c r="I97" s="233">
        <v>41649</v>
      </c>
      <c r="J97" s="231">
        <v>73.25</v>
      </c>
      <c r="K97" s="66"/>
      <c r="L97" s="75"/>
      <c r="M97" s="56"/>
      <c r="N97" s="53"/>
      <c r="O97" s="24"/>
    </row>
    <row r="98" spans="1:15" s="7" customFormat="1" ht="15">
      <c r="A98" s="44" t="s">
        <v>254</v>
      </c>
      <c r="B98" s="66"/>
      <c r="C98" s="75"/>
      <c r="D98" s="56"/>
      <c r="E98" s="239"/>
      <c r="F98" s="233"/>
      <c r="G98" s="237"/>
      <c r="H98" s="232" t="s">
        <v>253</v>
      </c>
      <c r="I98" s="233">
        <v>41656</v>
      </c>
      <c r="J98" s="231">
        <v>237.28</v>
      </c>
      <c r="K98" s="66"/>
      <c r="L98" s="75"/>
      <c r="M98" s="56"/>
      <c r="N98" s="53"/>
      <c r="O98" s="24"/>
    </row>
    <row r="99" spans="1:15" s="7" customFormat="1" ht="15">
      <c r="A99" s="44" t="s">
        <v>255</v>
      </c>
      <c r="B99" s="66"/>
      <c r="C99" s="75"/>
      <c r="D99" s="56"/>
      <c r="E99" s="239"/>
      <c r="F99" s="233"/>
      <c r="G99" s="237"/>
      <c r="H99" s="232" t="s">
        <v>253</v>
      </c>
      <c r="I99" s="233">
        <v>41656</v>
      </c>
      <c r="J99" s="231">
        <v>313.42</v>
      </c>
      <c r="K99" s="66"/>
      <c r="L99" s="75"/>
      <c r="M99" s="56"/>
      <c r="N99" s="53"/>
      <c r="O99" s="24"/>
    </row>
    <row r="100" spans="1:15" s="7" customFormat="1" ht="15">
      <c r="A100" s="44" t="s">
        <v>256</v>
      </c>
      <c r="B100" s="66"/>
      <c r="C100" s="75"/>
      <c r="D100" s="56"/>
      <c r="E100" s="239"/>
      <c r="F100" s="233"/>
      <c r="G100" s="237"/>
      <c r="H100" s="232" t="s">
        <v>253</v>
      </c>
      <c r="I100" s="233">
        <v>41656</v>
      </c>
      <c r="J100" s="231">
        <v>7480.95</v>
      </c>
      <c r="K100" s="66"/>
      <c r="L100" s="75"/>
      <c r="M100" s="56"/>
      <c r="N100" s="53"/>
      <c r="O100" s="24"/>
    </row>
    <row r="101" spans="1:15" s="7" customFormat="1" ht="15">
      <c r="A101" s="44" t="s">
        <v>258</v>
      </c>
      <c r="B101" s="66"/>
      <c r="C101" s="75"/>
      <c r="D101" s="56"/>
      <c r="E101" s="239"/>
      <c r="F101" s="233"/>
      <c r="G101" s="255"/>
      <c r="H101" s="232" t="s">
        <v>257</v>
      </c>
      <c r="I101" s="233">
        <v>41663</v>
      </c>
      <c r="J101" s="231">
        <v>595.65</v>
      </c>
      <c r="K101" s="66"/>
      <c r="L101" s="75"/>
      <c r="M101" s="56"/>
      <c r="N101" s="53"/>
      <c r="O101" s="24"/>
    </row>
    <row r="102" spans="1:15" s="7" customFormat="1" ht="15">
      <c r="A102" s="44" t="s">
        <v>259</v>
      </c>
      <c r="B102" s="66"/>
      <c r="C102" s="75"/>
      <c r="D102" s="56"/>
      <c r="E102" s="239"/>
      <c r="F102" s="233"/>
      <c r="G102" s="255"/>
      <c r="H102" s="232" t="s">
        <v>260</v>
      </c>
      <c r="I102" s="233">
        <v>41670</v>
      </c>
      <c r="J102" s="231">
        <v>4611.81</v>
      </c>
      <c r="K102" s="66"/>
      <c r="L102" s="75"/>
      <c r="M102" s="56"/>
      <c r="N102" s="53"/>
      <c r="O102" s="24"/>
    </row>
    <row r="103" spans="1:15" s="7" customFormat="1" ht="15">
      <c r="A103" s="44" t="s">
        <v>261</v>
      </c>
      <c r="B103" s="66"/>
      <c r="C103" s="75"/>
      <c r="D103" s="56"/>
      <c r="E103" s="239"/>
      <c r="F103" s="233"/>
      <c r="G103" s="255"/>
      <c r="H103" s="232" t="s">
        <v>260</v>
      </c>
      <c r="I103" s="233">
        <v>41670</v>
      </c>
      <c r="J103" s="231">
        <v>889.81</v>
      </c>
      <c r="K103" s="66"/>
      <c r="L103" s="75"/>
      <c r="M103" s="56"/>
      <c r="N103" s="53"/>
      <c r="O103" s="24"/>
    </row>
    <row r="104" spans="1:15" s="7" customFormat="1" ht="15">
      <c r="A104" s="44" t="s">
        <v>262</v>
      </c>
      <c r="B104" s="66"/>
      <c r="C104" s="75"/>
      <c r="D104" s="56"/>
      <c r="E104" s="239"/>
      <c r="F104" s="233"/>
      <c r="G104" s="255"/>
      <c r="H104" s="232" t="s">
        <v>260</v>
      </c>
      <c r="I104" s="233">
        <v>41670</v>
      </c>
      <c r="J104" s="231">
        <v>595.65</v>
      </c>
      <c r="K104" s="66"/>
      <c r="L104" s="75"/>
      <c r="M104" s="56"/>
      <c r="N104" s="53"/>
      <c r="O104" s="24"/>
    </row>
    <row r="105" spans="1:15" s="7" customFormat="1" ht="15">
      <c r="A105" s="44" t="s">
        <v>264</v>
      </c>
      <c r="B105" s="66"/>
      <c r="C105" s="75"/>
      <c r="D105" s="56"/>
      <c r="E105" s="239"/>
      <c r="F105" s="233"/>
      <c r="G105" s="255"/>
      <c r="H105" s="232"/>
      <c r="I105" s="233"/>
      <c r="J105" s="231"/>
      <c r="K105" s="232" t="s">
        <v>263</v>
      </c>
      <c r="L105" s="233">
        <v>41677</v>
      </c>
      <c r="M105" s="231">
        <v>73.25</v>
      </c>
      <c r="N105" s="53"/>
      <c r="O105" s="24"/>
    </row>
    <row r="106" spans="1:15" s="7" customFormat="1" ht="15">
      <c r="A106" s="44" t="s">
        <v>265</v>
      </c>
      <c r="B106" s="66"/>
      <c r="C106" s="75"/>
      <c r="D106" s="56"/>
      <c r="E106" s="239"/>
      <c r="F106" s="233"/>
      <c r="G106" s="255"/>
      <c r="H106" s="232"/>
      <c r="I106" s="233"/>
      <c r="J106" s="231"/>
      <c r="K106" s="232" t="s">
        <v>263</v>
      </c>
      <c r="L106" s="233">
        <v>41677</v>
      </c>
      <c r="M106" s="231">
        <v>2751.64</v>
      </c>
      <c r="N106" s="53"/>
      <c r="O106" s="24"/>
    </row>
    <row r="107" spans="1:15" s="7" customFormat="1" ht="15">
      <c r="A107" s="44" t="s">
        <v>276</v>
      </c>
      <c r="B107" s="36"/>
      <c r="C107" s="10"/>
      <c r="D107" s="41"/>
      <c r="E107" s="53"/>
      <c r="F107" s="10"/>
      <c r="G107" s="19"/>
      <c r="H107" s="36"/>
      <c r="I107" s="10"/>
      <c r="J107" s="41"/>
      <c r="K107" s="232" t="s">
        <v>277</v>
      </c>
      <c r="L107" s="233">
        <v>41696</v>
      </c>
      <c r="M107" s="231">
        <v>1342.11</v>
      </c>
      <c r="N107" s="53"/>
      <c r="O107" s="24"/>
    </row>
    <row r="108" spans="1:15" s="7" customFormat="1" ht="15">
      <c r="A108" s="44" t="s">
        <v>273</v>
      </c>
      <c r="B108" s="66"/>
      <c r="C108" s="75"/>
      <c r="D108" s="56"/>
      <c r="E108" s="239"/>
      <c r="F108" s="233"/>
      <c r="G108" s="255"/>
      <c r="H108" s="232"/>
      <c r="I108" s="233"/>
      <c r="J108" s="231"/>
      <c r="K108" s="232" t="s">
        <v>274</v>
      </c>
      <c r="L108" s="233">
        <v>41726</v>
      </c>
      <c r="M108" s="231">
        <v>339.08</v>
      </c>
      <c r="N108" s="53"/>
      <c r="O108" s="24"/>
    </row>
    <row r="109" spans="1:15" s="7" customFormat="1" ht="15">
      <c r="A109" s="44" t="s">
        <v>275</v>
      </c>
      <c r="B109" s="66"/>
      <c r="C109" s="75"/>
      <c r="D109" s="56"/>
      <c r="E109" s="239"/>
      <c r="F109" s="233"/>
      <c r="G109" s="255"/>
      <c r="H109" s="232"/>
      <c r="I109" s="233"/>
      <c r="J109" s="231"/>
      <c r="K109" s="232" t="s">
        <v>274</v>
      </c>
      <c r="L109" s="233">
        <v>41726</v>
      </c>
      <c r="M109" s="231">
        <v>1953.89</v>
      </c>
      <c r="N109" s="53"/>
      <c r="O109" s="24"/>
    </row>
    <row r="110" spans="1:15" s="7" customFormat="1" ht="25.5" customHeight="1">
      <c r="A110" s="44" t="s">
        <v>181</v>
      </c>
      <c r="B110" s="66"/>
      <c r="C110" s="75"/>
      <c r="D110" s="56"/>
      <c r="E110" s="239"/>
      <c r="F110" s="233"/>
      <c r="G110" s="255"/>
      <c r="H110" s="232"/>
      <c r="I110" s="233"/>
      <c r="J110" s="231"/>
      <c r="K110" s="232" t="s">
        <v>279</v>
      </c>
      <c r="L110" s="233">
        <v>41759</v>
      </c>
      <c r="M110" s="231">
        <v>4379.12</v>
      </c>
      <c r="N110" s="53"/>
      <c r="O110" s="24"/>
    </row>
    <row r="111" spans="1:15" s="7" customFormat="1" ht="25.5" customHeight="1">
      <c r="A111" s="44" t="s">
        <v>280</v>
      </c>
      <c r="B111" s="66"/>
      <c r="C111" s="75"/>
      <c r="D111" s="56"/>
      <c r="E111" s="239"/>
      <c r="F111" s="233"/>
      <c r="G111" s="255"/>
      <c r="H111" s="232"/>
      <c r="I111" s="233"/>
      <c r="J111" s="231"/>
      <c r="K111" s="232" t="s">
        <v>281</v>
      </c>
      <c r="L111" s="233">
        <v>41534</v>
      </c>
      <c r="M111" s="231">
        <v>780</v>
      </c>
      <c r="N111" s="53"/>
      <c r="O111" s="24"/>
    </row>
    <row r="112" spans="1:15" s="7" customFormat="1" ht="13.5" thickBot="1">
      <c r="A112" s="45"/>
      <c r="B112" s="66"/>
      <c r="C112" s="75"/>
      <c r="D112" s="56"/>
      <c r="E112" s="67"/>
      <c r="F112" s="75"/>
      <c r="G112" s="21"/>
      <c r="H112" s="66"/>
      <c r="I112" s="75"/>
      <c r="J112" s="56"/>
      <c r="K112" s="66"/>
      <c r="L112" s="75"/>
      <c r="M112" s="56"/>
      <c r="N112" s="53"/>
      <c r="O112" s="24"/>
    </row>
    <row r="113" spans="1:15" s="86" customFormat="1" ht="20.25" thickBot="1">
      <c r="A113" s="81" t="s">
        <v>4</v>
      </c>
      <c r="B113" s="82"/>
      <c r="C113" s="83"/>
      <c r="D113" s="87">
        <f>SUM(D73:D112)</f>
        <v>7356.89</v>
      </c>
      <c r="E113" s="88"/>
      <c r="F113" s="83"/>
      <c r="G113" s="87">
        <f>SUM(G73:G112)</f>
        <v>44609.76</v>
      </c>
      <c r="H113" s="89"/>
      <c r="I113" s="83"/>
      <c r="J113" s="87">
        <f>SUM(J73:J112)</f>
        <v>27702.93</v>
      </c>
      <c r="K113" s="89"/>
      <c r="L113" s="83"/>
      <c r="M113" s="87">
        <f>SUM(M73:M112)</f>
        <v>12307.78</v>
      </c>
      <c r="N113" s="55">
        <f>M113+J113+G113+D113</f>
        <v>91977.36</v>
      </c>
      <c r="O113" s="90"/>
    </row>
    <row r="114" spans="1:15" s="7" customFormat="1" ht="40.5" customHeight="1" hidden="1" thickBot="1">
      <c r="A114" s="327" t="s">
        <v>29</v>
      </c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9"/>
      <c r="O114" s="68"/>
    </row>
    <row r="115" spans="1:15" s="7" customFormat="1" ht="12.75" hidden="1">
      <c r="A115" s="44"/>
      <c r="B115" s="36"/>
      <c r="C115" s="10"/>
      <c r="D115" s="41"/>
      <c r="E115" s="53"/>
      <c r="F115" s="10"/>
      <c r="G115" s="19"/>
      <c r="H115" s="36"/>
      <c r="I115" s="10"/>
      <c r="J115" s="41"/>
      <c r="K115" s="36"/>
      <c r="L115" s="10"/>
      <c r="M115" s="41"/>
      <c r="N115" s="53"/>
      <c r="O115" s="24"/>
    </row>
    <row r="116" spans="1:15" s="7" customFormat="1" ht="12.75" hidden="1">
      <c r="A116" s="44"/>
      <c r="B116" s="36"/>
      <c r="C116" s="10"/>
      <c r="D116" s="41"/>
      <c r="E116" s="53"/>
      <c r="F116" s="10"/>
      <c r="G116" s="19"/>
      <c r="H116" s="36"/>
      <c r="I116" s="10"/>
      <c r="J116" s="41"/>
      <c r="K116" s="36"/>
      <c r="L116" s="10"/>
      <c r="M116" s="41"/>
      <c r="N116" s="53"/>
      <c r="O116" s="24"/>
    </row>
    <row r="117" spans="1:15" s="7" customFormat="1" ht="12.75" hidden="1">
      <c r="A117" s="44"/>
      <c r="B117" s="36"/>
      <c r="C117" s="10"/>
      <c r="D117" s="41"/>
      <c r="E117" s="53"/>
      <c r="F117" s="10"/>
      <c r="G117" s="19"/>
      <c r="H117" s="36"/>
      <c r="I117" s="10"/>
      <c r="J117" s="41"/>
      <c r="K117" s="36"/>
      <c r="L117" s="10"/>
      <c r="M117" s="41"/>
      <c r="N117" s="53"/>
      <c r="O117" s="24"/>
    </row>
    <row r="118" spans="1:15" s="7" customFormat="1" ht="12.75" hidden="1">
      <c r="A118" s="44"/>
      <c r="B118" s="36"/>
      <c r="C118" s="10"/>
      <c r="D118" s="41"/>
      <c r="E118" s="53"/>
      <c r="F118" s="10"/>
      <c r="G118" s="19"/>
      <c r="H118" s="36"/>
      <c r="I118" s="10"/>
      <c r="J118" s="41"/>
      <c r="K118" s="36"/>
      <c r="L118" s="10"/>
      <c r="M118" s="41"/>
      <c r="N118" s="53"/>
      <c r="O118" s="24"/>
    </row>
    <row r="119" spans="1:15" s="7" customFormat="1" ht="13.5" hidden="1" thickBot="1">
      <c r="A119" s="44"/>
      <c r="B119" s="36"/>
      <c r="C119" s="10"/>
      <c r="D119" s="41"/>
      <c r="E119" s="53"/>
      <c r="F119" s="10"/>
      <c r="G119" s="19"/>
      <c r="H119" s="36"/>
      <c r="I119" s="10"/>
      <c r="J119" s="41"/>
      <c r="K119" s="36"/>
      <c r="L119" s="10"/>
      <c r="M119" s="41"/>
      <c r="N119" s="53"/>
      <c r="O119" s="24"/>
    </row>
    <row r="120" spans="1:15" s="86" customFormat="1" ht="20.25" hidden="1" thickBot="1">
      <c r="A120" s="81" t="s">
        <v>4</v>
      </c>
      <c r="B120" s="89"/>
      <c r="C120" s="91"/>
      <c r="D120" s="93">
        <f>SUM(D115:D119)</f>
        <v>0</v>
      </c>
      <c r="E120" s="94"/>
      <c r="F120" s="93"/>
      <c r="G120" s="93">
        <f>SUM(G115:G119)</f>
        <v>0</v>
      </c>
      <c r="H120" s="93"/>
      <c r="I120" s="93"/>
      <c r="J120" s="93">
        <f>SUM(J115:J119)</f>
        <v>0</v>
      </c>
      <c r="K120" s="93"/>
      <c r="L120" s="93"/>
      <c r="M120" s="93">
        <f>SUM(M115:M119)</f>
        <v>0</v>
      </c>
      <c r="N120" s="84"/>
      <c r="O120" s="92"/>
    </row>
    <row r="121" spans="1:15" s="7" customFormat="1" ht="20.25" thickBot="1">
      <c r="A121" s="71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68"/>
    </row>
    <row r="122" spans="1:15" s="2" customFormat="1" ht="20.25" thickBot="1">
      <c r="A122" s="48" t="s">
        <v>6</v>
      </c>
      <c r="B122" s="72"/>
      <c r="C122" s="69"/>
      <c r="D122" s="73">
        <f>D120+D113+D71+D62</f>
        <v>166662.86</v>
      </c>
      <c r="E122" s="70"/>
      <c r="F122" s="69"/>
      <c r="G122" s="73">
        <f>G120+G113+G71+G62</f>
        <v>459216</v>
      </c>
      <c r="H122" s="70"/>
      <c r="I122" s="69"/>
      <c r="J122" s="73">
        <f>J120+J113+J71+J62</f>
        <v>165425.9</v>
      </c>
      <c r="K122" s="70"/>
      <c r="L122" s="69"/>
      <c r="M122" s="73">
        <f>M120+M113+M71+M62</f>
        <v>177230</v>
      </c>
      <c r="N122" s="55">
        <f>M122+J122+G122+D122</f>
        <v>968534.76</v>
      </c>
      <c r="O122" s="28">
        <f>M122+J122+G122+D122</f>
        <v>968534.76</v>
      </c>
    </row>
    <row r="123" spans="1:13" s="2" customFormat="1" ht="13.5" thickBot="1">
      <c r="A123" s="59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1:14" s="2" customFormat="1" ht="13.5" thickBot="1">
      <c r="A124" s="57"/>
      <c r="B124" s="60" t="s">
        <v>18</v>
      </c>
      <c r="C124" s="60" t="s">
        <v>19</v>
      </c>
      <c r="D124" s="60" t="s">
        <v>20</v>
      </c>
      <c r="E124" s="60" t="s">
        <v>21</v>
      </c>
      <c r="F124" s="60" t="s">
        <v>22</v>
      </c>
      <c r="G124" s="60" t="s">
        <v>23</v>
      </c>
      <c r="H124" s="60" t="s">
        <v>24</v>
      </c>
      <c r="I124" s="60" t="s">
        <v>25</v>
      </c>
      <c r="J124" s="60" t="s">
        <v>14</v>
      </c>
      <c r="K124" s="60" t="s">
        <v>15</v>
      </c>
      <c r="L124" s="60" t="s">
        <v>16</v>
      </c>
      <c r="M124" s="60" t="s">
        <v>17</v>
      </c>
      <c r="N124" s="60" t="s">
        <v>27</v>
      </c>
    </row>
    <row r="125" spans="1:14" s="2" customFormat="1" ht="13.5" thickBot="1">
      <c r="A125" s="59" t="s">
        <v>13</v>
      </c>
      <c r="B125" s="251">
        <f>'[1]Лист1'!$FZ$68</f>
        <v>50232.23</v>
      </c>
      <c r="C125" s="57">
        <f>B136</f>
        <v>111690.77</v>
      </c>
      <c r="D125" s="57">
        <f aca="true" t="shared" si="5" ref="D125:M125">C136</f>
        <v>186193.64</v>
      </c>
      <c r="E125" s="58">
        <f>D136</f>
        <v>98327.21</v>
      </c>
      <c r="F125" s="57">
        <f t="shared" si="5"/>
        <v>176650.38</v>
      </c>
      <c r="G125" s="57">
        <f t="shared" si="5"/>
        <v>251692.75</v>
      </c>
      <c r="H125" s="58">
        <f t="shared" si="5"/>
        <v>-129645.88</v>
      </c>
      <c r="I125" s="57">
        <f t="shared" si="5"/>
        <v>-52804.52</v>
      </c>
      <c r="J125" s="57">
        <f t="shared" si="5"/>
        <v>26926.62</v>
      </c>
      <c r="K125" s="58">
        <f t="shared" si="5"/>
        <v>-66255.24</v>
      </c>
      <c r="L125" s="57">
        <f t="shared" si="5"/>
        <v>9559.18</v>
      </c>
      <c r="M125" s="57">
        <f t="shared" si="5"/>
        <v>92220.3</v>
      </c>
      <c r="N125" s="57"/>
    </row>
    <row r="126" spans="1:14" s="2" customFormat="1" ht="13.5" thickBot="1">
      <c r="A126" s="59" t="s">
        <v>11</v>
      </c>
      <c r="B126" s="57">
        <f aca="true" t="shared" si="6" ref="B126:M126">SUM(B127:B129)</f>
        <v>77379.46</v>
      </c>
      <c r="C126" s="57">
        <f t="shared" si="6"/>
        <v>77379.46</v>
      </c>
      <c r="D126" s="57">
        <f t="shared" si="6"/>
        <v>77379.46</v>
      </c>
      <c r="E126" s="57">
        <f t="shared" si="6"/>
        <v>77379.46</v>
      </c>
      <c r="F126" s="57">
        <f t="shared" si="6"/>
        <v>77379.46</v>
      </c>
      <c r="G126" s="57">
        <f t="shared" si="6"/>
        <v>77379.46</v>
      </c>
      <c r="H126" s="57">
        <f t="shared" si="6"/>
        <v>77379.46</v>
      </c>
      <c r="I126" s="57">
        <f t="shared" si="6"/>
        <v>77379.46</v>
      </c>
      <c r="J126" s="57">
        <f t="shared" si="6"/>
        <v>77379.46</v>
      </c>
      <c r="K126" s="57">
        <f t="shared" si="6"/>
        <v>77379.46</v>
      </c>
      <c r="L126" s="57">
        <f t="shared" si="6"/>
        <v>77379.46</v>
      </c>
      <c r="M126" s="57">
        <f t="shared" si="6"/>
        <v>77379.46</v>
      </c>
      <c r="N126" s="57">
        <f>SUM(B126:M126)</f>
        <v>928553.52</v>
      </c>
    </row>
    <row r="127" spans="1:14" s="225" customFormat="1" ht="13.5" thickBot="1">
      <c r="A127" s="104" t="s">
        <v>100</v>
      </c>
      <c r="B127" s="235">
        <v>75804.12</v>
      </c>
      <c r="C127" s="235">
        <v>75804.12</v>
      </c>
      <c r="D127" s="235">
        <v>75804.12</v>
      </c>
      <c r="E127" s="235">
        <v>75804.12</v>
      </c>
      <c r="F127" s="235">
        <v>75804.12</v>
      </c>
      <c r="G127" s="235">
        <v>75804.12</v>
      </c>
      <c r="H127" s="235">
        <v>75804.12</v>
      </c>
      <c r="I127" s="235">
        <v>75804.12</v>
      </c>
      <c r="J127" s="235">
        <v>75804.12</v>
      </c>
      <c r="K127" s="235">
        <v>75804.12</v>
      </c>
      <c r="L127" s="235">
        <v>75804.12</v>
      </c>
      <c r="M127" s="235">
        <v>75804.12</v>
      </c>
      <c r="N127" s="235">
        <f aca="true" t="shared" si="7" ref="N127:N134">SUM(B127:M127)</f>
        <v>909649.44</v>
      </c>
    </row>
    <row r="128" spans="1:14" s="225" customFormat="1" ht="13.5" thickBot="1">
      <c r="A128" s="104" t="s">
        <v>171</v>
      </c>
      <c r="B128" s="235">
        <v>854.9</v>
      </c>
      <c r="C128" s="235">
        <v>854.9</v>
      </c>
      <c r="D128" s="235">
        <v>854.9</v>
      </c>
      <c r="E128" s="235">
        <v>854.9</v>
      </c>
      <c r="F128" s="235">
        <v>854.9</v>
      </c>
      <c r="G128" s="235">
        <v>854.9</v>
      </c>
      <c r="H128" s="235">
        <v>854.9</v>
      </c>
      <c r="I128" s="235">
        <v>854.9</v>
      </c>
      <c r="J128" s="235">
        <v>854.9</v>
      </c>
      <c r="K128" s="235">
        <v>854.9</v>
      </c>
      <c r="L128" s="235">
        <v>854.9</v>
      </c>
      <c r="M128" s="235">
        <v>854.9</v>
      </c>
      <c r="N128" s="235">
        <f t="shared" si="7"/>
        <v>10258.8</v>
      </c>
    </row>
    <row r="129" spans="1:14" s="225" customFormat="1" ht="13.5" thickBot="1">
      <c r="A129" s="104" t="s">
        <v>172</v>
      </c>
      <c r="B129" s="235">
        <v>720.44</v>
      </c>
      <c r="C129" s="235">
        <v>720.44</v>
      </c>
      <c r="D129" s="235">
        <v>720.44</v>
      </c>
      <c r="E129" s="235">
        <v>720.44</v>
      </c>
      <c r="F129" s="235">
        <v>720.44</v>
      </c>
      <c r="G129" s="235">
        <v>720.44</v>
      </c>
      <c r="H129" s="235">
        <v>720.44</v>
      </c>
      <c r="I129" s="235">
        <v>720.44</v>
      </c>
      <c r="J129" s="235">
        <v>720.44</v>
      </c>
      <c r="K129" s="235">
        <v>720.44</v>
      </c>
      <c r="L129" s="235">
        <v>720.44</v>
      </c>
      <c r="M129" s="235">
        <v>720.44</v>
      </c>
      <c r="N129" s="235">
        <f t="shared" si="7"/>
        <v>8645.28</v>
      </c>
    </row>
    <row r="130" spans="1:14" s="2" customFormat="1" ht="13.5" thickBot="1">
      <c r="A130" s="59" t="s">
        <v>12</v>
      </c>
      <c r="B130" s="57">
        <f>SUM(B131:B133)</f>
        <v>61458.54</v>
      </c>
      <c r="C130" s="57">
        <f aca="true" t="shared" si="8" ref="C130:N130">SUM(C131:C133)</f>
        <v>74502.87</v>
      </c>
      <c r="D130" s="57">
        <f t="shared" si="8"/>
        <v>78796.43</v>
      </c>
      <c r="E130" s="57">
        <f t="shared" si="8"/>
        <v>78323.17</v>
      </c>
      <c r="F130" s="57">
        <f t="shared" si="8"/>
        <v>75042.37</v>
      </c>
      <c r="G130" s="57">
        <f t="shared" si="8"/>
        <v>77877.37</v>
      </c>
      <c r="H130" s="57">
        <f t="shared" si="8"/>
        <v>76841.36</v>
      </c>
      <c r="I130" s="57">
        <f t="shared" si="8"/>
        <v>79731.14</v>
      </c>
      <c r="J130" s="57">
        <f t="shared" si="8"/>
        <v>72244.04</v>
      </c>
      <c r="K130" s="57">
        <f t="shared" si="8"/>
        <v>75814.42</v>
      </c>
      <c r="L130" s="57">
        <f t="shared" si="8"/>
        <v>82661.12</v>
      </c>
      <c r="M130" s="57">
        <f t="shared" si="8"/>
        <v>76325.23</v>
      </c>
      <c r="N130" s="57">
        <f t="shared" si="8"/>
        <v>909618.06</v>
      </c>
    </row>
    <row r="131" spans="1:14" s="225" customFormat="1" ht="13.5" thickBot="1">
      <c r="A131" s="104" t="s">
        <v>100</v>
      </c>
      <c r="B131" s="235">
        <v>59630.01</v>
      </c>
      <c r="C131" s="235">
        <v>72674.34</v>
      </c>
      <c r="D131" s="235">
        <v>76967.9</v>
      </c>
      <c r="E131" s="235">
        <v>76494.64</v>
      </c>
      <c r="F131" s="235">
        <v>73213.84</v>
      </c>
      <c r="G131" s="235">
        <v>76048.84</v>
      </c>
      <c r="H131" s="235">
        <v>75012.83</v>
      </c>
      <c r="I131" s="235">
        <v>77902.61</v>
      </c>
      <c r="J131" s="235">
        <v>70415.51</v>
      </c>
      <c r="K131" s="235">
        <v>73985.89</v>
      </c>
      <c r="L131" s="235">
        <v>80832.59</v>
      </c>
      <c r="M131" s="235">
        <v>74496.7</v>
      </c>
      <c r="N131" s="235">
        <f t="shared" si="7"/>
        <v>887675.7</v>
      </c>
    </row>
    <row r="132" spans="1:14" s="225" customFormat="1" ht="13.5" thickBot="1">
      <c r="A132" s="104" t="s">
        <v>171</v>
      </c>
      <c r="B132" s="235">
        <v>1056</v>
      </c>
      <c r="C132" s="235">
        <v>1056</v>
      </c>
      <c r="D132" s="235">
        <v>1056</v>
      </c>
      <c r="E132" s="235">
        <v>1056</v>
      </c>
      <c r="F132" s="235">
        <v>1056</v>
      </c>
      <c r="G132" s="235">
        <v>1056</v>
      </c>
      <c r="H132" s="235">
        <v>1056</v>
      </c>
      <c r="I132" s="235">
        <v>1056</v>
      </c>
      <c r="J132" s="235">
        <v>1056</v>
      </c>
      <c r="K132" s="235">
        <v>1056</v>
      </c>
      <c r="L132" s="235">
        <v>1056</v>
      </c>
      <c r="M132" s="235">
        <v>1056</v>
      </c>
      <c r="N132" s="235">
        <f t="shared" si="7"/>
        <v>12672</v>
      </c>
    </row>
    <row r="133" spans="1:14" s="225" customFormat="1" ht="13.5" thickBot="1">
      <c r="A133" s="104" t="s">
        <v>172</v>
      </c>
      <c r="B133" s="235">
        <v>772.53</v>
      </c>
      <c r="C133" s="235">
        <v>772.53</v>
      </c>
      <c r="D133" s="235">
        <v>772.53</v>
      </c>
      <c r="E133" s="235">
        <v>772.53</v>
      </c>
      <c r="F133" s="235">
        <v>772.53</v>
      </c>
      <c r="G133" s="235">
        <v>772.53</v>
      </c>
      <c r="H133" s="235">
        <v>772.53</v>
      </c>
      <c r="I133" s="235">
        <v>772.53</v>
      </c>
      <c r="J133" s="235">
        <v>772.53</v>
      </c>
      <c r="K133" s="235">
        <v>772.53</v>
      </c>
      <c r="L133" s="235">
        <v>772.53</v>
      </c>
      <c r="M133" s="235">
        <v>772.53</v>
      </c>
      <c r="N133" s="235">
        <f t="shared" si="7"/>
        <v>9270.36</v>
      </c>
    </row>
    <row r="134" spans="1:14" s="225" customFormat="1" ht="13.5" thickBot="1">
      <c r="A134" s="104" t="s">
        <v>218</v>
      </c>
      <c r="B134" s="241">
        <v>246</v>
      </c>
      <c r="C134" s="241">
        <v>246</v>
      </c>
      <c r="D134" s="241">
        <v>246</v>
      </c>
      <c r="E134" s="241">
        <v>246</v>
      </c>
      <c r="F134" s="241">
        <v>246</v>
      </c>
      <c r="G134" s="241">
        <v>246</v>
      </c>
      <c r="H134" s="241">
        <v>246</v>
      </c>
      <c r="I134" s="241">
        <v>246</v>
      </c>
      <c r="J134" s="241">
        <v>246</v>
      </c>
      <c r="K134" s="241">
        <v>246</v>
      </c>
      <c r="L134" s="241">
        <v>246</v>
      </c>
      <c r="M134" s="241">
        <v>246</v>
      </c>
      <c r="N134" s="241">
        <f t="shared" si="7"/>
        <v>2952</v>
      </c>
    </row>
    <row r="135" spans="1:14" s="2" customFormat="1" ht="13.5" thickBot="1">
      <c r="A135" s="59" t="s">
        <v>101</v>
      </c>
      <c r="B135" s="57">
        <f aca="true" t="shared" si="9" ref="B135:M135">B130-B126</f>
        <v>-15920.92</v>
      </c>
      <c r="C135" s="57">
        <f t="shared" si="9"/>
        <v>-2876.59000000001</v>
      </c>
      <c r="D135" s="57">
        <f t="shared" si="9"/>
        <v>1416.96999999999</v>
      </c>
      <c r="E135" s="57">
        <f t="shared" si="9"/>
        <v>943.709999999992</v>
      </c>
      <c r="F135" s="57">
        <f t="shared" si="9"/>
        <v>-2337.09000000001</v>
      </c>
      <c r="G135" s="57">
        <f t="shared" si="9"/>
        <v>497.909999999989</v>
      </c>
      <c r="H135" s="57">
        <f t="shared" si="9"/>
        <v>-538.100000000006</v>
      </c>
      <c r="I135" s="57">
        <f t="shared" si="9"/>
        <v>2351.67999999999</v>
      </c>
      <c r="J135" s="57">
        <f t="shared" si="9"/>
        <v>-5135.42000000001</v>
      </c>
      <c r="K135" s="57">
        <f t="shared" si="9"/>
        <v>-1565.04000000001</v>
      </c>
      <c r="L135" s="57">
        <f t="shared" si="9"/>
        <v>5281.65999999999</v>
      </c>
      <c r="M135" s="57">
        <f t="shared" si="9"/>
        <v>-1054.23000000001</v>
      </c>
      <c r="N135" s="57">
        <f>M135+L135+K135+J135+I135+H135+G135+F135+E135+D135+C135+B135</f>
        <v>-18935.4600000001</v>
      </c>
    </row>
    <row r="136" spans="1:14" s="2" customFormat="1" ht="13.5" thickBot="1">
      <c r="A136" s="59" t="s">
        <v>26</v>
      </c>
      <c r="B136" s="242">
        <f>B125+B130</f>
        <v>111690.77</v>
      </c>
      <c r="C136" s="242">
        <f>C125+C130</f>
        <v>186193.64</v>
      </c>
      <c r="D136" s="240">
        <f>D125+D130-D122</f>
        <v>98327.21</v>
      </c>
      <c r="E136" s="242">
        <f>E125+E130</f>
        <v>176650.38</v>
      </c>
      <c r="F136" s="242">
        <f>F125+F130</f>
        <v>251692.75</v>
      </c>
      <c r="G136" s="240">
        <f>G125+G130-G122</f>
        <v>-129645.88</v>
      </c>
      <c r="H136" s="242">
        <f>H125+H130</f>
        <v>-52804.52</v>
      </c>
      <c r="I136" s="242">
        <f>I125+I130</f>
        <v>26926.62</v>
      </c>
      <c r="J136" s="240">
        <f>J125+J130-J122</f>
        <v>-66255.24</v>
      </c>
      <c r="K136" s="242">
        <f>K125+K130</f>
        <v>9559.18</v>
      </c>
      <c r="L136" s="242">
        <f>L125+L130</f>
        <v>92220.3</v>
      </c>
      <c r="M136" s="240">
        <f>M125+M130-M122</f>
        <v>-8684.47</v>
      </c>
      <c r="N136" s="242">
        <f>M136+N134</f>
        <v>-5732.47</v>
      </c>
    </row>
    <row r="137" spans="7:14" s="2" customFormat="1" ht="57" customHeight="1">
      <c r="G137" s="38"/>
      <c r="H137" s="333" t="s">
        <v>269</v>
      </c>
      <c r="I137" s="333"/>
      <c r="J137" s="333"/>
      <c r="K137" s="333"/>
      <c r="L137" s="334" t="s">
        <v>270</v>
      </c>
      <c r="M137" s="334"/>
      <c r="N137" s="334"/>
    </row>
    <row r="138" spans="8:14" s="2" customFormat="1" ht="72" customHeight="1">
      <c r="H138" s="335" t="s">
        <v>271</v>
      </c>
      <c r="I138" s="335"/>
      <c r="J138" s="335"/>
      <c r="K138" s="335"/>
      <c r="L138" s="336" t="s">
        <v>282</v>
      </c>
      <c r="M138" s="336"/>
      <c r="N138" s="336"/>
    </row>
    <row r="139" s="2" customFormat="1" ht="12.75"/>
    <row r="140" spans="8:13" s="2" customFormat="1" ht="15">
      <c r="H140" s="308" t="s">
        <v>219</v>
      </c>
      <c r="I140" s="308"/>
      <c r="J140" s="308"/>
      <c r="K140" s="243">
        <f>O122</f>
        <v>968534.76</v>
      </c>
      <c r="L140" s="244"/>
      <c r="M140"/>
    </row>
    <row r="141" spans="8:13" s="2" customFormat="1" ht="15">
      <c r="H141" s="308" t="s">
        <v>220</v>
      </c>
      <c r="I141" s="308"/>
      <c r="J141" s="308"/>
      <c r="K141" s="243">
        <f>N126</f>
        <v>928553.52</v>
      </c>
      <c r="L141" s="244"/>
      <c r="M141"/>
    </row>
    <row r="142" spans="8:13" s="2" customFormat="1" ht="15">
      <c r="H142" s="308" t="s">
        <v>221</v>
      </c>
      <c r="I142" s="308"/>
      <c r="J142" s="308"/>
      <c r="K142" s="243">
        <f>N131+N132+N133</f>
        <v>909618.06</v>
      </c>
      <c r="L142" s="244"/>
      <c r="M142"/>
    </row>
    <row r="143" spans="8:13" s="2" customFormat="1" ht="15">
      <c r="H143" s="308" t="s">
        <v>222</v>
      </c>
      <c r="I143" s="308"/>
      <c r="J143" s="308"/>
      <c r="K143" s="243">
        <f>K142-K141</f>
        <v>-18935.46</v>
      </c>
      <c r="L143" s="244"/>
      <c r="M143"/>
    </row>
    <row r="144" spans="8:13" s="2" customFormat="1" ht="15">
      <c r="H144" s="307" t="s">
        <v>223</v>
      </c>
      <c r="I144" s="307"/>
      <c r="J144" s="307"/>
      <c r="K144" s="243">
        <f>K141-K140</f>
        <v>-39981.24</v>
      </c>
      <c r="L144" s="244"/>
      <c r="M144"/>
    </row>
    <row r="145" spans="8:13" s="2" customFormat="1" ht="15">
      <c r="H145" s="309" t="s">
        <v>224</v>
      </c>
      <c r="I145" s="310"/>
      <c r="J145" s="311"/>
      <c r="K145" s="243">
        <f>B125</f>
        <v>50232.23</v>
      </c>
      <c r="L145" s="244"/>
      <c r="M145"/>
    </row>
    <row r="146" spans="8:13" s="2" customFormat="1" ht="15.75">
      <c r="H146" s="303" t="s">
        <v>225</v>
      </c>
      <c r="I146" s="303"/>
      <c r="J146" s="303"/>
      <c r="K146" s="245">
        <f>K145+K144+K143+K147</f>
        <v>-5732.47</v>
      </c>
      <c r="L146" s="244"/>
      <c r="M146"/>
    </row>
    <row r="147" spans="8:13" s="2" customFormat="1" ht="15">
      <c r="H147" s="304" t="s">
        <v>226</v>
      </c>
      <c r="I147" s="305"/>
      <c r="J147" s="306"/>
      <c r="K147" s="246">
        <f>N134</f>
        <v>2952</v>
      </c>
      <c r="L147" s="244"/>
      <c r="M147"/>
    </row>
    <row r="148" spans="8:13" s="2" customFormat="1" ht="15">
      <c r="H148" s="307" t="s">
        <v>227</v>
      </c>
      <c r="I148" s="307"/>
      <c r="J148" s="307"/>
      <c r="K148" s="243">
        <f>D113+G113+J113+M113</f>
        <v>91977.36</v>
      </c>
      <c r="L148" s="318" t="s">
        <v>233</v>
      </c>
      <c r="M148" s="319"/>
    </row>
    <row r="149" spans="8:13" s="2" customFormat="1" ht="15">
      <c r="H149" s="302" t="s">
        <v>228</v>
      </c>
      <c r="I149" s="302"/>
      <c r="J149" s="302"/>
      <c r="K149" s="247">
        <v>61460.07</v>
      </c>
      <c r="L149" s="248"/>
      <c r="M149" s="3"/>
    </row>
    <row r="150" spans="8:13" s="2" customFormat="1" ht="15">
      <c r="H150" s="302" t="s">
        <v>229</v>
      </c>
      <c r="I150" s="302"/>
      <c r="J150" s="302"/>
      <c r="K150" s="247">
        <v>-7994.19</v>
      </c>
      <c r="L150" s="248"/>
      <c r="M150" s="3"/>
    </row>
    <row r="151" spans="8:12" ht="15">
      <c r="H151" s="302" t="s">
        <v>230</v>
      </c>
      <c r="I151" s="302"/>
      <c r="J151" s="302"/>
      <c r="K151" s="247">
        <f>K149+K150</f>
        <v>53465.88</v>
      </c>
      <c r="L151" s="248"/>
    </row>
    <row r="152" spans="8:12" ht="15">
      <c r="H152" s="302" t="s">
        <v>231</v>
      </c>
      <c r="I152" s="302"/>
      <c r="J152" s="302"/>
      <c r="K152" s="247">
        <f>K151-K148</f>
        <v>-38511.48</v>
      </c>
      <c r="L152" s="248"/>
    </row>
    <row r="153" spans="8:12" ht="15.75">
      <c r="H153" s="302" t="s">
        <v>232</v>
      </c>
      <c r="I153" s="302"/>
      <c r="J153" s="302"/>
      <c r="K153" s="249">
        <f>K144-K152</f>
        <v>-1469.76</v>
      </c>
      <c r="L153" s="250"/>
    </row>
  </sheetData>
  <sheetProtection/>
  <mergeCells count="39">
    <mergeCell ref="H2:J2"/>
    <mergeCell ref="K2:M2"/>
    <mergeCell ref="H137:K137"/>
    <mergeCell ref="L137:N137"/>
    <mergeCell ref="H138:K138"/>
    <mergeCell ref="L138:N138"/>
    <mergeCell ref="H68:H69"/>
    <mergeCell ref="I68:I69"/>
    <mergeCell ref="J68:J69"/>
    <mergeCell ref="G65:G66"/>
    <mergeCell ref="H140:J140"/>
    <mergeCell ref="E68:E69"/>
    <mergeCell ref="F68:F69"/>
    <mergeCell ref="G68:G69"/>
    <mergeCell ref="A1:N1"/>
    <mergeCell ref="A114:N114"/>
    <mergeCell ref="A72:N72"/>
    <mergeCell ref="B2:D2"/>
    <mergeCell ref="E2:G2"/>
    <mergeCell ref="H144:J144"/>
    <mergeCell ref="H145:J145"/>
    <mergeCell ref="H151:J151"/>
    <mergeCell ref="A4:O4"/>
    <mergeCell ref="A19:A20"/>
    <mergeCell ref="A64:N64"/>
    <mergeCell ref="L148:M148"/>
    <mergeCell ref="H149:J149"/>
    <mergeCell ref="E65:E66"/>
    <mergeCell ref="F65:F66"/>
    <mergeCell ref="A42:A46"/>
    <mergeCell ref="H152:J152"/>
    <mergeCell ref="H153:J153"/>
    <mergeCell ref="H146:J146"/>
    <mergeCell ref="H147:J147"/>
    <mergeCell ref="H148:J148"/>
    <mergeCell ref="H150:J150"/>
    <mergeCell ref="H141:J141"/>
    <mergeCell ref="H142:J142"/>
    <mergeCell ref="H143:J14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2014-07-05T05:39:39Z</cp:lastPrinted>
  <dcterms:created xsi:type="dcterms:W3CDTF">2010-04-02T14:46:04Z</dcterms:created>
  <dcterms:modified xsi:type="dcterms:W3CDTF">2014-07-10T09:01:54Z</dcterms:modified>
  <cp:category/>
  <cp:version/>
  <cp:contentType/>
  <cp:contentStatus/>
</cp:coreProperties>
</file>