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'Лист1'!$EL$1:$EP$91</definedName>
  </definedNames>
  <calcPr fullCalcOnLoad="1"/>
</workbook>
</file>

<file path=xl/sharedStrings.xml><?xml version="1.0" encoding="utf-8"?>
<sst xmlns="http://schemas.openxmlformats.org/spreadsheetml/2006/main" count="1730" uniqueCount="673">
  <si>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</si>
  <si>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</si>
  <si>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</si>
  <si>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</si>
  <si>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</si>
  <si>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</si>
  <si>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</si>
  <si>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</si>
  <si>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</si>
  <si>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</si>
  <si>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</si>
  <si>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</si>
  <si>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</si>
  <si>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</si>
  <si>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</si>
  <si>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</si>
  <si>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</si>
  <si>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</si>
  <si>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Ремонт системы водоснабжения</t>
  </si>
  <si>
    <t>5581,9 м2</t>
  </si>
  <si>
    <t>вентили D25 - 2 шт.</t>
  </si>
  <si>
    <t>1,5 м2</t>
  </si>
  <si>
    <t>4 п.м</t>
  </si>
  <si>
    <t>8 п.м</t>
  </si>
  <si>
    <t>253 чел.</t>
  </si>
  <si>
    <t>246 чел.</t>
  </si>
  <si>
    <t>252 чел.</t>
  </si>
  <si>
    <t>248 чел.</t>
  </si>
  <si>
    <t>октябрь</t>
  </si>
  <si>
    <t>х</t>
  </si>
  <si>
    <t>ноябрь</t>
  </si>
  <si>
    <t>251 чел.</t>
  </si>
  <si>
    <t>декабрь</t>
  </si>
  <si>
    <t>3 лифт.кабины</t>
  </si>
  <si>
    <t>254 чел.</t>
  </si>
  <si>
    <t>250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</si>
  <si>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</si>
  <si>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</si>
  <si>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</si>
  <si>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</si>
  <si>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</si>
  <si>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</si>
  <si>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</si>
  <si>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</si>
  <si>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</si>
  <si>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</si>
  <si>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(2 шт.)</t>
  </si>
  <si>
    <t>Обслуживание регуляторов тепла (2 шт.)</t>
  </si>
  <si>
    <t>Обслуживание вводных и внутренних газопроводов жилого фонда (75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</si>
  <si>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</si>
  <si>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</si>
  <si>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</si>
  <si>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</si>
  <si>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</si>
  <si>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</si>
  <si>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</si>
  <si>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</si>
  <si>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уборке лестничных клеток</t>
  </si>
  <si>
    <t>Затраты по содержанию лифта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</si>
  <si>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</si>
  <si>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</si>
  <si>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</si>
  <si>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</si>
  <si>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</si>
  <si>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52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</si>
  <si>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</si>
  <si>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</si>
  <si>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</si>
  <si>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</si>
  <si>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Прочистка подвальной канализации</t>
  </si>
  <si>
    <t>№ 8 от 04.02.09г.</t>
  </si>
  <si>
    <t>№ 19 от 09.02.09г.</t>
  </si>
  <si>
    <t>Прочистка подвальной канализации кв.74</t>
  </si>
  <si>
    <t>Ремонт дыры в полу между лифтовой шахтой и квартирой №3</t>
  </si>
  <si>
    <t>№9 от 16.02.09г.</t>
  </si>
  <si>
    <t>Замена ламп ЛОН 25В в тамбуре -2 шт.</t>
  </si>
  <si>
    <t>№155 от 27.02.09г.</t>
  </si>
  <si>
    <t>апрель 2009 г.</t>
  </si>
  <si>
    <t>март 2009 г.</t>
  </si>
  <si>
    <t>Замена лампочек в подъезде</t>
  </si>
  <si>
    <t>№ 204 от 25.03.09 г.</t>
  </si>
  <si>
    <t>Устранение неисправности уличного освещения</t>
  </si>
  <si>
    <t>№ 227 от 27.03.09г.</t>
  </si>
  <si>
    <t>№ 117 от 17.03.09г.</t>
  </si>
  <si>
    <t>№ 56 от 11.3.09г.</t>
  </si>
  <si>
    <t>Замена лампочек в подъезде ЛОН 25 - 1шт.</t>
  </si>
  <si>
    <t>Замена лампочек в подъезде ЛОН 25 - 2шт.</t>
  </si>
  <si>
    <t>№ 19 от 05.03.09г.</t>
  </si>
  <si>
    <t>Поротяжка автоматов и зачистка проводов</t>
  </si>
  <si>
    <t>№ 51 от 10.03.09г.</t>
  </si>
  <si>
    <t>Ревизия задвижек на т/узле</t>
  </si>
  <si>
    <t>№ 201 от 27.04.09г.</t>
  </si>
  <si>
    <t>Демонтаж замка мусорокамеры</t>
  </si>
  <si>
    <t>№ 81 от 23.04.09г.</t>
  </si>
  <si>
    <t>Ремонт водопровода</t>
  </si>
  <si>
    <t>№ 211 от 28.04.09г.</t>
  </si>
  <si>
    <t>№ 145 от 20.04.09г.</t>
  </si>
  <si>
    <t>Врезка спускника</t>
  </si>
  <si>
    <t>№ 12 от 01.04.09г.</t>
  </si>
  <si>
    <t>Ремонт системы отопления</t>
  </si>
  <si>
    <t>№ 37 от 06.04.09г.</t>
  </si>
  <si>
    <t>№ 37/1 от 07.04.09г.</t>
  </si>
  <si>
    <t>Ремонт двери на второй мусорокамере</t>
  </si>
  <si>
    <t>№ 34 от 09.04.09г.</t>
  </si>
  <si>
    <t>Замена трансформаторов тока</t>
  </si>
  <si>
    <t>№ 79 от 13.04.09г.</t>
  </si>
  <si>
    <t>маи 2009*г.</t>
  </si>
  <si>
    <t>июнь 2009г.</t>
  </si>
  <si>
    <t>Отключение отопления</t>
  </si>
  <si>
    <t>№ 5 от 04.05.09г.</t>
  </si>
  <si>
    <t>Ревизия эл.щитка</t>
  </si>
  <si>
    <t>№ 11 от 04.05.09г.</t>
  </si>
  <si>
    <t>Ремонт подвального окна</t>
  </si>
  <si>
    <t>№ 11 от 06.05.09г.</t>
  </si>
  <si>
    <t>Устоновка перил</t>
  </si>
  <si>
    <t>№ 12 от 06.05.09г.</t>
  </si>
  <si>
    <t>Проведение тепловых испытаний</t>
  </si>
  <si>
    <t>№ 91 от 15.05.09г.</t>
  </si>
  <si>
    <t>№ 102 от 15.05.09г.</t>
  </si>
  <si>
    <t>Проверка на плотность СТС /опресовка/</t>
  </si>
  <si>
    <t>№ 142 от 20.05.09г.</t>
  </si>
  <si>
    <t>Обход повысительных и цирк.насосов, набивка сальников</t>
  </si>
  <si>
    <t>№ 158 от 22.05.09г.</t>
  </si>
  <si>
    <t>Демонтаж и монтаж петель для замка</t>
  </si>
  <si>
    <t>№ 46 от 28.05.09г.</t>
  </si>
  <si>
    <t>Дератизация в строениях</t>
  </si>
  <si>
    <t>№ 4 от 30.04.09г.</t>
  </si>
  <si>
    <t>№144 от 31.05.09г</t>
  </si>
  <si>
    <t>Дезинсекция</t>
  </si>
  <si>
    <t>Техническое освидетельствование лифтов</t>
  </si>
  <si>
    <t>№ 200-3 от 12.03.09г.</t>
  </si>
  <si>
    <t>январь 2009г.</t>
  </si>
  <si>
    <t>№ 20 от 30.01.09г.</t>
  </si>
  <si>
    <t>Заделка подвальных окон</t>
  </si>
  <si>
    <t>№ 2/пк от 01.06.2009г.</t>
  </si>
  <si>
    <t>Замена лампочки при входе</t>
  </si>
  <si>
    <t>№ 69/эл от 11.06.09г.</t>
  </si>
  <si>
    <t>Замена лампочек</t>
  </si>
  <si>
    <t>№ 160/эл от 26.06.09г.</t>
  </si>
  <si>
    <t>Замена входных вентилей</t>
  </si>
  <si>
    <t>№ 268,сл от 29.06.09г.</t>
  </si>
  <si>
    <t>Обслуживание приборов учета</t>
  </si>
  <si>
    <t>№ 274 ОТ 31.05.09Г.</t>
  </si>
  <si>
    <t>№ 154 от 30.04.09г.</t>
  </si>
  <si>
    <t>обслуживание приборов учета</t>
  </si>
  <si>
    <t>управление мкд</t>
  </si>
  <si>
    <t>июль 2009 г.</t>
  </si>
  <si>
    <t>подключение насоса "ГНОМ", освещение подвала</t>
  </si>
  <si>
    <t>№1/эл. от  01.07.2009 г.</t>
  </si>
  <si>
    <t>Подключение и отключение компрессора</t>
  </si>
  <si>
    <t>№ 96/эл от 15.07.09.</t>
  </si>
  <si>
    <t>Ревизия запорной арматуры 16 шт.</t>
  </si>
  <si>
    <t>№ 3 от 01.07.09</t>
  </si>
  <si>
    <t>подключение насоса "ГНОМ"</t>
  </si>
  <si>
    <t>№25 от 02.07.09.</t>
  </si>
  <si>
    <t>Освещение подвала</t>
  </si>
  <si>
    <t>№ 14 от 02.07.09</t>
  </si>
  <si>
    <t>приварка проушин</t>
  </si>
  <si>
    <t>№15 от 02.07.09</t>
  </si>
  <si>
    <t>откачка воды из подвала</t>
  </si>
  <si>
    <t>№ 35 от 02.07.09</t>
  </si>
  <si>
    <t>освещение подвала</t>
  </si>
  <si>
    <t>№ 29 от 03.07.09</t>
  </si>
  <si>
    <t>ремонт канализационной системы</t>
  </si>
  <si>
    <t>№ 48 от 03.07.09</t>
  </si>
  <si>
    <t>замена входных вентилей</t>
  </si>
  <si>
    <t>№ 49 от 03.07.09</t>
  </si>
  <si>
    <t>Врезка вентилей под промывку</t>
  </si>
  <si>
    <t>№ 72 от 06.07.09</t>
  </si>
  <si>
    <t>№ 53 от 07.07.09.</t>
  </si>
  <si>
    <t>№ 106 от 09.07.09.</t>
  </si>
  <si>
    <t>№ 136 от 13.07.09.</t>
  </si>
  <si>
    <t>ремонт окна</t>
  </si>
  <si>
    <t>№ 41 от 14.07.09.</t>
  </si>
  <si>
    <t>устранение течи канализации</t>
  </si>
  <si>
    <t>№ 147 от 14.07.09.</t>
  </si>
  <si>
    <t>промывка системы отопления</t>
  </si>
  <si>
    <t>№ 164 от 15.07.09</t>
  </si>
  <si>
    <t>ремонт двери в подвале</t>
  </si>
  <si>
    <t>№ 54 от 16.07.09.</t>
  </si>
  <si>
    <t>проводка воды в мусорокамеру</t>
  </si>
  <si>
    <t>№ 185 от 17.07.09.</t>
  </si>
  <si>
    <t>замена входного вентиля</t>
  </si>
  <si>
    <t>№ 211 от 22.07.09.</t>
  </si>
  <si>
    <t>замена лампочки</t>
  </si>
  <si>
    <t>№ 156 от 24.07.09</t>
  </si>
  <si>
    <t>№ 157 от 24.07.09.</t>
  </si>
  <si>
    <t>замена линолеума в лифте</t>
  </si>
  <si>
    <t>№ 82 от 29.07.09</t>
  </si>
  <si>
    <t>герметизация панельных швов</t>
  </si>
  <si>
    <t>№ 84 от 29.07.09.</t>
  </si>
  <si>
    <t>№ 261 от 30.07.09.</t>
  </si>
  <si>
    <t>август 2009г.</t>
  </si>
  <si>
    <t>замена выключателя</t>
  </si>
  <si>
    <t>№ 99 от 12.08.09.</t>
  </si>
  <si>
    <t>установка выключателя</t>
  </si>
  <si>
    <t>№ 100 от 12.08.09</t>
  </si>
  <si>
    <t>замена лампочек</t>
  </si>
  <si>
    <t>№ 106 от 13.08.09.</t>
  </si>
  <si>
    <t xml:space="preserve">установка реле времени </t>
  </si>
  <si>
    <t>№ 128 от 17.08.09.</t>
  </si>
  <si>
    <t>замена вентиля</t>
  </si>
  <si>
    <t>№ 127 от 18.08.09</t>
  </si>
  <si>
    <t>№ 160 от 20.08.09.</t>
  </si>
  <si>
    <t>замена автомата</t>
  </si>
  <si>
    <t>№ 175 от 24.08.09.</t>
  </si>
  <si>
    <t>отключение системы теплоснабжения на ВВП</t>
  </si>
  <si>
    <t>№ 174 от 25.08.09.</t>
  </si>
  <si>
    <t>ремонт проводки в эл.щитке</t>
  </si>
  <si>
    <t>№ 195 от 27.08.09.</t>
  </si>
  <si>
    <t>сентябрь 2009 г.</t>
  </si>
  <si>
    <t>проведение испытаний на плотность, прочность системы теплоснабжения</t>
  </si>
  <si>
    <t>перевод реле времени на уличное освещение</t>
  </si>
  <si>
    <t>№ 15 от 03.09.09.</t>
  </si>
  <si>
    <t>замена лампочек в подъезде</t>
  </si>
  <si>
    <t>№ 53 от 09.09.09.</t>
  </si>
  <si>
    <t>замена стекла</t>
  </si>
  <si>
    <t>№ 5 от 09.09.09.</t>
  </si>
  <si>
    <t>№ 95 от 14.09.09.</t>
  </si>
  <si>
    <t>устранение течи вентиля</t>
  </si>
  <si>
    <t>№ 70 от 15.09.09.</t>
  </si>
  <si>
    <t>№ 109 от 16.09.09.</t>
  </si>
  <si>
    <t>№ 179 от 25.09.09.</t>
  </si>
  <si>
    <t>перевод реле уличного освещения</t>
  </si>
  <si>
    <t>№ 197 от 28.09.09.</t>
  </si>
  <si>
    <t>дератизация в строениях</t>
  </si>
  <si>
    <t>№ 217 от 31.07.09.</t>
  </si>
  <si>
    <t>дезинсекция в строениях</t>
  </si>
  <si>
    <t>№ 338 от 31.07.09.</t>
  </si>
  <si>
    <t>№ 521 от 30.09.09.</t>
  </si>
  <si>
    <t>№ 264 от 30.09.09.</t>
  </si>
  <si>
    <t>№ 239 от 31.08.09.</t>
  </si>
  <si>
    <t>№ 452 от 31.08.09.</t>
  </si>
  <si>
    <t>№ 60  от 08.09.09.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</si>
  <si>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</si>
  <si>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</si>
  <si>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</si>
  <si>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</si>
  <si>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лампочек 25 Вт в подъезде</t>
  </si>
  <si>
    <t>№ 905 от 07.10.09г.</t>
  </si>
  <si>
    <t>ревизия эл.щитка</t>
  </si>
  <si>
    <t>930 от 15.10.09г.</t>
  </si>
  <si>
    <t>замена входных вентилей ф 15 со сварочным аппаратом</t>
  </si>
  <si>
    <t>950 от 22.10.09г.</t>
  </si>
  <si>
    <t>ноябрь2009г.</t>
  </si>
  <si>
    <t>декабрь 2009г.</t>
  </si>
  <si>
    <t>замена ламп уличного освещения 250 Вт</t>
  </si>
  <si>
    <t>1102 от 31.12.09г.</t>
  </si>
  <si>
    <t>1086 от 04.12.09г.</t>
  </si>
  <si>
    <t>замена вх.вентилей д.15 мм - 2шт.</t>
  </si>
  <si>
    <t>1087 от 04.12.09г.</t>
  </si>
  <si>
    <t>замена вх.вентилей д.15 мм -4шт.</t>
  </si>
  <si>
    <t>1092 от 18.12.09г.</t>
  </si>
  <si>
    <t>замена вх.вентилей д.15 мм -2шт.</t>
  </si>
  <si>
    <t>1096 от 25.12.09г.</t>
  </si>
  <si>
    <t>замена вх.вентилей д.15мм -1шт.</t>
  </si>
  <si>
    <t>прочтиска вентиляционной вытяжки</t>
  </si>
  <si>
    <t>1098/1 от 25.12.09г.</t>
  </si>
  <si>
    <t>ревизия вентилей д.15-40 мм</t>
  </si>
  <si>
    <t>1101 от 31.12.09г.</t>
  </si>
  <si>
    <t>замена лампочек 40 Вт в подъезде - 1шт.</t>
  </si>
  <si>
    <t>1020 от 12.11.09г.</t>
  </si>
  <si>
    <t>устранение дефектов на инженерных сетях</t>
  </si>
  <si>
    <t>1023 от 13.11.09г.</t>
  </si>
  <si>
    <t>замена выключателей</t>
  </si>
  <si>
    <t>1026 от 13.11.09г.</t>
  </si>
  <si>
    <t>замена патрона подвесного</t>
  </si>
  <si>
    <t>1044 от 18.11.09г.</t>
  </si>
  <si>
    <t>1057 от 23.11.09г.</t>
  </si>
  <si>
    <t>1062 от 25.11.09г.</t>
  </si>
  <si>
    <t>Замена автомата АЕ 25А</t>
  </si>
  <si>
    <t>1069 от 26.11.09г.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</si>
  <si>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</si>
  <si>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</si>
  <si>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</si>
  <si>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</si>
  <si>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</si>
  <si>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</si>
  <si>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</si>
  <si>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</si>
  <si>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перевод реле времени уличного освещения</t>
  </si>
  <si>
    <t>5 от 15.01.10</t>
  </si>
  <si>
    <t xml:space="preserve">замена лампочек </t>
  </si>
  <si>
    <t>1 от 11.01.10</t>
  </si>
  <si>
    <t>21 от 31.01.10г.</t>
  </si>
  <si>
    <t>35 от 31.01.10</t>
  </si>
  <si>
    <t>ревизия ВРУ, замена деталей, протяжка контактов</t>
  </si>
  <si>
    <t>7 от 22.01.10</t>
  </si>
  <si>
    <t>ремонт выключателя</t>
  </si>
  <si>
    <t>14 от 05.02.10</t>
  </si>
  <si>
    <t>установка розетки</t>
  </si>
  <si>
    <t>23 от 19.02.10</t>
  </si>
  <si>
    <t>25 от 26.02.10</t>
  </si>
  <si>
    <t>определение в работе</t>
  </si>
  <si>
    <t>9 от 22.01.10</t>
  </si>
  <si>
    <t>смена вентиля ф 15 мм с аппаратом для газовой сварки и резки</t>
  </si>
  <si>
    <t>герметизация межпанельных швов</t>
  </si>
  <si>
    <t>24 от 19.02.10</t>
  </si>
  <si>
    <t>смена вентиля по стояку</t>
  </si>
  <si>
    <t>26 от 27.02.10</t>
  </si>
  <si>
    <t>ремонт двери</t>
  </si>
  <si>
    <t>25 от 27.02.10</t>
  </si>
  <si>
    <t>смена вентиля ф 15 мм</t>
  </si>
  <si>
    <t>20 от 12.02.10</t>
  </si>
  <si>
    <t>43 от 19.03.10</t>
  </si>
  <si>
    <t>47 от 19.03.10</t>
  </si>
  <si>
    <t>50 от 31.03.10</t>
  </si>
  <si>
    <t>увеличение дроссельной шайбы ф 80</t>
  </si>
  <si>
    <t>смена запорной арматуры инженерных систем ХВС и ГВС</t>
  </si>
  <si>
    <t>замена лампочек 40 Вт в подъезде</t>
  </si>
  <si>
    <t>38 от 12.03.10</t>
  </si>
  <si>
    <t>установка пружины на входную дверь</t>
  </si>
  <si>
    <t>51 от 31.03.10</t>
  </si>
  <si>
    <t>установка розетки в подвале</t>
  </si>
  <si>
    <t>49 от 31.03.10</t>
  </si>
  <si>
    <t>44 от 19.03.10</t>
  </si>
  <si>
    <t>техническое освидетельствованеие лифтов</t>
  </si>
  <si>
    <t>0939-3 от 02.03.10</t>
  </si>
  <si>
    <t>60 от 09.04.10</t>
  </si>
  <si>
    <t>ревизия вентилей ф 15,20,25</t>
  </si>
  <si>
    <t>57 от 02.04.10</t>
  </si>
  <si>
    <t>66 от 23.04.10</t>
  </si>
  <si>
    <t>отключение отопления</t>
  </si>
  <si>
    <t>63 от 16.04.10</t>
  </si>
  <si>
    <t>восстановление изоляции</t>
  </si>
  <si>
    <t>67 от 23.04.10</t>
  </si>
  <si>
    <t>ревизия задвижек ф 50 мм</t>
  </si>
  <si>
    <t>апрель 2010г.</t>
  </si>
  <si>
    <t>типография</t>
  </si>
  <si>
    <t>май 2010г</t>
  </si>
  <si>
    <t>ремонт двери чердака,устранение отверствий</t>
  </si>
  <si>
    <t>84 от 31.05.10</t>
  </si>
  <si>
    <t>засыпка ям в подвале</t>
  </si>
  <si>
    <t>75 от 07.05.10</t>
  </si>
  <si>
    <t>82 от 31.05.10</t>
  </si>
  <si>
    <t>76 от 14.05.10</t>
  </si>
  <si>
    <t>гидравлическое испытание вх.запорной арматуры</t>
  </si>
  <si>
    <t>77 от 14.05.10</t>
  </si>
  <si>
    <t>80 от 21.05.10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</si>
  <si>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</si>
  <si>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</si>
  <si>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</si>
  <si>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</si>
  <si>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</si>
  <si>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</si>
  <si>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</si>
  <si>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обслуживания РТДО</t>
  </si>
  <si>
    <t>обслуживание насосов</t>
  </si>
  <si>
    <t>обслуживание бойлеров</t>
  </si>
  <si>
    <t>Управление МКД</t>
  </si>
  <si>
    <t>уборка мусорокамер</t>
  </si>
  <si>
    <t>июнь 2010 г.</t>
  </si>
  <si>
    <t>88 от 04.06.10</t>
  </si>
  <si>
    <t>замена лампочек 40 вт в подъезде</t>
  </si>
  <si>
    <t>94 от 18.06.10</t>
  </si>
  <si>
    <t>95 от 18.06.10</t>
  </si>
  <si>
    <t>подключение и отключение компрессора</t>
  </si>
  <si>
    <t>100 от 30.06.10</t>
  </si>
  <si>
    <t>101 от 30.06.10</t>
  </si>
  <si>
    <t>промывка системы центрального отопления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</si>
  <si>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</si>
  <si>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</si>
  <si>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</si>
  <si>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июль 2010г.</t>
  </si>
  <si>
    <t>смена вентиля ф 15 мм с САГ</t>
  </si>
  <si>
    <t>106 от 02.07.10</t>
  </si>
  <si>
    <t>смена вентиля ф 15 мм с аппаратом для газовой сварки</t>
  </si>
  <si>
    <t>109 от 09.07.10</t>
  </si>
  <si>
    <t>ревизия задвижек ф 80,100 мм</t>
  </si>
  <si>
    <t>замена лампочек 100 вт в подъезде</t>
  </si>
  <si>
    <t>108 от 09.07.10</t>
  </si>
  <si>
    <t>112 от 16.07.10</t>
  </si>
  <si>
    <t>смена задвижек на элеваторных узлах</t>
  </si>
  <si>
    <t>114 от 23.07.10</t>
  </si>
  <si>
    <t>установка КИП</t>
  </si>
  <si>
    <t>119 от 30.07.10</t>
  </si>
  <si>
    <t>август 2010 г.</t>
  </si>
  <si>
    <t>124 от 06.08.10</t>
  </si>
  <si>
    <t>125 от 06.08.10</t>
  </si>
  <si>
    <t>сентябрь 2010 г.</t>
  </si>
  <si>
    <t>138 от 27.08.10</t>
  </si>
  <si>
    <t>запуск системы отопления</t>
  </si>
  <si>
    <t>164 от 30.09.10</t>
  </si>
  <si>
    <t>ремонт уличного освещения</t>
  </si>
  <si>
    <t>160 от 24.09.10</t>
  </si>
  <si>
    <t>октябрь 2010г.</t>
  </si>
  <si>
    <t>176 от 22.10.10</t>
  </si>
  <si>
    <t>170 от 08.10.10</t>
  </si>
  <si>
    <t>подключение к отоплению лестничных клеток МКД с удалением воздушных пробок</t>
  </si>
  <si>
    <t>174 от 15.10.10</t>
  </si>
  <si>
    <t>177 от 22.10.10</t>
  </si>
  <si>
    <t>замена ламп уличного освещения 250 вт</t>
  </si>
  <si>
    <t>180 от 29.10.10</t>
  </si>
  <si>
    <t>поверка прибора учета тепловой энергии</t>
  </si>
  <si>
    <t>182 от 29.10.10</t>
  </si>
  <si>
    <t>закрытие двери выхода на кровлю</t>
  </si>
  <si>
    <t>Аварийное обслуживание</t>
  </si>
  <si>
    <t>Расчетно-кассовое обслуживание</t>
  </si>
  <si>
    <t>ноябрь 2010г.</t>
  </si>
  <si>
    <t>декабрь 2010г.</t>
  </si>
  <si>
    <t>установка доводчика</t>
  </si>
  <si>
    <t>217 от 17.03.10</t>
  </si>
  <si>
    <t>осмотр и ревизия ВРУ</t>
  </si>
  <si>
    <t>209 от 10.12.10</t>
  </si>
  <si>
    <t>установка датчика движения</t>
  </si>
  <si>
    <t>215 от 17.12.10</t>
  </si>
  <si>
    <t>январь 2011г.</t>
  </si>
  <si>
    <t>19 от 31.01.11</t>
  </si>
  <si>
    <t>устранение свища на плоскуой батареи</t>
  </si>
  <si>
    <t>12 от 21.01.11</t>
  </si>
  <si>
    <t>удаление воздушных пробок</t>
  </si>
  <si>
    <t>февраль 2011 г.</t>
  </si>
  <si>
    <t>32 от 11.02.11</t>
  </si>
  <si>
    <t>ревизия патрона</t>
  </si>
  <si>
    <t>40 от 25.02.11</t>
  </si>
  <si>
    <t>март 2011г.</t>
  </si>
  <si>
    <t>перевод реле времени</t>
  </si>
  <si>
    <t>60 от 18.03.11</t>
  </si>
  <si>
    <t>ревизия задвижек ф 80,100</t>
  </si>
  <si>
    <t>65 от 25.03.ю11</t>
  </si>
  <si>
    <t>ремонт двери выхода на кровлю</t>
  </si>
  <si>
    <t>56 от 11.03.11</t>
  </si>
  <si>
    <t>апрель 2011г.</t>
  </si>
  <si>
    <t>отключение системы теплоснабжения</t>
  </si>
  <si>
    <t>83 от 29.04.11</t>
  </si>
  <si>
    <t>ревизия эл.щитка,замена деталей</t>
  </si>
  <si>
    <t>79 от 22.04.11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</si>
  <si>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</si>
  <si>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</si>
  <si>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</si>
  <si>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</si>
  <si>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</si>
  <si>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90 от 06.05.11</t>
  </si>
  <si>
    <t>регулировка датчика движения</t>
  </si>
  <si>
    <t>96 от 20.05.11</t>
  </si>
  <si>
    <t>июнь 2011г.</t>
  </si>
  <si>
    <t>109 от 03.06.11</t>
  </si>
  <si>
    <t>июль 2011г.</t>
  </si>
  <si>
    <t>126 от 08.07.11</t>
  </si>
  <si>
    <t>135 от 29.07.11</t>
  </si>
  <si>
    <t>ревизия задвижек отопления ф 50 мм</t>
  </si>
  <si>
    <t>133 от 22.07.11</t>
  </si>
  <si>
    <t>ревизия задвижек отопления ф 80,100 мм</t>
  </si>
  <si>
    <t>ревизия задвижек хвс ф 50 мм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</si>
  <si>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</si>
  <si>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</si>
  <si>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</si>
  <si>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</si>
  <si>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</si>
  <si>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смена КИП</t>
  </si>
  <si>
    <t>136 от 29.07.11</t>
  </si>
  <si>
    <t>132 от 22.07.11</t>
  </si>
  <si>
    <t>129 от 15.07.11</t>
  </si>
  <si>
    <t>Тех.обслуживание газопроводов</t>
  </si>
  <si>
    <t>8342 от 06.07.11</t>
  </si>
  <si>
    <t>август 2011г.</t>
  </si>
  <si>
    <t>ремонт панельных швов</t>
  </si>
  <si>
    <t>153 от 26.08.11</t>
  </si>
  <si>
    <t>отключение системы отопления</t>
  </si>
  <si>
    <t>152 от 26.08.11</t>
  </si>
  <si>
    <t>врезка кип</t>
  </si>
  <si>
    <t>149 от 19.08.11</t>
  </si>
  <si>
    <t>установка кип</t>
  </si>
  <si>
    <t>подключение системы отопления</t>
  </si>
  <si>
    <t>сентябрь 2011г.</t>
  </si>
  <si>
    <t>172 от 16.09.11</t>
  </si>
  <si>
    <t>171 огт 16.09.11</t>
  </si>
  <si>
    <t>163 от 02.09.11</t>
  </si>
  <si>
    <t>178 от 30.09.11</t>
  </si>
  <si>
    <t>устранение течи батареи под контргайкой</t>
  </si>
  <si>
    <t>177 от 30.09.11</t>
  </si>
  <si>
    <t>октябрь 2011г.</t>
  </si>
  <si>
    <t>197 от 28.10.11</t>
  </si>
  <si>
    <t>ноябрь 2011г.</t>
  </si>
  <si>
    <t>218 от 30.11.11</t>
  </si>
  <si>
    <t>замена выключателя и ламп в подъезде</t>
  </si>
  <si>
    <t>211 от 18.11.11</t>
  </si>
  <si>
    <t xml:space="preserve"> декабрь  2011г.</t>
  </si>
  <si>
    <t>226 от 02.12.11</t>
  </si>
  <si>
    <t>Ревизия ВРУ</t>
  </si>
  <si>
    <t>234 от 16. 12. 11</t>
  </si>
  <si>
    <t>Замена рубильника в ВРУ</t>
  </si>
  <si>
    <t>238 от 23.12.11</t>
  </si>
  <si>
    <t>Замена ламп уличного освещения 250 Вт</t>
  </si>
  <si>
    <t>243 от 30.12.11</t>
  </si>
  <si>
    <t>420 от 01.12.11</t>
  </si>
  <si>
    <t>Замена стекла (Калькуляция №1)</t>
  </si>
  <si>
    <t>232 от 09.12.11</t>
  </si>
  <si>
    <t>Смена вентеля  (Локальная смета №25)</t>
  </si>
  <si>
    <t>235 от 16.12.11</t>
  </si>
  <si>
    <t xml:space="preserve">Ремонт панельного шва (Лок. Смета № 41) </t>
  </si>
  <si>
    <t>240 от 23.12.11</t>
  </si>
  <si>
    <t>Прочистка  вентиляционных каналов и канализационных вытяжек (Локальная смета №38)</t>
  </si>
  <si>
    <t>Удаление воздушных пробок</t>
  </si>
  <si>
    <t>239 от 23.12.11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</si>
  <si>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</si>
  <si>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</si>
  <si>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</si>
  <si>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Обрамление парапета оцинковкой </t>
  </si>
  <si>
    <t>245 от 30.12.11</t>
  </si>
  <si>
    <t xml:space="preserve"> Январь 2012 г.</t>
  </si>
  <si>
    <t>Ревизия эл щитка (Калькуляция № 4 /эл)</t>
  </si>
  <si>
    <t>4 от 13.01.12</t>
  </si>
  <si>
    <t>Февраль  2012 г.</t>
  </si>
  <si>
    <t>Устранение течи батареи</t>
  </si>
  <si>
    <t>17 от 31.01.12</t>
  </si>
  <si>
    <t>Перевод реле времени (Калькуляция №10эл/ТСС/11)</t>
  </si>
  <si>
    <t>22 от 03.02.12</t>
  </si>
  <si>
    <t>32 от 24.02.12</t>
  </si>
  <si>
    <t>Март  2012 г.</t>
  </si>
  <si>
    <t>Устранение течи канализационного стояка</t>
  </si>
  <si>
    <t>81 от 30.03.12 (акт № 35 от 30.03.12)</t>
  </si>
  <si>
    <t>Замена лампочек 40 Вт  в подъезде (в подвале)</t>
  </si>
  <si>
    <t>58 от 07.03.12</t>
  </si>
  <si>
    <t>Перевод реле времени</t>
  </si>
  <si>
    <t>63 от 16.03.12</t>
  </si>
  <si>
    <t>Ревизия ЩЭ</t>
  </si>
  <si>
    <t>75 от 23.03.12</t>
  </si>
  <si>
    <t xml:space="preserve">Ревизия ШР </t>
  </si>
  <si>
    <t>Ревизия ЩЭ и ШР (мат-лы)</t>
  </si>
  <si>
    <t>75 от 23.03.12 (акт №23 от 19 .03.12)</t>
  </si>
  <si>
    <t>Апрель   2012 г.</t>
  </si>
  <si>
    <t>95 от 13.04.12</t>
  </si>
  <si>
    <t>Смена вентиля ф 20 мм</t>
  </si>
  <si>
    <t>90 от 06.04.12</t>
  </si>
  <si>
    <t>Отключение системы отопления</t>
  </si>
  <si>
    <t>105 от 28.04.12</t>
  </si>
  <si>
    <t>Обороты с мая 2011г. по апрель 2012г.</t>
  </si>
  <si>
    <t>Остаток на 01.05.2012г.</t>
  </si>
  <si>
    <t>Исследование горячей воды</t>
  </si>
  <si>
    <t>5/00457 от 21.03.12 (протокол № 1884-1887)</t>
  </si>
  <si>
    <t xml:space="preserve">Оценка соответствия лифтов </t>
  </si>
  <si>
    <t>Счет №ГАЦ/11-1326-3 от 14.03.12 (акт № 26.03.12)</t>
  </si>
  <si>
    <t>ростелеком</t>
  </si>
  <si>
    <t>Генеральный директор</t>
  </si>
  <si>
    <t>Экономист 2-ой категории по учету лицевых счетов МКД</t>
  </si>
  <si>
    <t>Май  2012 г.</t>
  </si>
  <si>
    <t>Июнь  2012 г.</t>
  </si>
  <si>
    <t>Июль  2012 г.</t>
  </si>
  <si>
    <t>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</si>
  <si>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</si>
  <si>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</si>
  <si>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</si>
  <si>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Смена шарового крана ф 15 мм с аппаратом для газовой сварки и резки</t>
  </si>
  <si>
    <t>125 от 31.05.12</t>
  </si>
  <si>
    <t>Смена шарового крана ф 20 мм с аппаратом для газовой сварки и резки</t>
  </si>
  <si>
    <t>121 от 25.05.12 (акт №18 от 23.05.12)</t>
  </si>
  <si>
    <t>Ревизия задвижек отопления ф  50 мм</t>
  </si>
  <si>
    <t xml:space="preserve">121 от 25.05.12 </t>
  </si>
  <si>
    <t>Ревизия задвижек отопления ф  80,100  мм</t>
  </si>
  <si>
    <t>121 от 25.05.12</t>
  </si>
  <si>
    <t>Ревизия задвижек ХВС ф 80,100 мм</t>
  </si>
  <si>
    <t>Ревизия задвижек ГВС ф 50 мм</t>
  </si>
  <si>
    <t>Ревизия задвижек ГВС ф 80,100  мм</t>
  </si>
  <si>
    <t>Ревизия элеваторного узла (сопло)</t>
  </si>
  <si>
    <t>Промывка фильтров в тепловом пункте</t>
  </si>
  <si>
    <t>121 от25.05.12</t>
  </si>
  <si>
    <t>Смена шарового крана ф 15 мм</t>
  </si>
  <si>
    <t>118 от 18.05.12</t>
  </si>
  <si>
    <t>Гидравлические испытания вх.запорной арматуры</t>
  </si>
  <si>
    <t>Демонтаж теплосчетчика</t>
  </si>
  <si>
    <t>119 от 18.05.12 (акт № 7 от 17.05.12)</t>
  </si>
  <si>
    <t>Заполнение системы отопления технической водой с у далением воздушных пробок</t>
  </si>
  <si>
    <t>147 от 02.07.12</t>
  </si>
  <si>
    <t>Промывка системы центрального отопления</t>
  </si>
  <si>
    <t>146 от 02.07.12</t>
  </si>
  <si>
    <t>Опрессовка системы центрального отопления</t>
  </si>
  <si>
    <t>Монтаж теплосчетчика</t>
  </si>
  <si>
    <t>144 от 02.07.12 (акт № 9 от 02.07.12)</t>
  </si>
  <si>
    <t>124 от 31.05.12</t>
  </si>
  <si>
    <t>109 от 05.05.12</t>
  </si>
  <si>
    <t>Замена лампочек 40 Вт в подъезде (в подвале)</t>
  </si>
  <si>
    <t>Изготовление и установка сопла</t>
  </si>
  <si>
    <t>173 от 10.08.12</t>
  </si>
  <si>
    <t>Установка датчиков движения</t>
  </si>
  <si>
    <t>185 от 31.08.12</t>
  </si>
  <si>
    <t>Отключение ситемы теплоснабжения</t>
  </si>
  <si>
    <t>183 от 24.08.12</t>
  </si>
  <si>
    <t>Включение системы теплоснабжения</t>
  </si>
  <si>
    <t>182 от 24.08.12</t>
  </si>
  <si>
    <t>186 от 31.08.12 (акт № 63 от 28. 08.12)</t>
  </si>
  <si>
    <t>Сентябрь  2012 г.</t>
  </si>
  <si>
    <t>199 от 21.09.12</t>
  </si>
  <si>
    <t>Смена шарового крана  ф 20 мм с аппаратом для газовой сварки и резки</t>
  </si>
  <si>
    <t>Подключение системы отопления</t>
  </si>
  <si>
    <t>203 от28.09.12</t>
  </si>
  <si>
    <t>Замена лампочек 60 Вт в подъезде (в подвале)</t>
  </si>
  <si>
    <t>190 от 07.09.12</t>
  </si>
  <si>
    <t>197 от 21.09.12</t>
  </si>
  <si>
    <t>202 от 28.09.12</t>
  </si>
  <si>
    <t>208 от 30.09.12 (акт № 30 от 30.09.12)</t>
  </si>
  <si>
    <t>208 от 30.09.12</t>
  </si>
  <si>
    <t>Смена шарового крана ф 20 мм</t>
  </si>
  <si>
    <t>207 от 30.09.12</t>
  </si>
  <si>
    <t>213 от 30.09.12</t>
  </si>
  <si>
    <t>Ревизия эл.щитка, замена деталей</t>
  </si>
  <si>
    <t>213 от 30.09.12 (акт № 1 от 30.09.12)</t>
  </si>
  <si>
    <t>Октябрь  2012 г.</t>
  </si>
  <si>
    <t>Ноябрь  2012 г.</t>
  </si>
  <si>
    <t>Ремонт панельных швов</t>
  </si>
  <si>
    <t>209 от 30.09.12</t>
  </si>
  <si>
    <t>Декабрь  2012 г.</t>
  </si>
  <si>
    <t>163 от 31.07.12</t>
  </si>
  <si>
    <t>Ремонт освещения</t>
  </si>
  <si>
    <t>152 от 13.07.12(акт №3 от 09.07.12)</t>
  </si>
  <si>
    <t>152 от 13.07.12(акт №4 от 10.07.12)</t>
  </si>
  <si>
    <t>148 от 02.07.12</t>
  </si>
  <si>
    <t>Январь 2013 г.</t>
  </si>
  <si>
    <t>20 от 25.01.13</t>
  </si>
  <si>
    <t>14 от 18.01.13</t>
  </si>
  <si>
    <t>Ревизия ШР</t>
  </si>
  <si>
    <t>Обслуживание вводных и внутренних газопроводов жилого дома</t>
  </si>
  <si>
    <t>Февраль 2013 г.</t>
  </si>
  <si>
    <t>Смена лежаков водоотведения</t>
  </si>
  <si>
    <t>44 от 15.02.13</t>
  </si>
  <si>
    <t>48 от 22.02.13</t>
  </si>
  <si>
    <t>Замена стекла</t>
  </si>
  <si>
    <t>49 от 22.02.13</t>
  </si>
  <si>
    <t>Установка дроссельной шайбы</t>
  </si>
  <si>
    <t>214 от 30.09.12 (акт № 4 от 30.09.12)</t>
  </si>
  <si>
    <t>214 от 30.09.12</t>
  </si>
  <si>
    <t>Смена шарового крана ф 15 мм с САГ</t>
  </si>
  <si>
    <t>Устранение течи</t>
  </si>
  <si>
    <t>214 от 30.09.12 (акт № 36 от 30.09.12)</t>
  </si>
  <si>
    <t xml:space="preserve">Ремонт батареи </t>
  </si>
  <si>
    <t>214 от 30.09.12 (акт № 41 от 30.09.12)</t>
  </si>
  <si>
    <t>Март 2013 г.</t>
  </si>
  <si>
    <t>215 от 30.09.12 (акт от 26.10.12)</t>
  </si>
  <si>
    <t>Устройство кровли</t>
  </si>
  <si>
    <t>215 от 30.09.12 (акт от 13.12.12)</t>
  </si>
  <si>
    <t>215 от 30.09.12 (акт от 26.12.12)</t>
  </si>
  <si>
    <t>Поверка водосчетчика холодной воды (с демонтажом и монтажом)</t>
  </si>
  <si>
    <t>215 от 30.09.12 (акт от 11.09.12)</t>
  </si>
  <si>
    <t>Апрель 2013 г.</t>
  </si>
  <si>
    <t>Поверка прибора учета тепловой энергии и теплоносителя, 2-х водосчетчиков холодной воды</t>
  </si>
  <si>
    <t xml:space="preserve">90 от 05.04.13 (акт № 1 от 05.04.13) </t>
  </si>
  <si>
    <t xml:space="preserve">91 от 12.04.13 (акт от 12.04.13) </t>
  </si>
  <si>
    <t>Прочистка вентиляционных каналов и канализационных вытяжек</t>
  </si>
  <si>
    <t xml:space="preserve">93 от 12.04.13 (акт от 12.04.13) </t>
  </si>
  <si>
    <t>Опрессовка элеваторного узла</t>
  </si>
  <si>
    <t>Отчет по выполненным работам ул. Ленинского Комсомола , 52 с мая 2012 г. по апрель 2013  г.</t>
  </si>
  <si>
    <t>Регулировка элеваторного узла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</si>
  <si>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</si>
  <si>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</si>
  <si>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</si>
  <si>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</si>
  <si>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</si>
  <si>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</si>
  <si>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</si>
  <si>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</si>
  <si>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</si>
  <si>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20094,12 (по тарифу)</t>
  </si>
  <si>
    <t>Установка дверей в мусорокамеры</t>
  </si>
  <si>
    <t>74 от 29.03.13 (акт от 28.03.13)</t>
  </si>
  <si>
    <t>Оценка соответствия лифтов</t>
  </si>
  <si>
    <t>акт от 8.04.13</t>
  </si>
  <si>
    <t>Замена каната ограничителя скорости на пассажирском лифте</t>
  </si>
  <si>
    <t>229 от 29.04.13</t>
  </si>
  <si>
    <t>счет № 357 от 16.07.12 (акт № 12/07 от 16.07.12)</t>
  </si>
  <si>
    <t>Замена каната ограничителя скорости на пассажирском лифте (2 подъезд)</t>
  </si>
  <si>
    <t xml:space="preserve">Начислено  </t>
  </si>
  <si>
    <t>Жители МКД</t>
  </si>
  <si>
    <t>Якушин В.Е.</t>
  </si>
  <si>
    <t>ОАО "КГТС"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</si>
  <si>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</si>
  <si>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</si>
  <si>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</si>
  <si>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</si>
  <si>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</si>
  <si>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</t>
  </si>
  <si>
    <t>А. В. Митрофанов</t>
  </si>
  <si>
    <t>Е. П. Калинина</t>
  </si>
  <si>
    <t>Смена задвижек на отоплении (ф100-2шт), на ГВС (ф80-2шт)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</si>
</sst>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2" fontId="1" fillId="35" borderId="15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/>
    </xf>
    <xf numFmtId="2" fontId="1" fillId="35" borderId="16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2" fontId="2" fillId="35" borderId="13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3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2" fontId="9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3" fillId="35" borderId="0" xfId="0" applyFont="1" applyFill="1" applyAlignment="1">
      <alignment horizontal="center"/>
    </xf>
    <xf numFmtId="4" fontId="3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2" fontId="1" fillId="35" borderId="0" xfId="0" applyNumberFormat="1" applyFont="1" applyFill="1" applyBorder="1" applyAlignment="1">
      <alignment/>
    </xf>
    <xf numFmtId="2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right" wrapText="1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6" fillId="36" borderId="13" xfId="0" applyNumberFormat="1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2" fillId="36" borderId="12" xfId="0" applyNumberFormat="1" applyFont="1" applyFill="1" applyBorder="1" applyAlignment="1">
      <alignment horizontal="center" vertical="center" wrapText="1"/>
    </xf>
    <xf numFmtId="2" fontId="6" fillId="36" borderId="14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3" fillId="36" borderId="12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1" fillId="36" borderId="14" xfId="0" applyNumberFormat="1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13" xfId="0" applyFill="1" applyBorder="1" applyAlignment="1">
      <alignment/>
    </xf>
    <xf numFmtId="0" fontId="11" fillId="36" borderId="13" xfId="0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2" fontId="3" fillId="36" borderId="13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2" fontId="51" fillId="35" borderId="0" xfId="0" applyNumberFormat="1" applyFont="1" applyFill="1" applyBorder="1" applyAlignment="1">
      <alignment/>
    </xf>
    <xf numFmtId="2" fontId="1" fillId="37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2" fontId="1" fillId="37" borderId="14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52" fillId="0" borderId="0" xfId="0" applyNumberFormat="1" applyFont="1" applyAlignment="1">
      <alignment/>
    </xf>
    <xf numFmtId="2" fontId="0" fillId="0" borderId="13" xfId="0" applyNumberFormat="1" applyBorder="1" applyAlignment="1">
      <alignment horizontal="center"/>
    </xf>
    <xf numFmtId="2" fontId="53" fillId="34" borderId="13" xfId="0" applyNumberFormat="1" applyFont="1" applyFill="1" applyBorder="1" applyAlignment="1">
      <alignment horizontal="center" vertical="center"/>
    </xf>
    <xf numFmtId="2" fontId="51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left"/>
    </xf>
    <xf numFmtId="0" fontId="3" fillId="35" borderId="13" xfId="0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2" fontId="52" fillId="35" borderId="0" xfId="0" applyNumberFormat="1" applyFont="1" applyFill="1" applyAlignment="1">
      <alignment/>
    </xf>
    <xf numFmtId="2" fontId="1" fillId="34" borderId="0" xfId="0" applyNumberFormat="1" applyFont="1" applyFill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left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1;&#1077;&#1085;&#1080;&#1085;&#1089;&#1082;&#1086;&#1075;&#1086;%20&#1050;&#1086;&#1084;&#1089;&#1086;&#1084;&#1086;&#1083;&#1072;\&#1051;&#1050;52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1">
          <cell r="EN81">
            <v>69019.8066782107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463"/>
  <sheetViews>
    <sheetView tabSelected="1" zoomScalePageLayoutView="0" workbookViewId="0" topLeftCell="A72">
      <pane xSplit="69" topLeftCell="FV1" activePane="topRight" state="frozen"/>
      <selection pane="topLeft" activeCell="A1" sqref="A1"/>
      <selection pane="topRight" activeCell="FX43" sqref="FX43"/>
    </sheetView>
  </sheetViews>
  <sheetFormatPr defaultColWidth="9.00390625" defaultRowHeight="12.75"/>
  <cols>
    <col min="1" max="1" width="37.75390625" style="10" customWidth="1"/>
    <col min="2" max="19" width="12.125" style="10" hidden="1" customWidth="1"/>
    <col min="20" max="20" width="33.625" style="10" hidden="1" customWidth="1"/>
    <col min="21" max="22" width="12.125" style="10" hidden="1" customWidth="1"/>
    <col min="23" max="23" width="33.625" style="10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7.625" style="9" hidden="1" customWidth="1"/>
    <col min="30" max="32" width="0" style="9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10.625" style="10" hidden="1" customWidth="1"/>
    <col min="70" max="70" width="14.375" style="10" hidden="1" customWidth="1"/>
    <col min="71" max="71" width="33.625" style="10" hidden="1" customWidth="1"/>
    <col min="72" max="73" width="12.125" style="10" hidden="1" customWidth="1"/>
    <col min="74" max="74" width="33.625" style="10" hidden="1" customWidth="1"/>
    <col min="75" max="76" width="12.125" style="10" hidden="1" customWidth="1"/>
    <col min="77" max="77" width="33.625" style="10" hidden="1" customWidth="1"/>
    <col min="78" max="79" width="12.125" style="10" hidden="1" customWidth="1"/>
    <col min="80" max="80" width="33.625" style="10" hidden="1" customWidth="1"/>
    <col min="81" max="82" width="12.125" style="10" hidden="1" customWidth="1"/>
    <col min="83" max="83" width="33.625" style="10" hidden="1" customWidth="1"/>
    <col min="84" max="85" width="12.125" style="10" hidden="1" customWidth="1"/>
    <col min="86" max="86" width="33.625" style="10" hidden="1" customWidth="1"/>
    <col min="87" max="88" width="12.125" style="10" hidden="1" customWidth="1"/>
    <col min="89" max="89" width="33.625" style="10" hidden="1" customWidth="1"/>
    <col min="90" max="91" width="12.125" style="10" hidden="1" customWidth="1"/>
    <col min="92" max="92" width="33.625" style="10" hidden="1" customWidth="1"/>
    <col min="93" max="94" width="12.125" style="10" hidden="1" customWidth="1"/>
    <col min="95" max="95" width="33.625" style="10" hidden="1" customWidth="1"/>
    <col min="96" max="97" width="12.125" style="10" hidden="1" customWidth="1"/>
    <col min="98" max="98" width="33.625" style="10" hidden="1" customWidth="1"/>
    <col min="99" max="100" width="12.125" style="10" hidden="1" customWidth="1"/>
    <col min="101" max="101" width="33.625" style="10" hidden="1" customWidth="1"/>
    <col min="102" max="103" width="12.125" style="10" hidden="1" customWidth="1"/>
    <col min="104" max="104" width="33.625" style="10" hidden="1" customWidth="1"/>
    <col min="105" max="106" width="12.125" style="10" hidden="1" customWidth="1"/>
    <col min="107" max="107" width="0" style="10" hidden="1" customWidth="1"/>
    <col min="108" max="108" width="13.625" style="10" hidden="1" customWidth="1"/>
    <col min="109" max="109" width="33.625" style="10" hidden="1" customWidth="1"/>
    <col min="110" max="111" width="12.125" style="10" hidden="1" customWidth="1"/>
    <col min="112" max="112" width="33.625" style="10" hidden="1" customWidth="1"/>
    <col min="113" max="114" width="12.125" style="10" hidden="1" customWidth="1"/>
    <col min="115" max="115" width="33.625" style="10" hidden="1" customWidth="1"/>
    <col min="116" max="117" width="12.125" style="10" hidden="1" customWidth="1"/>
    <col min="118" max="118" width="33.625" style="10" hidden="1" customWidth="1"/>
    <col min="119" max="120" width="12.125" style="10" hidden="1" customWidth="1"/>
    <col min="121" max="121" width="33.625" style="10" hidden="1" customWidth="1"/>
    <col min="122" max="123" width="12.125" style="10" hidden="1" customWidth="1"/>
    <col min="124" max="124" width="33.625" style="10" hidden="1" customWidth="1"/>
    <col min="125" max="126" width="12.125" style="10" hidden="1" customWidth="1"/>
    <col min="127" max="127" width="33.625" style="10" hidden="1" customWidth="1"/>
    <col min="128" max="129" width="12.125" style="10" hidden="1" customWidth="1"/>
    <col min="130" max="130" width="33.625" style="79" hidden="1" customWidth="1"/>
    <col min="131" max="132" width="12.125" style="10" hidden="1" customWidth="1"/>
    <col min="133" max="133" width="33.625" style="79" hidden="1" customWidth="1"/>
    <col min="134" max="135" width="12.125" style="10" hidden="1" customWidth="1"/>
    <col min="136" max="136" width="33.625" style="79" hidden="1" customWidth="1"/>
    <col min="137" max="138" width="12.125" style="10" hidden="1" customWidth="1"/>
    <col min="139" max="139" width="33.625" style="79" hidden="1" customWidth="1"/>
    <col min="140" max="141" width="12.125" style="10" hidden="1" customWidth="1"/>
    <col min="142" max="142" width="33.625" style="79" hidden="1" customWidth="1"/>
    <col min="143" max="144" width="12.125" style="10" hidden="1" customWidth="1"/>
    <col min="145" max="146" width="12.125" style="10" customWidth="1"/>
    <col min="147" max="147" width="33.625" style="79" customWidth="1"/>
    <col min="148" max="149" width="12.125" style="10" customWidth="1"/>
    <col min="150" max="150" width="33.625" style="79" customWidth="1"/>
    <col min="151" max="152" width="12.125" style="10" customWidth="1"/>
    <col min="153" max="153" width="33.625" style="79" customWidth="1"/>
    <col min="154" max="155" width="12.125" style="10" customWidth="1"/>
    <col min="156" max="156" width="33.625" style="79" customWidth="1"/>
    <col min="157" max="158" width="12.125" style="10" customWidth="1"/>
    <col min="159" max="159" width="33.625" style="79" customWidth="1"/>
    <col min="160" max="161" width="12.125" style="10" customWidth="1"/>
    <col min="162" max="162" width="33.625" style="79" customWidth="1"/>
    <col min="163" max="164" width="12.125" style="10" customWidth="1"/>
    <col min="165" max="165" width="33.625" style="79" customWidth="1"/>
    <col min="166" max="167" width="12.125" style="10" customWidth="1"/>
    <col min="168" max="168" width="33.625" style="79" customWidth="1"/>
    <col min="169" max="170" width="12.125" style="10" customWidth="1"/>
    <col min="171" max="171" width="33.625" style="79" customWidth="1"/>
    <col min="172" max="173" width="12.125" style="10" customWidth="1"/>
    <col min="174" max="174" width="35.125" style="0" customWidth="1"/>
    <col min="175" max="175" width="13.125" style="0" customWidth="1"/>
    <col min="176" max="176" width="13.25390625" style="0" customWidth="1"/>
    <col min="177" max="177" width="34.25390625" style="0" customWidth="1"/>
    <col min="178" max="178" width="13.25390625" style="0" customWidth="1"/>
    <col min="179" max="179" width="13.125" style="0" customWidth="1"/>
    <col min="180" max="180" width="35.375" style="0" customWidth="1"/>
    <col min="181" max="181" width="13.75390625" style="0" customWidth="1"/>
    <col min="182" max="182" width="12.625" style="0" customWidth="1"/>
    <col min="183" max="183" width="10.875" style="0" customWidth="1"/>
  </cols>
  <sheetData>
    <row r="1" spans="1:173" s="7" customFormat="1" ht="12.75" customHeight="1">
      <c r="A1" s="203" t="s">
        <v>640</v>
      </c>
      <c r="B1" s="204"/>
      <c r="C1" s="204"/>
      <c r="D1" s="204"/>
      <c r="E1" s="204"/>
      <c r="F1" s="204"/>
      <c r="G1" s="204"/>
      <c r="H1" s="20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11"/>
      <c r="EA1" s="8"/>
      <c r="EB1" s="8"/>
      <c r="EC1" s="11"/>
      <c r="ED1" s="8"/>
      <c r="EE1" s="8"/>
      <c r="EF1" s="11"/>
      <c r="EG1" s="8"/>
      <c r="EH1" s="8"/>
      <c r="EI1" s="11"/>
      <c r="EJ1" s="8"/>
      <c r="EK1" s="8"/>
      <c r="EL1" s="11"/>
      <c r="EM1" s="8"/>
      <c r="EN1" s="8"/>
      <c r="EO1" s="8"/>
      <c r="EP1" s="8"/>
      <c r="EQ1" s="11"/>
      <c r="ER1" s="8"/>
      <c r="ES1" s="8"/>
      <c r="ET1" s="11"/>
      <c r="EU1" s="8"/>
      <c r="EV1" s="8"/>
      <c r="EW1" s="11"/>
      <c r="EX1" s="8"/>
      <c r="EY1" s="8"/>
      <c r="EZ1" s="11"/>
      <c r="FA1" s="8"/>
      <c r="FB1" s="8"/>
      <c r="FC1" s="11"/>
      <c r="FD1" s="8"/>
      <c r="FE1" s="8"/>
      <c r="FF1" s="11"/>
      <c r="FG1" s="8"/>
      <c r="FH1" s="8"/>
      <c r="FI1" s="11"/>
      <c r="FJ1" s="8"/>
      <c r="FK1" s="8"/>
      <c r="FL1" s="11"/>
      <c r="FM1" s="8"/>
      <c r="FN1" s="8"/>
      <c r="FO1" s="11"/>
      <c r="FP1" s="8"/>
      <c r="FQ1" s="8"/>
    </row>
    <row r="2" spans="1:173" s="7" customFormat="1" ht="13.5" customHeight="1">
      <c r="A2" s="204"/>
      <c r="B2" s="204"/>
      <c r="C2" s="204"/>
      <c r="D2" s="204"/>
      <c r="E2" s="204"/>
      <c r="F2" s="204"/>
      <c r="G2" s="204"/>
      <c r="H2" s="20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12"/>
      <c r="EA2" s="8"/>
      <c r="EB2" s="8"/>
      <c r="EC2" s="12"/>
      <c r="ED2" s="8"/>
      <c r="EE2" s="8"/>
      <c r="EF2" s="12"/>
      <c r="EG2" s="8"/>
      <c r="EH2" s="8"/>
      <c r="EI2" s="12"/>
      <c r="EJ2" s="8"/>
      <c r="EK2" s="8"/>
      <c r="EL2" s="12"/>
      <c r="EM2" s="8"/>
      <c r="EN2" s="8"/>
      <c r="EO2" s="8"/>
      <c r="EP2" s="8"/>
      <c r="EQ2" s="12"/>
      <c r="ER2" s="8"/>
      <c r="ES2" s="8"/>
      <c r="ET2" s="12"/>
      <c r="EU2" s="8"/>
      <c r="EV2" s="8"/>
      <c r="EW2" s="12"/>
      <c r="EX2" s="8"/>
      <c r="EY2" s="8"/>
      <c r="EZ2" s="12"/>
      <c r="FA2" s="8"/>
      <c r="FB2" s="8"/>
      <c r="FC2" s="12"/>
      <c r="FD2" s="8"/>
      <c r="FE2" s="8"/>
      <c r="FF2" s="12"/>
      <c r="FG2" s="8"/>
      <c r="FH2" s="8"/>
      <c r="FI2" s="12"/>
      <c r="FJ2" s="8"/>
      <c r="FK2" s="8"/>
      <c r="FL2" s="12"/>
      <c r="FM2" s="8"/>
      <c r="FN2" s="8"/>
      <c r="FO2" s="12"/>
      <c r="FP2" s="8"/>
      <c r="FQ2" s="8"/>
    </row>
    <row r="3" spans="1:173" ht="33" customHeight="1">
      <c r="A3" s="205"/>
      <c r="B3" s="205"/>
      <c r="C3" s="205"/>
      <c r="D3" s="205"/>
      <c r="E3" s="205"/>
      <c r="F3" s="205"/>
      <c r="G3" s="205"/>
      <c r="H3" s="20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12"/>
      <c r="EA3" s="8"/>
      <c r="EB3" s="8"/>
      <c r="EC3" s="12"/>
      <c r="ED3" s="8"/>
      <c r="EE3" s="8"/>
      <c r="EF3" s="12"/>
      <c r="EG3" s="8"/>
      <c r="EH3" s="8"/>
      <c r="EI3" s="12"/>
      <c r="EJ3" s="8"/>
      <c r="EK3" s="8"/>
      <c r="EL3" s="12"/>
      <c r="EM3" s="8"/>
      <c r="EN3" s="8"/>
      <c r="EO3" s="8"/>
      <c r="EP3" s="8"/>
      <c r="EQ3" s="12"/>
      <c r="ER3" s="8"/>
      <c r="ES3" s="8"/>
      <c r="ET3" s="12"/>
      <c r="EU3" s="8"/>
      <c r="EV3" s="8"/>
      <c r="EW3" s="12"/>
      <c r="EX3" s="8"/>
      <c r="EY3" s="8"/>
      <c r="EZ3" s="12"/>
      <c r="FA3" s="8"/>
      <c r="FB3" s="8"/>
      <c r="FC3" s="12"/>
      <c r="FD3" s="8"/>
      <c r="FE3" s="8"/>
      <c r="FF3" s="12"/>
      <c r="FG3" s="8"/>
      <c r="FH3" s="8"/>
      <c r="FI3" s="12"/>
      <c r="FJ3" s="8"/>
      <c r="FK3" s="8"/>
      <c r="FL3" s="12"/>
      <c r="FM3" s="8"/>
      <c r="FN3" s="8"/>
      <c r="FO3" s="12"/>
      <c r="FP3" s="8"/>
      <c r="FQ3" s="8"/>
    </row>
    <row r="4" spans="1:182" ht="12.75">
      <c r="A4" s="200" t="s">
        <v>0</v>
      </c>
      <c r="B4" s="202" t="s">
        <v>10</v>
      </c>
      <c r="C4" s="202"/>
      <c r="D4" s="202" t="s">
        <v>11</v>
      </c>
      <c r="E4" s="202"/>
      <c r="F4" s="196" t="s">
        <v>12</v>
      </c>
      <c r="G4" s="196"/>
      <c r="H4" s="196" t="s">
        <v>13</v>
      </c>
      <c r="I4" s="196"/>
      <c r="J4" s="196" t="s">
        <v>14</v>
      </c>
      <c r="K4" s="196"/>
      <c r="L4" s="188" t="s">
        <v>28</v>
      </c>
      <c r="M4" s="192"/>
      <c r="N4" s="188" t="s">
        <v>30</v>
      </c>
      <c r="O4" s="192"/>
      <c r="P4" s="188" t="s">
        <v>32</v>
      </c>
      <c r="Q4" s="192"/>
      <c r="R4" s="196" t="s">
        <v>8</v>
      </c>
      <c r="S4" s="196"/>
      <c r="T4" s="188" t="s">
        <v>131</v>
      </c>
      <c r="U4" s="189"/>
      <c r="V4" s="190"/>
      <c r="W4" s="188" t="s">
        <v>65</v>
      </c>
      <c r="X4" s="189"/>
      <c r="Y4" s="193"/>
      <c r="Z4" s="188" t="s">
        <v>78</v>
      </c>
      <c r="AA4" s="189"/>
      <c r="AB4" s="193"/>
      <c r="AC4" s="195" t="s">
        <v>77</v>
      </c>
      <c r="AD4" s="195"/>
      <c r="AE4" s="195"/>
      <c r="AF4" s="13"/>
      <c r="AG4" s="188" t="s">
        <v>106</v>
      </c>
      <c r="AH4" s="189"/>
      <c r="AI4" s="190"/>
      <c r="AJ4" s="188" t="s">
        <v>107</v>
      </c>
      <c r="AK4" s="189"/>
      <c r="AL4" s="190"/>
      <c r="AM4" s="188" t="s">
        <v>146</v>
      </c>
      <c r="AN4" s="189"/>
      <c r="AO4" s="190"/>
      <c r="AP4" s="188" t="s">
        <v>192</v>
      </c>
      <c r="AQ4" s="189"/>
      <c r="AR4" s="190"/>
      <c r="AS4" s="188" t="s">
        <v>210</v>
      </c>
      <c r="AT4" s="189"/>
      <c r="AU4" s="190"/>
      <c r="AV4" s="188" t="s">
        <v>235</v>
      </c>
      <c r="AW4" s="189"/>
      <c r="AX4" s="190"/>
      <c r="AY4" s="188" t="s">
        <v>244</v>
      </c>
      <c r="AZ4" s="189"/>
      <c r="BA4" s="190"/>
      <c r="BB4" s="188" t="s">
        <v>245</v>
      </c>
      <c r="BC4" s="189"/>
      <c r="BD4" s="190"/>
      <c r="BE4" s="188" t="s">
        <v>277</v>
      </c>
      <c r="BF4" s="189"/>
      <c r="BG4" s="190"/>
      <c r="BH4" s="188" t="s">
        <v>278</v>
      </c>
      <c r="BI4" s="189"/>
      <c r="BJ4" s="190"/>
      <c r="BK4" s="188" t="s">
        <v>279</v>
      </c>
      <c r="BL4" s="189"/>
      <c r="BM4" s="190"/>
      <c r="BN4" s="188" t="s">
        <v>327</v>
      </c>
      <c r="BO4" s="189"/>
      <c r="BP4" s="190"/>
      <c r="BS4" s="188" t="s">
        <v>329</v>
      </c>
      <c r="BT4" s="189"/>
      <c r="BU4" s="190"/>
      <c r="BV4" s="188" t="s">
        <v>351</v>
      </c>
      <c r="BW4" s="189"/>
      <c r="BX4" s="190"/>
      <c r="BY4" s="188" t="s">
        <v>363</v>
      </c>
      <c r="BZ4" s="189"/>
      <c r="CA4" s="190"/>
      <c r="CB4" s="188" t="s">
        <v>376</v>
      </c>
      <c r="CC4" s="189"/>
      <c r="CD4" s="190"/>
      <c r="CE4" s="188" t="s">
        <v>379</v>
      </c>
      <c r="CF4" s="189"/>
      <c r="CG4" s="190"/>
      <c r="CH4" s="188" t="s">
        <v>385</v>
      </c>
      <c r="CI4" s="189"/>
      <c r="CJ4" s="190"/>
      <c r="CK4" s="188" t="s">
        <v>398</v>
      </c>
      <c r="CL4" s="189"/>
      <c r="CM4" s="190"/>
      <c r="CN4" s="188" t="s">
        <v>399</v>
      </c>
      <c r="CO4" s="189"/>
      <c r="CP4" s="190"/>
      <c r="CQ4" s="188" t="s">
        <v>406</v>
      </c>
      <c r="CR4" s="189"/>
      <c r="CS4" s="190"/>
      <c r="CT4" s="188" t="s">
        <v>411</v>
      </c>
      <c r="CU4" s="189"/>
      <c r="CV4" s="190"/>
      <c r="CW4" s="188" t="s">
        <v>415</v>
      </c>
      <c r="CX4" s="189"/>
      <c r="CY4" s="190"/>
      <c r="CZ4" s="188" t="s">
        <v>422</v>
      </c>
      <c r="DA4" s="189"/>
      <c r="DB4" s="190"/>
      <c r="DE4" s="188" t="s">
        <v>429</v>
      </c>
      <c r="DF4" s="189"/>
      <c r="DG4" s="190"/>
      <c r="DH4" s="188" t="s">
        <v>435</v>
      </c>
      <c r="DI4" s="189"/>
      <c r="DJ4" s="190"/>
      <c r="DK4" s="188" t="s">
        <v>437</v>
      </c>
      <c r="DL4" s="189"/>
      <c r="DM4" s="190"/>
      <c r="DN4" s="188" t="s">
        <v>455</v>
      </c>
      <c r="DO4" s="189"/>
      <c r="DP4" s="190"/>
      <c r="DQ4" s="188" t="s">
        <v>464</v>
      </c>
      <c r="DR4" s="189"/>
      <c r="DS4" s="190"/>
      <c r="DT4" s="188" t="s">
        <v>471</v>
      </c>
      <c r="DU4" s="189"/>
      <c r="DV4" s="190"/>
      <c r="DW4" s="188" t="s">
        <v>473</v>
      </c>
      <c r="DX4" s="189"/>
      <c r="DY4" s="190"/>
      <c r="DZ4" s="188" t="s">
        <v>477</v>
      </c>
      <c r="EA4" s="189"/>
      <c r="EB4" s="190"/>
      <c r="EC4" s="188" t="s">
        <v>500</v>
      </c>
      <c r="ED4" s="189"/>
      <c r="EE4" s="190"/>
      <c r="EF4" s="188" t="s">
        <v>503</v>
      </c>
      <c r="EG4" s="189"/>
      <c r="EH4" s="190"/>
      <c r="EI4" s="188" t="s">
        <v>509</v>
      </c>
      <c r="EJ4" s="189"/>
      <c r="EK4" s="190"/>
      <c r="EL4" s="188" t="s">
        <v>521</v>
      </c>
      <c r="EM4" s="189"/>
      <c r="EN4" s="190"/>
      <c r="EQ4" s="188" t="s">
        <v>536</v>
      </c>
      <c r="ER4" s="189"/>
      <c r="ES4" s="190"/>
      <c r="ET4" s="188" t="s">
        <v>537</v>
      </c>
      <c r="EU4" s="189"/>
      <c r="EV4" s="190"/>
      <c r="EW4" s="188" t="s">
        <v>538</v>
      </c>
      <c r="EX4" s="189"/>
      <c r="EY4" s="190"/>
      <c r="EZ4" s="188" t="s">
        <v>539</v>
      </c>
      <c r="FA4" s="189"/>
      <c r="FB4" s="190"/>
      <c r="FC4" s="188" t="s">
        <v>581</v>
      </c>
      <c r="FD4" s="189"/>
      <c r="FE4" s="190"/>
      <c r="FF4" s="188" t="s">
        <v>597</v>
      </c>
      <c r="FG4" s="189"/>
      <c r="FH4" s="190"/>
      <c r="FI4" s="188" t="s">
        <v>598</v>
      </c>
      <c r="FJ4" s="189"/>
      <c r="FK4" s="190"/>
      <c r="FL4" s="188" t="s">
        <v>601</v>
      </c>
      <c r="FM4" s="189"/>
      <c r="FN4" s="190"/>
      <c r="FO4" s="188" t="s">
        <v>607</v>
      </c>
      <c r="FP4" s="189"/>
      <c r="FQ4" s="190"/>
      <c r="FR4" s="188" t="s">
        <v>612</v>
      </c>
      <c r="FS4" s="189"/>
      <c r="FT4" s="190"/>
      <c r="FU4" s="188" t="s">
        <v>626</v>
      </c>
      <c r="FV4" s="189"/>
      <c r="FW4" s="190"/>
      <c r="FX4" s="188" t="s">
        <v>633</v>
      </c>
      <c r="FY4" s="189"/>
      <c r="FZ4" s="190"/>
    </row>
    <row r="5" spans="1:182" ht="21.75" customHeight="1">
      <c r="A5" s="201"/>
      <c r="B5" s="14" t="s">
        <v>1</v>
      </c>
      <c r="C5" s="14" t="s">
        <v>36</v>
      </c>
      <c r="D5" s="14" t="s">
        <v>1</v>
      </c>
      <c r="E5" s="14" t="s">
        <v>36</v>
      </c>
      <c r="F5" s="14" t="s">
        <v>1</v>
      </c>
      <c r="G5" s="14" t="s">
        <v>36</v>
      </c>
      <c r="H5" s="14" t="s">
        <v>1</v>
      </c>
      <c r="I5" s="14" t="s">
        <v>36</v>
      </c>
      <c r="J5" s="14" t="s">
        <v>1</v>
      </c>
      <c r="K5" s="14" t="s">
        <v>36</v>
      </c>
      <c r="L5" s="14" t="s">
        <v>1</v>
      </c>
      <c r="M5" s="14" t="s">
        <v>36</v>
      </c>
      <c r="N5" s="14" t="s">
        <v>1</v>
      </c>
      <c r="O5" s="14" t="s">
        <v>36</v>
      </c>
      <c r="P5" s="14" t="s">
        <v>1</v>
      </c>
      <c r="Q5" s="14" t="s">
        <v>36</v>
      </c>
      <c r="R5" s="14" t="s">
        <v>1</v>
      </c>
      <c r="S5" s="14" t="s">
        <v>36</v>
      </c>
      <c r="T5" s="14" t="s">
        <v>0</v>
      </c>
      <c r="U5" s="14" t="s">
        <v>66</v>
      </c>
      <c r="V5" s="14" t="s">
        <v>67</v>
      </c>
      <c r="W5" s="14" t="s">
        <v>0</v>
      </c>
      <c r="X5" s="14" t="s">
        <v>66</v>
      </c>
      <c r="Y5" s="15" t="s">
        <v>67</v>
      </c>
      <c r="Z5" s="14" t="s">
        <v>0</v>
      </c>
      <c r="AA5" s="14" t="s">
        <v>66</v>
      </c>
      <c r="AB5" s="15" t="s">
        <v>67</v>
      </c>
      <c r="AC5" s="14" t="s">
        <v>0</v>
      </c>
      <c r="AD5" s="14" t="s">
        <v>66</v>
      </c>
      <c r="AE5" s="14" t="s">
        <v>67</v>
      </c>
      <c r="AF5" s="14"/>
      <c r="AG5" s="14" t="s">
        <v>0</v>
      </c>
      <c r="AH5" s="14" t="s">
        <v>66</v>
      </c>
      <c r="AI5" s="14" t="s">
        <v>67</v>
      </c>
      <c r="AJ5" s="14" t="s">
        <v>0</v>
      </c>
      <c r="AK5" s="14" t="s">
        <v>66</v>
      </c>
      <c r="AL5" s="14" t="s">
        <v>67</v>
      </c>
      <c r="AM5" s="14" t="s">
        <v>0</v>
      </c>
      <c r="AN5" s="14" t="s">
        <v>66</v>
      </c>
      <c r="AO5" s="14" t="s">
        <v>67</v>
      </c>
      <c r="AP5" s="14" t="s">
        <v>0</v>
      </c>
      <c r="AQ5" s="14" t="s">
        <v>66</v>
      </c>
      <c r="AR5" s="14" t="s">
        <v>67</v>
      </c>
      <c r="AS5" s="14" t="s">
        <v>0</v>
      </c>
      <c r="AT5" s="14" t="s">
        <v>66</v>
      </c>
      <c r="AU5" s="14" t="s">
        <v>67</v>
      </c>
      <c r="AV5" s="14" t="s">
        <v>0</v>
      </c>
      <c r="AW5" s="14" t="s">
        <v>66</v>
      </c>
      <c r="AX5" s="14" t="s">
        <v>67</v>
      </c>
      <c r="AY5" s="14" t="s">
        <v>0</v>
      </c>
      <c r="AZ5" s="14" t="s">
        <v>66</v>
      </c>
      <c r="BA5" s="14" t="s">
        <v>67</v>
      </c>
      <c r="BB5" s="14" t="s">
        <v>0</v>
      </c>
      <c r="BC5" s="14" t="s">
        <v>66</v>
      </c>
      <c r="BD5" s="14" t="s">
        <v>67</v>
      </c>
      <c r="BE5" s="14" t="s">
        <v>0</v>
      </c>
      <c r="BF5" s="14" t="s">
        <v>66</v>
      </c>
      <c r="BG5" s="14" t="s">
        <v>67</v>
      </c>
      <c r="BH5" s="14" t="s">
        <v>0</v>
      </c>
      <c r="BI5" s="14" t="s">
        <v>66</v>
      </c>
      <c r="BJ5" s="14" t="s">
        <v>67</v>
      </c>
      <c r="BK5" s="14" t="s">
        <v>0</v>
      </c>
      <c r="BL5" s="14" t="s">
        <v>66</v>
      </c>
      <c r="BM5" s="14" t="s">
        <v>67</v>
      </c>
      <c r="BN5" s="14" t="s">
        <v>0</v>
      </c>
      <c r="BO5" s="14" t="s">
        <v>66</v>
      </c>
      <c r="BP5" s="14" t="s">
        <v>67</v>
      </c>
      <c r="BS5" s="14" t="s">
        <v>0</v>
      </c>
      <c r="BT5" s="14" t="s">
        <v>66</v>
      </c>
      <c r="BU5" s="14" t="s">
        <v>67</v>
      </c>
      <c r="BV5" s="14" t="s">
        <v>0</v>
      </c>
      <c r="BW5" s="14" t="s">
        <v>66</v>
      </c>
      <c r="BX5" s="14" t="s">
        <v>67</v>
      </c>
      <c r="BY5" s="14" t="s">
        <v>0</v>
      </c>
      <c r="BZ5" s="14" t="s">
        <v>66</v>
      </c>
      <c r="CA5" s="14" t="s">
        <v>67</v>
      </c>
      <c r="CB5" s="14" t="s">
        <v>0</v>
      </c>
      <c r="CC5" s="14" t="s">
        <v>66</v>
      </c>
      <c r="CD5" s="14" t="s">
        <v>67</v>
      </c>
      <c r="CE5" s="14" t="s">
        <v>0</v>
      </c>
      <c r="CF5" s="14" t="s">
        <v>66</v>
      </c>
      <c r="CG5" s="14" t="s">
        <v>67</v>
      </c>
      <c r="CH5" s="14" t="s">
        <v>0</v>
      </c>
      <c r="CI5" s="14" t="s">
        <v>66</v>
      </c>
      <c r="CJ5" s="14" t="s">
        <v>67</v>
      </c>
      <c r="CK5" s="14" t="s">
        <v>0</v>
      </c>
      <c r="CL5" s="14" t="s">
        <v>66</v>
      </c>
      <c r="CM5" s="14" t="s">
        <v>67</v>
      </c>
      <c r="CN5" s="14" t="s">
        <v>0</v>
      </c>
      <c r="CO5" s="14" t="s">
        <v>66</v>
      </c>
      <c r="CP5" s="14" t="s">
        <v>67</v>
      </c>
      <c r="CQ5" s="14" t="s">
        <v>0</v>
      </c>
      <c r="CR5" s="14" t="s">
        <v>66</v>
      </c>
      <c r="CS5" s="14" t="s">
        <v>67</v>
      </c>
      <c r="CT5" s="14" t="s">
        <v>0</v>
      </c>
      <c r="CU5" s="14" t="s">
        <v>66</v>
      </c>
      <c r="CV5" s="14" t="s">
        <v>67</v>
      </c>
      <c r="CW5" s="14" t="s">
        <v>0</v>
      </c>
      <c r="CX5" s="14" t="s">
        <v>66</v>
      </c>
      <c r="CY5" s="14" t="s">
        <v>67</v>
      </c>
      <c r="CZ5" s="14" t="s">
        <v>0</v>
      </c>
      <c r="DA5" s="14" t="s">
        <v>66</v>
      </c>
      <c r="DB5" s="14" t="s">
        <v>67</v>
      </c>
      <c r="DE5" s="14" t="s">
        <v>0</v>
      </c>
      <c r="DF5" s="14" t="s">
        <v>66</v>
      </c>
      <c r="DG5" s="14" t="s">
        <v>67</v>
      </c>
      <c r="DH5" s="14" t="s">
        <v>0</v>
      </c>
      <c r="DI5" s="14" t="s">
        <v>66</v>
      </c>
      <c r="DJ5" s="14" t="s">
        <v>67</v>
      </c>
      <c r="DK5" s="14" t="s">
        <v>0</v>
      </c>
      <c r="DL5" s="14" t="s">
        <v>66</v>
      </c>
      <c r="DM5" s="14" t="s">
        <v>67</v>
      </c>
      <c r="DN5" s="14" t="s">
        <v>0</v>
      </c>
      <c r="DO5" s="14" t="s">
        <v>66</v>
      </c>
      <c r="DP5" s="14" t="s">
        <v>67</v>
      </c>
      <c r="DQ5" s="14" t="s">
        <v>0</v>
      </c>
      <c r="DR5" s="14" t="s">
        <v>66</v>
      </c>
      <c r="DS5" s="14" t="s">
        <v>67</v>
      </c>
      <c r="DT5" s="14" t="s">
        <v>0</v>
      </c>
      <c r="DU5" s="14" t="s">
        <v>66</v>
      </c>
      <c r="DV5" s="14" t="s">
        <v>67</v>
      </c>
      <c r="DW5" s="14" t="s">
        <v>0</v>
      </c>
      <c r="DX5" s="14" t="s">
        <v>66</v>
      </c>
      <c r="DY5" s="15" t="s">
        <v>67</v>
      </c>
      <c r="DZ5" s="14" t="s">
        <v>0</v>
      </c>
      <c r="EA5" s="16" t="s">
        <v>66</v>
      </c>
      <c r="EB5" s="14" t="s">
        <v>67</v>
      </c>
      <c r="EC5" s="14" t="s">
        <v>0</v>
      </c>
      <c r="ED5" s="16" t="s">
        <v>66</v>
      </c>
      <c r="EE5" s="14" t="s">
        <v>67</v>
      </c>
      <c r="EF5" s="14" t="s">
        <v>0</v>
      </c>
      <c r="EG5" s="16" t="s">
        <v>66</v>
      </c>
      <c r="EH5" s="14" t="s">
        <v>67</v>
      </c>
      <c r="EI5" s="14" t="s">
        <v>0</v>
      </c>
      <c r="EJ5" s="16" t="s">
        <v>66</v>
      </c>
      <c r="EK5" s="14" t="s">
        <v>67</v>
      </c>
      <c r="EL5" s="14" t="s">
        <v>0</v>
      </c>
      <c r="EM5" s="16" t="s">
        <v>66</v>
      </c>
      <c r="EN5" s="14" t="s">
        <v>67</v>
      </c>
      <c r="EO5" s="14"/>
      <c r="EP5" s="14"/>
      <c r="EQ5" s="14" t="s">
        <v>0</v>
      </c>
      <c r="ER5" s="16" t="s">
        <v>66</v>
      </c>
      <c r="ES5" s="14" t="s">
        <v>67</v>
      </c>
      <c r="ET5" s="14" t="s">
        <v>0</v>
      </c>
      <c r="EU5" s="16" t="s">
        <v>66</v>
      </c>
      <c r="EV5" s="14" t="s">
        <v>67</v>
      </c>
      <c r="EW5" s="14" t="s">
        <v>0</v>
      </c>
      <c r="EX5" s="16" t="s">
        <v>66</v>
      </c>
      <c r="EY5" s="14" t="s">
        <v>67</v>
      </c>
      <c r="EZ5" s="14" t="s">
        <v>0</v>
      </c>
      <c r="FA5" s="16" t="s">
        <v>66</v>
      </c>
      <c r="FB5" s="14" t="s">
        <v>67</v>
      </c>
      <c r="FC5" s="95" t="s">
        <v>0</v>
      </c>
      <c r="FD5" s="16" t="s">
        <v>66</v>
      </c>
      <c r="FE5" s="95" t="s">
        <v>67</v>
      </c>
      <c r="FF5" s="100" t="s">
        <v>0</v>
      </c>
      <c r="FG5" s="16" t="s">
        <v>66</v>
      </c>
      <c r="FH5" s="100" t="s">
        <v>67</v>
      </c>
      <c r="FI5" s="102" t="s">
        <v>0</v>
      </c>
      <c r="FJ5" s="16" t="s">
        <v>66</v>
      </c>
      <c r="FK5" s="102" t="s">
        <v>67</v>
      </c>
      <c r="FL5" s="105" t="s">
        <v>0</v>
      </c>
      <c r="FM5" s="16" t="s">
        <v>66</v>
      </c>
      <c r="FN5" s="105" t="s">
        <v>67</v>
      </c>
      <c r="FO5" s="106" t="s">
        <v>0</v>
      </c>
      <c r="FP5" s="16" t="s">
        <v>66</v>
      </c>
      <c r="FQ5" s="106" t="s">
        <v>67</v>
      </c>
      <c r="FR5" s="111" t="s">
        <v>0</v>
      </c>
      <c r="FS5" s="16" t="s">
        <v>66</v>
      </c>
      <c r="FT5" s="111" t="s">
        <v>67</v>
      </c>
      <c r="FU5" s="152" t="s">
        <v>0</v>
      </c>
      <c r="FV5" s="16" t="s">
        <v>66</v>
      </c>
      <c r="FW5" s="152" t="s">
        <v>67</v>
      </c>
      <c r="FX5" s="155" t="s">
        <v>0</v>
      </c>
      <c r="FY5" s="16" t="s">
        <v>66</v>
      </c>
      <c r="FZ5" s="155" t="s">
        <v>67</v>
      </c>
    </row>
    <row r="6" spans="1:182" ht="17.25" customHeight="1">
      <c r="A6" s="17"/>
      <c r="B6" s="187" t="s">
        <v>2</v>
      </c>
      <c r="C6" s="187"/>
      <c r="D6" s="187" t="s">
        <v>2</v>
      </c>
      <c r="E6" s="187"/>
      <c r="F6" s="187" t="s">
        <v>2</v>
      </c>
      <c r="G6" s="187"/>
      <c r="H6" s="187" t="s">
        <v>2</v>
      </c>
      <c r="I6" s="187"/>
      <c r="J6" s="187" t="s">
        <v>2</v>
      </c>
      <c r="K6" s="187"/>
      <c r="L6" s="187" t="s">
        <v>2</v>
      </c>
      <c r="M6" s="187"/>
      <c r="N6" s="187" t="s">
        <v>2</v>
      </c>
      <c r="O6" s="187"/>
      <c r="P6" s="187" t="s">
        <v>2</v>
      </c>
      <c r="Q6" s="187"/>
      <c r="R6" s="187" t="s">
        <v>2</v>
      </c>
      <c r="S6" s="187"/>
      <c r="T6" s="184"/>
      <c r="U6" s="185"/>
      <c r="V6" s="186"/>
      <c r="W6" s="184"/>
      <c r="X6" s="185"/>
      <c r="Y6" s="186"/>
      <c r="Z6" s="184"/>
      <c r="AA6" s="185"/>
      <c r="AB6" s="186"/>
      <c r="AC6" s="187"/>
      <c r="AD6" s="187"/>
      <c r="AE6" s="194"/>
      <c r="AF6" s="18"/>
      <c r="AG6" s="184"/>
      <c r="AH6" s="185"/>
      <c r="AI6" s="186"/>
      <c r="AJ6" s="184"/>
      <c r="AK6" s="185"/>
      <c r="AL6" s="186"/>
      <c r="AM6" s="184"/>
      <c r="AN6" s="185"/>
      <c r="AO6" s="186"/>
      <c r="AP6" s="184"/>
      <c r="AQ6" s="185"/>
      <c r="AR6" s="186"/>
      <c r="AS6" s="184"/>
      <c r="AT6" s="185"/>
      <c r="AU6" s="186"/>
      <c r="AV6" s="184"/>
      <c r="AW6" s="185"/>
      <c r="AX6" s="186"/>
      <c r="AY6" s="184"/>
      <c r="AZ6" s="185"/>
      <c r="BA6" s="186"/>
      <c r="BB6" s="184"/>
      <c r="BC6" s="185"/>
      <c r="BD6" s="186"/>
      <c r="BE6" s="184"/>
      <c r="BF6" s="185"/>
      <c r="BG6" s="186"/>
      <c r="BH6" s="184"/>
      <c r="BI6" s="185"/>
      <c r="BJ6" s="186"/>
      <c r="BK6" s="184"/>
      <c r="BL6" s="185"/>
      <c r="BM6" s="186"/>
      <c r="BN6" s="184"/>
      <c r="BO6" s="185"/>
      <c r="BP6" s="186"/>
      <c r="BS6" s="184"/>
      <c r="BT6" s="185"/>
      <c r="BU6" s="186"/>
      <c r="BV6" s="184"/>
      <c r="BW6" s="185"/>
      <c r="BX6" s="186"/>
      <c r="BY6" s="184"/>
      <c r="BZ6" s="185"/>
      <c r="CA6" s="186"/>
      <c r="CB6" s="184"/>
      <c r="CC6" s="185"/>
      <c r="CD6" s="186"/>
      <c r="CE6" s="184"/>
      <c r="CF6" s="185"/>
      <c r="CG6" s="186"/>
      <c r="CH6" s="184"/>
      <c r="CI6" s="185"/>
      <c r="CJ6" s="186"/>
      <c r="CK6" s="184"/>
      <c r="CL6" s="185"/>
      <c r="CM6" s="186"/>
      <c r="CN6" s="184"/>
      <c r="CO6" s="185"/>
      <c r="CP6" s="186"/>
      <c r="CQ6" s="184"/>
      <c r="CR6" s="185"/>
      <c r="CS6" s="186"/>
      <c r="CT6" s="184"/>
      <c r="CU6" s="185"/>
      <c r="CV6" s="186"/>
      <c r="CW6" s="184"/>
      <c r="CX6" s="185"/>
      <c r="CY6" s="186"/>
      <c r="CZ6" s="184"/>
      <c r="DA6" s="185"/>
      <c r="DB6" s="186"/>
      <c r="DE6" s="184"/>
      <c r="DF6" s="185"/>
      <c r="DG6" s="186"/>
      <c r="DH6" s="184"/>
      <c r="DI6" s="185"/>
      <c r="DJ6" s="186"/>
      <c r="DK6" s="184"/>
      <c r="DL6" s="185"/>
      <c r="DM6" s="186"/>
      <c r="DN6" s="184"/>
      <c r="DO6" s="185"/>
      <c r="DP6" s="186"/>
      <c r="DQ6" s="184"/>
      <c r="DR6" s="185"/>
      <c r="DS6" s="186"/>
      <c r="DT6" s="184"/>
      <c r="DU6" s="185"/>
      <c r="DV6" s="186"/>
      <c r="DW6" s="184"/>
      <c r="DX6" s="185"/>
      <c r="DY6" s="186"/>
      <c r="DZ6" s="184"/>
      <c r="EA6" s="185"/>
      <c r="EB6" s="186"/>
      <c r="EC6" s="184"/>
      <c r="ED6" s="185"/>
      <c r="EE6" s="186"/>
      <c r="EF6" s="184"/>
      <c r="EG6" s="185"/>
      <c r="EH6" s="186"/>
      <c r="EI6" s="184"/>
      <c r="EJ6" s="185"/>
      <c r="EK6" s="186"/>
      <c r="EL6" s="184"/>
      <c r="EM6" s="185"/>
      <c r="EN6" s="186"/>
      <c r="EQ6" s="184"/>
      <c r="ER6" s="185"/>
      <c r="ES6" s="186"/>
      <c r="ET6" s="184"/>
      <c r="EU6" s="185"/>
      <c r="EV6" s="186"/>
      <c r="EW6" s="184"/>
      <c r="EX6" s="185"/>
      <c r="EY6" s="186"/>
      <c r="EZ6" s="184"/>
      <c r="FA6" s="185"/>
      <c r="FB6" s="186"/>
      <c r="FC6" s="184"/>
      <c r="FD6" s="185"/>
      <c r="FE6" s="186"/>
      <c r="FF6" s="184"/>
      <c r="FG6" s="185"/>
      <c r="FH6" s="186"/>
      <c r="FI6" s="184"/>
      <c r="FJ6" s="185"/>
      <c r="FK6" s="186"/>
      <c r="FL6" s="184"/>
      <c r="FM6" s="185"/>
      <c r="FN6" s="186"/>
      <c r="FO6" s="184"/>
      <c r="FP6" s="185"/>
      <c r="FQ6" s="186"/>
      <c r="FR6" s="187"/>
      <c r="FS6" s="187"/>
      <c r="FT6" s="191"/>
      <c r="FU6" s="187"/>
      <c r="FV6" s="187"/>
      <c r="FW6" s="191"/>
      <c r="FX6" s="187"/>
      <c r="FY6" s="187"/>
      <c r="FZ6" s="191"/>
    </row>
    <row r="7" spans="1:182" s="1" customFormat="1" ht="16.5" customHeight="1">
      <c r="A7" s="14"/>
      <c r="B7" s="19" t="s">
        <v>19</v>
      </c>
      <c r="C7" s="19">
        <v>3684.05</v>
      </c>
      <c r="D7" s="19" t="s">
        <v>19</v>
      </c>
      <c r="E7" s="19">
        <v>3684.05</v>
      </c>
      <c r="F7" s="19" t="s">
        <v>19</v>
      </c>
      <c r="G7" s="19">
        <v>3684.05</v>
      </c>
      <c r="H7" s="19" t="s">
        <v>19</v>
      </c>
      <c r="I7" s="19">
        <v>3684.05</v>
      </c>
      <c r="J7" s="19" t="s">
        <v>19</v>
      </c>
      <c r="K7" s="19">
        <v>3684.05</v>
      </c>
      <c r="L7" s="19" t="s">
        <v>19</v>
      </c>
      <c r="M7" s="19">
        <v>3684.05</v>
      </c>
      <c r="N7" s="19" t="s">
        <v>19</v>
      </c>
      <c r="O7" s="19">
        <v>3684.05</v>
      </c>
      <c r="P7" s="19" t="s">
        <v>19</v>
      </c>
      <c r="Q7" s="19">
        <v>3684.05</v>
      </c>
      <c r="R7" s="19" t="s">
        <v>19</v>
      </c>
      <c r="S7" s="20">
        <f>C7+E7+G7+I7+K7+M7+O7+Q7</f>
        <v>29472.399999999998</v>
      </c>
      <c r="T7" s="21" t="s">
        <v>17</v>
      </c>
      <c r="U7" s="19"/>
      <c r="V7" s="22">
        <v>3684.05</v>
      </c>
      <c r="W7" s="21" t="s">
        <v>17</v>
      </c>
      <c r="X7" s="19"/>
      <c r="Y7" s="22">
        <v>3684.05</v>
      </c>
      <c r="Z7" s="21" t="s">
        <v>17</v>
      </c>
      <c r="AA7" s="19"/>
      <c r="AB7" s="22">
        <v>3684.05</v>
      </c>
      <c r="AC7" s="21" t="s">
        <v>17</v>
      </c>
      <c r="AD7" s="19"/>
      <c r="AE7" s="22">
        <v>3684.05</v>
      </c>
      <c r="AF7" s="22"/>
      <c r="AG7" s="21" t="s">
        <v>17</v>
      </c>
      <c r="AH7" s="19"/>
      <c r="AI7" s="22">
        <v>4521.33</v>
      </c>
      <c r="AJ7" s="21" t="s">
        <v>17</v>
      </c>
      <c r="AK7" s="19"/>
      <c r="AL7" s="22">
        <v>4521.33</v>
      </c>
      <c r="AM7" s="21" t="s">
        <v>17</v>
      </c>
      <c r="AN7" s="19"/>
      <c r="AO7" s="22">
        <v>4521.33</v>
      </c>
      <c r="AP7" s="21" t="s">
        <v>17</v>
      </c>
      <c r="AQ7" s="19"/>
      <c r="AR7" s="22">
        <v>4521.33</v>
      </c>
      <c r="AS7" s="21" t="s">
        <v>17</v>
      </c>
      <c r="AT7" s="19"/>
      <c r="AU7" s="22">
        <v>4521.33</v>
      </c>
      <c r="AV7" s="21" t="s">
        <v>17</v>
      </c>
      <c r="AW7" s="19"/>
      <c r="AX7" s="22">
        <v>4521.33</v>
      </c>
      <c r="AY7" s="21" t="s">
        <v>17</v>
      </c>
      <c r="AZ7" s="19"/>
      <c r="BA7" s="22">
        <v>4521.33</v>
      </c>
      <c r="BB7" s="21" t="s">
        <v>17</v>
      </c>
      <c r="BC7" s="19"/>
      <c r="BD7" s="22">
        <v>4521.33</v>
      </c>
      <c r="BE7" s="21" t="s">
        <v>17</v>
      </c>
      <c r="BF7" s="19"/>
      <c r="BG7" s="22">
        <v>4521.33</v>
      </c>
      <c r="BH7" s="21" t="s">
        <v>17</v>
      </c>
      <c r="BI7" s="19"/>
      <c r="BJ7" s="22">
        <v>4521.33</v>
      </c>
      <c r="BK7" s="21" t="s">
        <v>17</v>
      </c>
      <c r="BL7" s="19"/>
      <c r="BM7" s="22">
        <v>4521.33</v>
      </c>
      <c r="BN7" s="21" t="s">
        <v>17</v>
      </c>
      <c r="BO7" s="19"/>
      <c r="BP7" s="22">
        <v>4521.33</v>
      </c>
      <c r="BQ7" s="10"/>
      <c r="BR7" s="10"/>
      <c r="BS7" s="21" t="s">
        <v>349</v>
      </c>
      <c r="BT7" s="19"/>
      <c r="BU7" s="22">
        <v>10381.96</v>
      </c>
      <c r="BV7" s="21" t="s">
        <v>349</v>
      </c>
      <c r="BW7" s="19"/>
      <c r="BX7" s="22">
        <v>10381.96</v>
      </c>
      <c r="BY7" s="21" t="s">
        <v>349</v>
      </c>
      <c r="BZ7" s="19"/>
      <c r="CA7" s="22">
        <v>10381.96</v>
      </c>
      <c r="CB7" s="21" t="s">
        <v>349</v>
      </c>
      <c r="CC7" s="19"/>
      <c r="CD7" s="22">
        <v>10381.96</v>
      </c>
      <c r="CE7" s="21" t="s">
        <v>349</v>
      </c>
      <c r="CF7" s="19"/>
      <c r="CG7" s="22">
        <v>10381.96</v>
      </c>
      <c r="CH7" s="21" t="s">
        <v>349</v>
      </c>
      <c r="CI7" s="19"/>
      <c r="CJ7" s="22">
        <v>10381.96</v>
      </c>
      <c r="CK7" s="21" t="s">
        <v>349</v>
      </c>
      <c r="CL7" s="19"/>
      <c r="CM7" s="22">
        <v>10381.96</v>
      </c>
      <c r="CN7" s="21" t="s">
        <v>349</v>
      </c>
      <c r="CO7" s="19"/>
      <c r="CP7" s="22">
        <v>10381.96</v>
      </c>
      <c r="CQ7" s="21" t="s">
        <v>349</v>
      </c>
      <c r="CR7" s="19"/>
      <c r="CS7" s="22">
        <v>10381.96</v>
      </c>
      <c r="CT7" s="21" t="s">
        <v>349</v>
      </c>
      <c r="CU7" s="19"/>
      <c r="CV7" s="22">
        <v>10381.96</v>
      </c>
      <c r="CW7" s="21" t="s">
        <v>349</v>
      </c>
      <c r="CX7" s="19"/>
      <c r="CY7" s="22">
        <v>10381.96</v>
      </c>
      <c r="CZ7" s="21" t="s">
        <v>349</v>
      </c>
      <c r="DA7" s="19"/>
      <c r="DB7" s="22">
        <v>10381.96</v>
      </c>
      <c r="DC7" s="10"/>
      <c r="DD7" s="10"/>
      <c r="DE7" s="21" t="s">
        <v>349</v>
      </c>
      <c r="DF7" s="19"/>
      <c r="DG7" s="22">
        <v>11665.75</v>
      </c>
      <c r="DH7" s="21" t="s">
        <v>349</v>
      </c>
      <c r="DI7" s="19"/>
      <c r="DJ7" s="22">
        <v>11665.75</v>
      </c>
      <c r="DK7" s="21" t="s">
        <v>349</v>
      </c>
      <c r="DL7" s="19"/>
      <c r="DM7" s="22">
        <v>11665.75</v>
      </c>
      <c r="DN7" s="21" t="s">
        <v>349</v>
      </c>
      <c r="DO7" s="19"/>
      <c r="DP7" s="22">
        <v>11665.75</v>
      </c>
      <c r="DQ7" s="21" t="s">
        <v>349</v>
      </c>
      <c r="DR7" s="19"/>
      <c r="DS7" s="22">
        <v>11665.75</v>
      </c>
      <c r="DT7" s="21" t="s">
        <v>349</v>
      </c>
      <c r="DU7" s="19"/>
      <c r="DV7" s="22">
        <v>11665.75</v>
      </c>
      <c r="DW7" s="21" t="s">
        <v>349</v>
      </c>
      <c r="DX7" s="19"/>
      <c r="DY7" s="23">
        <v>11665.75</v>
      </c>
      <c r="DZ7" s="21" t="s">
        <v>349</v>
      </c>
      <c r="EA7" s="24"/>
      <c r="EB7" s="22">
        <v>11665.75</v>
      </c>
      <c r="EC7" s="21" t="s">
        <v>349</v>
      </c>
      <c r="ED7" s="24"/>
      <c r="EE7" s="22">
        <v>11665.75</v>
      </c>
      <c r="EF7" s="21" t="s">
        <v>349</v>
      </c>
      <c r="EG7" s="24"/>
      <c r="EH7" s="22">
        <v>11665.75</v>
      </c>
      <c r="EI7" s="21" t="s">
        <v>349</v>
      </c>
      <c r="EJ7" s="24"/>
      <c r="EK7" s="22">
        <v>11665.75</v>
      </c>
      <c r="EL7" s="21" t="s">
        <v>349</v>
      </c>
      <c r="EM7" s="24"/>
      <c r="EN7" s="22">
        <v>11665.75</v>
      </c>
      <c r="EO7" s="22"/>
      <c r="EP7" s="22"/>
      <c r="EQ7" s="88" t="s">
        <v>349</v>
      </c>
      <c r="ER7" s="24"/>
      <c r="ES7" s="147">
        <v>14380.13</v>
      </c>
      <c r="ET7" s="88" t="s">
        <v>349</v>
      </c>
      <c r="EU7" s="24"/>
      <c r="EV7" s="147">
        <v>14380.13</v>
      </c>
      <c r="EW7" s="88" t="s">
        <v>349</v>
      </c>
      <c r="EX7" s="24"/>
      <c r="EY7" s="147">
        <v>14380.13</v>
      </c>
      <c r="EZ7" s="88" t="s">
        <v>349</v>
      </c>
      <c r="FA7" s="24"/>
      <c r="FB7" s="147">
        <v>14380.13</v>
      </c>
      <c r="FC7" s="95" t="s">
        <v>349</v>
      </c>
      <c r="FD7" s="24"/>
      <c r="FE7" s="147">
        <v>14380.13</v>
      </c>
      <c r="FF7" s="100" t="s">
        <v>349</v>
      </c>
      <c r="FG7" s="24"/>
      <c r="FH7" s="147">
        <v>14380.13</v>
      </c>
      <c r="FI7" s="102" t="s">
        <v>349</v>
      </c>
      <c r="FJ7" s="24"/>
      <c r="FK7" s="147">
        <v>14380.13</v>
      </c>
      <c r="FL7" s="105" t="s">
        <v>349</v>
      </c>
      <c r="FM7" s="24"/>
      <c r="FN7" s="147">
        <v>14380.13</v>
      </c>
      <c r="FO7" s="106" t="s">
        <v>349</v>
      </c>
      <c r="FP7" s="24"/>
      <c r="FQ7" s="147">
        <v>14380.13</v>
      </c>
      <c r="FR7" s="111" t="s">
        <v>349</v>
      </c>
      <c r="FS7" s="24"/>
      <c r="FT7" s="147">
        <v>14380.13</v>
      </c>
      <c r="FU7" s="152" t="s">
        <v>349</v>
      </c>
      <c r="FV7" s="24"/>
      <c r="FW7" s="147">
        <v>14380.13</v>
      </c>
      <c r="FX7" s="155" t="s">
        <v>349</v>
      </c>
      <c r="FY7" s="24"/>
      <c r="FZ7" s="147">
        <v>14380.13</v>
      </c>
    </row>
    <row r="8" spans="1:182" s="1" customFormat="1" ht="23.25" customHeight="1">
      <c r="A8" s="14"/>
      <c r="B8" s="19" t="s">
        <v>19</v>
      </c>
      <c r="C8" s="25">
        <v>10605.61</v>
      </c>
      <c r="D8" s="19" t="s">
        <v>19</v>
      </c>
      <c r="E8" s="25">
        <v>10605.61</v>
      </c>
      <c r="F8" s="19" t="s">
        <v>19</v>
      </c>
      <c r="G8" s="25">
        <v>10605.61</v>
      </c>
      <c r="H8" s="19" t="s">
        <v>19</v>
      </c>
      <c r="I8" s="25">
        <v>10605.61</v>
      </c>
      <c r="J8" s="19" t="s">
        <v>19</v>
      </c>
      <c r="K8" s="25">
        <v>10605.61</v>
      </c>
      <c r="L8" s="19" t="s">
        <v>19</v>
      </c>
      <c r="M8" s="25">
        <v>10605.61</v>
      </c>
      <c r="N8" s="19" t="s">
        <v>19</v>
      </c>
      <c r="O8" s="25">
        <v>10605.61</v>
      </c>
      <c r="P8" s="19" t="s">
        <v>19</v>
      </c>
      <c r="Q8" s="25">
        <v>10605.61</v>
      </c>
      <c r="R8" s="19" t="s">
        <v>19</v>
      </c>
      <c r="S8" s="20">
        <f aca="true" t="shared" si="0" ref="S8:S42">C8+E8+G8+I8+K8+M8+O8+Q8</f>
        <v>84844.88</v>
      </c>
      <c r="T8" s="21" t="s">
        <v>68</v>
      </c>
      <c r="U8" s="25"/>
      <c r="V8" s="22">
        <v>10605.61</v>
      </c>
      <c r="W8" s="21" t="s">
        <v>68</v>
      </c>
      <c r="X8" s="25"/>
      <c r="Y8" s="22">
        <v>10605.61</v>
      </c>
      <c r="Z8" s="21" t="s">
        <v>68</v>
      </c>
      <c r="AA8" s="25"/>
      <c r="AB8" s="22">
        <v>10605.61</v>
      </c>
      <c r="AC8" s="21" t="s">
        <v>68</v>
      </c>
      <c r="AD8" s="26"/>
      <c r="AE8" s="22">
        <v>10605.61</v>
      </c>
      <c r="AF8" s="22"/>
      <c r="AG8" s="21" t="s">
        <v>68</v>
      </c>
      <c r="AH8" s="25"/>
      <c r="AI8" s="22">
        <v>10103.23</v>
      </c>
      <c r="AJ8" s="21" t="s">
        <v>68</v>
      </c>
      <c r="AK8" s="25"/>
      <c r="AL8" s="22">
        <v>10103.23</v>
      </c>
      <c r="AM8" s="21" t="s">
        <v>68</v>
      </c>
      <c r="AN8" s="25"/>
      <c r="AO8" s="22">
        <v>10103.23</v>
      </c>
      <c r="AP8" s="21" t="s">
        <v>68</v>
      </c>
      <c r="AQ8" s="25"/>
      <c r="AR8" s="22">
        <v>10103.23</v>
      </c>
      <c r="AS8" s="21" t="s">
        <v>68</v>
      </c>
      <c r="AT8" s="25"/>
      <c r="AU8" s="22">
        <v>10103.23</v>
      </c>
      <c r="AV8" s="21" t="s">
        <v>68</v>
      </c>
      <c r="AW8" s="25"/>
      <c r="AX8" s="22">
        <v>10103.23</v>
      </c>
      <c r="AY8" s="21" t="s">
        <v>68</v>
      </c>
      <c r="AZ8" s="25"/>
      <c r="BA8" s="22">
        <v>10103.23</v>
      </c>
      <c r="BB8" s="21" t="s">
        <v>68</v>
      </c>
      <c r="BC8" s="25"/>
      <c r="BD8" s="22">
        <v>10103.23</v>
      </c>
      <c r="BE8" s="21" t="s">
        <v>68</v>
      </c>
      <c r="BF8" s="25"/>
      <c r="BG8" s="22">
        <v>10103.23</v>
      </c>
      <c r="BH8" s="21" t="s">
        <v>68</v>
      </c>
      <c r="BI8" s="25"/>
      <c r="BJ8" s="22">
        <v>10103.23</v>
      </c>
      <c r="BK8" s="21" t="s">
        <v>68</v>
      </c>
      <c r="BL8" s="25"/>
      <c r="BM8" s="22">
        <v>10103.23</v>
      </c>
      <c r="BN8" s="21" t="s">
        <v>68</v>
      </c>
      <c r="BO8" s="25"/>
      <c r="BP8" s="22">
        <v>10103.23</v>
      </c>
      <c r="BQ8" s="10"/>
      <c r="BR8" s="10"/>
      <c r="BS8" s="21" t="s">
        <v>68</v>
      </c>
      <c r="BT8" s="27"/>
      <c r="BU8" s="27">
        <v>7870.2</v>
      </c>
      <c r="BV8" s="21" t="s">
        <v>68</v>
      </c>
      <c r="BW8" s="27"/>
      <c r="BX8" s="27">
        <v>7870.2</v>
      </c>
      <c r="BY8" s="21" t="s">
        <v>68</v>
      </c>
      <c r="BZ8" s="27"/>
      <c r="CA8" s="27">
        <v>7870.2</v>
      </c>
      <c r="CB8" s="21" t="s">
        <v>68</v>
      </c>
      <c r="CC8" s="27"/>
      <c r="CD8" s="27">
        <v>7870.2</v>
      </c>
      <c r="CE8" s="21" t="s">
        <v>68</v>
      </c>
      <c r="CF8" s="27"/>
      <c r="CG8" s="27">
        <v>7870.2</v>
      </c>
      <c r="CH8" s="21" t="s">
        <v>68</v>
      </c>
      <c r="CI8" s="27"/>
      <c r="CJ8" s="27">
        <v>7870.2</v>
      </c>
      <c r="CK8" s="21" t="s">
        <v>68</v>
      </c>
      <c r="CL8" s="27"/>
      <c r="CM8" s="27">
        <v>7870.2</v>
      </c>
      <c r="CN8" s="21" t="s">
        <v>68</v>
      </c>
      <c r="CO8" s="27"/>
      <c r="CP8" s="27">
        <v>7870.2</v>
      </c>
      <c r="CQ8" s="21" t="s">
        <v>68</v>
      </c>
      <c r="CR8" s="27"/>
      <c r="CS8" s="27">
        <v>7870.2</v>
      </c>
      <c r="CT8" s="21" t="s">
        <v>68</v>
      </c>
      <c r="CU8" s="27"/>
      <c r="CV8" s="27">
        <v>7870.2</v>
      </c>
      <c r="CW8" s="21" t="s">
        <v>68</v>
      </c>
      <c r="CX8" s="27"/>
      <c r="CY8" s="27">
        <v>7870.2</v>
      </c>
      <c r="CZ8" s="21" t="s">
        <v>68</v>
      </c>
      <c r="DA8" s="27"/>
      <c r="DB8" s="27">
        <v>7870.2</v>
      </c>
      <c r="DC8" s="10"/>
      <c r="DD8" s="10"/>
      <c r="DE8" s="21" t="s">
        <v>68</v>
      </c>
      <c r="DF8" s="27"/>
      <c r="DG8" s="27">
        <v>8584.36</v>
      </c>
      <c r="DH8" s="21" t="s">
        <v>68</v>
      </c>
      <c r="DI8" s="27"/>
      <c r="DJ8" s="27">
        <v>8584.36</v>
      </c>
      <c r="DK8" s="21" t="s">
        <v>68</v>
      </c>
      <c r="DL8" s="27"/>
      <c r="DM8" s="27">
        <v>8584.36</v>
      </c>
      <c r="DN8" s="21" t="s">
        <v>68</v>
      </c>
      <c r="DO8" s="27"/>
      <c r="DP8" s="27">
        <v>8584.36</v>
      </c>
      <c r="DQ8" s="21" t="s">
        <v>68</v>
      </c>
      <c r="DR8" s="27"/>
      <c r="DS8" s="27">
        <v>8584.36</v>
      </c>
      <c r="DT8" s="21" t="s">
        <v>68</v>
      </c>
      <c r="DU8" s="27"/>
      <c r="DV8" s="27">
        <v>8584.36</v>
      </c>
      <c r="DW8" s="21" t="s">
        <v>68</v>
      </c>
      <c r="DX8" s="27"/>
      <c r="DY8" s="28">
        <v>8584.36</v>
      </c>
      <c r="DZ8" s="21" t="s">
        <v>68</v>
      </c>
      <c r="EA8" s="29"/>
      <c r="EB8" s="27">
        <v>8584.36</v>
      </c>
      <c r="EC8" s="21" t="s">
        <v>68</v>
      </c>
      <c r="ED8" s="29"/>
      <c r="EE8" s="27">
        <v>8584.36</v>
      </c>
      <c r="EF8" s="21" t="s">
        <v>68</v>
      </c>
      <c r="EG8" s="29"/>
      <c r="EH8" s="27">
        <v>8584.36</v>
      </c>
      <c r="EI8" s="21" t="s">
        <v>68</v>
      </c>
      <c r="EJ8" s="29"/>
      <c r="EK8" s="27">
        <v>8584.36</v>
      </c>
      <c r="EL8" s="21" t="s">
        <v>68</v>
      </c>
      <c r="EM8" s="29"/>
      <c r="EN8" s="27">
        <v>8584.36</v>
      </c>
      <c r="EO8" s="27"/>
      <c r="EP8" s="27"/>
      <c r="EQ8" s="88" t="s">
        <v>68</v>
      </c>
      <c r="ER8" s="29"/>
      <c r="ES8" s="148">
        <v>9209.81</v>
      </c>
      <c r="ET8" s="88" t="s">
        <v>68</v>
      </c>
      <c r="EU8" s="29"/>
      <c r="EV8" s="148">
        <v>9209.81</v>
      </c>
      <c r="EW8" s="88" t="s">
        <v>68</v>
      </c>
      <c r="EX8" s="29"/>
      <c r="EY8" s="148">
        <v>9209.81</v>
      </c>
      <c r="EZ8" s="88" t="s">
        <v>68</v>
      </c>
      <c r="FA8" s="29"/>
      <c r="FB8" s="148">
        <v>9209.81</v>
      </c>
      <c r="FC8" s="95" t="s">
        <v>68</v>
      </c>
      <c r="FD8" s="29"/>
      <c r="FE8" s="148">
        <v>9209.81</v>
      </c>
      <c r="FF8" s="100" t="s">
        <v>68</v>
      </c>
      <c r="FG8" s="29"/>
      <c r="FH8" s="148">
        <v>9209.81</v>
      </c>
      <c r="FI8" s="102" t="s">
        <v>68</v>
      </c>
      <c r="FJ8" s="29"/>
      <c r="FK8" s="148">
        <v>9209.81</v>
      </c>
      <c r="FL8" s="105" t="s">
        <v>68</v>
      </c>
      <c r="FM8" s="29"/>
      <c r="FN8" s="148">
        <v>9209.81</v>
      </c>
      <c r="FO8" s="106" t="s">
        <v>68</v>
      </c>
      <c r="FP8" s="29"/>
      <c r="FQ8" s="148">
        <v>9209.81</v>
      </c>
      <c r="FR8" s="111" t="s">
        <v>68</v>
      </c>
      <c r="FS8" s="29"/>
      <c r="FT8" s="148">
        <v>9209.81</v>
      </c>
      <c r="FU8" s="152" t="s">
        <v>68</v>
      </c>
      <c r="FV8" s="29"/>
      <c r="FW8" s="148">
        <v>9209.81</v>
      </c>
      <c r="FX8" s="155" t="s">
        <v>68</v>
      </c>
      <c r="FY8" s="29"/>
      <c r="FZ8" s="148">
        <v>9209.81</v>
      </c>
    </row>
    <row r="9" spans="1:182" s="1" customFormat="1" ht="16.5" customHeight="1">
      <c r="A9" s="14"/>
      <c r="B9" s="19" t="s">
        <v>19</v>
      </c>
      <c r="C9" s="26">
        <f>SUM(C10:C14)</f>
        <v>1339.6599999999999</v>
      </c>
      <c r="D9" s="19" t="s">
        <v>19</v>
      </c>
      <c r="E9" s="26">
        <f>SUM(E10:E14)</f>
        <v>1339.6599999999999</v>
      </c>
      <c r="F9" s="19" t="s">
        <v>19</v>
      </c>
      <c r="G9" s="26">
        <f>SUM(G10:G14)</f>
        <v>1339.6599999999999</v>
      </c>
      <c r="H9" s="19" t="s">
        <v>19</v>
      </c>
      <c r="I9" s="26">
        <f>SUM(I10:I14)</f>
        <v>1339.6599999999999</v>
      </c>
      <c r="J9" s="19" t="s">
        <v>19</v>
      </c>
      <c r="K9" s="26">
        <f>SUM(K10:K14)</f>
        <v>1339.6599999999999</v>
      </c>
      <c r="L9" s="19" t="s">
        <v>19</v>
      </c>
      <c r="M9" s="26">
        <f>SUM(M10:M14)</f>
        <v>1339.6599999999999</v>
      </c>
      <c r="N9" s="19" t="s">
        <v>19</v>
      </c>
      <c r="O9" s="26">
        <f>SUM(O10:O14)</f>
        <v>1339.6599999999999</v>
      </c>
      <c r="P9" s="19" t="s">
        <v>19</v>
      </c>
      <c r="Q9" s="26">
        <f>SUM(Q10:Q14)</f>
        <v>1339.6599999999999</v>
      </c>
      <c r="R9" s="19" t="s">
        <v>19</v>
      </c>
      <c r="S9" s="20">
        <f t="shared" si="0"/>
        <v>10717.279999999999</v>
      </c>
      <c r="T9" s="21" t="s">
        <v>4</v>
      </c>
      <c r="U9" s="25" t="s">
        <v>132</v>
      </c>
      <c r="V9" s="22">
        <v>109.02</v>
      </c>
      <c r="W9" s="19" t="s">
        <v>69</v>
      </c>
      <c r="X9" s="26" t="s">
        <v>70</v>
      </c>
      <c r="Y9" s="30">
        <v>1340.19</v>
      </c>
      <c r="Z9" s="19" t="s">
        <v>79</v>
      </c>
      <c r="AA9" s="26" t="s">
        <v>80</v>
      </c>
      <c r="AB9" s="30">
        <v>174.13</v>
      </c>
      <c r="AC9" s="19" t="s">
        <v>90</v>
      </c>
      <c r="AD9" s="19" t="s">
        <v>91</v>
      </c>
      <c r="AE9" s="19">
        <v>1370.18</v>
      </c>
      <c r="AF9" s="19"/>
      <c r="AG9" s="19" t="s">
        <v>108</v>
      </c>
      <c r="AH9" s="26" t="s">
        <v>109</v>
      </c>
      <c r="AI9" s="26">
        <f>1578.45/11</f>
        <v>143.49545454545455</v>
      </c>
      <c r="AJ9" s="19" t="s">
        <v>133</v>
      </c>
      <c r="AK9" s="26" t="s">
        <v>134</v>
      </c>
      <c r="AL9" s="26">
        <v>897.77</v>
      </c>
      <c r="AM9" s="19" t="s">
        <v>149</v>
      </c>
      <c r="AN9" s="26" t="s">
        <v>150</v>
      </c>
      <c r="AO9" s="26">
        <v>447.36</v>
      </c>
      <c r="AP9" s="19" t="s">
        <v>193</v>
      </c>
      <c r="AQ9" s="26" t="s">
        <v>194</v>
      </c>
      <c r="AR9" s="26">
        <v>345.24</v>
      </c>
      <c r="AS9" s="21" t="s">
        <v>211</v>
      </c>
      <c r="AT9" s="21" t="s">
        <v>233</v>
      </c>
      <c r="AU9" s="21">
        <v>245.71</v>
      </c>
      <c r="AV9" s="21" t="s">
        <v>238</v>
      </c>
      <c r="AW9" s="21" t="s">
        <v>239</v>
      </c>
      <c r="AX9" s="21">
        <v>69.99</v>
      </c>
      <c r="AY9" s="21" t="s">
        <v>260</v>
      </c>
      <c r="AZ9" s="26" t="s">
        <v>261</v>
      </c>
      <c r="BA9" s="26">
        <v>70.65</v>
      </c>
      <c r="BB9" s="21" t="s">
        <v>246</v>
      </c>
      <c r="BC9" s="21" t="s">
        <v>247</v>
      </c>
      <c r="BD9" s="21">
        <v>835.29</v>
      </c>
      <c r="BE9" s="21" t="s">
        <v>280</v>
      </c>
      <c r="BF9" s="21" t="s">
        <v>281</v>
      </c>
      <c r="BG9" s="21">
        <v>44.35</v>
      </c>
      <c r="BH9" s="21" t="s">
        <v>288</v>
      </c>
      <c r="BI9" s="21" t="s">
        <v>289</v>
      </c>
      <c r="BJ9" s="21">
        <v>90.23</v>
      </c>
      <c r="BK9" s="22" t="s">
        <v>280</v>
      </c>
      <c r="BL9" s="21" t="s">
        <v>304</v>
      </c>
      <c r="BM9" s="26">
        <v>44.35</v>
      </c>
      <c r="BN9" s="21" t="s">
        <v>295</v>
      </c>
      <c r="BO9" s="21" t="s">
        <v>318</v>
      </c>
      <c r="BP9" s="21">
        <v>1064.66</v>
      </c>
      <c r="BQ9" s="10"/>
      <c r="BR9" s="10"/>
      <c r="BS9" s="21" t="s">
        <v>350</v>
      </c>
      <c r="BT9" s="21"/>
      <c r="BU9" s="21">
        <v>5558.55</v>
      </c>
      <c r="BV9" s="21" t="s">
        <v>350</v>
      </c>
      <c r="BW9" s="21"/>
      <c r="BX9" s="21">
        <v>5558.55</v>
      </c>
      <c r="BY9" s="21" t="s">
        <v>350</v>
      </c>
      <c r="BZ9" s="21"/>
      <c r="CA9" s="21">
        <v>5558.55</v>
      </c>
      <c r="CB9" s="21" t="s">
        <v>350</v>
      </c>
      <c r="CC9" s="21"/>
      <c r="CD9" s="21">
        <v>5558.55</v>
      </c>
      <c r="CE9" s="21" t="s">
        <v>350</v>
      </c>
      <c r="CF9" s="21"/>
      <c r="CG9" s="21">
        <v>5558.55</v>
      </c>
      <c r="CH9" s="21" t="s">
        <v>350</v>
      </c>
      <c r="CI9" s="21"/>
      <c r="CJ9" s="21">
        <v>5558.55</v>
      </c>
      <c r="CK9" s="21" t="s">
        <v>350</v>
      </c>
      <c r="CL9" s="21"/>
      <c r="CM9" s="21">
        <v>5558.55</v>
      </c>
      <c r="CN9" s="21" t="s">
        <v>350</v>
      </c>
      <c r="CO9" s="21"/>
      <c r="CP9" s="21">
        <v>5558.55</v>
      </c>
      <c r="CQ9" s="21" t="s">
        <v>350</v>
      </c>
      <c r="CR9" s="21"/>
      <c r="CS9" s="21">
        <v>5558.55</v>
      </c>
      <c r="CT9" s="21" t="s">
        <v>350</v>
      </c>
      <c r="CU9" s="21"/>
      <c r="CV9" s="21">
        <v>5558.55</v>
      </c>
      <c r="CW9" s="21" t="s">
        <v>350</v>
      </c>
      <c r="CX9" s="21"/>
      <c r="CY9" s="21">
        <v>5558.55</v>
      </c>
      <c r="CZ9" s="21" t="s">
        <v>350</v>
      </c>
      <c r="DA9" s="21"/>
      <c r="DB9" s="21">
        <v>5558.55</v>
      </c>
      <c r="DC9" s="10"/>
      <c r="DD9" s="10"/>
      <c r="DE9" s="21" t="s">
        <v>350</v>
      </c>
      <c r="DF9" s="21"/>
      <c r="DG9" s="21">
        <v>7032.94</v>
      </c>
      <c r="DH9" s="21" t="s">
        <v>350</v>
      </c>
      <c r="DI9" s="21"/>
      <c r="DJ9" s="21">
        <v>7032.94</v>
      </c>
      <c r="DK9" s="21" t="s">
        <v>350</v>
      </c>
      <c r="DL9" s="21"/>
      <c r="DM9" s="21">
        <v>7032.94</v>
      </c>
      <c r="DN9" s="21" t="s">
        <v>350</v>
      </c>
      <c r="DO9" s="21"/>
      <c r="DP9" s="21">
        <v>7032.94</v>
      </c>
      <c r="DQ9" s="21" t="s">
        <v>350</v>
      </c>
      <c r="DR9" s="21"/>
      <c r="DS9" s="21">
        <v>7032.94</v>
      </c>
      <c r="DT9" s="21" t="s">
        <v>350</v>
      </c>
      <c r="DU9" s="21"/>
      <c r="DV9" s="21">
        <v>7032.94</v>
      </c>
      <c r="DW9" s="21" t="s">
        <v>350</v>
      </c>
      <c r="DX9" s="21"/>
      <c r="DY9" s="31">
        <v>7032.94</v>
      </c>
      <c r="DZ9" s="21" t="s">
        <v>350</v>
      </c>
      <c r="EA9" s="32"/>
      <c r="EB9" s="21">
        <v>7032.94</v>
      </c>
      <c r="EC9" s="21" t="s">
        <v>350</v>
      </c>
      <c r="ED9" s="32"/>
      <c r="EE9" s="21">
        <v>7032.94</v>
      </c>
      <c r="EF9" s="21" t="s">
        <v>350</v>
      </c>
      <c r="EG9" s="32"/>
      <c r="EH9" s="21">
        <v>7032.94</v>
      </c>
      <c r="EI9" s="21" t="s">
        <v>350</v>
      </c>
      <c r="EJ9" s="32"/>
      <c r="EK9" s="21">
        <v>7032.94</v>
      </c>
      <c r="EL9" s="21" t="s">
        <v>350</v>
      </c>
      <c r="EM9" s="32"/>
      <c r="EN9" s="21">
        <v>7032.94</v>
      </c>
      <c r="EO9" s="21"/>
      <c r="EP9" s="21"/>
      <c r="EQ9" s="88" t="s">
        <v>397</v>
      </c>
      <c r="ER9" s="32"/>
      <c r="ES9" s="149">
        <v>3851.82</v>
      </c>
      <c r="ET9" s="88" t="s">
        <v>397</v>
      </c>
      <c r="EU9" s="32"/>
      <c r="EV9" s="149">
        <v>3851.82</v>
      </c>
      <c r="EW9" s="88" t="s">
        <v>397</v>
      </c>
      <c r="EX9" s="32"/>
      <c r="EY9" s="149">
        <v>3851.82</v>
      </c>
      <c r="EZ9" s="88" t="s">
        <v>397</v>
      </c>
      <c r="FA9" s="32"/>
      <c r="FB9" s="149">
        <v>3851.82</v>
      </c>
      <c r="FC9" s="95" t="s">
        <v>397</v>
      </c>
      <c r="FD9" s="32"/>
      <c r="FE9" s="149">
        <v>3851.82</v>
      </c>
      <c r="FF9" s="100" t="s">
        <v>397</v>
      </c>
      <c r="FG9" s="32"/>
      <c r="FH9" s="149">
        <v>3851.82</v>
      </c>
      <c r="FI9" s="102" t="s">
        <v>397</v>
      </c>
      <c r="FJ9" s="32"/>
      <c r="FK9" s="149">
        <v>3851.82</v>
      </c>
      <c r="FL9" s="105" t="s">
        <v>397</v>
      </c>
      <c r="FM9" s="32"/>
      <c r="FN9" s="149">
        <v>3851.82</v>
      </c>
      <c r="FO9" s="106" t="s">
        <v>397</v>
      </c>
      <c r="FP9" s="32"/>
      <c r="FQ9" s="149">
        <v>3851.82</v>
      </c>
      <c r="FR9" s="111" t="s">
        <v>397</v>
      </c>
      <c r="FS9" s="32"/>
      <c r="FT9" s="149">
        <v>3851.82</v>
      </c>
      <c r="FU9" s="152" t="s">
        <v>397</v>
      </c>
      <c r="FV9" s="32"/>
      <c r="FW9" s="149">
        <v>3851.82</v>
      </c>
      <c r="FX9" s="155" t="s">
        <v>397</v>
      </c>
      <c r="FY9" s="32"/>
      <c r="FZ9" s="149">
        <v>3851.82</v>
      </c>
    </row>
    <row r="10" spans="1:182" ht="15.75" customHeight="1">
      <c r="A10" s="19"/>
      <c r="B10" s="19" t="s">
        <v>19</v>
      </c>
      <c r="C10" s="33">
        <v>1060.56</v>
      </c>
      <c r="D10" s="19" t="s">
        <v>19</v>
      </c>
      <c r="E10" s="33">
        <v>1060.56</v>
      </c>
      <c r="F10" s="19" t="s">
        <v>19</v>
      </c>
      <c r="G10" s="33">
        <v>1060.56</v>
      </c>
      <c r="H10" s="19" t="s">
        <v>19</v>
      </c>
      <c r="I10" s="33">
        <v>1060.56</v>
      </c>
      <c r="J10" s="19" t="s">
        <v>19</v>
      </c>
      <c r="K10" s="33">
        <v>1060.56</v>
      </c>
      <c r="L10" s="19" t="s">
        <v>19</v>
      </c>
      <c r="M10" s="33">
        <v>1060.56</v>
      </c>
      <c r="N10" s="19" t="s">
        <v>19</v>
      </c>
      <c r="O10" s="33">
        <v>1060.56</v>
      </c>
      <c r="P10" s="19" t="s">
        <v>19</v>
      </c>
      <c r="Q10" s="33">
        <v>1060.56</v>
      </c>
      <c r="R10" s="19" t="s">
        <v>19</v>
      </c>
      <c r="S10" s="20">
        <f t="shared" si="0"/>
        <v>8484.479999999998</v>
      </c>
      <c r="T10" s="19" t="s">
        <v>6</v>
      </c>
      <c r="U10" s="26"/>
      <c r="V10" s="33">
        <v>1060.56</v>
      </c>
      <c r="W10" s="19" t="s">
        <v>72</v>
      </c>
      <c r="X10" s="26" t="s">
        <v>71</v>
      </c>
      <c r="Y10" s="34">
        <v>837.62</v>
      </c>
      <c r="Z10" s="19" t="s">
        <v>81</v>
      </c>
      <c r="AA10" s="26" t="s">
        <v>82</v>
      </c>
      <c r="AB10" s="34">
        <v>670.1</v>
      </c>
      <c r="AC10" s="19" t="s">
        <v>92</v>
      </c>
      <c r="AD10" s="19" t="s">
        <v>93</v>
      </c>
      <c r="AE10" s="19">
        <v>318.88</v>
      </c>
      <c r="AF10" s="19"/>
      <c r="AG10" s="21" t="s">
        <v>110</v>
      </c>
      <c r="AH10" s="21" t="s">
        <v>111</v>
      </c>
      <c r="AI10" s="21">
        <v>298.25</v>
      </c>
      <c r="AJ10" s="21" t="s">
        <v>135</v>
      </c>
      <c r="AK10" s="21" t="s">
        <v>136</v>
      </c>
      <c r="AL10" s="21">
        <v>405.08</v>
      </c>
      <c r="AM10" s="21" t="s">
        <v>147</v>
      </c>
      <c r="AN10" s="19" t="s">
        <v>148</v>
      </c>
      <c r="AO10" s="22">
        <v>431.64</v>
      </c>
      <c r="AP10" s="21" t="s">
        <v>195</v>
      </c>
      <c r="AQ10" s="21" t="s">
        <v>196</v>
      </c>
      <c r="AR10" s="21">
        <v>643.49</v>
      </c>
      <c r="AS10" s="21" t="s">
        <v>212</v>
      </c>
      <c r="AT10" s="21" t="s">
        <v>213</v>
      </c>
      <c r="AU10" s="21">
        <v>108.45</v>
      </c>
      <c r="AV10" s="21" t="s">
        <v>240</v>
      </c>
      <c r="AW10" s="21" t="s">
        <v>241</v>
      </c>
      <c r="AX10" s="21">
        <v>180.46</v>
      </c>
      <c r="AY10" s="19" t="s">
        <v>262</v>
      </c>
      <c r="AZ10" s="26" t="s">
        <v>263</v>
      </c>
      <c r="BA10" s="26">
        <v>290.91</v>
      </c>
      <c r="BB10" s="19" t="s">
        <v>249</v>
      </c>
      <c r="BC10" s="26" t="s">
        <v>248</v>
      </c>
      <c r="BD10" s="22">
        <v>846.68</v>
      </c>
      <c r="BE10" s="19" t="s">
        <v>282</v>
      </c>
      <c r="BF10" s="26" t="s">
        <v>283</v>
      </c>
      <c r="BG10" s="22">
        <v>56.21</v>
      </c>
      <c r="BH10" s="19" t="s">
        <v>280</v>
      </c>
      <c r="BI10" s="26" t="s">
        <v>289</v>
      </c>
      <c r="BJ10" s="26">
        <v>44.35</v>
      </c>
      <c r="BK10" s="19" t="s">
        <v>302</v>
      </c>
      <c r="BL10" s="26" t="s">
        <v>305</v>
      </c>
      <c r="BM10" s="22">
        <v>1240.28</v>
      </c>
      <c r="BN10" s="19" t="s">
        <v>319</v>
      </c>
      <c r="BO10" s="26" t="s">
        <v>320</v>
      </c>
      <c r="BP10" s="22">
        <v>677.52</v>
      </c>
      <c r="BS10" s="21" t="s">
        <v>342</v>
      </c>
      <c r="BT10" s="21" t="s">
        <v>341</v>
      </c>
      <c r="BU10" s="26">
        <v>135.04</v>
      </c>
      <c r="BV10" s="21" t="s">
        <v>295</v>
      </c>
      <c r="BW10" s="21" t="s">
        <v>352</v>
      </c>
      <c r="BX10" s="26">
        <v>1064.66</v>
      </c>
      <c r="BY10" s="21" t="s">
        <v>364</v>
      </c>
      <c r="BZ10" s="21" t="s">
        <v>365</v>
      </c>
      <c r="CA10" s="26">
        <v>2186.8</v>
      </c>
      <c r="CB10" s="19" t="s">
        <v>280</v>
      </c>
      <c r="CC10" s="26" t="s">
        <v>377</v>
      </c>
      <c r="CD10" s="26">
        <v>44.35</v>
      </c>
      <c r="CE10" s="21" t="s">
        <v>381</v>
      </c>
      <c r="CF10" s="26" t="s">
        <v>382</v>
      </c>
      <c r="CG10" s="27">
        <v>265.97</v>
      </c>
      <c r="CH10" s="21" t="s">
        <v>280</v>
      </c>
      <c r="CI10" s="26" t="s">
        <v>386</v>
      </c>
      <c r="CJ10" s="27">
        <v>44.35</v>
      </c>
      <c r="CK10" s="21"/>
      <c r="CL10" s="26"/>
      <c r="CM10" s="27"/>
      <c r="CN10" s="21" t="s">
        <v>400</v>
      </c>
      <c r="CO10" s="26" t="s">
        <v>401</v>
      </c>
      <c r="CP10" s="27">
        <v>670.81</v>
      </c>
      <c r="CQ10" s="21" t="s">
        <v>280</v>
      </c>
      <c r="CR10" s="26" t="s">
        <v>407</v>
      </c>
      <c r="CS10" s="27">
        <v>44.35</v>
      </c>
      <c r="CT10" s="21" t="s">
        <v>353</v>
      </c>
      <c r="CU10" s="26" t="s">
        <v>412</v>
      </c>
      <c r="CV10" s="27">
        <v>56.97</v>
      </c>
      <c r="CW10" s="21" t="s">
        <v>416</v>
      </c>
      <c r="CX10" s="26" t="s">
        <v>417</v>
      </c>
      <c r="CY10" s="27">
        <v>44.35</v>
      </c>
      <c r="CZ10" s="21" t="s">
        <v>423</v>
      </c>
      <c r="DA10" s="26" t="s">
        <v>424</v>
      </c>
      <c r="DB10" s="27">
        <v>193.94</v>
      </c>
      <c r="DE10" s="19" t="s">
        <v>430</v>
      </c>
      <c r="DF10" s="26" t="s">
        <v>431</v>
      </c>
      <c r="DG10" s="26">
        <v>511.05</v>
      </c>
      <c r="DH10" s="19" t="s">
        <v>240</v>
      </c>
      <c r="DI10" s="26" t="s">
        <v>436</v>
      </c>
      <c r="DJ10" s="26">
        <v>205.33</v>
      </c>
      <c r="DK10" s="19" t="s">
        <v>264</v>
      </c>
      <c r="DL10" s="26" t="s">
        <v>438</v>
      </c>
      <c r="DM10" s="26">
        <v>191.46</v>
      </c>
      <c r="DN10" s="19" t="s">
        <v>456</v>
      </c>
      <c r="DO10" s="26" t="s">
        <v>457</v>
      </c>
      <c r="DP10" s="26">
        <v>70915.6</v>
      </c>
      <c r="DQ10" s="19" t="s">
        <v>336</v>
      </c>
      <c r="DR10" s="26" t="s">
        <v>465</v>
      </c>
      <c r="DS10" s="26">
        <v>511.05</v>
      </c>
      <c r="DT10" s="19" t="s">
        <v>410</v>
      </c>
      <c r="DU10" s="26" t="s">
        <v>472</v>
      </c>
      <c r="DV10" s="26">
        <v>210.9</v>
      </c>
      <c r="DW10" s="19" t="s">
        <v>410</v>
      </c>
      <c r="DX10" s="26" t="s">
        <v>474</v>
      </c>
      <c r="DY10" s="30">
        <v>177.92</v>
      </c>
      <c r="DZ10" s="19" t="s">
        <v>416</v>
      </c>
      <c r="EA10" s="35" t="s">
        <v>478</v>
      </c>
      <c r="EB10" s="26">
        <v>75.41</v>
      </c>
      <c r="EC10" s="19" t="s">
        <v>501</v>
      </c>
      <c r="ED10" s="35" t="s">
        <v>502</v>
      </c>
      <c r="EE10" s="26">
        <v>205.33</v>
      </c>
      <c r="EF10" s="19" t="s">
        <v>506</v>
      </c>
      <c r="EG10" s="35" t="s">
        <v>507</v>
      </c>
      <c r="EH10" s="26">
        <v>75.41</v>
      </c>
      <c r="EI10" s="19" t="s">
        <v>510</v>
      </c>
      <c r="EJ10" s="35" t="s">
        <v>511</v>
      </c>
      <c r="EK10" s="26">
        <v>535.89</v>
      </c>
      <c r="EL10" s="19" t="s">
        <v>514</v>
      </c>
      <c r="EM10" s="35" t="s">
        <v>522</v>
      </c>
      <c r="EN10" s="26">
        <v>75.41</v>
      </c>
      <c r="EO10" s="26"/>
      <c r="EP10" s="26"/>
      <c r="EQ10" s="88" t="s">
        <v>396</v>
      </c>
      <c r="ER10" s="35"/>
      <c r="ES10" s="150">
        <v>12454.22</v>
      </c>
      <c r="ET10" s="88" t="s">
        <v>396</v>
      </c>
      <c r="EU10" s="35"/>
      <c r="EV10" s="150">
        <v>12454.22</v>
      </c>
      <c r="EW10" s="88" t="s">
        <v>396</v>
      </c>
      <c r="EX10" s="35"/>
      <c r="EY10" s="150">
        <v>12454.22</v>
      </c>
      <c r="EZ10" s="88" t="s">
        <v>396</v>
      </c>
      <c r="FA10" s="35"/>
      <c r="FB10" s="150">
        <v>12454.22</v>
      </c>
      <c r="FC10" s="95" t="s">
        <v>396</v>
      </c>
      <c r="FD10" s="35"/>
      <c r="FE10" s="150">
        <v>12454.22</v>
      </c>
      <c r="FF10" s="100" t="s">
        <v>396</v>
      </c>
      <c r="FG10" s="35"/>
      <c r="FH10" s="150">
        <v>12454.22</v>
      </c>
      <c r="FI10" s="102" t="s">
        <v>396</v>
      </c>
      <c r="FJ10" s="35"/>
      <c r="FK10" s="150">
        <v>12454.22</v>
      </c>
      <c r="FL10" s="105" t="s">
        <v>396</v>
      </c>
      <c r="FM10" s="35"/>
      <c r="FN10" s="150">
        <v>12454.22</v>
      </c>
      <c r="FO10" s="106" t="s">
        <v>396</v>
      </c>
      <c r="FP10" s="35"/>
      <c r="FQ10" s="150">
        <v>12454.22</v>
      </c>
      <c r="FR10" s="111" t="s">
        <v>396</v>
      </c>
      <c r="FS10" s="35"/>
      <c r="FT10" s="150">
        <v>12454.22</v>
      </c>
      <c r="FU10" s="152" t="s">
        <v>396</v>
      </c>
      <c r="FV10" s="35"/>
      <c r="FW10" s="150">
        <v>12454.22</v>
      </c>
      <c r="FX10" s="155" t="s">
        <v>396</v>
      </c>
      <c r="FY10" s="35"/>
      <c r="FZ10" s="150">
        <v>12454.22</v>
      </c>
    </row>
    <row r="11" spans="1:182" ht="24" customHeight="1">
      <c r="A11" s="19"/>
      <c r="B11" s="19"/>
      <c r="C11" s="33"/>
      <c r="D11" s="19"/>
      <c r="E11" s="33"/>
      <c r="F11" s="19"/>
      <c r="G11" s="33"/>
      <c r="H11" s="19"/>
      <c r="I11" s="33"/>
      <c r="J11" s="19"/>
      <c r="K11" s="33"/>
      <c r="L11" s="19"/>
      <c r="M11" s="33"/>
      <c r="N11" s="19"/>
      <c r="O11" s="33"/>
      <c r="P11" s="19"/>
      <c r="Q11" s="33"/>
      <c r="R11" s="19"/>
      <c r="S11" s="20">
        <f t="shared" si="0"/>
        <v>0</v>
      </c>
      <c r="T11" s="19" t="s">
        <v>37</v>
      </c>
      <c r="U11" s="26"/>
      <c r="V11" s="33">
        <v>55.82</v>
      </c>
      <c r="W11" s="19" t="s">
        <v>73</v>
      </c>
      <c r="X11" s="26" t="s">
        <v>74</v>
      </c>
      <c r="Y11" s="34">
        <v>2177.16</v>
      </c>
      <c r="Z11" s="19" t="s">
        <v>85</v>
      </c>
      <c r="AA11" s="26" t="s">
        <v>83</v>
      </c>
      <c r="AB11" s="34">
        <v>174.13</v>
      </c>
      <c r="AC11" s="19" t="s">
        <v>94</v>
      </c>
      <c r="AD11" s="19" t="s">
        <v>95</v>
      </c>
      <c r="AE11" s="19">
        <v>1401.18</v>
      </c>
      <c r="AF11" s="19"/>
      <c r="AG11" s="21" t="s">
        <v>112</v>
      </c>
      <c r="AH11" s="21" t="s">
        <v>113</v>
      </c>
      <c r="AI11" s="27">
        <v>328.28</v>
      </c>
      <c r="AJ11" s="21" t="s">
        <v>137</v>
      </c>
      <c r="AK11" s="21" t="s">
        <v>138</v>
      </c>
      <c r="AL11" s="27">
        <v>162.33</v>
      </c>
      <c r="AM11" s="21" t="s">
        <v>151</v>
      </c>
      <c r="AN11" s="21" t="s">
        <v>152</v>
      </c>
      <c r="AO11" s="27">
        <v>3009.22</v>
      </c>
      <c r="AP11" s="21" t="s">
        <v>197</v>
      </c>
      <c r="AQ11" s="21" t="s">
        <v>198</v>
      </c>
      <c r="AR11" s="27">
        <v>82.48</v>
      </c>
      <c r="AS11" s="21" t="s">
        <v>214</v>
      </c>
      <c r="AT11" s="21" t="s">
        <v>215</v>
      </c>
      <c r="AU11" s="27">
        <v>82.77</v>
      </c>
      <c r="AV11" s="21" t="s">
        <v>242</v>
      </c>
      <c r="AW11" s="21" t="s">
        <v>243</v>
      </c>
      <c r="AX11" s="27">
        <v>1539.74</v>
      </c>
      <c r="AY11" s="21" t="s">
        <v>264</v>
      </c>
      <c r="AZ11" s="21" t="s">
        <v>265</v>
      </c>
      <c r="BA11" s="21">
        <v>153.82</v>
      </c>
      <c r="BB11" s="21" t="s">
        <v>240</v>
      </c>
      <c r="BC11" s="21" t="s">
        <v>250</v>
      </c>
      <c r="BD11" s="21">
        <v>180.46</v>
      </c>
      <c r="BE11" s="21" t="s">
        <v>286</v>
      </c>
      <c r="BF11" s="21" t="s">
        <v>287</v>
      </c>
      <c r="BG11" s="21">
        <v>2261.07</v>
      </c>
      <c r="BH11" s="21" t="s">
        <v>290</v>
      </c>
      <c r="BI11" s="21" t="s">
        <v>291</v>
      </c>
      <c r="BJ11" s="21">
        <v>207.29</v>
      </c>
      <c r="BK11" s="19" t="s">
        <v>307</v>
      </c>
      <c r="BL11" s="26" t="s">
        <v>306</v>
      </c>
      <c r="BM11" s="26">
        <v>672.01</v>
      </c>
      <c r="BN11" s="21" t="s">
        <v>295</v>
      </c>
      <c r="BO11" s="21" t="s">
        <v>321</v>
      </c>
      <c r="BP11" s="21">
        <v>3193.98</v>
      </c>
      <c r="BS11" s="14" t="s">
        <v>340</v>
      </c>
      <c r="BT11" s="26" t="s">
        <v>341</v>
      </c>
      <c r="BU11" s="27">
        <v>109.02</v>
      </c>
      <c r="BV11" s="21" t="s">
        <v>353</v>
      </c>
      <c r="BW11" s="21" t="s">
        <v>354</v>
      </c>
      <c r="BX11" s="26">
        <v>56.97</v>
      </c>
      <c r="BY11" s="21" t="s">
        <v>366</v>
      </c>
      <c r="BZ11" s="21" t="s">
        <v>365</v>
      </c>
      <c r="CA11" s="26">
        <v>2129.32</v>
      </c>
      <c r="CB11" s="21" t="s">
        <v>295</v>
      </c>
      <c r="CC11" s="26" t="s">
        <v>378</v>
      </c>
      <c r="CD11" s="27">
        <v>1064.66</v>
      </c>
      <c r="CE11" s="21" t="s">
        <v>383</v>
      </c>
      <c r="CF11" s="26" t="s">
        <v>384</v>
      </c>
      <c r="CG11" s="27">
        <v>448.47</v>
      </c>
      <c r="CH11" s="21" t="s">
        <v>240</v>
      </c>
      <c r="CI11" s="26" t="s">
        <v>387</v>
      </c>
      <c r="CJ11" s="27">
        <v>180.46</v>
      </c>
      <c r="CK11" s="21"/>
      <c r="CL11" s="26"/>
      <c r="CM11" s="27"/>
      <c r="CN11" s="21" t="s">
        <v>402</v>
      </c>
      <c r="CO11" s="26" t="s">
        <v>403</v>
      </c>
      <c r="CP11" s="27">
        <v>603.26</v>
      </c>
      <c r="CQ11" s="21" t="s">
        <v>408</v>
      </c>
      <c r="CR11" s="26" t="s">
        <v>409</v>
      </c>
      <c r="CS11" s="27">
        <v>1081.67</v>
      </c>
      <c r="CT11" s="21" t="s">
        <v>413</v>
      </c>
      <c r="CU11" s="26" t="s">
        <v>412</v>
      </c>
      <c r="CV11" s="27">
        <v>90.23</v>
      </c>
      <c r="CW11" s="21" t="s">
        <v>418</v>
      </c>
      <c r="CX11" s="26" t="s">
        <v>419</v>
      </c>
      <c r="CY11" s="27">
        <v>583.57</v>
      </c>
      <c r="CZ11" s="21" t="s">
        <v>425</v>
      </c>
      <c r="DA11" s="26" t="s">
        <v>426</v>
      </c>
      <c r="DB11" s="27">
        <v>1231.41</v>
      </c>
      <c r="DE11" s="19" t="s">
        <v>416</v>
      </c>
      <c r="DF11" s="26" t="s">
        <v>432</v>
      </c>
      <c r="DG11" s="26">
        <v>75.41</v>
      </c>
      <c r="DH11" s="19" t="s">
        <v>340</v>
      </c>
      <c r="DI11" s="26"/>
      <c r="DJ11" s="26">
        <v>109.02</v>
      </c>
      <c r="DK11" s="19" t="s">
        <v>356</v>
      </c>
      <c r="DL11" s="26" t="s">
        <v>439</v>
      </c>
      <c r="DM11" s="26">
        <v>205.33</v>
      </c>
      <c r="DN11" s="19" t="s">
        <v>458</v>
      </c>
      <c r="DO11" s="26" t="s">
        <v>459</v>
      </c>
      <c r="DP11" s="26">
        <v>322</v>
      </c>
      <c r="DQ11" s="19" t="s">
        <v>416</v>
      </c>
      <c r="DR11" s="26" t="s">
        <v>466</v>
      </c>
      <c r="DS11" s="26">
        <v>75.41</v>
      </c>
      <c r="DT11" s="19"/>
      <c r="DU11" s="26"/>
      <c r="DV11" s="26"/>
      <c r="DW11" s="19" t="s">
        <v>475</v>
      </c>
      <c r="DX11" s="26" t="s">
        <v>476</v>
      </c>
      <c r="DY11" s="30">
        <v>398.8</v>
      </c>
      <c r="DZ11" s="19" t="s">
        <v>479</v>
      </c>
      <c r="EA11" s="35" t="s">
        <v>480</v>
      </c>
      <c r="EB11" s="26">
        <v>678.69</v>
      </c>
      <c r="EC11" s="19" t="s">
        <v>504</v>
      </c>
      <c r="ED11" s="35" t="s">
        <v>505</v>
      </c>
      <c r="EE11" s="26">
        <v>375.74</v>
      </c>
      <c r="EF11" s="19" t="s">
        <v>506</v>
      </c>
      <c r="EG11" s="35" t="s">
        <v>508</v>
      </c>
      <c r="EH11" s="26">
        <v>75.41</v>
      </c>
      <c r="EI11" s="19" t="s">
        <v>512</v>
      </c>
      <c r="EJ11" s="35" t="s">
        <v>513</v>
      </c>
      <c r="EK11" s="26">
        <v>64.06</v>
      </c>
      <c r="EL11" s="19" t="s">
        <v>523</v>
      </c>
      <c r="EM11" s="35" t="s">
        <v>524</v>
      </c>
      <c r="EN11" s="26">
        <v>801.8</v>
      </c>
      <c r="EO11" s="26"/>
      <c r="EP11" s="26"/>
      <c r="EQ11" s="88" t="s">
        <v>540</v>
      </c>
      <c r="ER11" s="35"/>
      <c r="ES11" s="150">
        <v>135.03</v>
      </c>
      <c r="ET11" s="88" t="s">
        <v>540</v>
      </c>
      <c r="EU11" s="35"/>
      <c r="EV11" s="150">
        <v>135.03</v>
      </c>
      <c r="EW11" s="88" t="s">
        <v>540</v>
      </c>
      <c r="EX11" s="35"/>
      <c r="EY11" s="150">
        <v>135.03</v>
      </c>
      <c r="EZ11" s="88" t="s">
        <v>540</v>
      </c>
      <c r="FA11" s="35"/>
      <c r="FB11" s="150">
        <v>135.03</v>
      </c>
      <c r="FC11" s="95" t="s">
        <v>540</v>
      </c>
      <c r="FD11" s="35"/>
      <c r="FE11" s="150">
        <v>135.03</v>
      </c>
      <c r="FF11" s="100" t="s">
        <v>540</v>
      </c>
      <c r="FG11" s="35"/>
      <c r="FH11" s="150">
        <v>135.03</v>
      </c>
      <c r="FI11" s="102" t="s">
        <v>540</v>
      </c>
      <c r="FJ11" s="35"/>
      <c r="FK11" s="150">
        <v>135.03</v>
      </c>
      <c r="FL11" s="105" t="s">
        <v>540</v>
      </c>
      <c r="FM11" s="35"/>
      <c r="FN11" s="150">
        <v>135.03</v>
      </c>
      <c r="FO11" s="106" t="s">
        <v>540</v>
      </c>
      <c r="FP11" s="35"/>
      <c r="FQ11" s="150">
        <v>135.03</v>
      </c>
      <c r="FR11" s="111" t="s">
        <v>540</v>
      </c>
      <c r="FS11" s="35"/>
      <c r="FT11" s="150">
        <v>135.03</v>
      </c>
      <c r="FU11" s="152" t="s">
        <v>540</v>
      </c>
      <c r="FV11" s="35"/>
      <c r="FW11" s="150">
        <v>135.03</v>
      </c>
      <c r="FX11" s="155" t="s">
        <v>540</v>
      </c>
      <c r="FY11" s="35"/>
      <c r="FZ11" s="150">
        <v>135.03</v>
      </c>
    </row>
    <row r="12" spans="1:182" ht="24.75" customHeight="1">
      <c r="A12" s="19"/>
      <c r="B12" s="19" t="s">
        <v>19</v>
      </c>
      <c r="C12" s="26">
        <v>55.82</v>
      </c>
      <c r="D12" s="19" t="s">
        <v>19</v>
      </c>
      <c r="E12" s="26">
        <v>55.82</v>
      </c>
      <c r="F12" s="19" t="s">
        <v>19</v>
      </c>
      <c r="G12" s="26">
        <v>55.82</v>
      </c>
      <c r="H12" s="19" t="s">
        <v>19</v>
      </c>
      <c r="I12" s="26">
        <v>55.82</v>
      </c>
      <c r="J12" s="19" t="s">
        <v>19</v>
      </c>
      <c r="K12" s="26">
        <v>55.82</v>
      </c>
      <c r="L12" s="19" t="s">
        <v>19</v>
      </c>
      <c r="M12" s="26">
        <v>55.82</v>
      </c>
      <c r="N12" s="19" t="s">
        <v>19</v>
      </c>
      <c r="O12" s="26">
        <v>55.82</v>
      </c>
      <c r="P12" s="19" t="s">
        <v>19</v>
      </c>
      <c r="Q12" s="26">
        <v>55.82</v>
      </c>
      <c r="R12" s="19" t="s">
        <v>19</v>
      </c>
      <c r="S12" s="20">
        <f>C12+E12+G12+I12+K12+M12+O12+Q12</f>
        <v>446.56</v>
      </c>
      <c r="T12" s="19" t="s">
        <v>15</v>
      </c>
      <c r="U12" s="26"/>
      <c r="V12" s="33">
        <v>55.82</v>
      </c>
      <c r="W12" s="19" t="s">
        <v>75</v>
      </c>
      <c r="X12" s="26" t="s">
        <v>76</v>
      </c>
      <c r="Y12" s="30">
        <v>348.27</v>
      </c>
      <c r="Z12" s="19" t="s">
        <v>69</v>
      </c>
      <c r="AA12" s="26" t="s">
        <v>84</v>
      </c>
      <c r="AB12" s="30">
        <v>721.03</v>
      </c>
      <c r="AC12" s="19" t="s">
        <v>79</v>
      </c>
      <c r="AD12" s="19" t="s">
        <v>96</v>
      </c>
      <c r="AE12" s="19">
        <v>155.72</v>
      </c>
      <c r="AF12" s="19"/>
      <c r="AG12" s="19" t="s">
        <v>114</v>
      </c>
      <c r="AH12" s="26" t="s">
        <v>115</v>
      </c>
      <c r="AI12" s="34">
        <v>4255.97</v>
      </c>
      <c r="AJ12" s="19" t="s">
        <v>139</v>
      </c>
      <c r="AK12" s="26" t="s">
        <v>140</v>
      </c>
      <c r="AL12" s="34">
        <v>406.22</v>
      </c>
      <c r="AM12" s="19" t="s">
        <v>153</v>
      </c>
      <c r="AN12" s="26" t="s">
        <v>154</v>
      </c>
      <c r="AO12" s="34">
        <v>298.25</v>
      </c>
      <c r="AP12" s="19" t="s">
        <v>199</v>
      </c>
      <c r="AQ12" s="26" t="s">
        <v>200</v>
      </c>
      <c r="AR12" s="34">
        <v>1874.73</v>
      </c>
      <c r="AS12" s="19" t="s">
        <v>216</v>
      </c>
      <c r="AT12" s="26" t="s">
        <v>217</v>
      </c>
      <c r="AU12" s="34">
        <v>391.45</v>
      </c>
      <c r="AV12" s="19" t="s">
        <v>144</v>
      </c>
      <c r="AW12" s="26" t="s">
        <v>236</v>
      </c>
      <c r="AX12" s="26">
        <v>964.19</v>
      </c>
      <c r="AY12" s="36" t="s">
        <v>266</v>
      </c>
      <c r="AZ12" s="21" t="s">
        <v>267</v>
      </c>
      <c r="BA12" s="26">
        <v>418.2</v>
      </c>
      <c r="BB12" s="22" t="s">
        <v>251</v>
      </c>
      <c r="BC12" s="21" t="s">
        <v>252</v>
      </c>
      <c r="BD12" s="26">
        <v>1693.36</v>
      </c>
      <c r="BE12" s="22" t="s">
        <v>293</v>
      </c>
      <c r="BF12" s="21" t="s">
        <v>294</v>
      </c>
      <c r="BG12" s="26">
        <v>96.97</v>
      </c>
      <c r="BH12" s="19" t="s">
        <v>280</v>
      </c>
      <c r="BI12" s="21" t="s">
        <v>292</v>
      </c>
      <c r="BJ12" s="26">
        <v>44.35</v>
      </c>
      <c r="BK12" s="22" t="s">
        <v>308</v>
      </c>
      <c r="BL12" s="21" t="s">
        <v>306</v>
      </c>
      <c r="BM12" s="26">
        <v>91567.14</v>
      </c>
      <c r="BN12" s="21" t="s">
        <v>295</v>
      </c>
      <c r="BO12" s="21" t="s">
        <v>321</v>
      </c>
      <c r="BP12" s="26">
        <v>2129.32</v>
      </c>
      <c r="BS12" s="21" t="s">
        <v>330</v>
      </c>
      <c r="BT12" s="21" t="s">
        <v>331</v>
      </c>
      <c r="BU12" s="26">
        <v>733.15</v>
      </c>
      <c r="BV12" s="21" t="s">
        <v>293</v>
      </c>
      <c r="BW12" s="21" t="s">
        <v>355</v>
      </c>
      <c r="BX12" s="26">
        <v>96.97</v>
      </c>
      <c r="BY12" s="21" t="s">
        <v>326</v>
      </c>
      <c r="BZ12" s="21" t="s">
        <v>367</v>
      </c>
      <c r="CA12" s="26">
        <v>2448.9</v>
      </c>
      <c r="CB12" s="21" t="s">
        <v>274</v>
      </c>
      <c r="CC12" s="26"/>
      <c r="CD12" s="26">
        <v>167.45</v>
      </c>
      <c r="CE12" s="21" t="s">
        <v>274</v>
      </c>
      <c r="CF12" s="26"/>
      <c r="CG12" s="26">
        <v>167.45</v>
      </c>
      <c r="CH12" s="21" t="s">
        <v>274</v>
      </c>
      <c r="CI12" s="26"/>
      <c r="CJ12" s="26">
        <v>167.45</v>
      </c>
      <c r="CK12" s="21" t="s">
        <v>274</v>
      </c>
      <c r="CL12" s="26"/>
      <c r="CM12" s="26">
        <v>167.45</v>
      </c>
      <c r="CN12" s="21" t="s">
        <v>274</v>
      </c>
      <c r="CO12" s="26"/>
      <c r="CP12" s="26">
        <v>167.45</v>
      </c>
      <c r="CQ12" s="21" t="s">
        <v>274</v>
      </c>
      <c r="CR12" s="26"/>
      <c r="CS12" s="26">
        <v>167.45</v>
      </c>
      <c r="CT12" s="21" t="s">
        <v>274</v>
      </c>
      <c r="CU12" s="26"/>
      <c r="CV12" s="26">
        <v>167.45</v>
      </c>
      <c r="CW12" s="21" t="s">
        <v>274</v>
      </c>
      <c r="CX12" s="26"/>
      <c r="CY12" s="26">
        <v>167.45</v>
      </c>
      <c r="CZ12" s="21" t="s">
        <v>274</v>
      </c>
      <c r="DA12" s="26"/>
      <c r="DB12" s="26">
        <v>167.45</v>
      </c>
      <c r="DE12" s="21" t="s">
        <v>433</v>
      </c>
      <c r="DF12" s="26" t="s">
        <v>434</v>
      </c>
      <c r="DG12" s="26">
        <v>77.19</v>
      </c>
      <c r="DH12" s="21" t="s">
        <v>342</v>
      </c>
      <c r="DI12" s="21"/>
      <c r="DJ12" s="26">
        <v>144.18</v>
      </c>
      <c r="DK12" s="19" t="s">
        <v>416</v>
      </c>
      <c r="DL12" s="26" t="s">
        <v>439</v>
      </c>
      <c r="DM12" s="26">
        <v>75.41</v>
      </c>
      <c r="DN12" s="19" t="s">
        <v>460</v>
      </c>
      <c r="DO12" s="26" t="s">
        <v>461</v>
      </c>
      <c r="DP12" s="26">
        <v>1131.56</v>
      </c>
      <c r="DQ12" s="21" t="s">
        <v>416</v>
      </c>
      <c r="DR12" s="26" t="s">
        <v>467</v>
      </c>
      <c r="DS12" s="26">
        <v>75.41</v>
      </c>
      <c r="DT12" s="21"/>
      <c r="DU12" s="26"/>
      <c r="DV12" s="26"/>
      <c r="DW12" s="21"/>
      <c r="DX12" s="26"/>
      <c r="DY12" s="30"/>
      <c r="DZ12" s="21" t="s">
        <v>479</v>
      </c>
      <c r="EA12" s="35" t="s">
        <v>480</v>
      </c>
      <c r="EB12" s="26">
        <v>11.7</v>
      </c>
      <c r="EC12" s="21"/>
      <c r="ED12" s="35"/>
      <c r="EE12" s="26"/>
      <c r="EF12" s="21"/>
      <c r="EG12" s="35"/>
      <c r="EH12" s="26"/>
      <c r="EI12" s="21" t="s">
        <v>514</v>
      </c>
      <c r="EJ12" s="35" t="s">
        <v>515</v>
      </c>
      <c r="EK12" s="26">
        <v>75.41</v>
      </c>
      <c r="EL12" s="21" t="s">
        <v>525</v>
      </c>
      <c r="EM12" s="35" t="s">
        <v>526</v>
      </c>
      <c r="EN12" s="26">
        <v>322</v>
      </c>
      <c r="EO12" s="26"/>
      <c r="EP12" s="26"/>
      <c r="EQ12" s="88" t="s">
        <v>541</v>
      </c>
      <c r="ER12" s="35"/>
      <c r="ES12" s="150">
        <v>270.06</v>
      </c>
      <c r="ET12" s="88" t="s">
        <v>541</v>
      </c>
      <c r="EU12" s="35"/>
      <c r="EV12" s="150">
        <v>270.06</v>
      </c>
      <c r="EW12" s="88" t="s">
        <v>541</v>
      </c>
      <c r="EX12" s="35"/>
      <c r="EY12" s="150">
        <v>270.06</v>
      </c>
      <c r="EZ12" s="88" t="s">
        <v>541</v>
      </c>
      <c r="FA12" s="35"/>
      <c r="FB12" s="150">
        <v>270.06</v>
      </c>
      <c r="FC12" s="95" t="s">
        <v>541</v>
      </c>
      <c r="FD12" s="35"/>
      <c r="FE12" s="150">
        <v>270.06</v>
      </c>
      <c r="FF12" s="100" t="s">
        <v>541</v>
      </c>
      <c r="FG12" s="35"/>
      <c r="FH12" s="150">
        <v>270.06</v>
      </c>
      <c r="FI12" s="102" t="s">
        <v>541</v>
      </c>
      <c r="FJ12" s="35"/>
      <c r="FK12" s="150">
        <v>270.06</v>
      </c>
      <c r="FL12" s="105" t="s">
        <v>541</v>
      </c>
      <c r="FM12" s="35"/>
      <c r="FN12" s="150">
        <v>270.06</v>
      </c>
      <c r="FO12" s="106" t="s">
        <v>541</v>
      </c>
      <c r="FP12" s="35"/>
      <c r="FQ12" s="150">
        <v>270.06</v>
      </c>
      <c r="FR12" s="111" t="s">
        <v>541</v>
      </c>
      <c r="FS12" s="35"/>
      <c r="FT12" s="150">
        <v>270.06</v>
      </c>
      <c r="FU12" s="152" t="s">
        <v>541</v>
      </c>
      <c r="FV12" s="35"/>
      <c r="FW12" s="150">
        <v>270.06</v>
      </c>
      <c r="FX12" s="155" t="s">
        <v>541</v>
      </c>
      <c r="FY12" s="35"/>
      <c r="FZ12" s="150">
        <v>270.06</v>
      </c>
    </row>
    <row r="13" spans="1:182" ht="28.5" customHeight="1">
      <c r="A13" s="19"/>
      <c r="B13" s="19" t="s">
        <v>19</v>
      </c>
      <c r="C13" s="26">
        <v>167.46</v>
      </c>
      <c r="D13" s="19" t="s">
        <v>19</v>
      </c>
      <c r="E13" s="26">
        <v>167.46</v>
      </c>
      <c r="F13" s="19" t="s">
        <v>19</v>
      </c>
      <c r="G13" s="26">
        <v>167.46</v>
      </c>
      <c r="H13" s="19" t="s">
        <v>19</v>
      </c>
      <c r="I13" s="26">
        <v>167.46</v>
      </c>
      <c r="J13" s="19" t="s">
        <v>19</v>
      </c>
      <c r="K13" s="26">
        <v>167.46</v>
      </c>
      <c r="L13" s="19" t="s">
        <v>19</v>
      </c>
      <c r="M13" s="26">
        <v>167.46</v>
      </c>
      <c r="N13" s="19" t="s">
        <v>19</v>
      </c>
      <c r="O13" s="26">
        <v>167.46</v>
      </c>
      <c r="P13" s="19" t="s">
        <v>19</v>
      </c>
      <c r="Q13" s="26">
        <v>167.46</v>
      </c>
      <c r="R13" s="19" t="s">
        <v>19</v>
      </c>
      <c r="S13" s="20">
        <f>C13+E13+G13+I13+K13+M13+O13+Q13</f>
        <v>1339.68</v>
      </c>
      <c r="T13" s="19" t="s">
        <v>16</v>
      </c>
      <c r="U13" s="26"/>
      <c r="V13" s="33">
        <v>167.46</v>
      </c>
      <c r="W13" s="14" t="s">
        <v>3</v>
      </c>
      <c r="X13" s="26"/>
      <c r="Y13" s="26">
        <v>8875.22</v>
      </c>
      <c r="Z13" s="19" t="s">
        <v>86</v>
      </c>
      <c r="AA13" s="26" t="s">
        <v>87</v>
      </c>
      <c r="AB13" s="34">
        <v>180.74</v>
      </c>
      <c r="AC13" s="19" t="s">
        <v>97</v>
      </c>
      <c r="AD13" s="19" t="s">
        <v>98</v>
      </c>
      <c r="AE13" s="19">
        <v>1133.39</v>
      </c>
      <c r="AF13" s="19"/>
      <c r="AG13" s="21" t="s">
        <v>116</v>
      </c>
      <c r="AH13" s="21" t="s">
        <v>117</v>
      </c>
      <c r="AI13" s="27">
        <f>2948.63/9</f>
        <v>327.6255555555556</v>
      </c>
      <c r="AJ13" s="14" t="s">
        <v>3</v>
      </c>
      <c r="AK13" s="26"/>
      <c r="AL13" s="26">
        <v>8986.85</v>
      </c>
      <c r="AM13" s="19" t="s">
        <v>155</v>
      </c>
      <c r="AN13" s="26" t="s">
        <v>156</v>
      </c>
      <c r="AO13" s="26">
        <v>738.09</v>
      </c>
      <c r="AP13" s="19" t="s">
        <v>201</v>
      </c>
      <c r="AQ13" s="26" t="s">
        <v>202</v>
      </c>
      <c r="AR13" s="33">
        <v>4161.92</v>
      </c>
      <c r="AS13" s="21" t="s">
        <v>214</v>
      </c>
      <c r="AT13" s="26" t="s">
        <v>218</v>
      </c>
      <c r="AU13" s="26">
        <v>82.48</v>
      </c>
      <c r="AV13" s="21" t="s">
        <v>225</v>
      </c>
      <c r="AW13" s="21" t="s">
        <v>237</v>
      </c>
      <c r="AX13" s="21">
        <v>109.02</v>
      </c>
      <c r="AY13" s="19" t="s">
        <v>240</v>
      </c>
      <c r="AZ13" s="21" t="s">
        <v>268</v>
      </c>
      <c r="BA13" s="26">
        <v>180.46</v>
      </c>
      <c r="BB13" s="22" t="s">
        <v>253</v>
      </c>
      <c r="BC13" s="21" t="s">
        <v>254</v>
      </c>
      <c r="BD13" s="26">
        <v>813.76</v>
      </c>
      <c r="BE13" s="22" t="s">
        <v>295</v>
      </c>
      <c r="BF13" s="21" t="s">
        <v>294</v>
      </c>
      <c r="BG13" s="26">
        <v>2129.32</v>
      </c>
      <c r="BH13" s="22" t="s">
        <v>296</v>
      </c>
      <c r="BI13" s="21" t="s">
        <v>297</v>
      </c>
      <c r="BJ13" s="26">
        <v>54235.44</v>
      </c>
      <c r="BK13" s="22" t="s">
        <v>309</v>
      </c>
      <c r="BL13" s="21" t="s">
        <v>310</v>
      </c>
      <c r="BM13" s="26">
        <v>56.97</v>
      </c>
      <c r="BN13" s="19" t="s">
        <v>322</v>
      </c>
      <c r="BO13" s="26" t="s">
        <v>323</v>
      </c>
      <c r="BP13" s="26">
        <v>96.97</v>
      </c>
      <c r="BS13" s="19" t="s">
        <v>332</v>
      </c>
      <c r="BT13" s="26" t="s">
        <v>333</v>
      </c>
      <c r="BU13" s="26">
        <v>11569.56</v>
      </c>
      <c r="BV13" s="19" t="s">
        <v>356</v>
      </c>
      <c r="BW13" s="26" t="s">
        <v>357</v>
      </c>
      <c r="BX13" s="26">
        <v>180.46</v>
      </c>
      <c r="BY13" s="19" t="s">
        <v>368</v>
      </c>
      <c r="BZ13" s="26" t="s">
        <v>367</v>
      </c>
      <c r="CA13" s="26">
        <v>9337.12</v>
      </c>
      <c r="CB13" s="19" t="s">
        <v>280</v>
      </c>
      <c r="CC13" s="26" t="s">
        <v>380</v>
      </c>
      <c r="CD13" s="26">
        <v>44.35</v>
      </c>
      <c r="CE13" s="19"/>
      <c r="CF13" s="26"/>
      <c r="CG13" s="26"/>
      <c r="CH13" s="21" t="s">
        <v>388</v>
      </c>
      <c r="CI13" s="21" t="s">
        <v>389</v>
      </c>
      <c r="CJ13" s="26">
        <v>804.33</v>
      </c>
      <c r="CK13" s="21"/>
      <c r="CL13" s="21"/>
      <c r="CM13" s="26"/>
      <c r="CN13" s="21" t="s">
        <v>353</v>
      </c>
      <c r="CO13" s="21" t="s">
        <v>403</v>
      </c>
      <c r="CP13" s="26">
        <v>56.97</v>
      </c>
      <c r="CQ13" s="19" t="s">
        <v>410</v>
      </c>
      <c r="CR13" s="26" t="s">
        <v>409</v>
      </c>
      <c r="CS13" s="26">
        <v>387.88</v>
      </c>
      <c r="CT13" s="21" t="s">
        <v>280</v>
      </c>
      <c r="CU13" s="26" t="s">
        <v>414</v>
      </c>
      <c r="CV13" s="27">
        <v>44.35</v>
      </c>
      <c r="CW13" s="21" t="s">
        <v>420</v>
      </c>
      <c r="CX13" s="26" t="s">
        <v>421</v>
      </c>
      <c r="CY13" s="27">
        <v>611.72</v>
      </c>
      <c r="CZ13" s="21"/>
      <c r="DA13" s="26"/>
      <c r="DB13" s="27"/>
      <c r="DE13" s="19" t="s">
        <v>416</v>
      </c>
      <c r="DF13" s="26" t="s">
        <v>434</v>
      </c>
      <c r="DG13" s="26">
        <v>75.41</v>
      </c>
      <c r="DH13" s="19"/>
      <c r="DI13" s="26"/>
      <c r="DJ13" s="26"/>
      <c r="DK13" s="19" t="s">
        <v>440</v>
      </c>
      <c r="DL13" s="26" t="s">
        <v>441</v>
      </c>
      <c r="DM13" s="26">
        <v>2753.04</v>
      </c>
      <c r="DN13" s="19" t="s">
        <v>462</v>
      </c>
      <c r="DO13" s="26" t="s">
        <v>461</v>
      </c>
      <c r="DP13" s="26">
        <v>1892.07</v>
      </c>
      <c r="DQ13" s="19" t="s">
        <v>463</v>
      </c>
      <c r="DR13" s="26" t="s">
        <v>468</v>
      </c>
      <c r="DS13" s="26">
        <v>322</v>
      </c>
      <c r="DT13" s="19"/>
      <c r="DU13" s="26"/>
      <c r="DV13" s="26"/>
      <c r="DW13" s="19"/>
      <c r="DX13" s="26"/>
      <c r="DY13" s="30"/>
      <c r="DZ13" s="19" t="s">
        <v>481</v>
      </c>
      <c r="EA13" s="35" t="s">
        <v>482</v>
      </c>
      <c r="EB13" s="26">
        <v>2817.31</v>
      </c>
      <c r="EC13" s="19"/>
      <c r="ED13" s="35"/>
      <c r="EE13" s="26"/>
      <c r="EF13" s="19"/>
      <c r="EG13" s="35"/>
      <c r="EH13" s="26"/>
      <c r="EI13" s="19" t="s">
        <v>516</v>
      </c>
      <c r="EJ13" s="35" t="s">
        <v>517</v>
      </c>
      <c r="EK13" s="26">
        <v>8144.28</v>
      </c>
      <c r="EL13" s="19"/>
      <c r="EM13" s="35"/>
      <c r="EN13" s="26"/>
      <c r="EO13" s="26"/>
      <c r="EP13" s="26"/>
      <c r="EQ13" s="88" t="s">
        <v>542</v>
      </c>
      <c r="ER13" s="35"/>
      <c r="ES13" s="150">
        <v>852.66</v>
      </c>
      <c r="ET13" s="88" t="s">
        <v>542</v>
      </c>
      <c r="EU13" s="35"/>
      <c r="EV13" s="150">
        <v>852.66</v>
      </c>
      <c r="EW13" s="88" t="s">
        <v>542</v>
      </c>
      <c r="EX13" s="35"/>
      <c r="EY13" s="150">
        <v>852.66</v>
      </c>
      <c r="EZ13" s="88" t="s">
        <v>542</v>
      </c>
      <c r="FA13" s="35"/>
      <c r="FB13" s="150">
        <v>852.66</v>
      </c>
      <c r="FC13" s="95" t="s">
        <v>542</v>
      </c>
      <c r="FD13" s="35"/>
      <c r="FE13" s="150">
        <v>852.66</v>
      </c>
      <c r="FF13" s="100" t="s">
        <v>542</v>
      </c>
      <c r="FG13" s="35"/>
      <c r="FH13" s="150">
        <v>852.66</v>
      </c>
      <c r="FI13" s="102" t="s">
        <v>542</v>
      </c>
      <c r="FJ13" s="35"/>
      <c r="FK13" s="150">
        <v>852.66</v>
      </c>
      <c r="FL13" s="105" t="s">
        <v>542</v>
      </c>
      <c r="FM13" s="35"/>
      <c r="FN13" s="150">
        <v>852.66</v>
      </c>
      <c r="FO13" s="106" t="s">
        <v>542</v>
      </c>
      <c r="FP13" s="35"/>
      <c r="FQ13" s="150">
        <v>852.66</v>
      </c>
      <c r="FR13" s="111" t="s">
        <v>542</v>
      </c>
      <c r="FS13" s="35"/>
      <c r="FT13" s="150">
        <v>852.66</v>
      </c>
      <c r="FU13" s="152" t="s">
        <v>542</v>
      </c>
      <c r="FV13" s="35"/>
      <c r="FW13" s="150">
        <v>852.66</v>
      </c>
      <c r="FX13" s="155" t="s">
        <v>542</v>
      </c>
      <c r="FY13" s="35"/>
      <c r="FZ13" s="150">
        <v>852.66</v>
      </c>
    </row>
    <row r="14" spans="1:182" ht="16.5" customHeight="1">
      <c r="A14" s="19"/>
      <c r="B14" s="19" t="s">
        <v>19</v>
      </c>
      <c r="C14" s="26">
        <v>55.82</v>
      </c>
      <c r="D14" s="19" t="s">
        <v>19</v>
      </c>
      <c r="E14" s="26">
        <v>55.82</v>
      </c>
      <c r="F14" s="19" t="s">
        <v>19</v>
      </c>
      <c r="G14" s="26">
        <v>55.82</v>
      </c>
      <c r="H14" s="19" t="s">
        <v>19</v>
      </c>
      <c r="I14" s="26">
        <v>55.82</v>
      </c>
      <c r="J14" s="19" t="s">
        <v>19</v>
      </c>
      <c r="K14" s="26">
        <v>55.82</v>
      </c>
      <c r="L14" s="19" t="s">
        <v>19</v>
      </c>
      <c r="M14" s="26">
        <v>55.82</v>
      </c>
      <c r="N14" s="19" t="s">
        <v>19</v>
      </c>
      <c r="O14" s="26">
        <v>55.82</v>
      </c>
      <c r="P14" s="19" t="s">
        <v>19</v>
      </c>
      <c r="Q14" s="26">
        <v>55.82</v>
      </c>
      <c r="R14" s="19" t="s">
        <v>19</v>
      </c>
      <c r="S14" s="20">
        <f>C14+E14+G14+I14+K14+M14+O14+Q14</f>
        <v>446.56</v>
      </c>
      <c r="T14" s="19" t="s">
        <v>9</v>
      </c>
      <c r="U14" s="26"/>
      <c r="V14" s="26">
        <v>55.82</v>
      </c>
      <c r="W14" s="14" t="s">
        <v>5</v>
      </c>
      <c r="X14" s="26"/>
      <c r="Y14" s="26">
        <v>3739.87</v>
      </c>
      <c r="Z14" s="19" t="s">
        <v>88</v>
      </c>
      <c r="AA14" s="26" t="s">
        <v>89</v>
      </c>
      <c r="AB14" s="30">
        <v>335.05</v>
      </c>
      <c r="AC14" s="19" t="s">
        <v>99</v>
      </c>
      <c r="AD14" s="19" t="s">
        <v>100</v>
      </c>
      <c r="AE14" s="19">
        <v>5828.99</v>
      </c>
      <c r="AF14" s="19"/>
      <c r="AG14" s="19" t="s">
        <v>116</v>
      </c>
      <c r="AH14" s="26" t="s">
        <v>118</v>
      </c>
      <c r="AI14" s="26">
        <f>2948.63/7</f>
        <v>421.23285714285714</v>
      </c>
      <c r="AJ14" s="19" t="s">
        <v>128</v>
      </c>
      <c r="AK14" s="26" t="s">
        <v>127</v>
      </c>
      <c r="AL14" s="34">
        <v>135.04</v>
      </c>
      <c r="AM14" s="19" t="s">
        <v>157</v>
      </c>
      <c r="AN14" s="26" t="s">
        <v>158</v>
      </c>
      <c r="AO14" s="34">
        <v>416.02</v>
      </c>
      <c r="AP14" s="19" t="s">
        <v>197</v>
      </c>
      <c r="AQ14" s="26" t="s">
        <v>203</v>
      </c>
      <c r="AR14" s="26">
        <v>247.43</v>
      </c>
      <c r="AS14" s="19" t="s">
        <v>219</v>
      </c>
      <c r="AT14" s="26" t="s">
        <v>220</v>
      </c>
      <c r="AU14" s="26">
        <v>384.44</v>
      </c>
      <c r="AV14" s="21" t="s">
        <v>227</v>
      </c>
      <c r="AW14" s="21" t="s">
        <v>237</v>
      </c>
      <c r="AX14" s="27">
        <v>135.04</v>
      </c>
      <c r="AY14" s="19" t="s">
        <v>260</v>
      </c>
      <c r="AZ14" s="26" t="s">
        <v>269</v>
      </c>
      <c r="BA14" s="26">
        <v>70.65</v>
      </c>
      <c r="BB14" s="22" t="s">
        <v>255</v>
      </c>
      <c r="BC14" s="21" t="s">
        <v>254</v>
      </c>
      <c r="BD14" s="26">
        <v>423.34</v>
      </c>
      <c r="BE14" s="22"/>
      <c r="BF14" s="21"/>
      <c r="BG14" s="26"/>
      <c r="BH14" s="22" t="s">
        <v>298</v>
      </c>
      <c r="BI14" s="21" t="s">
        <v>299</v>
      </c>
      <c r="BJ14" s="26">
        <v>6536.37</v>
      </c>
      <c r="BK14" s="22" t="s">
        <v>311</v>
      </c>
      <c r="BL14" s="21" t="s">
        <v>312</v>
      </c>
      <c r="BM14" s="26">
        <v>329.11</v>
      </c>
      <c r="BN14" s="22" t="s">
        <v>324</v>
      </c>
      <c r="BO14" s="21" t="s">
        <v>325</v>
      </c>
      <c r="BP14" s="26">
        <v>30946.82</v>
      </c>
      <c r="BS14" s="19" t="s">
        <v>280</v>
      </c>
      <c r="BT14" s="26" t="s">
        <v>334</v>
      </c>
      <c r="BU14" s="26">
        <v>44.35</v>
      </c>
      <c r="BV14" s="19" t="s">
        <v>302</v>
      </c>
      <c r="BW14" s="26" t="s">
        <v>358</v>
      </c>
      <c r="BX14" s="26">
        <v>310.07</v>
      </c>
      <c r="BY14" s="19" t="s">
        <v>360</v>
      </c>
      <c r="BZ14" s="26" t="s">
        <v>367</v>
      </c>
      <c r="CA14" s="26">
        <v>1731.36</v>
      </c>
      <c r="CB14" s="19"/>
      <c r="CC14" s="26"/>
      <c r="CD14" s="26"/>
      <c r="CE14" s="19"/>
      <c r="CF14" s="26"/>
      <c r="CG14" s="26"/>
      <c r="CH14" s="21" t="s">
        <v>280</v>
      </c>
      <c r="CI14" s="21" t="s">
        <v>387</v>
      </c>
      <c r="CJ14" s="26">
        <v>44.35</v>
      </c>
      <c r="CK14" s="21"/>
      <c r="CL14" s="21"/>
      <c r="CM14" s="26"/>
      <c r="CN14" s="21" t="s">
        <v>404</v>
      </c>
      <c r="CO14" s="21" t="s">
        <v>405</v>
      </c>
      <c r="CP14" s="26">
        <v>2452.19</v>
      </c>
      <c r="CQ14" s="21"/>
      <c r="CR14" s="21"/>
      <c r="CS14" s="26"/>
      <c r="CT14" s="21"/>
      <c r="CU14" s="21"/>
      <c r="CV14" s="26"/>
      <c r="CW14" s="21"/>
      <c r="CX14" s="21"/>
      <c r="CY14" s="26"/>
      <c r="CZ14" s="21"/>
      <c r="DA14" s="21"/>
      <c r="DB14" s="26"/>
      <c r="DE14" s="19" t="s">
        <v>340</v>
      </c>
      <c r="DF14" s="26"/>
      <c r="DG14" s="26">
        <v>109.02</v>
      </c>
      <c r="DH14" s="21"/>
      <c r="DI14" s="21"/>
      <c r="DJ14" s="26"/>
      <c r="DK14" s="21" t="s">
        <v>442</v>
      </c>
      <c r="DL14" s="21" t="s">
        <v>441</v>
      </c>
      <c r="DM14" s="26">
        <v>5908.95</v>
      </c>
      <c r="DN14" s="19"/>
      <c r="DO14" s="26"/>
      <c r="DP14" s="26"/>
      <c r="DQ14" s="19" t="s">
        <v>469</v>
      </c>
      <c r="DR14" s="26" t="s">
        <v>468</v>
      </c>
      <c r="DS14" s="26">
        <v>564.92</v>
      </c>
      <c r="DT14" s="19"/>
      <c r="DU14" s="26"/>
      <c r="DV14" s="26"/>
      <c r="DW14" s="19"/>
      <c r="DX14" s="26"/>
      <c r="DY14" s="30"/>
      <c r="DZ14" s="19" t="s">
        <v>483</v>
      </c>
      <c r="EA14" s="35" t="s">
        <v>484</v>
      </c>
      <c r="EB14" s="26">
        <v>939.74</v>
      </c>
      <c r="EC14" s="19"/>
      <c r="ED14" s="35"/>
      <c r="EE14" s="26"/>
      <c r="EF14" s="19"/>
      <c r="EG14" s="35"/>
      <c r="EH14" s="26"/>
      <c r="EI14" s="19" t="s">
        <v>518</v>
      </c>
      <c r="EJ14" s="35" t="s">
        <v>517</v>
      </c>
      <c r="EK14" s="26">
        <v>2111.46</v>
      </c>
      <c r="EL14" s="19"/>
      <c r="EM14" s="35"/>
      <c r="EN14" s="26"/>
      <c r="EO14" s="26"/>
      <c r="EP14" s="26"/>
      <c r="EQ14" s="88" t="s">
        <v>17</v>
      </c>
      <c r="ER14" s="35"/>
      <c r="ES14" s="150">
        <v>7535.3</v>
      </c>
      <c r="ET14" s="88" t="s">
        <v>17</v>
      </c>
      <c r="EU14" s="35"/>
      <c r="EV14" s="150">
        <v>7535.3</v>
      </c>
      <c r="EW14" s="88" t="s">
        <v>17</v>
      </c>
      <c r="EX14" s="35"/>
      <c r="EY14" s="150">
        <v>7535.3</v>
      </c>
      <c r="EZ14" s="88" t="s">
        <v>17</v>
      </c>
      <c r="FA14" s="35"/>
      <c r="FB14" s="150">
        <v>7535.3</v>
      </c>
      <c r="FC14" s="95" t="s">
        <v>17</v>
      </c>
      <c r="FD14" s="35"/>
      <c r="FE14" s="150">
        <v>7535.3</v>
      </c>
      <c r="FF14" s="100" t="s">
        <v>17</v>
      </c>
      <c r="FG14" s="35"/>
      <c r="FH14" s="150">
        <v>7535.3</v>
      </c>
      <c r="FI14" s="102" t="s">
        <v>17</v>
      </c>
      <c r="FJ14" s="35"/>
      <c r="FK14" s="150">
        <v>7535.3</v>
      </c>
      <c r="FL14" s="105" t="s">
        <v>17</v>
      </c>
      <c r="FM14" s="35"/>
      <c r="FN14" s="150">
        <v>7535.3</v>
      </c>
      <c r="FO14" s="106" t="s">
        <v>17</v>
      </c>
      <c r="FP14" s="35"/>
      <c r="FQ14" s="150">
        <v>7535.3</v>
      </c>
      <c r="FR14" s="111" t="s">
        <v>17</v>
      </c>
      <c r="FS14" s="35"/>
      <c r="FT14" s="150">
        <v>7535.3</v>
      </c>
      <c r="FU14" s="152" t="s">
        <v>17</v>
      </c>
      <c r="FV14" s="35"/>
      <c r="FW14" s="150">
        <v>7535.3</v>
      </c>
      <c r="FX14" s="155" t="s">
        <v>17</v>
      </c>
      <c r="FY14" s="35"/>
      <c r="FZ14" s="150">
        <v>7535.3</v>
      </c>
    </row>
    <row r="15" spans="1:182" ht="25.5" customHeight="1">
      <c r="A15" s="110"/>
      <c r="B15" s="110"/>
      <c r="C15" s="26"/>
      <c r="D15" s="110"/>
      <c r="E15" s="26"/>
      <c r="F15" s="110"/>
      <c r="G15" s="26"/>
      <c r="H15" s="110"/>
      <c r="I15" s="26"/>
      <c r="J15" s="110"/>
      <c r="K15" s="26"/>
      <c r="L15" s="110"/>
      <c r="M15" s="26"/>
      <c r="N15" s="110"/>
      <c r="O15" s="26"/>
      <c r="P15" s="110"/>
      <c r="Q15" s="26"/>
      <c r="R15" s="110"/>
      <c r="S15" s="20"/>
      <c r="T15" s="110"/>
      <c r="U15" s="26"/>
      <c r="V15" s="26"/>
      <c r="W15" s="109"/>
      <c r="X15" s="25"/>
      <c r="Y15" s="26"/>
      <c r="Z15" s="110"/>
      <c r="AA15" s="26"/>
      <c r="AB15" s="30"/>
      <c r="AC15" s="110"/>
      <c r="AD15" s="110"/>
      <c r="AE15" s="110"/>
      <c r="AF15" s="110"/>
      <c r="AG15" s="110"/>
      <c r="AH15" s="26"/>
      <c r="AI15" s="26"/>
      <c r="AJ15" s="110"/>
      <c r="AK15" s="26"/>
      <c r="AL15" s="34"/>
      <c r="AM15" s="110"/>
      <c r="AN15" s="26"/>
      <c r="AO15" s="34"/>
      <c r="AP15" s="110"/>
      <c r="AQ15" s="26"/>
      <c r="AR15" s="26"/>
      <c r="AS15" s="110"/>
      <c r="AT15" s="26"/>
      <c r="AU15" s="26"/>
      <c r="AV15" s="21"/>
      <c r="AW15" s="21"/>
      <c r="AX15" s="27"/>
      <c r="AY15" s="110"/>
      <c r="AZ15" s="26"/>
      <c r="BA15" s="26"/>
      <c r="BB15" s="22"/>
      <c r="BC15" s="21"/>
      <c r="BD15" s="26"/>
      <c r="BE15" s="22"/>
      <c r="BF15" s="21"/>
      <c r="BG15" s="26"/>
      <c r="BH15" s="22"/>
      <c r="BI15" s="21"/>
      <c r="BJ15" s="26"/>
      <c r="BK15" s="22"/>
      <c r="BL15" s="21"/>
      <c r="BM15" s="26"/>
      <c r="BN15" s="22"/>
      <c r="BO15" s="21"/>
      <c r="BP15" s="26"/>
      <c r="BS15" s="110"/>
      <c r="BT15" s="26"/>
      <c r="BU15" s="26"/>
      <c r="BV15" s="110"/>
      <c r="BW15" s="26"/>
      <c r="BX15" s="26"/>
      <c r="BY15" s="110"/>
      <c r="BZ15" s="26"/>
      <c r="CA15" s="26"/>
      <c r="CB15" s="110"/>
      <c r="CC15" s="26"/>
      <c r="CD15" s="26"/>
      <c r="CE15" s="110"/>
      <c r="CF15" s="26"/>
      <c r="CG15" s="26"/>
      <c r="CH15" s="21"/>
      <c r="CI15" s="21"/>
      <c r="CJ15" s="26"/>
      <c r="CK15" s="21"/>
      <c r="CL15" s="21"/>
      <c r="CM15" s="26"/>
      <c r="CN15" s="21"/>
      <c r="CO15" s="21"/>
      <c r="CP15" s="26"/>
      <c r="CQ15" s="21"/>
      <c r="CR15" s="21"/>
      <c r="CS15" s="26"/>
      <c r="CT15" s="21"/>
      <c r="CU15" s="21"/>
      <c r="CV15" s="26"/>
      <c r="CW15" s="21"/>
      <c r="CX15" s="21"/>
      <c r="CY15" s="26"/>
      <c r="CZ15" s="21"/>
      <c r="DA15" s="21"/>
      <c r="DB15" s="26"/>
      <c r="DE15" s="110"/>
      <c r="DF15" s="26"/>
      <c r="DG15" s="26"/>
      <c r="DH15" s="21"/>
      <c r="DI15" s="21"/>
      <c r="DJ15" s="26"/>
      <c r="DK15" s="21"/>
      <c r="DL15" s="21"/>
      <c r="DM15" s="26"/>
      <c r="DN15" s="110"/>
      <c r="DO15" s="26"/>
      <c r="DP15" s="26"/>
      <c r="DQ15" s="110"/>
      <c r="DR15" s="26"/>
      <c r="DS15" s="26"/>
      <c r="DT15" s="110"/>
      <c r="DU15" s="26"/>
      <c r="DV15" s="26"/>
      <c r="DW15" s="110"/>
      <c r="DX15" s="26"/>
      <c r="DY15" s="30"/>
      <c r="DZ15" s="110"/>
      <c r="EA15" s="35"/>
      <c r="EB15" s="26"/>
      <c r="EC15" s="110"/>
      <c r="ED15" s="35"/>
      <c r="EE15" s="26"/>
      <c r="EF15" s="110"/>
      <c r="EG15" s="35"/>
      <c r="EH15" s="26"/>
      <c r="EI15" s="110"/>
      <c r="EJ15" s="35"/>
      <c r="EK15" s="26"/>
      <c r="EL15" s="110"/>
      <c r="EM15" s="35"/>
      <c r="EN15" s="26"/>
      <c r="EO15" s="26"/>
      <c r="EP15" s="26"/>
      <c r="EQ15" s="109" t="s">
        <v>611</v>
      </c>
      <c r="ER15" s="35"/>
      <c r="ES15" s="150">
        <v>781.44</v>
      </c>
      <c r="ET15" s="109" t="s">
        <v>611</v>
      </c>
      <c r="EU15" s="35"/>
      <c r="EV15" s="150">
        <v>781.44</v>
      </c>
      <c r="EW15" s="109" t="s">
        <v>611</v>
      </c>
      <c r="EX15" s="35"/>
      <c r="EY15" s="150">
        <v>781.44</v>
      </c>
      <c r="EZ15" s="109" t="s">
        <v>611</v>
      </c>
      <c r="FA15" s="35"/>
      <c r="FB15" s="150">
        <v>781.44</v>
      </c>
      <c r="FC15" s="109" t="s">
        <v>611</v>
      </c>
      <c r="FD15" s="35"/>
      <c r="FE15" s="150">
        <v>781.44</v>
      </c>
      <c r="FF15" s="109" t="s">
        <v>611</v>
      </c>
      <c r="FG15" s="35"/>
      <c r="FH15" s="150">
        <v>781.44</v>
      </c>
      <c r="FI15" s="109" t="s">
        <v>611</v>
      </c>
      <c r="FJ15" s="35"/>
      <c r="FK15" s="150">
        <v>781.44</v>
      </c>
      <c r="FL15" s="109" t="s">
        <v>611</v>
      </c>
      <c r="FM15" s="35"/>
      <c r="FN15" s="150">
        <v>781.44</v>
      </c>
      <c r="FO15" s="109" t="s">
        <v>611</v>
      </c>
      <c r="FP15" s="35"/>
      <c r="FQ15" s="150">
        <v>781.44</v>
      </c>
      <c r="FR15" s="111" t="s">
        <v>611</v>
      </c>
      <c r="FS15" s="35"/>
      <c r="FT15" s="150">
        <v>781.44</v>
      </c>
      <c r="FU15" s="152" t="s">
        <v>611</v>
      </c>
      <c r="FV15" s="35"/>
      <c r="FW15" s="150">
        <v>781.44</v>
      </c>
      <c r="FX15" s="155" t="s">
        <v>611</v>
      </c>
      <c r="FY15" s="35"/>
      <c r="FZ15" s="150">
        <v>781.44</v>
      </c>
    </row>
    <row r="16" spans="1:182" s="1" customFormat="1" ht="15" customHeight="1">
      <c r="A16" s="14"/>
      <c r="B16" s="19" t="s">
        <v>19</v>
      </c>
      <c r="C16" s="26">
        <f>SUM(C17:C28)</f>
        <v>5247.000000000001</v>
      </c>
      <c r="D16" s="19" t="s">
        <v>19</v>
      </c>
      <c r="E16" s="26">
        <f>SUM(E17:E28)</f>
        <v>5247.000000000001</v>
      </c>
      <c r="F16" s="19" t="s">
        <v>19</v>
      </c>
      <c r="G16" s="26">
        <f>SUM(G17:G28)</f>
        <v>5247.000000000001</v>
      </c>
      <c r="H16" s="19" t="s">
        <v>19</v>
      </c>
      <c r="I16" s="26">
        <f>SUM(I17:I28)</f>
        <v>5247.000000000001</v>
      </c>
      <c r="J16" s="19" t="s">
        <v>19</v>
      </c>
      <c r="K16" s="26">
        <f>SUM(K17:K28)</f>
        <v>5247.000000000001</v>
      </c>
      <c r="L16" s="19" t="s">
        <v>19</v>
      </c>
      <c r="M16" s="26">
        <f>SUM(M17:M28)</f>
        <v>5247.000000000001</v>
      </c>
      <c r="N16" s="19" t="s">
        <v>19</v>
      </c>
      <c r="O16" s="26">
        <f>SUM(O17:O28)</f>
        <v>5247.000000000001</v>
      </c>
      <c r="P16" s="19" t="s">
        <v>19</v>
      </c>
      <c r="Q16" s="26">
        <f>SUM(Q17:Q28)</f>
        <v>5247.000000000001</v>
      </c>
      <c r="R16" s="19" t="s">
        <v>19</v>
      </c>
      <c r="S16" s="20">
        <f t="shared" si="0"/>
        <v>41976.00000000001</v>
      </c>
      <c r="T16" s="19" t="s">
        <v>38</v>
      </c>
      <c r="U16" s="26"/>
      <c r="V16" s="26">
        <v>893.1</v>
      </c>
      <c r="W16" s="21" t="s">
        <v>4</v>
      </c>
      <c r="X16" s="25"/>
      <c r="Y16" s="22">
        <v>109.02</v>
      </c>
      <c r="Z16" s="37" t="s">
        <v>129</v>
      </c>
      <c r="AA16" s="26" t="s">
        <v>130</v>
      </c>
      <c r="AB16" s="30">
        <v>5000</v>
      </c>
      <c r="AC16" s="19" t="s">
        <v>79</v>
      </c>
      <c r="AD16" s="19" t="s">
        <v>101</v>
      </c>
      <c r="AE16" s="19">
        <v>101.44</v>
      </c>
      <c r="AF16" s="19"/>
      <c r="AG16" s="19" t="s">
        <v>119</v>
      </c>
      <c r="AH16" s="26" t="s">
        <v>120</v>
      </c>
      <c r="AI16" s="26">
        <f>1578.45/11</f>
        <v>143.49545454545455</v>
      </c>
      <c r="AJ16" s="19" t="s">
        <v>141</v>
      </c>
      <c r="AK16" s="26" t="s">
        <v>142</v>
      </c>
      <c r="AL16" s="26">
        <v>964.19</v>
      </c>
      <c r="AM16" s="19" t="s">
        <v>159</v>
      </c>
      <c r="AN16" s="26" t="s">
        <v>160</v>
      </c>
      <c r="AO16" s="26">
        <v>4028.73</v>
      </c>
      <c r="AP16" s="19" t="s">
        <v>204</v>
      </c>
      <c r="AQ16" s="26" t="s">
        <v>205</v>
      </c>
      <c r="AR16" s="26">
        <v>354.77</v>
      </c>
      <c r="AS16" s="19" t="s">
        <v>214</v>
      </c>
      <c r="AT16" s="26" t="s">
        <v>221</v>
      </c>
      <c r="AU16" s="26">
        <v>82.48</v>
      </c>
      <c r="AV16" s="14" t="s">
        <v>3</v>
      </c>
      <c r="AW16" s="26"/>
      <c r="AX16" s="26">
        <v>8986.85</v>
      </c>
      <c r="AY16" s="19" t="s">
        <v>270</v>
      </c>
      <c r="AZ16" s="26" t="s">
        <v>271</v>
      </c>
      <c r="BA16" s="26">
        <v>225.23</v>
      </c>
      <c r="BB16" s="19" t="s">
        <v>256</v>
      </c>
      <c r="BC16" s="26" t="s">
        <v>257</v>
      </c>
      <c r="BD16" s="26">
        <v>581.82</v>
      </c>
      <c r="BE16" s="19" t="s">
        <v>348</v>
      </c>
      <c r="BF16" s="26"/>
      <c r="BG16" s="26">
        <v>948.89</v>
      </c>
      <c r="BH16" s="19" t="s">
        <v>300</v>
      </c>
      <c r="BI16" s="26" t="s">
        <v>297</v>
      </c>
      <c r="BJ16" s="26">
        <v>332.84</v>
      </c>
      <c r="BK16" s="19" t="s">
        <v>313</v>
      </c>
      <c r="BL16" s="26" t="s">
        <v>314</v>
      </c>
      <c r="BM16" s="26">
        <v>254.88</v>
      </c>
      <c r="BN16" s="19" t="s">
        <v>348</v>
      </c>
      <c r="BO16" s="26"/>
      <c r="BP16" s="26">
        <v>948.89</v>
      </c>
      <c r="BQ16" s="10"/>
      <c r="BR16" s="10"/>
      <c r="BS16" s="19" t="s">
        <v>240</v>
      </c>
      <c r="BT16" s="26" t="s">
        <v>335</v>
      </c>
      <c r="BU16" s="26">
        <v>5362.2</v>
      </c>
      <c r="BV16" s="19" t="s">
        <v>359</v>
      </c>
      <c r="BW16" s="26" t="s">
        <v>358</v>
      </c>
      <c r="BX16" s="26">
        <v>5145.91</v>
      </c>
      <c r="BY16" s="19" t="s">
        <v>369</v>
      </c>
      <c r="BZ16" s="26" t="s">
        <v>370</v>
      </c>
      <c r="CA16" s="26">
        <v>114.22</v>
      </c>
      <c r="CB16" s="19"/>
      <c r="CC16" s="26"/>
      <c r="CD16" s="26"/>
      <c r="CE16" s="19"/>
      <c r="CF16" s="26"/>
      <c r="CG16" s="26"/>
      <c r="CH16" s="19" t="s">
        <v>219</v>
      </c>
      <c r="CI16" s="26" t="s">
        <v>390</v>
      </c>
      <c r="CJ16" s="26">
        <v>306.6</v>
      </c>
      <c r="CK16" s="19"/>
      <c r="CL16" s="26"/>
      <c r="CM16" s="26"/>
      <c r="CN16" s="19" t="s">
        <v>404</v>
      </c>
      <c r="CO16" s="26" t="s">
        <v>405</v>
      </c>
      <c r="CP16" s="26">
        <v>1330.08</v>
      </c>
      <c r="CQ16" s="19"/>
      <c r="CR16" s="26"/>
      <c r="CS16" s="26"/>
      <c r="CT16" s="19"/>
      <c r="CU16" s="26"/>
      <c r="CV16" s="26"/>
      <c r="CW16" s="19"/>
      <c r="CX16" s="26"/>
      <c r="CY16" s="26"/>
      <c r="CZ16" s="19"/>
      <c r="DA16" s="26"/>
      <c r="DB16" s="26"/>
      <c r="DC16" s="10"/>
      <c r="DD16" s="10"/>
      <c r="DE16" s="21" t="s">
        <v>342</v>
      </c>
      <c r="DF16" s="21"/>
      <c r="DG16" s="26">
        <v>144.18</v>
      </c>
      <c r="DH16" s="19"/>
      <c r="DI16" s="26"/>
      <c r="DJ16" s="26"/>
      <c r="DK16" s="19" t="s">
        <v>443</v>
      </c>
      <c r="DL16" s="26" t="s">
        <v>441</v>
      </c>
      <c r="DM16" s="26">
        <v>458.84</v>
      </c>
      <c r="DN16" s="19"/>
      <c r="DO16" s="26"/>
      <c r="DP16" s="26"/>
      <c r="DQ16" s="19" t="s">
        <v>416</v>
      </c>
      <c r="DR16" s="26" t="s">
        <v>470</v>
      </c>
      <c r="DS16" s="26">
        <v>75.41</v>
      </c>
      <c r="DT16" s="19"/>
      <c r="DU16" s="26"/>
      <c r="DV16" s="26"/>
      <c r="DW16" s="19"/>
      <c r="DX16" s="26"/>
      <c r="DY16" s="30"/>
      <c r="DZ16" s="19" t="s">
        <v>486</v>
      </c>
      <c r="EA16" s="35" t="s">
        <v>487</v>
      </c>
      <c r="EB16" s="26">
        <v>265.03</v>
      </c>
      <c r="EC16" s="19"/>
      <c r="ED16" s="35"/>
      <c r="EE16" s="26"/>
      <c r="EF16" s="19"/>
      <c r="EG16" s="35"/>
      <c r="EH16" s="26"/>
      <c r="EI16" s="19" t="s">
        <v>519</v>
      </c>
      <c r="EJ16" s="35" t="s">
        <v>520</v>
      </c>
      <c r="EK16" s="26">
        <v>665.68</v>
      </c>
      <c r="EL16" s="19"/>
      <c r="EM16" s="35"/>
      <c r="EN16" s="26"/>
      <c r="EO16" s="26"/>
      <c r="EP16" s="26"/>
      <c r="EQ16" s="88" t="s">
        <v>4</v>
      </c>
      <c r="ER16" s="35"/>
      <c r="ES16" s="150">
        <v>192.59</v>
      </c>
      <c r="ET16" s="88" t="s">
        <v>4</v>
      </c>
      <c r="EU16" s="35"/>
      <c r="EV16" s="150">
        <v>192.59</v>
      </c>
      <c r="EW16" s="88" t="s">
        <v>4</v>
      </c>
      <c r="EX16" s="35"/>
      <c r="EY16" s="150">
        <v>192.59</v>
      </c>
      <c r="EZ16" s="88" t="s">
        <v>4</v>
      </c>
      <c r="FA16" s="35"/>
      <c r="FB16" s="150">
        <v>192.59</v>
      </c>
      <c r="FC16" s="95" t="s">
        <v>4</v>
      </c>
      <c r="FD16" s="35"/>
      <c r="FE16" s="150">
        <v>192.59</v>
      </c>
      <c r="FF16" s="100" t="s">
        <v>4</v>
      </c>
      <c r="FG16" s="35"/>
      <c r="FH16" s="150">
        <v>192.59</v>
      </c>
      <c r="FI16" s="102" t="s">
        <v>4</v>
      </c>
      <c r="FJ16" s="35"/>
      <c r="FK16" s="150">
        <v>192.59</v>
      </c>
      <c r="FL16" s="105" t="s">
        <v>4</v>
      </c>
      <c r="FM16" s="35"/>
      <c r="FN16" s="150">
        <v>192.59</v>
      </c>
      <c r="FO16" s="106" t="s">
        <v>4</v>
      </c>
      <c r="FP16" s="35"/>
      <c r="FQ16" s="150">
        <v>192.59</v>
      </c>
      <c r="FR16" s="111" t="s">
        <v>4</v>
      </c>
      <c r="FS16" s="35"/>
      <c r="FT16" s="150">
        <v>192.59</v>
      </c>
      <c r="FU16" s="152" t="s">
        <v>4</v>
      </c>
      <c r="FV16" s="35"/>
      <c r="FW16" s="150">
        <v>192.59</v>
      </c>
      <c r="FX16" s="155" t="s">
        <v>4</v>
      </c>
      <c r="FY16" s="35"/>
      <c r="FZ16" s="150">
        <v>192.59</v>
      </c>
    </row>
    <row r="17" spans="1:182" ht="16.5" customHeight="1">
      <c r="A17" s="19"/>
      <c r="B17" s="19" t="s">
        <v>19</v>
      </c>
      <c r="C17" s="26">
        <v>893.1</v>
      </c>
      <c r="D17" s="19" t="s">
        <v>19</v>
      </c>
      <c r="E17" s="26">
        <v>893.1</v>
      </c>
      <c r="F17" s="19" t="s">
        <v>19</v>
      </c>
      <c r="G17" s="26">
        <v>893.1</v>
      </c>
      <c r="H17" s="19" t="s">
        <v>19</v>
      </c>
      <c r="I17" s="26">
        <v>893.1</v>
      </c>
      <c r="J17" s="19" t="s">
        <v>19</v>
      </c>
      <c r="K17" s="26">
        <v>893.1</v>
      </c>
      <c r="L17" s="19" t="s">
        <v>19</v>
      </c>
      <c r="M17" s="26">
        <v>893.1</v>
      </c>
      <c r="N17" s="19" t="s">
        <v>19</v>
      </c>
      <c r="O17" s="26">
        <v>893.1</v>
      </c>
      <c r="P17" s="19" t="s">
        <v>19</v>
      </c>
      <c r="Q17" s="26">
        <v>893.1</v>
      </c>
      <c r="R17" s="19" t="s">
        <v>19</v>
      </c>
      <c r="S17" s="20">
        <f t="shared" si="0"/>
        <v>7144.800000000001</v>
      </c>
      <c r="T17" s="19" t="s">
        <v>39</v>
      </c>
      <c r="U17" s="26"/>
      <c r="V17" s="26">
        <v>55.82</v>
      </c>
      <c r="W17" s="19"/>
      <c r="X17" s="26"/>
      <c r="Y17" s="30"/>
      <c r="Z17" s="14" t="s">
        <v>3</v>
      </c>
      <c r="AA17" s="26"/>
      <c r="AB17" s="26">
        <v>8875.22</v>
      </c>
      <c r="AC17" s="19" t="s">
        <v>102</v>
      </c>
      <c r="AD17" s="19" t="s">
        <v>103</v>
      </c>
      <c r="AE17" s="19">
        <v>319.98</v>
      </c>
      <c r="AF17" s="19"/>
      <c r="AG17" s="19" t="s">
        <v>121</v>
      </c>
      <c r="AH17" s="26" t="s">
        <v>122</v>
      </c>
      <c r="AI17" s="26">
        <f>1636.94/10</f>
        <v>163.69400000000002</v>
      </c>
      <c r="AJ17" s="19" t="s">
        <v>145</v>
      </c>
      <c r="AK17" s="26"/>
      <c r="AL17" s="26">
        <v>9545.04</v>
      </c>
      <c r="AM17" s="19" t="s">
        <v>161</v>
      </c>
      <c r="AN17" s="26" t="s">
        <v>162</v>
      </c>
      <c r="AO17" s="26">
        <v>322.85</v>
      </c>
      <c r="AP17" s="19" t="s">
        <v>206</v>
      </c>
      <c r="AQ17" s="26" t="s">
        <v>207</v>
      </c>
      <c r="AR17" s="26">
        <v>143.49</v>
      </c>
      <c r="AS17" s="19" t="s">
        <v>214</v>
      </c>
      <c r="AT17" s="26" t="s">
        <v>222</v>
      </c>
      <c r="AU17" s="26">
        <v>82.48</v>
      </c>
      <c r="AV17" s="14" t="s">
        <v>145</v>
      </c>
      <c r="AW17" s="26"/>
      <c r="AX17" s="26">
        <v>9545.04</v>
      </c>
      <c r="AY17" s="19" t="s">
        <v>144</v>
      </c>
      <c r="AZ17" s="26" t="s">
        <v>276</v>
      </c>
      <c r="BA17" s="26">
        <v>964.19</v>
      </c>
      <c r="BB17" s="19" t="s">
        <v>258</v>
      </c>
      <c r="BC17" s="26" t="s">
        <v>259</v>
      </c>
      <c r="BD17" s="26">
        <v>207.6</v>
      </c>
      <c r="BE17" s="19" t="s">
        <v>346</v>
      </c>
      <c r="BF17" s="26"/>
      <c r="BG17" s="26">
        <v>55.82</v>
      </c>
      <c r="BH17" s="21" t="s">
        <v>280</v>
      </c>
      <c r="BI17" s="25" t="s">
        <v>301</v>
      </c>
      <c r="BJ17" s="26">
        <v>44.35</v>
      </c>
      <c r="BK17" s="19" t="s">
        <v>280</v>
      </c>
      <c r="BL17" s="26" t="s">
        <v>314</v>
      </c>
      <c r="BM17" s="26">
        <v>44.35</v>
      </c>
      <c r="BN17" s="19" t="s">
        <v>346</v>
      </c>
      <c r="BO17" s="26"/>
      <c r="BP17" s="26">
        <v>55.82</v>
      </c>
      <c r="BS17" s="19" t="s">
        <v>336</v>
      </c>
      <c r="BT17" s="26" t="s">
        <v>337</v>
      </c>
      <c r="BU17" s="26">
        <v>908.52</v>
      </c>
      <c r="BV17" s="19" t="s">
        <v>360</v>
      </c>
      <c r="BW17" s="26" t="s">
        <v>358</v>
      </c>
      <c r="BX17" s="26">
        <v>1731.36</v>
      </c>
      <c r="BY17" s="19" t="s">
        <v>290</v>
      </c>
      <c r="BZ17" s="21" t="s">
        <v>370</v>
      </c>
      <c r="CA17" s="26">
        <v>254.88</v>
      </c>
      <c r="CB17" s="19"/>
      <c r="CC17" s="21"/>
      <c r="CD17" s="26"/>
      <c r="CE17" s="19"/>
      <c r="CF17" s="21"/>
      <c r="CG17" s="26"/>
      <c r="CH17" s="19" t="s">
        <v>391</v>
      </c>
      <c r="CI17" s="21" t="s">
        <v>392</v>
      </c>
      <c r="CJ17" s="26">
        <v>835.29</v>
      </c>
      <c r="CK17" s="19"/>
      <c r="CL17" s="21"/>
      <c r="CM17" s="26"/>
      <c r="CN17" s="19"/>
      <c r="CO17" s="26"/>
      <c r="CP17" s="26"/>
      <c r="CQ17" s="19"/>
      <c r="CR17" s="26"/>
      <c r="CS17" s="26"/>
      <c r="CT17" s="19"/>
      <c r="CU17" s="26"/>
      <c r="CV17" s="26"/>
      <c r="CW17" s="19"/>
      <c r="CX17" s="26"/>
      <c r="CY17" s="26"/>
      <c r="CZ17" s="19"/>
      <c r="DA17" s="26"/>
      <c r="DB17" s="26"/>
      <c r="DE17" s="19"/>
      <c r="DF17" s="26"/>
      <c r="DG17" s="26"/>
      <c r="DH17" s="19"/>
      <c r="DI17" s="26"/>
      <c r="DJ17" s="26"/>
      <c r="DK17" s="19" t="s">
        <v>444</v>
      </c>
      <c r="DL17" s="26" t="s">
        <v>441</v>
      </c>
      <c r="DM17" s="26">
        <v>1969.65</v>
      </c>
      <c r="DN17" s="19"/>
      <c r="DO17" s="26"/>
      <c r="DP17" s="26"/>
      <c r="DQ17" s="19"/>
      <c r="DR17" s="26"/>
      <c r="DS17" s="26"/>
      <c r="DT17" s="19"/>
      <c r="DU17" s="26"/>
      <c r="DV17" s="26"/>
      <c r="DW17" s="19"/>
      <c r="DX17" s="26"/>
      <c r="DY17" s="30"/>
      <c r="DZ17" s="19" t="s">
        <v>488</v>
      </c>
      <c r="EA17" s="35" t="s">
        <v>489</v>
      </c>
      <c r="EB17" s="26">
        <v>122.18</v>
      </c>
      <c r="EC17" s="19"/>
      <c r="ED17" s="35"/>
      <c r="EE17" s="26"/>
      <c r="EF17" s="19"/>
      <c r="EG17" s="35"/>
      <c r="EH17" s="26"/>
      <c r="EI17" s="19" t="s">
        <v>529</v>
      </c>
      <c r="EJ17" s="35" t="s">
        <v>530</v>
      </c>
      <c r="EK17" s="26">
        <v>1443.49</v>
      </c>
      <c r="EL17" s="19"/>
      <c r="EM17" s="35"/>
      <c r="EN17" s="26"/>
      <c r="EO17" s="26"/>
      <c r="EP17" s="26"/>
      <c r="EQ17" s="88" t="s">
        <v>128</v>
      </c>
      <c r="ER17" s="35"/>
      <c r="ES17" s="150">
        <v>128.39</v>
      </c>
      <c r="ET17" s="88" t="s">
        <v>128</v>
      </c>
      <c r="EU17" s="35"/>
      <c r="EV17" s="150">
        <v>128.39</v>
      </c>
      <c r="EW17" s="88" t="s">
        <v>128</v>
      </c>
      <c r="EX17" s="35"/>
      <c r="EY17" s="150">
        <v>128.39</v>
      </c>
      <c r="EZ17" s="88" t="s">
        <v>128</v>
      </c>
      <c r="FA17" s="35"/>
      <c r="FB17" s="150">
        <v>128.39</v>
      </c>
      <c r="FC17" s="95" t="s">
        <v>128</v>
      </c>
      <c r="FD17" s="35"/>
      <c r="FE17" s="150">
        <v>128.39</v>
      </c>
      <c r="FF17" s="100" t="s">
        <v>128</v>
      </c>
      <c r="FG17" s="35"/>
      <c r="FH17" s="150">
        <v>128.39</v>
      </c>
      <c r="FI17" s="102" t="s">
        <v>128</v>
      </c>
      <c r="FJ17" s="35"/>
      <c r="FK17" s="150">
        <v>128.39</v>
      </c>
      <c r="FL17" s="105" t="s">
        <v>128</v>
      </c>
      <c r="FM17" s="35"/>
      <c r="FN17" s="150">
        <v>128.39</v>
      </c>
      <c r="FO17" s="106" t="s">
        <v>128</v>
      </c>
      <c r="FP17" s="35"/>
      <c r="FQ17" s="150">
        <v>128.39</v>
      </c>
      <c r="FR17" s="111" t="s">
        <v>128</v>
      </c>
      <c r="FS17" s="35"/>
      <c r="FT17" s="150">
        <v>128.39</v>
      </c>
      <c r="FU17" s="152" t="s">
        <v>128</v>
      </c>
      <c r="FV17" s="35"/>
      <c r="FW17" s="150">
        <v>128.39</v>
      </c>
      <c r="FX17" s="155" t="s">
        <v>128</v>
      </c>
      <c r="FY17" s="35"/>
      <c r="FZ17" s="150">
        <v>128.39</v>
      </c>
    </row>
    <row r="18" spans="1:182" ht="48" customHeight="1">
      <c r="A18" s="117"/>
      <c r="B18" s="117"/>
      <c r="C18" s="26"/>
      <c r="D18" s="117"/>
      <c r="E18" s="26"/>
      <c r="F18" s="117"/>
      <c r="G18" s="26"/>
      <c r="H18" s="117"/>
      <c r="I18" s="26"/>
      <c r="J18" s="117"/>
      <c r="K18" s="26"/>
      <c r="L18" s="117"/>
      <c r="M18" s="26"/>
      <c r="N18" s="117"/>
      <c r="O18" s="26"/>
      <c r="P18" s="117"/>
      <c r="Q18" s="26"/>
      <c r="R18" s="117"/>
      <c r="S18" s="20"/>
      <c r="T18" s="117"/>
      <c r="U18" s="26"/>
      <c r="V18" s="26"/>
      <c r="W18" s="117"/>
      <c r="X18" s="26"/>
      <c r="Y18" s="30"/>
      <c r="Z18" s="116"/>
      <c r="AA18" s="26"/>
      <c r="AB18" s="26"/>
      <c r="AC18" s="117"/>
      <c r="AD18" s="117"/>
      <c r="AE18" s="117"/>
      <c r="AF18" s="117"/>
      <c r="AG18" s="117"/>
      <c r="AH18" s="26"/>
      <c r="AI18" s="26"/>
      <c r="AJ18" s="117"/>
      <c r="AK18" s="26"/>
      <c r="AL18" s="26"/>
      <c r="AM18" s="117"/>
      <c r="AN18" s="26"/>
      <c r="AO18" s="26"/>
      <c r="AP18" s="117"/>
      <c r="AQ18" s="26"/>
      <c r="AR18" s="26"/>
      <c r="AS18" s="117"/>
      <c r="AT18" s="26"/>
      <c r="AU18" s="26"/>
      <c r="AV18" s="116"/>
      <c r="AW18" s="26"/>
      <c r="AX18" s="26"/>
      <c r="AY18" s="117"/>
      <c r="AZ18" s="26"/>
      <c r="BA18" s="26"/>
      <c r="BB18" s="117"/>
      <c r="BC18" s="25"/>
      <c r="BD18" s="26"/>
      <c r="BE18" s="117"/>
      <c r="BF18" s="26"/>
      <c r="BG18" s="26"/>
      <c r="BH18" s="21"/>
      <c r="BI18" s="25"/>
      <c r="BJ18" s="26"/>
      <c r="BK18" s="117"/>
      <c r="BL18" s="25"/>
      <c r="BM18" s="26"/>
      <c r="BN18" s="117"/>
      <c r="BO18" s="26"/>
      <c r="BP18" s="26"/>
      <c r="BS18" s="117"/>
      <c r="BT18" s="25"/>
      <c r="BU18" s="26"/>
      <c r="BV18" s="117"/>
      <c r="BW18" s="25"/>
      <c r="BX18" s="26"/>
      <c r="BY18" s="117"/>
      <c r="BZ18" s="151"/>
      <c r="CA18" s="26"/>
      <c r="CB18" s="117"/>
      <c r="CC18" s="151"/>
      <c r="CD18" s="26"/>
      <c r="CE18" s="117"/>
      <c r="CF18" s="151"/>
      <c r="CG18" s="26"/>
      <c r="CH18" s="117"/>
      <c r="CI18" s="21"/>
      <c r="CJ18" s="26"/>
      <c r="CK18" s="117"/>
      <c r="CL18" s="21"/>
      <c r="CM18" s="26"/>
      <c r="CN18" s="117"/>
      <c r="CO18" s="26"/>
      <c r="CP18" s="26"/>
      <c r="CQ18" s="117"/>
      <c r="CR18" s="26"/>
      <c r="CS18" s="26"/>
      <c r="CT18" s="117"/>
      <c r="CU18" s="26"/>
      <c r="CV18" s="26"/>
      <c r="CW18" s="117"/>
      <c r="CX18" s="26"/>
      <c r="CY18" s="26"/>
      <c r="CZ18" s="117"/>
      <c r="DA18" s="26"/>
      <c r="DB18" s="26"/>
      <c r="DE18" s="117"/>
      <c r="DF18" s="26"/>
      <c r="DG18" s="26"/>
      <c r="DH18" s="117"/>
      <c r="DI18" s="26"/>
      <c r="DJ18" s="26"/>
      <c r="DK18" s="117"/>
      <c r="DL18" s="26"/>
      <c r="DM18" s="26"/>
      <c r="DN18" s="117"/>
      <c r="DO18" s="26"/>
      <c r="DP18" s="26"/>
      <c r="DQ18" s="117"/>
      <c r="DR18" s="26"/>
      <c r="DS18" s="26"/>
      <c r="DT18" s="117"/>
      <c r="DU18" s="26"/>
      <c r="DV18" s="26"/>
      <c r="DW18" s="117"/>
      <c r="DX18" s="26"/>
      <c r="DY18" s="30"/>
      <c r="DZ18" s="117"/>
      <c r="EA18" s="35"/>
      <c r="EB18" s="26"/>
      <c r="EC18" s="117"/>
      <c r="ED18" s="35"/>
      <c r="EE18" s="26"/>
      <c r="EF18" s="117"/>
      <c r="EG18" s="35"/>
      <c r="EH18" s="26"/>
      <c r="EI18" s="117"/>
      <c r="EJ18" s="35"/>
      <c r="EK18" s="26"/>
      <c r="EL18" s="117"/>
      <c r="EM18" s="35"/>
      <c r="EN18" s="26"/>
      <c r="EO18" s="26"/>
      <c r="EP18" s="26"/>
      <c r="EQ18" s="116" t="s">
        <v>45</v>
      </c>
      <c r="ER18" s="35"/>
      <c r="ES18" s="150">
        <v>192.59</v>
      </c>
      <c r="ET18" s="116" t="s">
        <v>45</v>
      </c>
      <c r="EU18" s="35"/>
      <c r="EV18" s="150">
        <v>192.59</v>
      </c>
      <c r="EW18" s="116" t="s">
        <v>45</v>
      </c>
      <c r="EX18" s="35"/>
      <c r="EY18" s="150">
        <v>192.59</v>
      </c>
      <c r="EZ18" s="116" t="s">
        <v>45</v>
      </c>
      <c r="FA18" s="35"/>
      <c r="FB18" s="150">
        <v>192.59</v>
      </c>
      <c r="FC18" s="116" t="s">
        <v>45</v>
      </c>
      <c r="FD18" s="35"/>
      <c r="FE18" s="150">
        <v>192.59</v>
      </c>
      <c r="FF18" s="116" t="s">
        <v>45</v>
      </c>
      <c r="FG18" s="35"/>
      <c r="FH18" s="150">
        <v>192.59</v>
      </c>
      <c r="FI18" s="116" t="s">
        <v>45</v>
      </c>
      <c r="FJ18" s="35"/>
      <c r="FK18" s="150">
        <v>192.59</v>
      </c>
      <c r="FL18" s="116" t="s">
        <v>45</v>
      </c>
      <c r="FM18" s="35"/>
      <c r="FN18" s="150">
        <v>192.59</v>
      </c>
      <c r="FO18" s="116" t="s">
        <v>45</v>
      </c>
      <c r="FP18" s="35"/>
      <c r="FQ18" s="150">
        <v>192.59</v>
      </c>
      <c r="FR18" s="116" t="s">
        <v>45</v>
      </c>
      <c r="FS18" s="35"/>
      <c r="FT18" s="150">
        <v>192.59</v>
      </c>
      <c r="FU18" s="152" t="s">
        <v>45</v>
      </c>
      <c r="FV18" s="35"/>
      <c r="FW18" s="150">
        <v>192.59</v>
      </c>
      <c r="FX18" s="155" t="s">
        <v>45</v>
      </c>
      <c r="FY18" s="35"/>
      <c r="FZ18" s="150">
        <v>192.59</v>
      </c>
    </row>
    <row r="19" spans="1:182" ht="36.75" customHeight="1">
      <c r="A19" s="19"/>
      <c r="B19" s="19" t="s">
        <v>19</v>
      </c>
      <c r="C19" s="26">
        <v>55.82</v>
      </c>
      <c r="D19" s="19" t="s">
        <v>19</v>
      </c>
      <c r="E19" s="26">
        <v>55.82</v>
      </c>
      <c r="F19" s="19" t="s">
        <v>19</v>
      </c>
      <c r="G19" s="26">
        <v>55.82</v>
      </c>
      <c r="H19" s="19" t="s">
        <v>19</v>
      </c>
      <c r="I19" s="26">
        <v>55.82</v>
      </c>
      <c r="J19" s="19" t="s">
        <v>19</v>
      </c>
      <c r="K19" s="26">
        <v>55.82</v>
      </c>
      <c r="L19" s="19" t="s">
        <v>19</v>
      </c>
      <c r="M19" s="26">
        <v>55.82</v>
      </c>
      <c r="N19" s="19" t="s">
        <v>19</v>
      </c>
      <c r="O19" s="26">
        <v>55.82</v>
      </c>
      <c r="P19" s="19" t="s">
        <v>19</v>
      </c>
      <c r="Q19" s="26">
        <v>55.82</v>
      </c>
      <c r="R19" s="19" t="s">
        <v>19</v>
      </c>
      <c r="S19" s="20">
        <f t="shared" si="0"/>
        <v>446.56</v>
      </c>
      <c r="T19" s="19" t="s">
        <v>40</v>
      </c>
      <c r="U19" s="26"/>
      <c r="V19" s="26">
        <v>223.28</v>
      </c>
      <c r="W19" s="19"/>
      <c r="X19" s="26"/>
      <c r="Y19" s="30"/>
      <c r="Z19" s="14" t="s">
        <v>5</v>
      </c>
      <c r="AA19" s="26"/>
      <c r="AB19" s="26">
        <v>3739.87</v>
      </c>
      <c r="AC19" s="19" t="s">
        <v>104</v>
      </c>
      <c r="AD19" s="19" t="s">
        <v>105</v>
      </c>
      <c r="AE19" s="19">
        <v>2262.4</v>
      </c>
      <c r="AF19" s="19"/>
      <c r="AG19" s="19" t="s">
        <v>123</v>
      </c>
      <c r="AH19" s="26" t="s">
        <v>124</v>
      </c>
      <c r="AI19" s="26">
        <v>643.27</v>
      </c>
      <c r="AJ19" s="19" t="s">
        <v>234</v>
      </c>
      <c r="AK19" s="26"/>
      <c r="AL19" s="26">
        <v>8436.65</v>
      </c>
      <c r="AM19" s="19" t="s">
        <v>163</v>
      </c>
      <c r="AN19" s="26" t="s">
        <v>164</v>
      </c>
      <c r="AO19" s="26">
        <v>11030.06</v>
      </c>
      <c r="AP19" s="19" t="s">
        <v>208</v>
      </c>
      <c r="AQ19" s="26" t="s">
        <v>209</v>
      </c>
      <c r="AR19" s="26">
        <v>1192.97</v>
      </c>
      <c r="AS19" s="19" t="s">
        <v>223</v>
      </c>
      <c r="AT19" s="26" t="s">
        <v>224</v>
      </c>
      <c r="AU19" s="26">
        <v>108.45</v>
      </c>
      <c r="AV19" s="19" t="s">
        <v>234</v>
      </c>
      <c r="AW19" s="26"/>
      <c r="AX19" s="26">
        <v>2171.4</v>
      </c>
      <c r="AY19" s="21" t="s">
        <v>225</v>
      </c>
      <c r="AZ19" s="21" t="s">
        <v>275</v>
      </c>
      <c r="BA19" s="21">
        <v>109.02</v>
      </c>
      <c r="BB19" s="21"/>
      <c r="BC19" s="25"/>
      <c r="BD19" s="26"/>
      <c r="BE19" s="19" t="s">
        <v>347</v>
      </c>
      <c r="BF19" s="26"/>
      <c r="BG19" s="26">
        <v>55.82</v>
      </c>
      <c r="BH19" s="21" t="s">
        <v>302</v>
      </c>
      <c r="BI19" s="25" t="s">
        <v>303</v>
      </c>
      <c r="BJ19" s="26">
        <v>310.07</v>
      </c>
      <c r="BK19" s="21" t="s">
        <v>307</v>
      </c>
      <c r="BL19" s="25" t="s">
        <v>315</v>
      </c>
      <c r="BM19" s="26">
        <v>672.01</v>
      </c>
      <c r="BN19" s="19" t="s">
        <v>347</v>
      </c>
      <c r="BO19" s="26"/>
      <c r="BP19" s="26">
        <v>55.82</v>
      </c>
      <c r="BS19" s="21" t="s">
        <v>293</v>
      </c>
      <c r="BT19" s="25" t="s">
        <v>338</v>
      </c>
      <c r="BU19" s="26">
        <v>96.97</v>
      </c>
      <c r="BV19" s="21" t="s">
        <v>361</v>
      </c>
      <c r="BW19" s="25" t="s">
        <v>358</v>
      </c>
      <c r="BX19" s="26">
        <v>302.84</v>
      </c>
      <c r="BY19" s="21" t="s">
        <v>302</v>
      </c>
      <c r="BZ19" s="25" t="s">
        <v>371</v>
      </c>
      <c r="CA19" s="26">
        <v>310.07</v>
      </c>
      <c r="CB19" s="21"/>
      <c r="CC19" s="25"/>
      <c r="CD19" s="26"/>
      <c r="CE19" s="21"/>
      <c r="CF19" s="25"/>
      <c r="CG19" s="26"/>
      <c r="CH19" s="37" t="s">
        <v>393</v>
      </c>
      <c r="CI19" s="26" t="s">
        <v>394</v>
      </c>
      <c r="CJ19" s="26">
        <v>8000</v>
      </c>
      <c r="CK19" s="37"/>
      <c r="CL19" s="26"/>
      <c r="CM19" s="26"/>
      <c r="CN19" s="37"/>
      <c r="CO19" s="26"/>
      <c r="CP19" s="26"/>
      <c r="CQ19" s="37"/>
      <c r="CR19" s="26"/>
      <c r="CS19" s="26"/>
      <c r="CT19" s="37"/>
      <c r="CU19" s="26"/>
      <c r="CV19" s="26"/>
      <c r="CW19" s="37"/>
      <c r="CX19" s="26"/>
      <c r="CY19" s="26"/>
      <c r="CZ19" s="37"/>
      <c r="DA19" s="26"/>
      <c r="DB19" s="26"/>
      <c r="DE19" s="37"/>
      <c r="DF19" s="26"/>
      <c r="DG19" s="26"/>
      <c r="DH19" s="37"/>
      <c r="DI19" s="26"/>
      <c r="DJ19" s="26"/>
      <c r="DK19" s="37" t="s">
        <v>445</v>
      </c>
      <c r="DL19" s="26" t="s">
        <v>441</v>
      </c>
      <c r="DM19" s="26">
        <v>458.84</v>
      </c>
      <c r="DN19" s="37"/>
      <c r="DO19" s="26"/>
      <c r="DP19" s="26"/>
      <c r="DQ19" s="37"/>
      <c r="DR19" s="26"/>
      <c r="DS19" s="26"/>
      <c r="DT19" s="37"/>
      <c r="DU19" s="26"/>
      <c r="DV19" s="26"/>
      <c r="DW19" s="37"/>
      <c r="DX19" s="26"/>
      <c r="DY19" s="30"/>
      <c r="DZ19" s="37" t="s">
        <v>490</v>
      </c>
      <c r="EA19" s="35" t="s">
        <v>491</v>
      </c>
      <c r="EB19" s="26">
        <v>6588.01</v>
      </c>
      <c r="EC19" s="37"/>
      <c r="ED19" s="35"/>
      <c r="EE19" s="26"/>
      <c r="EF19" s="37"/>
      <c r="EG19" s="35"/>
      <c r="EH19" s="26"/>
      <c r="EI19" s="37" t="s">
        <v>531</v>
      </c>
      <c r="EJ19" s="35" t="s">
        <v>532</v>
      </c>
      <c r="EK19" s="26">
        <v>4500</v>
      </c>
      <c r="EL19" s="37"/>
      <c r="EM19" s="35"/>
      <c r="EN19" s="26"/>
      <c r="EO19" s="26"/>
      <c r="EP19" s="26"/>
      <c r="EQ19" s="89" t="s">
        <v>543</v>
      </c>
      <c r="ER19" s="35" t="s">
        <v>544</v>
      </c>
      <c r="ES19" s="160">
        <v>2688.12</v>
      </c>
      <c r="ET19" s="158"/>
      <c r="EU19" s="35"/>
      <c r="EV19" s="26"/>
      <c r="EW19" s="91" t="s">
        <v>562</v>
      </c>
      <c r="EX19" s="35" t="s">
        <v>563</v>
      </c>
      <c r="EY19" s="138">
        <v>4758.73</v>
      </c>
      <c r="EZ19" s="37" t="s">
        <v>572</v>
      </c>
      <c r="FA19" s="35" t="s">
        <v>573</v>
      </c>
      <c r="FB19" s="160">
        <v>1799.55</v>
      </c>
      <c r="FC19" s="97" t="s">
        <v>559</v>
      </c>
      <c r="FD19" s="35" t="s">
        <v>582</v>
      </c>
      <c r="FE19" s="138">
        <v>546.81</v>
      </c>
      <c r="FF19" s="153" t="s">
        <v>616</v>
      </c>
      <c r="FG19" s="30" t="s">
        <v>627</v>
      </c>
      <c r="FH19" s="160">
        <v>244.16</v>
      </c>
      <c r="FI19" s="103"/>
      <c r="FJ19" s="35"/>
      <c r="FK19" s="26"/>
      <c r="FL19" s="104" t="s">
        <v>628</v>
      </c>
      <c r="FM19" s="30" t="s">
        <v>629</v>
      </c>
      <c r="FN19" s="160">
        <v>7129.4</v>
      </c>
      <c r="FO19" s="108" t="s">
        <v>514</v>
      </c>
      <c r="FP19" s="35" t="s">
        <v>608</v>
      </c>
      <c r="FQ19" s="138">
        <v>80.69</v>
      </c>
      <c r="FR19" s="35" t="s">
        <v>613</v>
      </c>
      <c r="FS19" s="26" t="s">
        <v>614</v>
      </c>
      <c r="FT19" s="140">
        <v>34872.38</v>
      </c>
      <c r="FU19" s="35" t="s">
        <v>652</v>
      </c>
      <c r="FV19" s="26" t="s">
        <v>653</v>
      </c>
      <c r="FW19" s="138">
        <v>38251.79</v>
      </c>
      <c r="FX19" s="154" t="s">
        <v>634</v>
      </c>
      <c r="FY19" s="26" t="s">
        <v>635</v>
      </c>
      <c r="FZ19" s="164">
        <v>12449.35</v>
      </c>
    </row>
    <row r="20" spans="1:182" ht="37.5" customHeight="1">
      <c r="A20" s="19"/>
      <c r="B20" s="19" t="s">
        <v>19</v>
      </c>
      <c r="C20" s="26">
        <v>223.28</v>
      </c>
      <c r="D20" s="19" t="s">
        <v>19</v>
      </c>
      <c r="E20" s="26">
        <v>223.28</v>
      </c>
      <c r="F20" s="19" t="s">
        <v>19</v>
      </c>
      <c r="G20" s="26">
        <v>223.28</v>
      </c>
      <c r="H20" s="19" t="s">
        <v>19</v>
      </c>
      <c r="I20" s="26">
        <v>223.28</v>
      </c>
      <c r="J20" s="19" t="s">
        <v>19</v>
      </c>
      <c r="K20" s="26">
        <v>223.28</v>
      </c>
      <c r="L20" s="19" t="s">
        <v>19</v>
      </c>
      <c r="M20" s="26">
        <v>223.28</v>
      </c>
      <c r="N20" s="19" t="s">
        <v>19</v>
      </c>
      <c r="O20" s="26">
        <v>223.28</v>
      </c>
      <c r="P20" s="19" t="s">
        <v>19</v>
      </c>
      <c r="Q20" s="26">
        <v>223.28</v>
      </c>
      <c r="R20" s="19" t="s">
        <v>19</v>
      </c>
      <c r="S20" s="20">
        <f t="shared" si="0"/>
        <v>1786.24</v>
      </c>
      <c r="T20" s="19" t="s">
        <v>41</v>
      </c>
      <c r="U20" s="26"/>
      <c r="V20" s="26">
        <v>725.65</v>
      </c>
      <c r="W20" s="19"/>
      <c r="X20" s="26"/>
      <c r="Y20" s="30"/>
      <c r="Z20" s="19" t="s">
        <v>144</v>
      </c>
      <c r="AA20" s="26"/>
      <c r="AB20" s="30">
        <v>964.19</v>
      </c>
      <c r="AC20" s="19" t="s">
        <v>125</v>
      </c>
      <c r="AD20" s="26" t="s">
        <v>126</v>
      </c>
      <c r="AE20" s="33">
        <v>109.02</v>
      </c>
      <c r="AF20" s="33"/>
      <c r="AG20" s="19" t="s">
        <v>4</v>
      </c>
      <c r="AH20" s="26" t="s">
        <v>127</v>
      </c>
      <c r="AI20" s="34">
        <v>109.02</v>
      </c>
      <c r="AJ20" s="19" t="s">
        <v>346</v>
      </c>
      <c r="AK20" s="26"/>
      <c r="AL20" s="26">
        <v>55.82</v>
      </c>
      <c r="AM20" s="19" t="s">
        <v>165</v>
      </c>
      <c r="AN20" s="26" t="s">
        <v>166</v>
      </c>
      <c r="AO20" s="26">
        <v>406.22</v>
      </c>
      <c r="AP20" s="14" t="s">
        <v>3</v>
      </c>
      <c r="AQ20" s="26"/>
      <c r="AR20" s="26">
        <v>8986.85</v>
      </c>
      <c r="AS20" s="19" t="s">
        <v>144</v>
      </c>
      <c r="AT20" s="26" t="s">
        <v>229</v>
      </c>
      <c r="AU20" s="26">
        <v>964.19</v>
      </c>
      <c r="AV20" s="19" t="s">
        <v>346</v>
      </c>
      <c r="AW20" s="26"/>
      <c r="AX20" s="26">
        <v>55.82</v>
      </c>
      <c r="AY20" s="14" t="s">
        <v>3</v>
      </c>
      <c r="AZ20" s="26"/>
      <c r="BA20" s="26">
        <v>8986.85</v>
      </c>
      <c r="BB20" s="21" t="s">
        <v>225</v>
      </c>
      <c r="BC20" s="26" t="s">
        <v>272</v>
      </c>
      <c r="BD20" s="26">
        <v>109.02</v>
      </c>
      <c r="BE20" s="21" t="s">
        <v>225</v>
      </c>
      <c r="BF20" s="21" t="s">
        <v>284</v>
      </c>
      <c r="BG20" s="26">
        <v>109.02</v>
      </c>
      <c r="BH20" s="21" t="s">
        <v>225</v>
      </c>
      <c r="BI20" s="26"/>
      <c r="BJ20" s="26">
        <v>109.02</v>
      </c>
      <c r="BK20" s="21" t="s">
        <v>225</v>
      </c>
      <c r="BL20" s="26"/>
      <c r="BM20" s="26">
        <v>109.02</v>
      </c>
      <c r="BN20" s="21" t="s">
        <v>225</v>
      </c>
      <c r="BO20" s="26"/>
      <c r="BP20" s="26">
        <v>109.02</v>
      </c>
      <c r="BS20" s="19" t="s">
        <v>280</v>
      </c>
      <c r="BT20" s="26" t="s">
        <v>339</v>
      </c>
      <c r="BU20" s="26">
        <v>44.35</v>
      </c>
      <c r="BV20" s="19" t="s">
        <v>362</v>
      </c>
      <c r="BW20" s="26" t="s">
        <v>358</v>
      </c>
      <c r="BX20" s="26">
        <v>153.93</v>
      </c>
      <c r="BY20" s="19" t="s">
        <v>366</v>
      </c>
      <c r="BZ20" s="26" t="s">
        <v>371</v>
      </c>
      <c r="CA20" s="26">
        <v>1064.66</v>
      </c>
      <c r="CB20" s="19"/>
      <c r="CC20" s="26"/>
      <c r="CD20" s="26"/>
      <c r="CE20" s="19"/>
      <c r="CF20" s="26"/>
      <c r="CG20" s="26"/>
      <c r="CH20" s="19" t="s">
        <v>395</v>
      </c>
      <c r="CI20" s="26" t="s">
        <v>394</v>
      </c>
      <c r="CJ20" s="26">
        <v>108.61</v>
      </c>
      <c r="CK20" s="19"/>
      <c r="CL20" s="26"/>
      <c r="CM20" s="26"/>
      <c r="CN20" s="19"/>
      <c r="CO20" s="26"/>
      <c r="CP20" s="26"/>
      <c r="CQ20" s="19"/>
      <c r="CR20" s="26"/>
      <c r="CS20" s="26"/>
      <c r="CT20" s="19"/>
      <c r="CU20" s="26"/>
      <c r="CV20" s="26"/>
      <c r="CW20" s="19"/>
      <c r="CX20" s="26"/>
      <c r="CY20" s="26"/>
      <c r="CZ20" s="19"/>
      <c r="DA20" s="26"/>
      <c r="DB20" s="26"/>
      <c r="DE20" s="19"/>
      <c r="DF20" s="26"/>
      <c r="DG20" s="26"/>
      <c r="DH20" s="19"/>
      <c r="DI20" s="26"/>
      <c r="DJ20" s="26"/>
      <c r="DK20" s="19" t="s">
        <v>446</v>
      </c>
      <c r="DL20" s="26" t="s">
        <v>441</v>
      </c>
      <c r="DM20" s="26">
        <v>1969.65</v>
      </c>
      <c r="DN20" s="19"/>
      <c r="DO20" s="26"/>
      <c r="DP20" s="26"/>
      <c r="DQ20" s="19"/>
      <c r="DR20" s="26"/>
      <c r="DS20" s="26"/>
      <c r="DT20" s="19"/>
      <c r="DU20" s="26"/>
      <c r="DV20" s="26"/>
      <c r="DW20" s="19"/>
      <c r="DX20" s="26"/>
      <c r="DY20" s="30"/>
      <c r="DZ20" s="19" t="s">
        <v>492</v>
      </c>
      <c r="EA20" s="35" t="s">
        <v>491</v>
      </c>
      <c r="EB20" s="26">
        <v>166.25</v>
      </c>
      <c r="EC20" s="19"/>
      <c r="ED20" s="35"/>
      <c r="EE20" s="26"/>
      <c r="EF20" s="19"/>
      <c r="EG20" s="35"/>
      <c r="EH20" s="26"/>
      <c r="EI20" s="19"/>
      <c r="EJ20" s="35"/>
      <c r="EK20" s="26"/>
      <c r="EL20" s="19"/>
      <c r="EM20" s="35"/>
      <c r="EN20" s="26"/>
      <c r="EO20" s="26"/>
      <c r="EP20" s="26"/>
      <c r="EQ20" s="19" t="s">
        <v>545</v>
      </c>
      <c r="ER20" s="35" t="s">
        <v>544</v>
      </c>
      <c r="ES20" s="160">
        <v>2976.12</v>
      </c>
      <c r="ET20" s="19"/>
      <c r="EU20" s="35"/>
      <c r="EV20" s="26"/>
      <c r="EW20" s="19" t="s">
        <v>564</v>
      </c>
      <c r="EX20" s="35" t="s">
        <v>565</v>
      </c>
      <c r="EY20" s="138">
        <v>6194.49</v>
      </c>
      <c r="EZ20" s="19" t="s">
        <v>574</v>
      </c>
      <c r="FA20" s="35" t="s">
        <v>575</v>
      </c>
      <c r="FB20" s="138">
        <v>28145.69</v>
      </c>
      <c r="FC20" s="96" t="s">
        <v>583</v>
      </c>
      <c r="FD20" s="35" t="s">
        <v>582</v>
      </c>
      <c r="FE20" s="160">
        <v>4464.18</v>
      </c>
      <c r="FF20" s="101"/>
      <c r="FG20" s="35"/>
      <c r="FH20" s="26"/>
      <c r="FI20" s="103"/>
      <c r="FJ20" s="35"/>
      <c r="FK20" s="26"/>
      <c r="FL20" s="104" t="s">
        <v>616</v>
      </c>
      <c r="FM20" s="30" t="s">
        <v>630</v>
      </c>
      <c r="FN20" s="160">
        <v>288.93</v>
      </c>
      <c r="FO20" s="107" t="s">
        <v>479</v>
      </c>
      <c r="FP20" s="35" t="s">
        <v>609</v>
      </c>
      <c r="FQ20" s="138">
        <v>726.2</v>
      </c>
      <c r="FR20" s="35" t="s">
        <v>557</v>
      </c>
      <c r="FS20" s="35" t="s">
        <v>615</v>
      </c>
      <c r="FT20" s="163">
        <v>435.54</v>
      </c>
      <c r="FU20" s="35"/>
      <c r="FV20" s="35"/>
      <c r="FW20" s="35"/>
      <c r="FX20" s="156" t="s">
        <v>514</v>
      </c>
      <c r="FY20" s="26" t="s">
        <v>636</v>
      </c>
      <c r="FZ20" s="141">
        <v>80.69</v>
      </c>
    </row>
    <row r="21" spans="1:182" ht="33.75">
      <c r="A21" s="19"/>
      <c r="B21" s="19" t="s">
        <v>19</v>
      </c>
      <c r="C21" s="26">
        <v>725.65</v>
      </c>
      <c r="D21" s="19" t="s">
        <v>19</v>
      </c>
      <c r="E21" s="26">
        <v>725.65</v>
      </c>
      <c r="F21" s="19" t="s">
        <v>19</v>
      </c>
      <c r="G21" s="26">
        <v>725.65</v>
      </c>
      <c r="H21" s="19" t="s">
        <v>19</v>
      </c>
      <c r="I21" s="26">
        <v>725.65</v>
      </c>
      <c r="J21" s="19" t="s">
        <v>19</v>
      </c>
      <c r="K21" s="26">
        <v>725.65</v>
      </c>
      <c r="L21" s="19" t="s">
        <v>19</v>
      </c>
      <c r="M21" s="26">
        <v>725.65</v>
      </c>
      <c r="N21" s="19" t="s">
        <v>19</v>
      </c>
      <c r="O21" s="26">
        <v>725.65</v>
      </c>
      <c r="P21" s="19" t="s">
        <v>19</v>
      </c>
      <c r="Q21" s="26">
        <v>725.65</v>
      </c>
      <c r="R21" s="19" t="s">
        <v>19</v>
      </c>
      <c r="S21" s="20">
        <f t="shared" si="0"/>
        <v>5805.199999999999</v>
      </c>
      <c r="T21" s="19" t="s">
        <v>42</v>
      </c>
      <c r="U21" s="26"/>
      <c r="V21" s="26">
        <v>55.82</v>
      </c>
      <c r="W21" s="19"/>
      <c r="X21" s="26"/>
      <c r="Y21" s="30"/>
      <c r="Z21" s="21" t="s">
        <v>4</v>
      </c>
      <c r="AA21" s="25"/>
      <c r="AB21" s="22">
        <v>109.02</v>
      </c>
      <c r="AC21" s="19" t="s">
        <v>141</v>
      </c>
      <c r="AD21" s="26" t="s">
        <v>143</v>
      </c>
      <c r="AE21" s="33">
        <v>964.19</v>
      </c>
      <c r="AF21" s="33"/>
      <c r="AG21" s="19" t="s">
        <v>128</v>
      </c>
      <c r="AH21" s="26" t="s">
        <v>127</v>
      </c>
      <c r="AI21" s="34">
        <v>135.04</v>
      </c>
      <c r="AJ21" s="19" t="s">
        <v>347</v>
      </c>
      <c r="AK21" s="26"/>
      <c r="AL21" s="26">
        <v>55.82</v>
      </c>
      <c r="AM21" s="19" t="s">
        <v>167</v>
      </c>
      <c r="AN21" s="26" t="s">
        <v>168</v>
      </c>
      <c r="AO21" s="26">
        <v>6708.22</v>
      </c>
      <c r="AP21" s="21" t="s">
        <v>225</v>
      </c>
      <c r="AQ21" s="26" t="s">
        <v>231</v>
      </c>
      <c r="AR21" s="33">
        <v>109.02</v>
      </c>
      <c r="AS21" s="21" t="s">
        <v>225</v>
      </c>
      <c r="AT21" s="21" t="s">
        <v>230</v>
      </c>
      <c r="AU21" s="21">
        <v>109.02</v>
      </c>
      <c r="AV21" s="19" t="s">
        <v>347</v>
      </c>
      <c r="AW21" s="26"/>
      <c r="AX21" s="26">
        <v>55.82</v>
      </c>
      <c r="AY21" s="14" t="s">
        <v>145</v>
      </c>
      <c r="AZ21" s="26"/>
      <c r="BA21" s="26">
        <v>9545.04</v>
      </c>
      <c r="BB21" s="19" t="s">
        <v>144</v>
      </c>
      <c r="BC21" s="26" t="s">
        <v>273</v>
      </c>
      <c r="BD21" s="26">
        <v>964.19</v>
      </c>
      <c r="BE21" s="19" t="s">
        <v>144</v>
      </c>
      <c r="BF21" s="26" t="s">
        <v>285</v>
      </c>
      <c r="BG21" s="26">
        <v>964.19</v>
      </c>
      <c r="BH21" s="19" t="s">
        <v>144</v>
      </c>
      <c r="BI21" s="26"/>
      <c r="BJ21" s="26">
        <v>964.19</v>
      </c>
      <c r="BK21" s="19" t="s">
        <v>144</v>
      </c>
      <c r="BL21" s="26"/>
      <c r="BM21" s="26">
        <v>964.19</v>
      </c>
      <c r="BN21" s="19" t="s">
        <v>144</v>
      </c>
      <c r="BO21" s="26"/>
      <c r="BP21" s="26">
        <v>964.19</v>
      </c>
      <c r="BS21" s="21" t="s">
        <v>144</v>
      </c>
      <c r="BT21" s="25"/>
      <c r="BU21" s="22">
        <v>1711.51</v>
      </c>
      <c r="BV21" s="21" t="s">
        <v>144</v>
      </c>
      <c r="BW21" s="25"/>
      <c r="BX21" s="22">
        <v>1711.51</v>
      </c>
      <c r="BY21" s="21" t="s">
        <v>144</v>
      </c>
      <c r="BZ21" s="25"/>
      <c r="CA21" s="22">
        <v>1711.51</v>
      </c>
      <c r="CB21" s="21" t="s">
        <v>144</v>
      </c>
      <c r="CC21" s="25"/>
      <c r="CD21" s="22">
        <v>1711.51</v>
      </c>
      <c r="CE21" s="21" t="s">
        <v>144</v>
      </c>
      <c r="CF21" s="25"/>
      <c r="CG21" s="22">
        <v>1711.51</v>
      </c>
      <c r="CH21" s="21" t="s">
        <v>144</v>
      </c>
      <c r="CI21" s="25"/>
      <c r="CJ21" s="22">
        <v>1711.51</v>
      </c>
      <c r="CK21" s="21" t="s">
        <v>144</v>
      </c>
      <c r="CL21" s="25"/>
      <c r="CM21" s="22">
        <v>1711.51</v>
      </c>
      <c r="CN21" s="21" t="s">
        <v>144</v>
      </c>
      <c r="CO21" s="25"/>
      <c r="CP21" s="22">
        <v>1711.51</v>
      </c>
      <c r="CQ21" s="21" t="s">
        <v>144</v>
      </c>
      <c r="CR21" s="25"/>
      <c r="CS21" s="22">
        <v>1711.51</v>
      </c>
      <c r="CT21" s="21" t="s">
        <v>144</v>
      </c>
      <c r="CU21" s="25"/>
      <c r="CV21" s="22">
        <v>1711.51</v>
      </c>
      <c r="CW21" s="21" t="s">
        <v>144</v>
      </c>
      <c r="CX21" s="25"/>
      <c r="CY21" s="22">
        <v>1711.51</v>
      </c>
      <c r="CZ21" s="21" t="s">
        <v>144</v>
      </c>
      <c r="DA21" s="25"/>
      <c r="DB21" s="22">
        <v>1711.51</v>
      </c>
      <c r="DE21" s="21" t="s">
        <v>144</v>
      </c>
      <c r="DF21" s="25"/>
      <c r="DG21" s="22">
        <v>1155.55</v>
      </c>
      <c r="DH21" s="21" t="s">
        <v>144</v>
      </c>
      <c r="DI21" s="25"/>
      <c r="DJ21" s="22">
        <v>1155.55</v>
      </c>
      <c r="DK21" s="21" t="s">
        <v>447</v>
      </c>
      <c r="DL21" s="25" t="s">
        <v>441</v>
      </c>
      <c r="DM21" s="22">
        <v>1947.81</v>
      </c>
      <c r="DN21" s="21"/>
      <c r="DO21" s="25"/>
      <c r="DP21" s="22"/>
      <c r="DQ21" s="21"/>
      <c r="DR21" s="25"/>
      <c r="DS21" s="22"/>
      <c r="DT21" s="21"/>
      <c r="DU21" s="25"/>
      <c r="DV21" s="22"/>
      <c r="DW21" s="21"/>
      <c r="DX21" s="25"/>
      <c r="DY21" s="23"/>
      <c r="DZ21" s="21" t="s">
        <v>493</v>
      </c>
      <c r="EA21" s="38" t="s">
        <v>494</v>
      </c>
      <c r="EB21" s="22">
        <v>664.61</v>
      </c>
      <c r="EC21" s="21"/>
      <c r="ED21" s="38"/>
      <c r="EE21" s="22"/>
      <c r="EF21" s="21"/>
      <c r="EG21" s="38"/>
      <c r="EH21" s="22"/>
      <c r="EI21" s="21"/>
      <c r="EJ21" s="38"/>
      <c r="EK21" s="22"/>
      <c r="EL21" s="21"/>
      <c r="EM21" s="38"/>
      <c r="EN21" s="22"/>
      <c r="EO21" s="22"/>
      <c r="EP21" s="22"/>
      <c r="EQ21" s="21" t="s">
        <v>493</v>
      </c>
      <c r="ER21" s="38" t="s">
        <v>546</v>
      </c>
      <c r="ES21" s="161">
        <v>599.27</v>
      </c>
      <c r="ET21" s="21"/>
      <c r="EU21" s="38"/>
      <c r="EV21" s="22"/>
      <c r="EW21" s="21" t="s">
        <v>566</v>
      </c>
      <c r="EX21" s="38" t="s">
        <v>565</v>
      </c>
      <c r="EY21" s="162">
        <v>729.1</v>
      </c>
      <c r="EZ21" s="21" t="s">
        <v>576</v>
      </c>
      <c r="FA21" s="38" t="s">
        <v>577</v>
      </c>
      <c r="FB21" s="161">
        <v>121.35</v>
      </c>
      <c r="FC21" s="21" t="s">
        <v>584</v>
      </c>
      <c r="FD21" s="38" t="s">
        <v>585</v>
      </c>
      <c r="FE21" s="162">
        <v>344.54</v>
      </c>
      <c r="FF21" s="21"/>
      <c r="FG21" s="38"/>
      <c r="FH21" s="22"/>
      <c r="FI21" s="21"/>
      <c r="FJ21" s="38"/>
      <c r="FK21" s="22"/>
      <c r="FL21" s="21"/>
      <c r="FM21" s="38"/>
      <c r="FN21" s="22"/>
      <c r="FO21" s="21" t="s">
        <v>516</v>
      </c>
      <c r="FP21" s="38" t="s">
        <v>609</v>
      </c>
      <c r="FQ21" s="162">
        <v>8714.25</v>
      </c>
      <c r="FR21" s="35" t="s">
        <v>616</v>
      </c>
      <c r="FS21" s="35" t="s">
        <v>617</v>
      </c>
      <c r="FT21" s="163">
        <v>488.84</v>
      </c>
      <c r="FU21" s="35"/>
      <c r="FV21" s="35"/>
      <c r="FW21" s="35"/>
      <c r="FX21" s="157" t="s">
        <v>637</v>
      </c>
      <c r="FY21" s="26" t="s">
        <v>638</v>
      </c>
      <c r="FZ21" s="140">
        <v>41164.2</v>
      </c>
    </row>
    <row r="22" spans="1:182" ht="33.75">
      <c r="A22" s="19"/>
      <c r="B22" s="19" t="s">
        <v>19</v>
      </c>
      <c r="C22" s="26">
        <v>55.82</v>
      </c>
      <c r="D22" s="19" t="s">
        <v>19</v>
      </c>
      <c r="E22" s="26">
        <v>55.82</v>
      </c>
      <c r="F22" s="19" t="s">
        <v>19</v>
      </c>
      <c r="G22" s="26">
        <v>55.82</v>
      </c>
      <c r="H22" s="19" t="s">
        <v>19</v>
      </c>
      <c r="I22" s="26">
        <v>55.82</v>
      </c>
      <c r="J22" s="19" t="s">
        <v>19</v>
      </c>
      <c r="K22" s="26">
        <v>55.82</v>
      </c>
      <c r="L22" s="19" t="s">
        <v>19</v>
      </c>
      <c r="M22" s="26">
        <v>55.82</v>
      </c>
      <c r="N22" s="19" t="s">
        <v>19</v>
      </c>
      <c r="O22" s="26">
        <v>55.82</v>
      </c>
      <c r="P22" s="19" t="s">
        <v>19</v>
      </c>
      <c r="Q22" s="26">
        <v>55.82</v>
      </c>
      <c r="R22" s="19" t="s">
        <v>19</v>
      </c>
      <c r="S22" s="20">
        <f t="shared" si="0"/>
        <v>446.56</v>
      </c>
      <c r="T22" s="19" t="s">
        <v>46</v>
      </c>
      <c r="U22" s="26"/>
      <c r="V22" s="26">
        <v>781.47</v>
      </c>
      <c r="W22" s="19"/>
      <c r="X22" s="26"/>
      <c r="Y22" s="30"/>
      <c r="Z22" s="19"/>
      <c r="AA22" s="26"/>
      <c r="AB22" s="30"/>
      <c r="AC22" s="14" t="s">
        <v>3</v>
      </c>
      <c r="AD22" s="26"/>
      <c r="AE22" s="26">
        <v>8875.22</v>
      </c>
      <c r="AF22" s="26"/>
      <c r="AG22" s="19" t="s">
        <v>141</v>
      </c>
      <c r="AH22" s="26" t="s">
        <v>142</v>
      </c>
      <c r="AI22" s="26">
        <v>964.19</v>
      </c>
      <c r="AJ22" s="19" t="s">
        <v>274</v>
      </c>
      <c r="AK22" s="26"/>
      <c r="AL22" s="26">
        <v>167.46</v>
      </c>
      <c r="AM22" s="19" t="s">
        <v>79</v>
      </c>
      <c r="AN22" s="26" t="s">
        <v>169</v>
      </c>
      <c r="AO22" s="26">
        <v>82.48</v>
      </c>
      <c r="AP22" s="19" t="s">
        <v>227</v>
      </c>
      <c r="AQ22" s="26" t="s">
        <v>231</v>
      </c>
      <c r="AR22" s="26">
        <v>135.04</v>
      </c>
      <c r="AS22" s="21" t="s">
        <v>227</v>
      </c>
      <c r="AT22" s="21" t="s">
        <v>230</v>
      </c>
      <c r="AU22" s="27">
        <v>135.04</v>
      </c>
      <c r="AV22" s="19" t="s">
        <v>348</v>
      </c>
      <c r="AW22" s="26"/>
      <c r="AX22" s="26">
        <v>948.89</v>
      </c>
      <c r="AY22" s="19" t="s">
        <v>346</v>
      </c>
      <c r="AZ22" s="26"/>
      <c r="BA22" s="26">
        <v>55.82</v>
      </c>
      <c r="BB22" s="14" t="s">
        <v>3</v>
      </c>
      <c r="BC22" s="26"/>
      <c r="BD22" s="26">
        <v>8986.85</v>
      </c>
      <c r="BE22" s="14" t="s">
        <v>3</v>
      </c>
      <c r="BF22" s="26"/>
      <c r="BG22" s="26">
        <v>8986.85</v>
      </c>
      <c r="BH22" s="14" t="s">
        <v>3</v>
      </c>
      <c r="BI22" s="26"/>
      <c r="BJ22" s="26">
        <v>8986.85</v>
      </c>
      <c r="BK22" s="14" t="s">
        <v>3</v>
      </c>
      <c r="BL22" s="26"/>
      <c r="BM22" s="26">
        <v>8986.85</v>
      </c>
      <c r="BN22" s="14" t="s">
        <v>3</v>
      </c>
      <c r="BO22" s="26"/>
      <c r="BP22" s="26">
        <v>8986.85</v>
      </c>
      <c r="BS22" s="21" t="s">
        <v>274</v>
      </c>
      <c r="BT22" s="26"/>
      <c r="BU22" s="26">
        <v>167.45</v>
      </c>
      <c r="BV22" s="21" t="s">
        <v>342</v>
      </c>
      <c r="BW22" s="21"/>
      <c r="BX22" s="26">
        <v>135.04</v>
      </c>
      <c r="BY22" s="21" t="s">
        <v>342</v>
      </c>
      <c r="BZ22" s="21"/>
      <c r="CA22" s="26">
        <v>135.04</v>
      </c>
      <c r="CB22" s="21" t="s">
        <v>342</v>
      </c>
      <c r="CC22" s="21"/>
      <c r="CD22" s="26">
        <v>135.04</v>
      </c>
      <c r="CE22" s="21" t="s">
        <v>342</v>
      </c>
      <c r="CF22" s="21"/>
      <c r="CG22" s="26">
        <v>135.04</v>
      </c>
      <c r="CH22" s="21" t="s">
        <v>342</v>
      </c>
      <c r="CI22" s="21"/>
      <c r="CJ22" s="26">
        <v>135.04</v>
      </c>
      <c r="CK22" s="21"/>
      <c r="CL22" s="21"/>
      <c r="CM22" s="26"/>
      <c r="CN22" s="21"/>
      <c r="CO22" s="21"/>
      <c r="CP22" s="26"/>
      <c r="CQ22" s="21"/>
      <c r="CR22" s="21"/>
      <c r="CS22" s="26"/>
      <c r="CT22" s="21"/>
      <c r="CU22" s="21"/>
      <c r="CV22" s="26"/>
      <c r="CW22" s="21"/>
      <c r="CX22" s="21"/>
      <c r="CY22" s="26"/>
      <c r="CZ22" s="21"/>
      <c r="DA22" s="21"/>
      <c r="DB22" s="26"/>
      <c r="DE22" s="21"/>
      <c r="DF22" s="21"/>
      <c r="DG22" s="26"/>
      <c r="DH22" s="21"/>
      <c r="DI22" s="21"/>
      <c r="DJ22" s="26"/>
      <c r="DK22" s="21" t="s">
        <v>448</v>
      </c>
      <c r="DL22" s="21" t="s">
        <v>441</v>
      </c>
      <c r="DM22" s="26">
        <v>973.89</v>
      </c>
      <c r="DN22" s="21"/>
      <c r="DO22" s="21"/>
      <c r="DP22" s="26"/>
      <c r="DQ22" s="21"/>
      <c r="DR22" s="21"/>
      <c r="DS22" s="26"/>
      <c r="DT22" s="21"/>
      <c r="DU22" s="21"/>
      <c r="DV22" s="26"/>
      <c r="DW22" s="21"/>
      <c r="DX22" s="21"/>
      <c r="DY22" s="30"/>
      <c r="DZ22" s="21" t="s">
        <v>495</v>
      </c>
      <c r="EA22" s="32" t="s">
        <v>496</v>
      </c>
      <c r="EB22" s="26">
        <v>156.57</v>
      </c>
      <c r="EC22" s="21"/>
      <c r="ED22" s="32"/>
      <c r="EE22" s="26"/>
      <c r="EF22" s="21"/>
      <c r="EG22" s="32"/>
      <c r="EH22" s="26"/>
      <c r="EI22" s="21"/>
      <c r="EJ22" s="32"/>
      <c r="EK22" s="26"/>
      <c r="EL22" s="21"/>
      <c r="EM22" s="32"/>
      <c r="EN22" s="26"/>
      <c r="EO22" s="26"/>
      <c r="EP22" s="26"/>
      <c r="EQ22" s="21" t="s">
        <v>547</v>
      </c>
      <c r="ER22" s="32" t="s">
        <v>548</v>
      </c>
      <c r="ES22" s="138">
        <v>2470.8</v>
      </c>
      <c r="ET22" s="21"/>
      <c r="EU22" s="32"/>
      <c r="EV22" s="26"/>
      <c r="EW22" s="21" t="s">
        <v>567</v>
      </c>
      <c r="EX22" s="32" t="s">
        <v>568</v>
      </c>
      <c r="EY22" s="160">
        <v>1590.2</v>
      </c>
      <c r="EZ22" s="21" t="s">
        <v>578</v>
      </c>
      <c r="FA22" s="32" t="s">
        <v>577</v>
      </c>
      <c r="FB22" s="160">
        <v>121.35</v>
      </c>
      <c r="FC22" s="21" t="s">
        <v>586</v>
      </c>
      <c r="FD22" s="32" t="s">
        <v>587</v>
      </c>
      <c r="FE22" s="160">
        <v>136.92</v>
      </c>
      <c r="FF22" s="21"/>
      <c r="FG22" s="32"/>
      <c r="FH22" s="26"/>
      <c r="FI22" s="21"/>
      <c r="FJ22" s="32"/>
      <c r="FK22" s="26"/>
      <c r="FL22" s="21"/>
      <c r="FM22" s="32"/>
      <c r="FN22" s="26"/>
      <c r="FO22" s="21" t="s">
        <v>610</v>
      </c>
      <c r="FP22" s="32" t="s">
        <v>609</v>
      </c>
      <c r="FQ22" s="138">
        <v>2259.26</v>
      </c>
      <c r="FR22" s="35"/>
      <c r="FS22" s="35"/>
      <c r="FT22" s="35"/>
      <c r="FU22" s="35"/>
      <c r="FV22" s="35"/>
      <c r="FW22" s="35"/>
      <c r="FX22" s="35" t="s">
        <v>654</v>
      </c>
      <c r="FY22" s="35" t="s">
        <v>655</v>
      </c>
      <c r="FZ22" s="140">
        <v>4500</v>
      </c>
    </row>
    <row r="23" spans="1:182" ht="24.75" customHeight="1">
      <c r="A23" s="19"/>
      <c r="B23" s="19" t="s">
        <v>19</v>
      </c>
      <c r="C23" s="26">
        <v>781.47</v>
      </c>
      <c r="D23" s="19" t="s">
        <v>19</v>
      </c>
      <c r="E23" s="26">
        <v>781.47</v>
      </c>
      <c r="F23" s="19" t="s">
        <v>19</v>
      </c>
      <c r="G23" s="26">
        <v>781.47</v>
      </c>
      <c r="H23" s="19" t="s">
        <v>19</v>
      </c>
      <c r="I23" s="26">
        <v>781.47</v>
      </c>
      <c r="J23" s="19" t="s">
        <v>19</v>
      </c>
      <c r="K23" s="26">
        <v>781.47</v>
      </c>
      <c r="L23" s="19" t="s">
        <v>19</v>
      </c>
      <c r="M23" s="26">
        <v>781.47</v>
      </c>
      <c r="N23" s="19" t="s">
        <v>19</v>
      </c>
      <c r="O23" s="26">
        <v>781.47</v>
      </c>
      <c r="P23" s="19" t="s">
        <v>19</v>
      </c>
      <c r="Q23" s="26">
        <v>781.47</v>
      </c>
      <c r="R23" s="19" t="s">
        <v>19</v>
      </c>
      <c r="S23" s="20">
        <f t="shared" si="0"/>
        <v>6251.760000000001</v>
      </c>
      <c r="T23" s="19" t="s">
        <v>43</v>
      </c>
      <c r="U23" s="26"/>
      <c r="V23" s="26">
        <v>55.82</v>
      </c>
      <c r="W23" s="19"/>
      <c r="X23" s="26"/>
      <c r="Y23" s="30"/>
      <c r="Z23" s="19"/>
      <c r="AA23" s="26"/>
      <c r="AB23" s="30"/>
      <c r="AC23" s="14" t="s">
        <v>5</v>
      </c>
      <c r="AD23" s="26"/>
      <c r="AE23" s="26">
        <v>3739.87</v>
      </c>
      <c r="AF23" s="26"/>
      <c r="AG23" s="14" t="s">
        <v>3</v>
      </c>
      <c r="AH23" s="26"/>
      <c r="AI23" s="26">
        <v>8986.85</v>
      </c>
      <c r="AJ23" s="19"/>
      <c r="AK23" s="26"/>
      <c r="AL23" s="26"/>
      <c r="AM23" s="19" t="s">
        <v>163</v>
      </c>
      <c r="AN23" s="26" t="s">
        <v>170</v>
      </c>
      <c r="AO23" s="26">
        <v>1166.47</v>
      </c>
      <c r="AP23" s="19" t="s">
        <v>144</v>
      </c>
      <c r="AQ23" s="26" t="s">
        <v>232</v>
      </c>
      <c r="AR23" s="26">
        <v>964.19</v>
      </c>
      <c r="AS23" s="14" t="s">
        <v>3</v>
      </c>
      <c r="AT23" s="26"/>
      <c r="AU23" s="26">
        <v>8986.85</v>
      </c>
      <c r="AV23" s="19" t="s">
        <v>274</v>
      </c>
      <c r="AW23" s="26"/>
      <c r="AX23" s="26">
        <v>167.46</v>
      </c>
      <c r="AY23" s="19" t="s">
        <v>347</v>
      </c>
      <c r="AZ23" s="26"/>
      <c r="BA23" s="26">
        <v>55.82</v>
      </c>
      <c r="BB23" s="14" t="s">
        <v>145</v>
      </c>
      <c r="BC23" s="26"/>
      <c r="BD23" s="26">
        <v>9545.04</v>
      </c>
      <c r="BE23" s="14" t="s">
        <v>145</v>
      </c>
      <c r="BF23" s="26"/>
      <c r="BG23" s="26">
        <v>9545.04</v>
      </c>
      <c r="BH23" s="14" t="s">
        <v>145</v>
      </c>
      <c r="BI23" s="26"/>
      <c r="BJ23" s="26">
        <v>9545.04</v>
      </c>
      <c r="BK23" s="14" t="s">
        <v>145</v>
      </c>
      <c r="BL23" s="26"/>
      <c r="BM23" s="26">
        <v>9545.04</v>
      </c>
      <c r="BN23" s="14" t="s">
        <v>145</v>
      </c>
      <c r="BO23" s="26"/>
      <c r="BP23" s="26">
        <v>9545.04</v>
      </c>
      <c r="BS23" s="19" t="s">
        <v>396</v>
      </c>
      <c r="BT23" s="26"/>
      <c r="BU23" s="26">
        <v>8986.54</v>
      </c>
      <c r="BV23" s="14" t="s">
        <v>340</v>
      </c>
      <c r="BW23" s="26"/>
      <c r="BX23" s="27">
        <v>109.02</v>
      </c>
      <c r="BY23" s="14" t="s">
        <v>340</v>
      </c>
      <c r="BZ23" s="26"/>
      <c r="CA23" s="27">
        <v>109.02</v>
      </c>
      <c r="CB23" s="14" t="s">
        <v>340</v>
      </c>
      <c r="CC23" s="26"/>
      <c r="CD23" s="27">
        <v>109.02</v>
      </c>
      <c r="CE23" s="14" t="s">
        <v>340</v>
      </c>
      <c r="CF23" s="26"/>
      <c r="CG23" s="27">
        <v>109.02</v>
      </c>
      <c r="CH23" s="14" t="s">
        <v>340</v>
      </c>
      <c r="CI23" s="26"/>
      <c r="CJ23" s="27">
        <v>109.02</v>
      </c>
      <c r="CK23" s="14" t="s">
        <v>340</v>
      </c>
      <c r="CL23" s="26"/>
      <c r="CM23" s="27">
        <v>109.02</v>
      </c>
      <c r="CN23" s="14" t="s">
        <v>340</v>
      </c>
      <c r="CO23" s="26"/>
      <c r="CP23" s="27">
        <v>109.02</v>
      </c>
      <c r="CQ23" s="14" t="s">
        <v>340</v>
      </c>
      <c r="CR23" s="26"/>
      <c r="CS23" s="27">
        <v>109.02</v>
      </c>
      <c r="CT23" s="14" t="s">
        <v>340</v>
      </c>
      <c r="CU23" s="26"/>
      <c r="CV23" s="27">
        <v>109.02</v>
      </c>
      <c r="CW23" s="14" t="s">
        <v>340</v>
      </c>
      <c r="CX23" s="26"/>
      <c r="CY23" s="27">
        <v>109.02</v>
      </c>
      <c r="CZ23" s="14" t="s">
        <v>340</v>
      </c>
      <c r="DA23" s="26"/>
      <c r="DB23" s="27">
        <v>109.02</v>
      </c>
      <c r="DE23" s="14" t="s">
        <v>340</v>
      </c>
      <c r="DF23" s="26"/>
      <c r="DG23" s="27"/>
      <c r="DH23" s="14" t="s">
        <v>340</v>
      </c>
      <c r="DI23" s="26"/>
      <c r="DJ23" s="27"/>
      <c r="DK23" s="19" t="s">
        <v>449</v>
      </c>
      <c r="DL23" s="26" t="s">
        <v>441</v>
      </c>
      <c r="DM23" s="26">
        <v>3582.65</v>
      </c>
      <c r="DN23" s="19"/>
      <c r="DO23" s="26"/>
      <c r="DP23" s="26"/>
      <c r="DQ23" s="19"/>
      <c r="DR23" s="26"/>
      <c r="DS23" s="26"/>
      <c r="DT23" s="19"/>
      <c r="DU23" s="26"/>
      <c r="DV23" s="26"/>
      <c r="DW23" s="19"/>
      <c r="DX23" s="26"/>
      <c r="DY23" s="30"/>
      <c r="DZ23" s="19" t="s">
        <v>497</v>
      </c>
      <c r="EA23" s="35" t="s">
        <v>496</v>
      </c>
      <c r="EB23" s="26">
        <v>247.01</v>
      </c>
      <c r="EC23" s="19"/>
      <c r="ED23" s="35"/>
      <c r="EE23" s="26"/>
      <c r="EF23" s="19"/>
      <c r="EG23" s="35"/>
      <c r="EH23" s="26"/>
      <c r="EI23" s="19"/>
      <c r="EJ23" s="35"/>
      <c r="EK23" s="26"/>
      <c r="EL23" s="19"/>
      <c r="EM23" s="35"/>
      <c r="EN23" s="26"/>
      <c r="EO23" s="26"/>
      <c r="EP23" s="26"/>
      <c r="EQ23" s="19" t="s">
        <v>549</v>
      </c>
      <c r="ER23" s="35" t="s">
        <v>550</v>
      </c>
      <c r="ES23" s="138">
        <v>6676.8</v>
      </c>
      <c r="ET23" s="19"/>
      <c r="EU23" s="35"/>
      <c r="EV23" s="26"/>
      <c r="EW23" s="19" t="s">
        <v>514</v>
      </c>
      <c r="EX23" s="35" t="s">
        <v>602</v>
      </c>
      <c r="EY23" s="138">
        <v>80.69</v>
      </c>
      <c r="EZ23" s="19" t="s">
        <v>672</v>
      </c>
      <c r="FA23" s="35" t="s">
        <v>577</v>
      </c>
      <c r="FB23" s="160">
        <v>21528.38</v>
      </c>
      <c r="FC23" s="98" t="s">
        <v>514</v>
      </c>
      <c r="FD23" s="35" t="s">
        <v>588</v>
      </c>
      <c r="FE23" s="138">
        <v>80.69</v>
      </c>
      <c r="FF23" s="101"/>
      <c r="FG23" s="35"/>
      <c r="FH23" s="26"/>
      <c r="FI23" s="103"/>
      <c r="FJ23" s="35"/>
      <c r="FK23" s="26"/>
      <c r="FL23" s="104"/>
      <c r="FM23" s="35"/>
      <c r="FN23" s="26"/>
      <c r="FO23" s="107" t="s">
        <v>519</v>
      </c>
      <c r="FP23" s="35" t="s">
        <v>609</v>
      </c>
      <c r="FQ23" s="160">
        <v>147.75</v>
      </c>
      <c r="FR23" s="35"/>
      <c r="FS23" s="35"/>
      <c r="FT23" s="35"/>
      <c r="FU23" s="35"/>
      <c r="FV23" s="35"/>
      <c r="FW23" s="35"/>
      <c r="FX23" s="35" t="s">
        <v>656</v>
      </c>
      <c r="FY23" s="35" t="s">
        <v>657</v>
      </c>
      <c r="FZ23" s="163">
        <v>6316.82</v>
      </c>
    </row>
    <row r="24" spans="1:182" ht="45.75" customHeight="1">
      <c r="A24" s="19"/>
      <c r="B24" s="19" t="s">
        <v>19</v>
      </c>
      <c r="C24" s="26">
        <v>55.82</v>
      </c>
      <c r="D24" s="19" t="s">
        <v>19</v>
      </c>
      <c r="E24" s="26">
        <v>55.82</v>
      </c>
      <c r="F24" s="19" t="s">
        <v>19</v>
      </c>
      <c r="G24" s="26">
        <v>55.82</v>
      </c>
      <c r="H24" s="19" t="s">
        <v>19</v>
      </c>
      <c r="I24" s="26">
        <v>55.82</v>
      </c>
      <c r="J24" s="19" t="s">
        <v>19</v>
      </c>
      <c r="K24" s="26">
        <v>55.82</v>
      </c>
      <c r="L24" s="19" t="s">
        <v>19</v>
      </c>
      <c r="M24" s="26">
        <v>55.82</v>
      </c>
      <c r="N24" s="19" t="s">
        <v>19</v>
      </c>
      <c r="O24" s="26">
        <v>55.82</v>
      </c>
      <c r="P24" s="19" t="s">
        <v>19</v>
      </c>
      <c r="Q24" s="26">
        <v>55.82</v>
      </c>
      <c r="R24" s="19" t="s">
        <v>19</v>
      </c>
      <c r="S24" s="20">
        <f t="shared" si="0"/>
        <v>446.56</v>
      </c>
      <c r="T24" s="19" t="s">
        <v>47</v>
      </c>
      <c r="U24" s="26"/>
      <c r="V24" s="26">
        <v>55.82</v>
      </c>
      <c r="W24" s="19"/>
      <c r="X24" s="26"/>
      <c r="Y24" s="30"/>
      <c r="Z24" s="19"/>
      <c r="AA24" s="26"/>
      <c r="AB24" s="30"/>
      <c r="AC24" s="19"/>
      <c r="AD24" s="19"/>
      <c r="AE24" s="19"/>
      <c r="AF24" s="19"/>
      <c r="AG24" s="19" t="s">
        <v>145</v>
      </c>
      <c r="AH24" s="26"/>
      <c r="AI24" s="26">
        <v>9545.04</v>
      </c>
      <c r="AJ24" s="19"/>
      <c r="AK24" s="26"/>
      <c r="AL24" s="26"/>
      <c r="AM24" s="19" t="s">
        <v>163</v>
      </c>
      <c r="AN24" s="26" t="s">
        <v>171</v>
      </c>
      <c r="AO24" s="26">
        <v>453.41</v>
      </c>
      <c r="AP24" s="19" t="s">
        <v>145</v>
      </c>
      <c r="AQ24" s="26"/>
      <c r="AR24" s="26">
        <v>9545.04</v>
      </c>
      <c r="AS24" s="19" t="s">
        <v>145</v>
      </c>
      <c r="AT24" s="26"/>
      <c r="AU24" s="26">
        <v>9545.04</v>
      </c>
      <c r="AV24" s="14"/>
      <c r="AW24" s="26"/>
      <c r="AX24" s="26"/>
      <c r="AY24" s="19" t="s">
        <v>274</v>
      </c>
      <c r="AZ24" s="26"/>
      <c r="BA24" s="26">
        <v>167.46</v>
      </c>
      <c r="BB24" s="19" t="s">
        <v>346</v>
      </c>
      <c r="BC24" s="26"/>
      <c r="BD24" s="26">
        <v>55.82</v>
      </c>
      <c r="BE24" s="19" t="s">
        <v>274</v>
      </c>
      <c r="BF24" s="26"/>
      <c r="BG24" s="26">
        <v>167.46</v>
      </c>
      <c r="BH24" s="19" t="s">
        <v>346</v>
      </c>
      <c r="BI24" s="26"/>
      <c r="BJ24" s="26">
        <v>55.82</v>
      </c>
      <c r="BK24" s="19" t="s">
        <v>295</v>
      </c>
      <c r="BL24" s="26" t="s">
        <v>315</v>
      </c>
      <c r="BM24" s="26">
        <v>1064.66</v>
      </c>
      <c r="BN24" s="19" t="s">
        <v>274</v>
      </c>
      <c r="BO24" s="26"/>
      <c r="BP24" s="26">
        <v>167.46</v>
      </c>
      <c r="BS24" s="19" t="s">
        <v>397</v>
      </c>
      <c r="BT24" s="26"/>
      <c r="BU24" s="26">
        <v>2790.85</v>
      </c>
      <c r="BV24" s="21" t="s">
        <v>274</v>
      </c>
      <c r="BW24" s="26"/>
      <c r="BX24" s="26">
        <v>167.45</v>
      </c>
      <c r="BY24" s="19" t="s">
        <v>372</v>
      </c>
      <c r="BZ24" s="26" t="s">
        <v>371</v>
      </c>
      <c r="CA24" s="26">
        <v>14945.27</v>
      </c>
      <c r="CB24" s="19" t="s">
        <v>396</v>
      </c>
      <c r="CC24" s="26"/>
      <c r="CD24" s="26">
        <v>8986.54</v>
      </c>
      <c r="CE24" s="19" t="s">
        <v>396</v>
      </c>
      <c r="CF24" s="26"/>
      <c r="CG24" s="26">
        <v>8986.54</v>
      </c>
      <c r="CH24" s="19" t="s">
        <v>396</v>
      </c>
      <c r="CI24" s="26"/>
      <c r="CJ24" s="26">
        <v>8986.54</v>
      </c>
      <c r="CK24" s="19" t="s">
        <v>396</v>
      </c>
      <c r="CL24" s="26"/>
      <c r="CM24" s="26">
        <v>8986.54</v>
      </c>
      <c r="CN24" s="19" t="s">
        <v>396</v>
      </c>
      <c r="CO24" s="26"/>
      <c r="CP24" s="26">
        <v>8986.54</v>
      </c>
      <c r="CQ24" s="19" t="s">
        <v>396</v>
      </c>
      <c r="CR24" s="26"/>
      <c r="CS24" s="26">
        <v>8986.54</v>
      </c>
      <c r="CT24" s="19" t="s">
        <v>396</v>
      </c>
      <c r="CU24" s="26"/>
      <c r="CV24" s="26">
        <v>8986.54</v>
      </c>
      <c r="CW24" s="19" t="s">
        <v>396</v>
      </c>
      <c r="CX24" s="26"/>
      <c r="CY24" s="26">
        <v>8986.54</v>
      </c>
      <c r="CZ24" s="19" t="s">
        <v>396</v>
      </c>
      <c r="DA24" s="26"/>
      <c r="DB24" s="26">
        <v>8986.54</v>
      </c>
      <c r="DE24" s="19" t="s">
        <v>396</v>
      </c>
      <c r="DF24" s="26"/>
      <c r="DG24" s="26">
        <v>10102.88</v>
      </c>
      <c r="DH24" s="19" t="s">
        <v>396</v>
      </c>
      <c r="DI24" s="26"/>
      <c r="DJ24" s="26">
        <v>10102.88</v>
      </c>
      <c r="DK24" s="19" t="s">
        <v>396</v>
      </c>
      <c r="DL24" s="26"/>
      <c r="DM24" s="26">
        <v>10102.88</v>
      </c>
      <c r="DN24" s="19" t="s">
        <v>396</v>
      </c>
      <c r="DO24" s="26"/>
      <c r="DP24" s="26">
        <v>10102.88</v>
      </c>
      <c r="DQ24" s="19" t="s">
        <v>396</v>
      </c>
      <c r="DR24" s="26"/>
      <c r="DS24" s="26">
        <v>10102.88</v>
      </c>
      <c r="DT24" s="19" t="s">
        <v>396</v>
      </c>
      <c r="DU24" s="26"/>
      <c r="DV24" s="26">
        <v>10102.88</v>
      </c>
      <c r="DW24" s="19" t="s">
        <v>396</v>
      </c>
      <c r="DX24" s="26"/>
      <c r="DY24" s="30">
        <v>10102.88</v>
      </c>
      <c r="DZ24" s="19" t="s">
        <v>396</v>
      </c>
      <c r="EA24" s="35"/>
      <c r="EB24" s="26">
        <v>10102.88</v>
      </c>
      <c r="EC24" s="19" t="s">
        <v>396</v>
      </c>
      <c r="ED24" s="35"/>
      <c r="EE24" s="26">
        <v>10102.88</v>
      </c>
      <c r="EF24" s="19" t="s">
        <v>396</v>
      </c>
      <c r="EG24" s="35"/>
      <c r="EH24" s="26">
        <v>10102.88</v>
      </c>
      <c r="EI24" s="19" t="s">
        <v>396</v>
      </c>
      <c r="EJ24" s="35"/>
      <c r="EK24" s="26">
        <v>10102.88</v>
      </c>
      <c r="EL24" s="19" t="s">
        <v>396</v>
      </c>
      <c r="EM24" s="35"/>
      <c r="EN24" s="26">
        <v>10102.88</v>
      </c>
      <c r="EO24" s="26"/>
      <c r="EP24" s="26"/>
      <c r="EQ24" s="19" t="s">
        <v>551</v>
      </c>
      <c r="ER24" s="35" t="s">
        <v>550</v>
      </c>
      <c r="ES24" s="138">
        <v>2003.04</v>
      </c>
      <c r="ET24" s="19"/>
      <c r="EU24" s="35"/>
      <c r="EV24" s="26"/>
      <c r="EW24" s="19" t="s">
        <v>603</v>
      </c>
      <c r="EX24" s="35" t="s">
        <v>604</v>
      </c>
      <c r="EY24" s="160">
        <v>1927.67</v>
      </c>
      <c r="EZ24" s="93" t="s">
        <v>514</v>
      </c>
      <c r="FA24" s="35" t="s">
        <v>579</v>
      </c>
      <c r="FB24" s="138">
        <v>80.69</v>
      </c>
      <c r="FC24" s="96" t="s">
        <v>110</v>
      </c>
      <c r="FD24" s="35" t="s">
        <v>589</v>
      </c>
      <c r="FE24" s="160">
        <v>221.76</v>
      </c>
      <c r="FF24" s="101"/>
      <c r="FG24" s="35"/>
      <c r="FH24" s="26"/>
      <c r="FI24" s="103"/>
      <c r="FJ24" s="35"/>
      <c r="FK24" s="26"/>
      <c r="FL24" s="104"/>
      <c r="FM24" s="35"/>
      <c r="FN24" s="26"/>
      <c r="FO24" s="107"/>
      <c r="FP24" s="35"/>
      <c r="FQ24" s="26"/>
      <c r="FR24" s="35"/>
      <c r="FS24" s="35"/>
      <c r="FT24" s="35"/>
      <c r="FU24" s="35"/>
      <c r="FV24" s="35"/>
      <c r="FW24" s="35"/>
      <c r="FX24" s="35"/>
      <c r="FY24" s="35"/>
      <c r="FZ24" s="35"/>
    </row>
    <row r="25" spans="1:182" ht="48" customHeight="1">
      <c r="A25" s="19"/>
      <c r="B25" s="19" t="s">
        <v>19</v>
      </c>
      <c r="C25" s="26">
        <v>55.82</v>
      </c>
      <c r="D25" s="19" t="s">
        <v>19</v>
      </c>
      <c r="E25" s="26">
        <v>55.82</v>
      </c>
      <c r="F25" s="19" t="s">
        <v>19</v>
      </c>
      <c r="G25" s="26">
        <v>55.82</v>
      </c>
      <c r="H25" s="19" t="s">
        <v>19</v>
      </c>
      <c r="I25" s="26">
        <v>55.82</v>
      </c>
      <c r="J25" s="19" t="s">
        <v>19</v>
      </c>
      <c r="K25" s="26">
        <v>55.82</v>
      </c>
      <c r="L25" s="19" t="s">
        <v>19</v>
      </c>
      <c r="M25" s="26">
        <v>55.82</v>
      </c>
      <c r="N25" s="19" t="s">
        <v>19</v>
      </c>
      <c r="O25" s="26">
        <v>55.82</v>
      </c>
      <c r="P25" s="19" t="s">
        <v>19</v>
      </c>
      <c r="Q25" s="26">
        <v>55.82</v>
      </c>
      <c r="R25" s="19" t="s">
        <v>19</v>
      </c>
      <c r="S25" s="20">
        <f t="shared" si="0"/>
        <v>446.56</v>
      </c>
      <c r="T25" s="19" t="s">
        <v>48</v>
      </c>
      <c r="U25" s="26"/>
      <c r="V25" s="26">
        <v>558.19</v>
      </c>
      <c r="W25" s="19"/>
      <c r="X25" s="26"/>
      <c r="Y25" s="30"/>
      <c r="Z25" s="19"/>
      <c r="AA25" s="26"/>
      <c r="AB25" s="30"/>
      <c r="AC25" s="19"/>
      <c r="AD25" s="19"/>
      <c r="AE25" s="19"/>
      <c r="AF25" s="19"/>
      <c r="AG25" s="19" t="s">
        <v>346</v>
      </c>
      <c r="AH25" s="26"/>
      <c r="AI25" s="26">
        <v>55.82</v>
      </c>
      <c r="AJ25" s="19"/>
      <c r="AK25" s="26"/>
      <c r="AL25" s="26"/>
      <c r="AM25" s="19" t="s">
        <v>172</v>
      </c>
      <c r="AN25" s="26" t="s">
        <v>173</v>
      </c>
      <c r="AO25" s="26">
        <v>715.29</v>
      </c>
      <c r="AP25" s="19" t="s">
        <v>346</v>
      </c>
      <c r="AQ25" s="26"/>
      <c r="AR25" s="26">
        <v>55.82</v>
      </c>
      <c r="AS25" s="19" t="s">
        <v>234</v>
      </c>
      <c r="AT25" s="26"/>
      <c r="AU25" s="26">
        <v>2171.4</v>
      </c>
      <c r="AV25" s="19"/>
      <c r="AW25" s="26"/>
      <c r="AX25" s="26"/>
      <c r="AY25" s="19"/>
      <c r="AZ25" s="26"/>
      <c r="BA25" s="26"/>
      <c r="BB25" s="19" t="s">
        <v>347</v>
      </c>
      <c r="BC25" s="26"/>
      <c r="BD25" s="26">
        <v>55.82</v>
      </c>
      <c r="BE25" s="19"/>
      <c r="BF25" s="26"/>
      <c r="BG25" s="26"/>
      <c r="BH25" s="19" t="s">
        <v>347</v>
      </c>
      <c r="BI25" s="26"/>
      <c r="BJ25" s="26">
        <v>55.82</v>
      </c>
      <c r="BK25" s="19" t="s">
        <v>316</v>
      </c>
      <c r="BL25" s="26" t="s">
        <v>317</v>
      </c>
      <c r="BM25" s="26">
        <v>5000</v>
      </c>
      <c r="BN25" s="19"/>
      <c r="BO25" s="26"/>
      <c r="BP25" s="26"/>
      <c r="BS25" s="19"/>
      <c r="BT25" s="26"/>
      <c r="BU25" s="26"/>
      <c r="BV25" s="19" t="s">
        <v>396</v>
      </c>
      <c r="BW25" s="26"/>
      <c r="BX25" s="26">
        <v>8986.54</v>
      </c>
      <c r="BY25" s="19" t="s">
        <v>369</v>
      </c>
      <c r="BZ25" s="26" t="s">
        <v>373</v>
      </c>
      <c r="CA25" s="26">
        <v>113.94</v>
      </c>
      <c r="CB25" s="19" t="s">
        <v>397</v>
      </c>
      <c r="CC25" s="26"/>
      <c r="CD25" s="26">
        <v>2790.85</v>
      </c>
      <c r="CE25" s="19" t="s">
        <v>397</v>
      </c>
      <c r="CF25" s="26"/>
      <c r="CG25" s="26">
        <v>2790.85</v>
      </c>
      <c r="CH25" s="19" t="s">
        <v>397</v>
      </c>
      <c r="CI25" s="26"/>
      <c r="CJ25" s="26">
        <v>2790.85</v>
      </c>
      <c r="CK25" s="19" t="s">
        <v>397</v>
      </c>
      <c r="CL25" s="26"/>
      <c r="CM25" s="26">
        <v>2790.85</v>
      </c>
      <c r="CN25" s="19" t="s">
        <v>397</v>
      </c>
      <c r="CO25" s="26"/>
      <c r="CP25" s="26">
        <v>2790.85</v>
      </c>
      <c r="CQ25" s="19" t="s">
        <v>397</v>
      </c>
      <c r="CR25" s="26"/>
      <c r="CS25" s="26">
        <v>2790.85</v>
      </c>
      <c r="CT25" s="19" t="s">
        <v>397</v>
      </c>
      <c r="CU25" s="26"/>
      <c r="CV25" s="26">
        <v>2790.85</v>
      </c>
      <c r="CW25" s="19" t="s">
        <v>397</v>
      </c>
      <c r="CX25" s="26"/>
      <c r="CY25" s="26">
        <v>2790.85</v>
      </c>
      <c r="CZ25" s="19" t="s">
        <v>397</v>
      </c>
      <c r="DA25" s="26"/>
      <c r="DB25" s="26">
        <v>2790.85</v>
      </c>
      <c r="DE25" s="19" t="s">
        <v>397</v>
      </c>
      <c r="DF25" s="26"/>
      <c r="DG25" s="26">
        <v>3125.75</v>
      </c>
      <c r="DH25" s="19" t="s">
        <v>397</v>
      </c>
      <c r="DI25" s="26"/>
      <c r="DJ25" s="26">
        <v>3125.75</v>
      </c>
      <c r="DK25" s="19" t="s">
        <v>397</v>
      </c>
      <c r="DL25" s="26"/>
      <c r="DM25" s="26">
        <v>3125.75</v>
      </c>
      <c r="DN25" s="19" t="s">
        <v>397</v>
      </c>
      <c r="DO25" s="26"/>
      <c r="DP25" s="26">
        <v>3125.75</v>
      </c>
      <c r="DQ25" s="19" t="s">
        <v>397</v>
      </c>
      <c r="DR25" s="26"/>
      <c r="DS25" s="26">
        <v>3125.75</v>
      </c>
      <c r="DT25" s="19" t="s">
        <v>397</v>
      </c>
      <c r="DU25" s="26"/>
      <c r="DV25" s="26">
        <v>3125.75</v>
      </c>
      <c r="DW25" s="19" t="s">
        <v>397</v>
      </c>
      <c r="DX25" s="26"/>
      <c r="DY25" s="30">
        <v>3125.75</v>
      </c>
      <c r="DZ25" s="19" t="s">
        <v>397</v>
      </c>
      <c r="EA25" s="35"/>
      <c r="EB25" s="26">
        <v>3125.75</v>
      </c>
      <c r="EC25" s="19" t="s">
        <v>397</v>
      </c>
      <c r="ED25" s="35"/>
      <c r="EE25" s="26">
        <v>3125.75</v>
      </c>
      <c r="EF25" s="19" t="s">
        <v>397</v>
      </c>
      <c r="EG25" s="35"/>
      <c r="EH25" s="26">
        <v>3125.75</v>
      </c>
      <c r="EI25" s="19" t="s">
        <v>397</v>
      </c>
      <c r="EJ25" s="35"/>
      <c r="EK25" s="26">
        <v>3125.75</v>
      </c>
      <c r="EL25" s="19" t="s">
        <v>397</v>
      </c>
      <c r="EM25" s="35"/>
      <c r="EN25" s="26">
        <v>3125.75</v>
      </c>
      <c r="EO25" s="26"/>
      <c r="EP25" s="26"/>
      <c r="EQ25" s="19" t="s">
        <v>552</v>
      </c>
      <c r="ER25" s="35" t="s">
        <v>550</v>
      </c>
      <c r="ES25" s="138">
        <v>494.16</v>
      </c>
      <c r="ET25" s="19"/>
      <c r="EU25" s="35"/>
      <c r="EV25" s="26"/>
      <c r="EW25" s="19" t="s">
        <v>603</v>
      </c>
      <c r="EX25" s="35" t="s">
        <v>605</v>
      </c>
      <c r="EY25" s="160">
        <v>2762.2</v>
      </c>
      <c r="EZ25" s="94" t="s">
        <v>493</v>
      </c>
      <c r="FA25" s="35" t="s">
        <v>580</v>
      </c>
      <c r="FB25" s="160">
        <v>598.73</v>
      </c>
      <c r="FC25" s="96" t="s">
        <v>493</v>
      </c>
      <c r="FD25" s="35" t="s">
        <v>590</v>
      </c>
      <c r="FE25" s="160">
        <v>641.73</v>
      </c>
      <c r="FF25" s="101"/>
      <c r="FG25" s="35"/>
      <c r="FH25" s="26"/>
      <c r="FI25" s="103"/>
      <c r="FJ25" s="35"/>
      <c r="FK25" s="26"/>
      <c r="FL25" s="104"/>
      <c r="FM25" s="35"/>
      <c r="FN25" s="26"/>
      <c r="FO25" s="107"/>
      <c r="FP25" s="35"/>
      <c r="FQ25" s="26"/>
      <c r="FR25" s="35"/>
      <c r="FS25" s="35"/>
      <c r="FT25" s="35"/>
      <c r="FU25" s="35"/>
      <c r="FV25" s="35"/>
      <c r="FW25" s="35"/>
      <c r="FX25" s="35"/>
      <c r="FY25" s="35"/>
      <c r="FZ25" s="35"/>
    </row>
    <row r="26" spans="1:182" ht="22.5">
      <c r="A26" s="19"/>
      <c r="B26" s="19" t="s">
        <v>19</v>
      </c>
      <c r="C26" s="26">
        <v>558.19</v>
      </c>
      <c r="D26" s="19" t="s">
        <v>19</v>
      </c>
      <c r="E26" s="26">
        <v>558.19</v>
      </c>
      <c r="F26" s="19" t="s">
        <v>19</v>
      </c>
      <c r="G26" s="26">
        <v>558.19</v>
      </c>
      <c r="H26" s="19" t="s">
        <v>19</v>
      </c>
      <c r="I26" s="26">
        <v>558.19</v>
      </c>
      <c r="J26" s="19" t="s">
        <v>19</v>
      </c>
      <c r="K26" s="26">
        <v>558.19</v>
      </c>
      <c r="L26" s="19" t="s">
        <v>19</v>
      </c>
      <c r="M26" s="26">
        <v>558.19</v>
      </c>
      <c r="N26" s="19" t="s">
        <v>19</v>
      </c>
      <c r="O26" s="26">
        <v>558.19</v>
      </c>
      <c r="P26" s="19" t="s">
        <v>19</v>
      </c>
      <c r="Q26" s="26">
        <v>558.19</v>
      </c>
      <c r="R26" s="19" t="s">
        <v>19</v>
      </c>
      <c r="S26" s="20">
        <f t="shared" si="0"/>
        <v>4465.52</v>
      </c>
      <c r="T26" s="19" t="s">
        <v>44</v>
      </c>
      <c r="U26" s="26"/>
      <c r="V26" s="26">
        <v>1562.93</v>
      </c>
      <c r="W26" s="19"/>
      <c r="X26" s="26"/>
      <c r="Y26" s="30"/>
      <c r="Z26" s="19"/>
      <c r="AA26" s="26"/>
      <c r="AB26" s="30"/>
      <c r="AC26" s="19"/>
      <c r="AD26" s="19"/>
      <c r="AE26" s="19"/>
      <c r="AF26" s="19"/>
      <c r="AG26" s="19" t="s">
        <v>347</v>
      </c>
      <c r="AH26" s="26"/>
      <c r="AI26" s="26">
        <v>55.82</v>
      </c>
      <c r="AJ26" s="19"/>
      <c r="AK26" s="26"/>
      <c r="AL26" s="26"/>
      <c r="AM26" s="19" t="s">
        <v>174</v>
      </c>
      <c r="AN26" s="26" t="s">
        <v>175</v>
      </c>
      <c r="AO26" s="26">
        <v>767.52</v>
      </c>
      <c r="AP26" s="19" t="s">
        <v>347</v>
      </c>
      <c r="AQ26" s="26"/>
      <c r="AR26" s="26">
        <v>55.82</v>
      </c>
      <c r="AS26" s="19" t="s">
        <v>346</v>
      </c>
      <c r="AT26" s="26"/>
      <c r="AU26" s="26">
        <v>55.82</v>
      </c>
      <c r="AV26" s="19"/>
      <c r="AW26" s="26"/>
      <c r="AX26" s="26"/>
      <c r="AY26" s="19"/>
      <c r="AZ26" s="26"/>
      <c r="BA26" s="26"/>
      <c r="BB26" s="19" t="s">
        <v>274</v>
      </c>
      <c r="BC26" s="26"/>
      <c r="BD26" s="26">
        <v>167.46</v>
      </c>
      <c r="BE26" s="19"/>
      <c r="BF26" s="26"/>
      <c r="BG26" s="26"/>
      <c r="BH26" s="19" t="s">
        <v>274</v>
      </c>
      <c r="BI26" s="26"/>
      <c r="BJ26" s="26">
        <v>167.46</v>
      </c>
      <c r="BK26" s="19" t="s">
        <v>328</v>
      </c>
      <c r="BL26" s="26"/>
      <c r="BM26" s="26">
        <v>295.55</v>
      </c>
      <c r="BN26" s="19"/>
      <c r="BO26" s="26"/>
      <c r="BP26" s="26"/>
      <c r="BS26" s="19"/>
      <c r="BT26" s="26"/>
      <c r="BU26" s="26"/>
      <c r="BV26" s="19" t="s">
        <v>397</v>
      </c>
      <c r="BW26" s="26"/>
      <c r="BX26" s="26">
        <v>2790.85</v>
      </c>
      <c r="BY26" s="19" t="s">
        <v>374</v>
      </c>
      <c r="BZ26" s="26" t="s">
        <v>375</v>
      </c>
      <c r="CA26" s="26">
        <v>18021.77</v>
      </c>
      <c r="CB26" s="19"/>
      <c r="CC26" s="26"/>
      <c r="CD26" s="26"/>
      <c r="CE26" s="19"/>
      <c r="CF26" s="26"/>
      <c r="CG26" s="26"/>
      <c r="CH26" s="19"/>
      <c r="CI26" s="26"/>
      <c r="CJ26" s="26"/>
      <c r="CK26" s="19"/>
      <c r="CL26" s="26"/>
      <c r="CM26" s="26"/>
      <c r="CN26" s="19"/>
      <c r="CO26" s="26"/>
      <c r="CP26" s="26"/>
      <c r="CQ26" s="19"/>
      <c r="CR26" s="26"/>
      <c r="CS26" s="26"/>
      <c r="CT26" s="19"/>
      <c r="CU26" s="26"/>
      <c r="CV26" s="26"/>
      <c r="CW26" s="19"/>
      <c r="CX26" s="26"/>
      <c r="CY26" s="26"/>
      <c r="CZ26" s="19"/>
      <c r="DA26" s="26"/>
      <c r="DB26" s="26"/>
      <c r="DE26" s="19"/>
      <c r="DF26" s="26"/>
      <c r="DG26" s="26"/>
      <c r="DH26" s="19"/>
      <c r="DI26" s="26"/>
      <c r="DJ26" s="26"/>
      <c r="DK26" s="19" t="s">
        <v>359</v>
      </c>
      <c r="DL26" s="26" t="s">
        <v>450</v>
      </c>
      <c r="DM26" s="26">
        <v>5789.24</v>
      </c>
      <c r="DN26" s="19"/>
      <c r="DO26" s="26"/>
      <c r="DP26" s="26"/>
      <c r="DQ26" s="19"/>
      <c r="DR26" s="26"/>
      <c r="DS26" s="26"/>
      <c r="DT26" s="19"/>
      <c r="DU26" s="26"/>
      <c r="DV26" s="26"/>
      <c r="DW26" s="19"/>
      <c r="DX26" s="26"/>
      <c r="DY26" s="30"/>
      <c r="DZ26" s="19" t="s">
        <v>498</v>
      </c>
      <c r="EA26" s="35" t="s">
        <v>499</v>
      </c>
      <c r="EB26" s="26">
        <v>517</v>
      </c>
      <c r="EC26" s="19"/>
      <c r="ED26" s="35"/>
      <c r="EE26" s="26"/>
      <c r="EF26" s="19"/>
      <c r="EG26" s="35"/>
      <c r="EH26" s="26"/>
      <c r="EI26" s="19"/>
      <c r="EJ26" s="35"/>
      <c r="EK26" s="26"/>
      <c r="EL26" s="19"/>
      <c r="EM26" s="35"/>
      <c r="EN26" s="26"/>
      <c r="EO26" s="26"/>
      <c r="EP26" s="26"/>
      <c r="EQ26" s="19" t="s">
        <v>553</v>
      </c>
      <c r="ER26" s="35" t="s">
        <v>550</v>
      </c>
      <c r="ES26" s="138">
        <v>667.68</v>
      </c>
      <c r="ET26" s="19"/>
      <c r="EU26" s="35"/>
      <c r="EV26" s="26"/>
      <c r="EW26" s="19" t="s">
        <v>639</v>
      </c>
      <c r="EX26" s="35" t="s">
        <v>606</v>
      </c>
      <c r="EY26" s="160">
        <v>364.05</v>
      </c>
      <c r="EZ26" s="19" t="s">
        <v>641</v>
      </c>
      <c r="FA26" s="35" t="s">
        <v>573</v>
      </c>
      <c r="FB26" s="138">
        <v>2009.41</v>
      </c>
      <c r="FC26" s="96" t="s">
        <v>557</v>
      </c>
      <c r="FD26" s="35" t="s">
        <v>591</v>
      </c>
      <c r="FE26" s="160">
        <v>435.54</v>
      </c>
      <c r="FF26" s="101"/>
      <c r="FG26" s="35"/>
      <c r="FH26" s="26"/>
      <c r="FI26" s="103"/>
      <c r="FJ26" s="35"/>
      <c r="FK26" s="26"/>
      <c r="FL26" s="104"/>
      <c r="FM26" s="35"/>
      <c r="FN26" s="26"/>
      <c r="FO26" s="107"/>
      <c r="FP26" s="35"/>
      <c r="FQ26" s="26"/>
      <c r="FR26" s="35"/>
      <c r="FS26" s="35"/>
      <c r="FT26" s="35"/>
      <c r="FU26" s="35"/>
      <c r="FV26" s="35"/>
      <c r="FW26" s="35"/>
      <c r="FX26" s="35"/>
      <c r="FY26" s="35"/>
      <c r="FZ26" s="35"/>
    </row>
    <row r="27" spans="1:182" ht="50.25" customHeight="1">
      <c r="A27" s="19"/>
      <c r="B27" s="19" t="s">
        <v>19</v>
      </c>
      <c r="C27" s="26">
        <v>1562.93</v>
      </c>
      <c r="D27" s="19" t="s">
        <v>19</v>
      </c>
      <c r="E27" s="26">
        <v>1562.93</v>
      </c>
      <c r="F27" s="19" t="s">
        <v>19</v>
      </c>
      <c r="G27" s="26">
        <v>1562.93</v>
      </c>
      <c r="H27" s="19" t="s">
        <v>19</v>
      </c>
      <c r="I27" s="26">
        <v>1562.93</v>
      </c>
      <c r="J27" s="19" t="s">
        <v>19</v>
      </c>
      <c r="K27" s="26">
        <v>1562.93</v>
      </c>
      <c r="L27" s="19" t="s">
        <v>19</v>
      </c>
      <c r="M27" s="26">
        <v>1562.93</v>
      </c>
      <c r="N27" s="19" t="s">
        <v>19</v>
      </c>
      <c r="O27" s="26">
        <v>1562.93</v>
      </c>
      <c r="P27" s="19" t="s">
        <v>19</v>
      </c>
      <c r="Q27" s="26">
        <v>1562.93</v>
      </c>
      <c r="R27" s="19" t="s">
        <v>19</v>
      </c>
      <c r="S27" s="20">
        <f t="shared" si="0"/>
        <v>12503.44</v>
      </c>
      <c r="T27" s="19" t="s">
        <v>45</v>
      </c>
      <c r="U27" s="26"/>
      <c r="V27" s="26">
        <v>279.1</v>
      </c>
      <c r="W27" s="19"/>
      <c r="X27" s="26"/>
      <c r="Y27" s="30"/>
      <c r="Z27" s="19"/>
      <c r="AA27" s="26"/>
      <c r="AB27" s="30"/>
      <c r="AC27" s="19"/>
      <c r="AD27" s="19"/>
      <c r="AE27" s="19"/>
      <c r="AF27" s="19"/>
      <c r="AG27" s="19" t="s">
        <v>274</v>
      </c>
      <c r="AH27" s="26"/>
      <c r="AI27" s="26">
        <v>167.46</v>
      </c>
      <c r="AJ27" s="19"/>
      <c r="AK27" s="26"/>
      <c r="AL27" s="26"/>
      <c r="AM27" s="19" t="s">
        <v>176</v>
      </c>
      <c r="AN27" s="26" t="s">
        <v>177</v>
      </c>
      <c r="AO27" s="26">
        <v>2531.21</v>
      </c>
      <c r="AP27" s="19" t="s">
        <v>274</v>
      </c>
      <c r="AQ27" s="26"/>
      <c r="AR27" s="26">
        <v>167.46</v>
      </c>
      <c r="AS27" s="19" t="s">
        <v>347</v>
      </c>
      <c r="AT27" s="26"/>
      <c r="AU27" s="26">
        <v>55.82</v>
      </c>
      <c r="AV27" s="19"/>
      <c r="AW27" s="26"/>
      <c r="AX27" s="26"/>
      <c r="AY27" s="19"/>
      <c r="AZ27" s="26"/>
      <c r="BA27" s="26"/>
      <c r="BB27" s="19"/>
      <c r="BC27" s="26"/>
      <c r="BD27" s="26"/>
      <c r="BE27" s="19"/>
      <c r="BF27" s="26"/>
      <c r="BG27" s="26"/>
      <c r="BH27" s="19"/>
      <c r="BI27" s="26"/>
      <c r="BJ27" s="26"/>
      <c r="BK27" s="19" t="s">
        <v>346</v>
      </c>
      <c r="BL27" s="26"/>
      <c r="BM27" s="26">
        <v>55.82</v>
      </c>
      <c r="BN27" s="19"/>
      <c r="BO27" s="26"/>
      <c r="BP27" s="26"/>
      <c r="BS27" s="19"/>
      <c r="BT27" s="26"/>
      <c r="BU27" s="26"/>
      <c r="BV27" s="19"/>
      <c r="BW27" s="26"/>
      <c r="BX27" s="26"/>
      <c r="BY27" s="21" t="s">
        <v>274</v>
      </c>
      <c r="BZ27" s="26"/>
      <c r="CA27" s="26">
        <v>167.45</v>
      </c>
      <c r="CB27" s="19"/>
      <c r="CC27" s="26"/>
      <c r="CD27" s="26"/>
      <c r="CE27" s="19"/>
      <c r="CF27" s="26"/>
      <c r="CG27" s="26"/>
      <c r="CH27" s="19"/>
      <c r="CI27" s="26"/>
      <c r="CJ27" s="26"/>
      <c r="CK27" s="19"/>
      <c r="CL27" s="26"/>
      <c r="CM27" s="26"/>
      <c r="CN27" s="19"/>
      <c r="CO27" s="26"/>
      <c r="CP27" s="26"/>
      <c r="CQ27" s="19"/>
      <c r="CR27" s="26"/>
      <c r="CS27" s="26"/>
      <c r="CT27" s="19"/>
      <c r="CU27" s="26"/>
      <c r="CV27" s="26"/>
      <c r="CW27" s="19"/>
      <c r="CX27" s="26"/>
      <c r="CY27" s="26"/>
      <c r="CZ27" s="19"/>
      <c r="DA27" s="26"/>
      <c r="DB27" s="26"/>
      <c r="DE27" s="19"/>
      <c r="DF27" s="26"/>
      <c r="DG27" s="26"/>
      <c r="DH27" s="19"/>
      <c r="DI27" s="26"/>
      <c r="DJ27" s="26"/>
      <c r="DK27" s="19" t="s">
        <v>361</v>
      </c>
      <c r="DL27" s="26" t="s">
        <v>450</v>
      </c>
      <c r="DM27" s="26">
        <v>681.4</v>
      </c>
      <c r="DN27" s="19"/>
      <c r="DO27" s="26"/>
      <c r="DP27" s="26"/>
      <c r="DQ27" s="19"/>
      <c r="DR27" s="26"/>
      <c r="DS27" s="26"/>
      <c r="DT27" s="19"/>
      <c r="DU27" s="26"/>
      <c r="DV27" s="26"/>
      <c r="DW27" s="19"/>
      <c r="DX27" s="26"/>
      <c r="DY27" s="30"/>
      <c r="DZ27" s="19"/>
      <c r="EA27" s="35"/>
      <c r="EB27" s="26"/>
      <c r="EC27" s="19"/>
      <c r="ED27" s="35"/>
      <c r="EE27" s="26"/>
      <c r="EF27" s="19"/>
      <c r="EG27" s="35"/>
      <c r="EH27" s="26"/>
      <c r="EI27" s="19"/>
      <c r="EJ27" s="35"/>
      <c r="EK27" s="26"/>
      <c r="EL27" s="19"/>
      <c r="EM27" s="35"/>
      <c r="EN27" s="26"/>
      <c r="EO27" s="26"/>
      <c r="EP27" s="26"/>
      <c r="EQ27" s="19" t="s">
        <v>554</v>
      </c>
      <c r="ER27" s="35" t="s">
        <v>550</v>
      </c>
      <c r="ES27" s="138">
        <v>2084.16</v>
      </c>
      <c r="ET27" s="19"/>
      <c r="EU27" s="35"/>
      <c r="EV27" s="26"/>
      <c r="EW27" s="174" t="s">
        <v>659</v>
      </c>
      <c r="EX27" s="26" t="s">
        <v>658</v>
      </c>
      <c r="EY27" s="177">
        <v>5833.14</v>
      </c>
      <c r="EZ27" s="19"/>
      <c r="FA27" s="35"/>
      <c r="FB27" s="26"/>
      <c r="FC27" s="96" t="s">
        <v>592</v>
      </c>
      <c r="FD27" s="35" t="s">
        <v>591</v>
      </c>
      <c r="FE27" s="160">
        <v>505.36</v>
      </c>
      <c r="FF27" s="101"/>
      <c r="FG27" s="35"/>
      <c r="FH27" s="26"/>
      <c r="FI27" s="103"/>
      <c r="FJ27" s="35"/>
      <c r="FK27" s="26"/>
      <c r="FL27" s="104"/>
      <c r="FM27" s="35"/>
      <c r="FN27" s="26"/>
      <c r="FO27" s="107"/>
      <c r="FP27" s="35"/>
      <c r="FQ27" s="30"/>
      <c r="FR27" s="112"/>
      <c r="FS27" s="112"/>
      <c r="FT27" s="112"/>
      <c r="FU27" s="112"/>
      <c r="FV27" s="112"/>
      <c r="FW27" s="112"/>
      <c r="FX27" s="112"/>
      <c r="FY27" s="112"/>
      <c r="FZ27" s="112"/>
    </row>
    <row r="28" spans="1:182" ht="22.5">
      <c r="A28" s="19"/>
      <c r="B28" s="19" t="s">
        <v>19</v>
      </c>
      <c r="C28" s="26">
        <v>279.1</v>
      </c>
      <c r="D28" s="19" t="s">
        <v>19</v>
      </c>
      <c r="E28" s="26">
        <v>279.1</v>
      </c>
      <c r="F28" s="19" t="s">
        <v>19</v>
      </c>
      <c r="G28" s="26">
        <v>279.1</v>
      </c>
      <c r="H28" s="19" t="s">
        <v>19</v>
      </c>
      <c r="I28" s="26">
        <v>279.1</v>
      </c>
      <c r="J28" s="19" t="s">
        <v>19</v>
      </c>
      <c r="K28" s="26">
        <v>279.1</v>
      </c>
      <c r="L28" s="19" t="s">
        <v>19</v>
      </c>
      <c r="M28" s="26">
        <v>279.1</v>
      </c>
      <c r="N28" s="19" t="s">
        <v>19</v>
      </c>
      <c r="O28" s="26">
        <v>279.1</v>
      </c>
      <c r="P28" s="19" t="s">
        <v>19</v>
      </c>
      <c r="Q28" s="26">
        <v>279.1</v>
      </c>
      <c r="R28" s="19" t="s">
        <v>19</v>
      </c>
      <c r="S28" s="20">
        <f t="shared" si="0"/>
        <v>2232.7999999999997</v>
      </c>
      <c r="T28" s="14" t="s">
        <v>3</v>
      </c>
      <c r="U28" s="26"/>
      <c r="V28" s="26">
        <v>8875.22</v>
      </c>
      <c r="W28" s="19"/>
      <c r="X28" s="26"/>
      <c r="Y28" s="30"/>
      <c r="Z28" s="19"/>
      <c r="AA28" s="26"/>
      <c r="AB28" s="30"/>
      <c r="AC28" s="19"/>
      <c r="AD28" s="19"/>
      <c r="AE28" s="19"/>
      <c r="AF28" s="19"/>
      <c r="AG28" s="19"/>
      <c r="AH28" s="26"/>
      <c r="AI28" s="26"/>
      <c r="AJ28" s="19"/>
      <c r="AK28" s="26"/>
      <c r="AL28" s="26"/>
      <c r="AM28" s="19" t="s">
        <v>178</v>
      </c>
      <c r="AN28" s="26" t="s">
        <v>179</v>
      </c>
      <c r="AO28" s="26">
        <v>386.85</v>
      </c>
      <c r="AP28" s="19"/>
      <c r="AQ28" s="26"/>
      <c r="AR28" s="26"/>
      <c r="AS28" s="19" t="s">
        <v>274</v>
      </c>
      <c r="AT28" s="26"/>
      <c r="AU28" s="26">
        <v>167.46</v>
      </c>
      <c r="AV28" s="19"/>
      <c r="AW28" s="26"/>
      <c r="AX28" s="26"/>
      <c r="AY28" s="19"/>
      <c r="AZ28" s="26"/>
      <c r="BA28" s="26"/>
      <c r="BB28" s="19"/>
      <c r="BC28" s="26"/>
      <c r="BD28" s="26"/>
      <c r="BE28" s="19"/>
      <c r="BF28" s="26"/>
      <c r="BG28" s="26"/>
      <c r="BH28" s="19"/>
      <c r="BI28" s="26"/>
      <c r="BJ28" s="26"/>
      <c r="BK28" s="19" t="s">
        <v>347</v>
      </c>
      <c r="BL28" s="26"/>
      <c r="BM28" s="26">
        <v>55.82</v>
      </c>
      <c r="BN28" s="19"/>
      <c r="BO28" s="26"/>
      <c r="BP28" s="26"/>
      <c r="BS28" s="19"/>
      <c r="BT28" s="26"/>
      <c r="BU28" s="26"/>
      <c r="BV28" s="19"/>
      <c r="BW28" s="26"/>
      <c r="BX28" s="26"/>
      <c r="BY28" s="19" t="s">
        <v>396</v>
      </c>
      <c r="BZ28" s="26"/>
      <c r="CA28" s="26">
        <v>8986.54</v>
      </c>
      <c r="CB28" s="19"/>
      <c r="CC28" s="26"/>
      <c r="CD28" s="26"/>
      <c r="CE28" s="19"/>
      <c r="CF28" s="26"/>
      <c r="CG28" s="26"/>
      <c r="CH28" s="19"/>
      <c r="CI28" s="26"/>
      <c r="CJ28" s="26"/>
      <c r="CK28" s="19"/>
      <c r="CL28" s="26"/>
      <c r="CM28" s="26"/>
      <c r="CN28" s="19"/>
      <c r="CO28" s="26"/>
      <c r="CP28" s="26"/>
      <c r="CQ28" s="19"/>
      <c r="CR28" s="26"/>
      <c r="CS28" s="26"/>
      <c r="CT28" s="19"/>
      <c r="CU28" s="26"/>
      <c r="CV28" s="26"/>
      <c r="CW28" s="19"/>
      <c r="CX28" s="26"/>
      <c r="CY28" s="26"/>
      <c r="CZ28" s="19"/>
      <c r="DA28" s="26"/>
      <c r="DB28" s="26"/>
      <c r="DE28" s="19"/>
      <c r="DF28" s="26"/>
      <c r="DG28" s="26"/>
      <c r="DH28" s="19"/>
      <c r="DI28" s="26"/>
      <c r="DJ28" s="26"/>
      <c r="DK28" s="19" t="s">
        <v>362</v>
      </c>
      <c r="DL28" s="26" t="s">
        <v>450</v>
      </c>
      <c r="DM28" s="26">
        <v>4447.44</v>
      </c>
      <c r="DN28" s="19"/>
      <c r="DO28" s="26"/>
      <c r="DP28" s="26"/>
      <c r="DQ28" s="19"/>
      <c r="DR28" s="26"/>
      <c r="DS28" s="26"/>
      <c r="DT28" s="19"/>
      <c r="DU28" s="26"/>
      <c r="DV28" s="26"/>
      <c r="DW28" s="19"/>
      <c r="DX28" s="26"/>
      <c r="DY28" s="30"/>
      <c r="DZ28" s="19"/>
      <c r="EA28" s="35"/>
      <c r="EB28" s="26"/>
      <c r="EC28" s="19"/>
      <c r="ED28" s="35"/>
      <c r="EE28" s="26"/>
      <c r="EF28" s="19"/>
      <c r="EG28" s="35"/>
      <c r="EH28" s="26"/>
      <c r="EI28" s="19"/>
      <c r="EJ28" s="35"/>
      <c r="EK28" s="26"/>
      <c r="EL28" s="19"/>
      <c r="EM28" s="35"/>
      <c r="EN28" s="26"/>
      <c r="EO28" s="26"/>
      <c r="EP28" s="26"/>
      <c r="EQ28" s="19" t="s">
        <v>555</v>
      </c>
      <c r="ER28" s="35" t="s">
        <v>556</v>
      </c>
      <c r="ES28" s="138">
        <v>1042.05</v>
      </c>
      <c r="ET28" s="19"/>
      <c r="EU28" s="35"/>
      <c r="EV28" s="26"/>
      <c r="EW28" s="19"/>
      <c r="EX28" s="35"/>
      <c r="EY28" s="26"/>
      <c r="EZ28" s="19"/>
      <c r="FA28" s="35"/>
      <c r="FB28" s="26"/>
      <c r="FC28" s="99" t="s">
        <v>514</v>
      </c>
      <c r="FD28" s="35" t="s">
        <v>593</v>
      </c>
      <c r="FE28" s="138">
        <v>80.69</v>
      </c>
      <c r="FF28" s="101"/>
      <c r="FG28" s="35"/>
      <c r="FH28" s="26"/>
      <c r="FI28" s="103"/>
      <c r="FJ28" s="35"/>
      <c r="FK28" s="26"/>
      <c r="FL28" s="104"/>
      <c r="FM28" s="35"/>
      <c r="FN28" s="26"/>
      <c r="FO28" s="107"/>
      <c r="FP28" s="35"/>
      <c r="FQ28" s="30"/>
      <c r="FR28" s="112"/>
      <c r="FS28" s="112"/>
      <c r="FT28" s="112"/>
      <c r="FU28" s="112"/>
      <c r="FV28" s="112"/>
      <c r="FW28" s="112"/>
      <c r="FX28" s="112"/>
      <c r="FY28" s="112"/>
      <c r="FZ28" s="112"/>
    </row>
    <row r="29" spans="1:182" s="1" customFormat="1" ht="22.5">
      <c r="A29" s="14"/>
      <c r="B29" s="19" t="s">
        <v>19</v>
      </c>
      <c r="C29" s="26">
        <v>8875.22</v>
      </c>
      <c r="D29" s="19" t="s">
        <v>19</v>
      </c>
      <c r="E29" s="26">
        <v>8875.22</v>
      </c>
      <c r="F29" s="19" t="s">
        <v>19</v>
      </c>
      <c r="G29" s="26">
        <v>8875.22</v>
      </c>
      <c r="H29" s="19" t="s">
        <v>19</v>
      </c>
      <c r="I29" s="26">
        <v>8875.22</v>
      </c>
      <c r="J29" s="19" t="s">
        <v>19</v>
      </c>
      <c r="K29" s="26">
        <v>8875.22</v>
      </c>
      <c r="L29" s="19" t="s">
        <v>19</v>
      </c>
      <c r="M29" s="26">
        <v>8875.22</v>
      </c>
      <c r="N29" s="19" t="s">
        <v>19</v>
      </c>
      <c r="O29" s="26">
        <v>8875.22</v>
      </c>
      <c r="P29" s="19" t="s">
        <v>19</v>
      </c>
      <c r="Q29" s="26">
        <v>8875.22</v>
      </c>
      <c r="R29" s="19" t="s">
        <v>19</v>
      </c>
      <c r="S29" s="20">
        <f t="shared" si="0"/>
        <v>71001.76</v>
      </c>
      <c r="T29" s="14" t="s">
        <v>5</v>
      </c>
      <c r="U29" s="26"/>
      <c r="V29" s="26">
        <v>3739.87</v>
      </c>
      <c r="W29" s="37"/>
      <c r="X29" s="26"/>
      <c r="Y29" s="30"/>
      <c r="Z29" s="37"/>
      <c r="AA29" s="26"/>
      <c r="AB29" s="30"/>
      <c r="AC29" s="19"/>
      <c r="AD29" s="19"/>
      <c r="AE29" s="19"/>
      <c r="AF29" s="19"/>
      <c r="AG29" s="37"/>
      <c r="AH29" s="26"/>
      <c r="AI29" s="26"/>
      <c r="AJ29" s="37"/>
      <c r="AK29" s="26"/>
      <c r="AL29" s="26"/>
      <c r="AM29" s="37" t="s">
        <v>180</v>
      </c>
      <c r="AN29" s="26" t="s">
        <v>181</v>
      </c>
      <c r="AO29" s="26">
        <v>831.16</v>
      </c>
      <c r="AP29" s="37"/>
      <c r="AQ29" s="26"/>
      <c r="AR29" s="26"/>
      <c r="AS29" s="37"/>
      <c r="AT29" s="26"/>
      <c r="AU29" s="26"/>
      <c r="AV29" s="37"/>
      <c r="AW29" s="26"/>
      <c r="AX29" s="26"/>
      <c r="AY29" s="37"/>
      <c r="AZ29" s="26"/>
      <c r="BA29" s="26"/>
      <c r="BB29" s="37"/>
      <c r="BC29" s="26"/>
      <c r="BD29" s="26"/>
      <c r="BE29" s="37"/>
      <c r="BF29" s="26"/>
      <c r="BG29" s="26"/>
      <c r="BH29" s="37"/>
      <c r="BI29" s="26"/>
      <c r="BJ29" s="26"/>
      <c r="BK29" s="19" t="s">
        <v>274</v>
      </c>
      <c r="BL29" s="26"/>
      <c r="BM29" s="26">
        <v>167.46</v>
      </c>
      <c r="BN29" s="37"/>
      <c r="BO29" s="26"/>
      <c r="BP29" s="26"/>
      <c r="BQ29" s="10"/>
      <c r="BR29" s="10"/>
      <c r="BS29" s="37"/>
      <c r="BT29" s="26"/>
      <c r="BU29" s="26"/>
      <c r="BV29" s="37"/>
      <c r="BW29" s="26"/>
      <c r="BX29" s="26"/>
      <c r="BY29" s="19" t="s">
        <v>397</v>
      </c>
      <c r="BZ29" s="26"/>
      <c r="CA29" s="26">
        <v>2790.85</v>
      </c>
      <c r="CB29" s="37"/>
      <c r="CC29" s="26"/>
      <c r="CD29" s="26"/>
      <c r="CE29" s="37"/>
      <c r="CF29" s="26"/>
      <c r="CG29" s="26"/>
      <c r="CH29" s="37"/>
      <c r="CI29" s="26"/>
      <c r="CJ29" s="26"/>
      <c r="CK29" s="37"/>
      <c r="CL29" s="26"/>
      <c r="CM29" s="26"/>
      <c r="CN29" s="37"/>
      <c r="CO29" s="26"/>
      <c r="CP29" s="26"/>
      <c r="CQ29" s="37"/>
      <c r="CR29" s="26"/>
      <c r="CS29" s="26"/>
      <c r="CT29" s="37"/>
      <c r="CU29" s="26"/>
      <c r="CV29" s="26"/>
      <c r="CW29" s="37"/>
      <c r="CX29" s="26"/>
      <c r="CY29" s="26"/>
      <c r="CZ29" s="37"/>
      <c r="DA29" s="26"/>
      <c r="DB29" s="26"/>
      <c r="DC29" s="10"/>
      <c r="DD29" s="10"/>
      <c r="DE29" s="37"/>
      <c r="DF29" s="26"/>
      <c r="DG29" s="26"/>
      <c r="DH29" s="37"/>
      <c r="DI29" s="26"/>
      <c r="DJ29" s="26"/>
      <c r="DK29" s="37" t="s">
        <v>425</v>
      </c>
      <c r="DL29" s="26" t="s">
        <v>451</v>
      </c>
      <c r="DM29" s="26">
        <v>958.48</v>
      </c>
      <c r="DN29" s="37"/>
      <c r="DO29" s="26"/>
      <c r="DP29" s="26"/>
      <c r="DQ29" s="37"/>
      <c r="DR29" s="26"/>
      <c r="DS29" s="26"/>
      <c r="DT29" s="37"/>
      <c r="DU29" s="26"/>
      <c r="DV29" s="26"/>
      <c r="DW29" s="37"/>
      <c r="DX29" s="26"/>
      <c r="DY29" s="30"/>
      <c r="DZ29" s="37"/>
      <c r="EA29" s="35"/>
      <c r="EB29" s="26"/>
      <c r="EC29" s="37"/>
      <c r="ED29" s="35"/>
      <c r="EE29" s="26"/>
      <c r="EF29" s="37"/>
      <c r="EG29" s="35"/>
      <c r="EH29" s="26"/>
      <c r="EI29" s="37"/>
      <c r="EJ29" s="35"/>
      <c r="EK29" s="26"/>
      <c r="EL29" s="37"/>
      <c r="EM29" s="35"/>
      <c r="EN29" s="26"/>
      <c r="EO29" s="26"/>
      <c r="EP29" s="26"/>
      <c r="EQ29" s="37" t="s">
        <v>557</v>
      </c>
      <c r="ER29" s="35" t="s">
        <v>558</v>
      </c>
      <c r="ES29" s="160">
        <v>435.54</v>
      </c>
      <c r="ET29" s="37"/>
      <c r="EU29" s="35"/>
      <c r="EV29" s="26"/>
      <c r="EW29" s="37"/>
      <c r="EX29" s="35"/>
      <c r="EY29" s="26"/>
      <c r="EZ29" s="37"/>
      <c r="FA29" s="35"/>
      <c r="FB29" s="26"/>
      <c r="FC29" s="37" t="s">
        <v>110</v>
      </c>
      <c r="FD29" s="35" t="s">
        <v>594</v>
      </c>
      <c r="FE29" s="160">
        <v>221.76</v>
      </c>
      <c r="FF29" s="37"/>
      <c r="FG29" s="35"/>
      <c r="FH29" s="26"/>
      <c r="FI29" s="37"/>
      <c r="FJ29" s="35"/>
      <c r="FK29" s="26"/>
      <c r="FL29" s="37"/>
      <c r="FM29" s="35"/>
      <c r="FN29" s="26"/>
      <c r="FO29" s="37"/>
      <c r="FP29" s="35"/>
      <c r="FQ29" s="30"/>
      <c r="FR29" s="146"/>
      <c r="FS29" s="146"/>
      <c r="FT29" s="146"/>
      <c r="FU29" s="146"/>
      <c r="FV29" s="146"/>
      <c r="FW29" s="146"/>
      <c r="FX29" s="146"/>
      <c r="FY29" s="146"/>
      <c r="FZ29" s="146"/>
    </row>
    <row r="30" spans="1:182" s="1" customFormat="1" ht="33.75">
      <c r="A30" s="14"/>
      <c r="B30" s="19" t="s">
        <v>19</v>
      </c>
      <c r="C30" s="26">
        <v>167.46</v>
      </c>
      <c r="D30" s="19" t="s">
        <v>19</v>
      </c>
      <c r="E30" s="26">
        <v>167.46</v>
      </c>
      <c r="F30" s="19" t="s">
        <v>19</v>
      </c>
      <c r="G30" s="26">
        <v>167.46</v>
      </c>
      <c r="H30" s="19" t="s">
        <v>19</v>
      </c>
      <c r="I30" s="26">
        <v>167.46</v>
      </c>
      <c r="J30" s="19" t="s">
        <v>19</v>
      </c>
      <c r="K30" s="26">
        <v>167.46</v>
      </c>
      <c r="L30" s="19" t="s">
        <v>19</v>
      </c>
      <c r="M30" s="26">
        <v>167.46</v>
      </c>
      <c r="N30" s="19" t="s">
        <v>19</v>
      </c>
      <c r="O30" s="26">
        <v>167.46</v>
      </c>
      <c r="P30" s="19" t="s">
        <v>19</v>
      </c>
      <c r="Q30" s="26">
        <v>167.46</v>
      </c>
      <c r="R30" s="19" t="s">
        <v>19</v>
      </c>
      <c r="S30" s="20">
        <f t="shared" si="0"/>
        <v>1339.68</v>
      </c>
      <c r="T30" s="19" t="s">
        <v>18</v>
      </c>
      <c r="U30" s="26"/>
      <c r="V30" s="26">
        <v>682.26</v>
      </c>
      <c r="W30" s="19"/>
      <c r="X30" s="26"/>
      <c r="Y30" s="30"/>
      <c r="Z30" s="19"/>
      <c r="AA30" s="26"/>
      <c r="AB30" s="30"/>
      <c r="AC30" s="19"/>
      <c r="AD30" s="19"/>
      <c r="AE30" s="19"/>
      <c r="AF30" s="19"/>
      <c r="AG30" s="19"/>
      <c r="AH30" s="26"/>
      <c r="AI30" s="26"/>
      <c r="AJ30" s="19"/>
      <c r="AK30" s="26"/>
      <c r="AL30" s="26"/>
      <c r="AM30" s="19" t="s">
        <v>182</v>
      </c>
      <c r="AN30" s="26" t="s">
        <v>183</v>
      </c>
      <c r="AO30" s="26">
        <v>1199.73</v>
      </c>
      <c r="AP30" s="19"/>
      <c r="AQ30" s="26"/>
      <c r="AR30" s="26"/>
      <c r="AS30" s="19"/>
      <c r="AT30" s="26"/>
      <c r="AU30" s="26"/>
      <c r="AV30" s="19"/>
      <c r="AW30" s="26"/>
      <c r="AX30" s="26"/>
      <c r="AY30" s="19"/>
      <c r="AZ30" s="26"/>
      <c r="BA30" s="26"/>
      <c r="BB30" s="19"/>
      <c r="BC30" s="26"/>
      <c r="BD30" s="26"/>
      <c r="BE30" s="19"/>
      <c r="BF30" s="26"/>
      <c r="BG30" s="26"/>
      <c r="BH30" s="19"/>
      <c r="BI30" s="26"/>
      <c r="BJ30" s="26"/>
      <c r="BK30" s="19"/>
      <c r="BL30" s="26"/>
      <c r="BM30" s="26"/>
      <c r="BN30" s="19"/>
      <c r="BO30" s="26"/>
      <c r="BP30" s="26"/>
      <c r="BQ30" s="10"/>
      <c r="BR30" s="10"/>
      <c r="BS30" s="19"/>
      <c r="BT30" s="26"/>
      <c r="BU30" s="26"/>
      <c r="BV30" s="19"/>
      <c r="BW30" s="26"/>
      <c r="BX30" s="26"/>
      <c r="BY30" s="19"/>
      <c r="BZ30" s="26"/>
      <c r="CA30" s="26"/>
      <c r="CB30" s="19"/>
      <c r="CC30" s="26"/>
      <c r="CD30" s="26"/>
      <c r="CE30" s="19"/>
      <c r="CF30" s="26"/>
      <c r="CG30" s="26"/>
      <c r="CH30" s="19"/>
      <c r="CI30" s="26"/>
      <c r="CJ30" s="26"/>
      <c r="CK30" s="19"/>
      <c r="CL30" s="26"/>
      <c r="CM30" s="26"/>
      <c r="CN30" s="19"/>
      <c r="CO30" s="26"/>
      <c r="CP30" s="26"/>
      <c r="CQ30" s="19"/>
      <c r="CR30" s="26"/>
      <c r="CS30" s="26"/>
      <c r="CT30" s="19"/>
      <c r="CU30" s="26"/>
      <c r="CV30" s="26"/>
      <c r="CW30" s="19"/>
      <c r="CX30" s="26"/>
      <c r="CY30" s="26"/>
      <c r="CZ30" s="19"/>
      <c r="DA30" s="26"/>
      <c r="DB30" s="26"/>
      <c r="DC30" s="10"/>
      <c r="DD30" s="10"/>
      <c r="DE30" s="19"/>
      <c r="DF30" s="26"/>
      <c r="DG30" s="26"/>
      <c r="DH30" s="19"/>
      <c r="DI30" s="26"/>
      <c r="DJ30" s="26"/>
      <c r="DK30" s="19" t="s">
        <v>240</v>
      </c>
      <c r="DL30" s="26" t="s">
        <v>452</v>
      </c>
      <c r="DM30" s="26">
        <v>205.33</v>
      </c>
      <c r="DN30" s="19"/>
      <c r="DO30" s="26"/>
      <c r="DP30" s="26"/>
      <c r="DQ30" s="19"/>
      <c r="DR30" s="26"/>
      <c r="DS30" s="26"/>
      <c r="DT30" s="19"/>
      <c r="DU30" s="26"/>
      <c r="DV30" s="26"/>
      <c r="DW30" s="19"/>
      <c r="DX30" s="26"/>
      <c r="DY30" s="30"/>
      <c r="DZ30" s="19"/>
      <c r="EA30" s="35"/>
      <c r="EB30" s="26"/>
      <c r="EC30" s="19"/>
      <c r="ED30" s="35"/>
      <c r="EE30" s="26"/>
      <c r="EF30" s="19"/>
      <c r="EG30" s="35"/>
      <c r="EH30" s="26"/>
      <c r="EI30" s="19"/>
      <c r="EJ30" s="35"/>
      <c r="EK30" s="26"/>
      <c r="EL30" s="19"/>
      <c r="EM30" s="35"/>
      <c r="EN30" s="26"/>
      <c r="EO30" s="26"/>
      <c r="EP30" s="26"/>
      <c r="EQ30" s="90" t="s">
        <v>559</v>
      </c>
      <c r="ER30" s="35" t="s">
        <v>558</v>
      </c>
      <c r="ES30" s="138">
        <v>546.83</v>
      </c>
      <c r="ET30" s="19"/>
      <c r="EU30" s="35"/>
      <c r="EV30" s="26"/>
      <c r="EW30" s="19"/>
      <c r="EX30" s="35"/>
      <c r="EY30" s="26"/>
      <c r="EZ30" s="19"/>
      <c r="FA30" s="35"/>
      <c r="FB30" s="26"/>
      <c r="FC30" s="96" t="s">
        <v>595</v>
      </c>
      <c r="FD30" s="35" t="s">
        <v>596</v>
      </c>
      <c r="FE30" s="160">
        <v>2112.56</v>
      </c>
      <c r="FF30" s="101"/>
      <c r="FG30" s="35"/>
      <c r="FH30" s="26"/>
      <c r="FI30" s="103"/>
      <c r="FJ30" s="35"/>
      <c r="FK30" s="26"/>
      <c r="FL30" s="104"/>
      <c r="FM30" s="35"/>
      <c r="FN30" s="26"/>
      <c r="FO30" s="107"/>
      <c r="FP30" s="35"/>
      <c r="FQ30" s="30"/>
      <c r="FR30" s="146"/>
      <c r="FS30" s="146"/>
      <c r="FT30" s="146"/>
      <c r="FU30" s="146"/>
      <c r="FV30" s="146"/>
      <c r="FW30" s="146"/>
      <c r="FX30" s="146"/>
      <c r="FY30" s="146"/>
      <c r="FZ30" s="146"/>
    </row>
    <row r="31" spans="1:182" s="1" customFormat="1" ht="33.75">
      <c r="A31" s="14"/>
      <c r="B31" s="19" t="s">
        <v>19</v>
      </c>
      <c r="C31" s="26">
        <v>111.64</v>
      </c>
      <c r="D31" s="19" t="s">
        <v>19</v>
      </c>
      <c r="E31" s="26">
        <v>111.64</v>
      </c>
      <c r="F31" s="19" t="s">
        <v>19</v>
      </c>
      <c r="G31" s="26">
        <v>111.64</v>
      </c>
      <c r="H31" s="19" t="s">
        <v>19</v>
      </c>
      <c r="I31" s="26">
        <v>111.64</v>
      </c>
      <c r="J31" s="19" t="s">
        <v>19</v>
      </c>
      <c r="K31" s="26">
        <v>111.64</v>
      </c>
      <c r="L31" s="19" t="s">
        <v>19</v>
      </c>
      <c r="M31" s="26">
        <v>111.64</v>
      </c>
      <c r="N31" s="19" t="s">
        <v>19</v>
      </c>
      <c r="O31" s="26">
        <v>111.64</v>
      </c>
      <c r="P31" s="19" t="s">
        <v>19</v>
      </c>
      <c r="Q31" s="26">
        <v>111.64</v>
      </c>
      <c r="R31" s="19" t="s">
        <v>19</v>
      </c>
      <c r="S31" s="20">
        <f t="shared" si="0"/>
        <v>893.12</v>
      </c>
      <c r="T31" s="19"/>
      <c r="U31" s="26"/>
      <c r="V31" s="26"/>
      <c r="W31" s="19"/>
      <c r="X31" s="26"/>
      <c r="Y31" s="30"/>
      <c r="Z31" s="19"/>
      <c r="AA31" s="26"/>
      <c r="AB31" s="30"/>
      <c r="AC31" s="19"/>
      <c r="AD31" s="19"/>
      <c r="AE31" s="19"/>
      <c r="AF31" s="19"/>
      <c r="AG31" s="19"/>
      <c r="AH31" s="26"/>
      <c r="AI31" s="26"/>
      <c r="AJ31" s="19"/>
      <c r="AK31" s="26"/>
      <c r="AL31" s="26"/>
      <c r="AM31" s="19" t="s">
        <v>184</v>
      </c>
      <c r="AN31" s="26" t="s">
        <v>185</v>
      </c>
      <c r="AO31" s="26">
        <v>82.77</v>
      </c>
      <c r="AP31" s="19"/>
      <c r="AQ31" s="26"/>
      <c r="AR31" s="26"/>
      <c r="AS31" s="19"/>
      <c r="AT31" s="26"/>
      <c r="AU31" s="26"/>
      <c r="AV31" s="19"/>
      <c r="AW31" s="26"/>
      <c r="AX31" s="26"/>
      <c r="AY31" s="19"/>
      <c r="AZ31" s="26"/>
      <c r="BA31" s="26"/>
      <c r="BB31" s="19"/>
      <c r="BC31" s="26"/>
      <c r="BD31" s="26"/>
      <c r="BE31" s="19"/>
      <c r="BF31" s="26"/>
      <c r="BG31" s="26"/>
      <c r="BH31" s="19"/>
      <c r="BI31" s="26"/>
      <c r="BJ31" s="26"/>
      <c r="BK31" s="19"/>
      <c r="BL31" s="26"/>
      <c r="BM31" s="26"/>
      <c r="BN31" s="19"/>
      <c r="BO31" s="26"/>
      <c r="BP31" s="26"/>
      <c r="BQ31" s="10"/>
      <c r="BR31" s="10"/>
      <c r="BS31" s="19"/>
      <c r="BT31" s="26"/>
      <c r="BU31" s="26"/>
      <c r="BV31" s="19"/>
      <c r="BW31" s="26"/>
      <c r="BX31" s="26"/>
      <c r="BY31" s="19"/>
      <c r="BZ31" s="26"/>
      <c r="CA31" s="26"/>
      <c r="CB31" s="19"/>
      <c r="CC31" s="26"/>
      <c r="CD31" s="26"/>
      <c r="CE31" s="19"/>
      <c r="CF31" s="26"/>
      <c r="CG31" s="26"/>
      <c r="CH31" s="19"/>
      <c r="CI31" s="26"/>
      <c r="CJ31" s="26"/>
      <c r="CK31" s="19"/>
      <c r="CL31" s="26"/>
      <c r="CM31" s="26"/>
      <c r="CN31" s="19"/>
      <c r="CO31" s="26"/>
      <c r="CP31" s="26"/>
      <c r="CQ31" s="19"/>
      <c r="CR31" s="26"/>
      <c r="CS31" s="26"/>
      <c r="CT31" s="19"/>
      <c r="CU31" s="26"/>
      <c r="CV31" s="26"/>
      <c r="CW31" s="19"/>
      <c r="CX31" s="26"/>
      <c r="CY31" s="26"/>
      <c r="CZ31" s="19"/>
      <c r="DA31" s="26"/>
      <c r="DB31" s="26"/>
      <c r="DC31" s="10"/>
      <c r="DD31" s="10"/>
      <c r="DE31" s="19"/>
      <c r="DF31" s="26"/>
      <c r="DG31" s="26"/>
      <c r="DH31" s="19"/>
      <c r="DI31" s="26"/>
      <c r="DJ31" s="26"/>
      <c r="DK31" s="21" t="s">
        <v>144</v>
      </c>
      <c r="DL31" s="25"/>
      <c r="DM31" s="22">
        <v>1155.55</v>
      </c>
      <c r="DN31" s="21" t="s">
        <v>144</v>
      </c>
      <c r="DO31" s="25"/>
      <c r="DP31" s="22">
        <v>1155.55</v>
      </c>
      <c r="DQ31" s="21" t="s">
        <v>144</v>
      </c>
      <c r="DR31" s="25"/>
      <c r="DS31" s="22">
        <v>1155.55</v>
      </c>
      <c r="DT31" s="21" t="s">
        <v>144</v>
      </c>
      <c r="DU31" s="25"/>
      <c r="DV31" s="22">
        <v>1155.55</v>
      </c>
      <c r="DW31" s="21" t="s">
        <v>144</v>
      </c>
      <c r="DX31" s="25"/>
      <c r="DY31" s="23">
        <v>1155.55</v>
      </c>
      <c r="DZ31" s="21" t="s">
        <v>144</v>
      </c>
      <c r="EA31" s="38"/>
      <c r="EB31" s="22">
        <v>1155.55</v>
      </c>
      <c r="EC31" s="21" t="s">
        <v>144</v>
      </c>
      <c r="ED31" s="38"/>
      <c r="EE31" s="22">
        <v>1155.55</v>
      </c>
      <c r="EF31" s="21" t="s">
        <v>144</v>
      </c>
      <c r="EG31" s="38"/>
      <c r="EH31" s="22">
        <v>1155.55</v>
      </c>
      <c r="EI31" s="21" t="s">
        <v>144</v>
      </c>
      <c r="EJ31" s="38"/>
      <c r="EK31" s="22">
        <v>1155.55</v>
      </c>
      <c r="EL31" s="21" t="s">
        <v>144</v>
      </c>
      <c r="EM31" s="38"/>
      <c r="EN31" s="22">
        <v>1155.55</v>
      </c>
      <c r="EO31" s="22"/>
      <c r="EP31" s="22"/>
      <c r="EQ31" s="21" t="s">
        <v>560</v>
      </c>
      <c r="ER31" s="38" t="s">
        <v>561</v>
      </c>
      <c r="ES31" s="161">
        <v>1987.75</v>
      </c>
      <c r="ET31" s="21"/>
      <c r="EU31" s="38"/>
      <c r="EV31" s="22"/>
      <c r="EW31" s="21"/>
      <c r="EX31" s="38"/>
      <c r="EY31" s="22"/>
      <c r="EZ31" s="21"/>
      <c r="FA31" s="38"/>
      <c r="FB31" s="22"/>
      <c r="FC31" s="21" t="s">
        <v>586</v>
      </c>
      <c r="FD31" s="38" t="s">
        <v>594</v>
      </c>
      <c r="FE31" s="161">
        <v>68.46</v>
      </c>
      <c r="FF31" s="21"/>
      <c r="FG31" s="38"/>
      <c r="FH31" s="22"/>
      <c r="FI31" s="21"/>
      <c r="FJ31" s="38"/>
      <c r="FK31" s="22"/>
      <c r="FL31" s="21"/>
      <c r="FM31" s="38"/>
      <c r="FN31" s="22"/>
      <c r="FO31" s="21"/>
      <c r="FP31" s="38"/>
      <c r="FQ31" s="23"/>
      <c r="FR31" s="146"/>
      <c r="FS31" s="146"/>
      <c r="FT31" s="146"/>
      <c r="FU31" s="146"/>
      <c r="FV31" s="146"/>
      <c r="FW31" s="146"/>
      <c r="FX31" s="146"/>
      <c r="FY31" s="146"/>
      <c r="FZ31" s="146"/>
    </row>
    <row r="32" spans="1:182" s="1" customFormat="1" ht="22.5">
      <c r="A32" s="14"/>
      <c r="B32" s="19" t="s">
        <v>19</v>
      </c>
      <c r="C32" s="26">
        <v>3739.87</v>
      </c>
      <c r="D32" s="19" t="s">
        <v>19</v>
      </c>
      <c r="E32" s="26">
        <v>3739.87</v>
      </c>
      <c r="F32" s="19" t="s">
        <v>19</v>
      </c>
      <c r="G32" s="26">
        <v>3739.87</v>
      </c>
      <c r="H32" s="19" t="s">
        <v>19</v>
      </c>
      <c r="I32" s="26">
        <v>3739.87</v>
      </c>
      <c r="J32" s="19" t="s">
        <v>19</v>
      </c>
      <c r="K32" s="26">
        <v>3739.87</v>
      </c>
      <c r="L32" s="19" t="s">
        <v>19</v>
      </c>
      <c r="M32" s="26">
        <v>3739.87</v>
      </c>
      <c r="N32" s="19" t="s">
        <v>19</v>
      </c>
      <c r="O32" s="26">
        <v>3739.87</v>
      </c>
      <c r="P32" s="19" t="s">
        <v>19</v>
      </c>
      <c r="Q32" s="26">
        <v>3739.87</v>
      </c>
      <c r="R32" s="19" t="s">
        <v>19</v>
      </c>
      <c r="S32" s="20">
        <f t="shared" si="0"/>
        <v>29918.959999999995</v>
      </c>
      <c r="T32" s="37"/>
      <c r="U32" s="26"/>
      <c r="V32" s="26"/>
      <c r="W32" s="37"/>
      <c r="X32" s="26"/>
      <c r="Y32" s="30"/>
      <c r="Z32" s="37"/>
      <c r="AA32" s="26"/>
      <c r="AB32" s="30"/>
      <c r="AC32" s="19"/>
      <c r="AD32" s="19"/>
      <c r="AE32" s="19"/>
      <c r="AF32" s="19"/>
      <c r="AG32" s="37"/>
      <c r="AH32" s="26"/>
      <c r="AI32" s="26"/>
      <c r="AJ32" s="37"/>
      <c r="AK32" s="26"/>
      <c r="AL32" s="26"/>
      <c r="AM32" s="37" t="s">
        <v>184</v>
      </c>
      <c r="AN32" s="26" t="s">
        <v>186</v>
      </c>
      <c r="AO32" s="26">
        <v>82.77</v>
      </c>
      <c r="AP32" s="37"/>
      <c r="AQ32" s="26"/>
      <c r="AR32" s="26"/>
      <c r="AS32" s="37"/>
      <c r="AT32" s="26"/>
      <c r="AU32" s="26"/>
      <c r="AV32" s="37"/>
      <c r="AW32" s="26"/>
      <c r="AX32" s="26"/>
      <c r="AY32" s="37"/>
      <c r="AZ32" s="26"/>
      <c r="BA32" s="26"/>
      <c r="BB32" s="37"/>
      <c r="BC32" s="26"/>
      <c r="BD32" s="26"/>
      <c r="BE32" s="37"/>
      <c r="BF32" s="26"/>
      <c r="BG32" s="26"/>
      <c r="BH32" s="37"/>
      <c r="BI32" s="26"/>
      <c r="BJ32" s="26"/>
      <c r="BK32" s="37"/>
      <c r="BL32" s="26"/>
      <c r="BM32" s="26"/>
      <c r="BN32" s="37"/>
      <c r="BO32" s="26"/>
      <c r="BP32" s="26"/>
      <c r="BQ32" s="10"/>
      <c r="BR32" s="10"/>
      <c r="BS32" s="37"/>
      <c r="BT32" s="26"/>
      <c r="BU32" s="26"/>
      <c r="BV32" s="37"/>
      <c r="BW32" s="26"/>
      <c r="BX32" s="26"/>
      <c r="BY32" s="37"/>
      <c r="BZ32" s="26"/>
      <c r="CA32" s="26"/>
      <c r="CB32" s="37"/>
      <c r="CC32" s="26"/>
      <c r="CD32" s="26"/>
      <c r="CE32" s="37"/>
      <c r="CF32" s="26"/>
      <c r="CG32" s="26"/>
      <c r="CH32" s="37"/>
      <c r="CI32" s="26"/>
      <c r="CJ32" s="26"/>
      <c r="CK32" s="37"/>
      <c r="CL32" s="26"/>
      <c r="CM32" s="26"/>
      <c r="CN32" s="37"/>
      <c r="CO32" s="26"/>
      <c r="CP32" s="26"/>
      <c r="CQ32" s="37"/>
      <c r="CR32" s="26"/>
      <c r="CS32" s="26"/>
      <c r="CT32" s="37"/>
      <c r="CU32" s="26"/>
      <c r="CV32" s="26"/>
      <c r="CW32" s="37"/>
      <c r="CX32" s="26"/>
      <c r="CY32" s="26"/>
      <c r="CZ32" s="37"/>
      <c r="DA32" s="26"/>
      <c r="DB32" s="26"/>
      <c r="DC32" s="10"/>
      <c r="DD32" s="10"/>
      <c r="DE32" s="37"/>
      <c r="DF32" s="26"/>
      <c r="DG32" s="26"/>
      <c r="DH32" s="37"/>
      <c r="DI32" s="26"/>
      <c r="DJ32" s="26"/>
      <c r="DK32" s="19" t="s">
        <v>340</v>
      </c>
      <c r="DL32" s="26"/>
      <c r="DM32" s="26">
        <v>109.02</v>
      </c>
      <c r="DN32" s="19" t="s">
        <v>340</v>
      </c>
      <c r="DO32" s="26"/>
      <c r="DP32" s="26">
        <v>109.02</v>
      </c>
      <c r="DQ32" s="19" t="s">
        <v>340</v>
      </c>
      <c r="DR32" s="26"/>
      <c r="DS32" s="26">
        <v>109.02</v>
      </c>
      <c r="DT32" s="19" t="s">
        <v>340</v>
      </c>
      <c r="DU32" s="26"/>
      <c r="DV32" s="26">
        <v>109.02</v>
      </c>
      <c r="DW32" s="19" t="s">
        <v>340</v>
      </c>
      <c r="DX32" s="26"/>
      <c r="DY32" s="30">
        <v>109.02</v>
      </c>
      <c r="DZ32" s="19" t="s">
        <v>340</v>
      </c>
      <c r="EA32" s="35" t="s">
        <v>485</v>
      </c>
      <c r="EB32" s="26">
        <v>109.02</v>
      </c>
      <c r="EC32" s="19" t="s">
        <v>340</v>
      </c>
      <c r="ED32" s="35"/>
      <c r="EE32" s="26">
        <v>109.02</v>
      </c>
      <c r="EF32" s="19" t="s">
        <v>340</v>
      </c>
      <c r="EG32" s="35"/>
      <c r="EH32" s="26">
        <v>109.02</v>
      </c>
      <c r="EI32" s="19" t="s">
        <v>340</v>
      </c>
      <c r="EJ32" s="35"/>
      <c r="EK32" s="26">
        <v>109.02</v>
      </c>
      <c r="EL32" s="19" t="s">
        <v>340</v>
      </c>
      <c r="EM32" s="35"/>
      <c r="EN32" s="26">
        <v>109.02</v>
      </c>
      <c r="EO32" s="26"/>
      <c r="EP32" s="26"/>
      <c r="EQ32" s="92" t="s">
        <v>514</v>
      </c>
      <c r="ER32" s="35" t="s">
        <v>569</v>
      </c>
      <c r="ES32" s="138">
        <v>80.69</v>
      </c>
      <c r="ET32" s="19"/>
      <c r="EU32" s="35"/>
      <c r="EV32" s="26"/>
      <c r="EW32" s="19"/>
      <c r="EX32" s="35"/>
      <c r="EY32" s="26"/>
      <c r="EZ32" s="19"/>
      <c r="FA32" s="35"/>
      <c r="FB32" s="26"/>
      <c r="FC32" s="96" t="s">
        <v>599</v>
      </c>
      <c r="FD32" s="35" t="s">
        <v>600</v>
      </c>
      <c r="FE32" s="138">
        <v>39229.53</v>
      </c>
      <c r="FF32" s="101"/>
      <c r="FG32" s="35"/>
      <c r="FH32" s="26"/>
      <c r="FI32" s="103"/>
      <c r="FJ32" s="35"/>
      <c r="FK32" s="26"/>
      <c r="FL32" s="104"/>
      <c r="FM32" s="35"/>
      <c r="FN32" s="26"/>
      <c r="FO32" s="107"/>
      <c r="FP32" s="35"/>
      <c r="FQ32" s="30"/>
      <c r="FR32" s="146"/>
      <c r="FS32" s="146"/>
      <c r="FT32" s="146"/>
      <c r="FU32" s="146"/>
      <c r="FV32" s="146"/>
      <c r="FW32" s="146"/>
      <c r="FX32" s="146"/>
      <c r="FY32" s="146"/>
      <c r="FZ32" s="146"/>
    </row>
    <row r="33" spans="1:182" s="1" customFormat="1" ht="33.75">
      <c r="A33" s="14"/>
      <c r="B33" s="19" t="s">
        <v>24</v>
      </c>
      <c r="C33" s="26">
        <v>5763.34</v>
      </c>
      <c r="D33" s="19" t="s">
        <v>25</v>
      </c>
      <c r="E33" s="26">
        <v>5603.88</v>
      </c>
      <c r="F33" s="19" t="s">
        <v>25</v>
      </c>
      <c r="G33" s="26">
        <v>5603.88</v>
      </c>
      <c r="H33" s="19" t="s">
        <v>26</v>
      </c>
      <c r="I33" s="26">
        <v>5740.56</v>
      </c>
      <c r="J33" s="19" t="s">
        <v>27</v>
      </c>
      <c r="K33" s="26">
        <v>5649.44</v>
      </c>
      <c r="L33" s="19" t="s">
        <v>27</v>
      </c>
      <c r="M33" s="26">
        <v>5649.44</v>
      </c>
      <c r="N33" s="19" t="s">
        <v>31</v>
      </c>
      <c r="O33" s="26">
        <v>5717.78</v>
      </c>
      <c r="P33" s="26" t="s">
        <v>34</v>
      </c>
      <c r="Q33" s="26">
        <v>5786.12</v>
      </c>
      <c r="R33" s="19" t="s">
        <v>35</v>
      </c>
      <c r="S33" s="20">
        <f t="shared" si="0"/>
        <v>45514.44</v>
      </c>
      <c r="T33" s="26"/>
      <c r="U33" s="26"/>
      <c r="V33" s="26"/>
      <c r="W33" s="26"/>
      <c r="X33" s="26"/>
      <c r="Y33" s="30"/>
      <c r="Z33" s="26"/>
      <c r="AA33" s="26"/>
      <c r="AB33" s="30"/>
      <c r="AC33" s="19"/>
      <c r="AD33" s="19"/>
      <c r="AE33" s="19"/>
      <c r="AF33" s="19"/>
      <c r="AG33" s="26"/>
      <c r="AH33" s="26"/>
      <c r="AI33" s="26"/>
      <c r="AJ33" s="26"/>
      <c r="AK33" s="26"/>
      <c r="AL33" s="26"/>
      <c r="AM33" s="26" t="s">
        <v>187</v>
      </c>
      <c r="AN33" s="26" t="s">
        <v>188</v>
      </c>
      <c r="AO33" s="26">
        <v>832.8</v>
      </c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10"/>
      <c r="BR33" s="10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10"/>
      <c r="DD33" s="10"/>
      <c r="DE33" s="26"/>
      <c r="DF33" s="26"/>
      <c r="DG33" s="26"/>
      <c r="DH33" s="26"/>
      <c r="DI33" s="26"/>
      <c r="DJ33" s="26"/>
      <c r="DK33" s="21" t="s">
        <v>342</v>
      </c>
      <c r="DL33" s="21"/>
      <c r="DM33" s="26">
        <v>144.18</v>
      </c>
      <c r="DN33" s="21" t="s">
        <v>342</v>
      </c>
      <c r="DO33" s="21"/>
      <c r="DP33" s="26">
        <v>144.18</v>
      </c>
      <c r="DQ33" s="21" t="s">
        <v>342</v>
      </c>
      <c r="DR33" s="21"/>
      <c r="DS33" s="26">
        <v>144.18</v>
      </c>
      <c r="DT33" s="21" t="s">
        <v>342</v>
      </c>
      <c r="DU33" s="21"/>
      <c r="DV33" s="26">
        <v>144.18</v>
      </c>
      <c r="DW33" s="21"/>
      <c r="DX33" s="21"/>
      <c r="DY33" s="30"/>
      <c r="DZ33" s="21"/>
      <c r="EA33" s="32"/>
      <c r="EB33" s="26"/>
      <c r="EC33" s="21"/>
      <c r="ED33" s="32"/>
      <c r="EE33" s="26"/>
      <c r="EF33" s="21"/>
      <c r="EG33" s="32"/>
      <c r="EH33" s="26"/>
      <c r="EI33" s="21"/>
      <c r="EJ33" s="32"/>
      <c r="EK33" s="26"/>
      <c r="EL33" s="21"/>
      <c r="EM33" s="32"/>
      <c r="EN33" s="26"/>
      <c r="EO33" s="26"/>
      <c r="EP33" s="26"/>
      <c r="EQ33" s="21" t="s">
        <v>514</v>
      </c>
      <c r="ER33" s="32" t="s">
        <v>570</v>
      </c>
      <c r="ES33" s="138">
        <v>80.69</v>
      </c>
      <c r="ET33" s="21"/>
      <c r="EU33" s="32"/>
      <c r="EV33" s="26"/>
      <c r="EW33" s="21"/>
      <c r="EX33" s="32"/>
      <c r="EY33" s="26"/>
      <c r="EZ33" s="21"/>
      <c r="FA33" s="32"/>
      <c r="FB33" s="26"/>
      <c r="FC33" s="37" t="s">
        <v>618</v>
      </c>
      <c r="FD33" s="26" t="s">
        <v>619</v>
      </c>
      <c r="FE33" s="160">
        <v>1198.55</v>
      </c>
      <c r="FF33" s="21"/>
      <c r="FG33" s="32"/>
      <c r="FH33" s="26"/>
      <c r="FI33" s="21"/>
      <c r="FJ33" s="32"/>
      <c r="FK33" s="26"/>
      <c r="FL33" s="21"/>
      <c r="FM33" s="32"/>
      <c r="FN33" s="26"/>
      <c r="FO33" s="21"/>
      <c r="FP33" s="32"/>
      <c r="FQ33" s="30"/>
      <c r="FR33" s="146"/>
      <c r="FS33" s="146"/>
      <c r="FT33" s="146"/>
      <c r="FU33" s="146"/>
      <c r="FV33" s="146"/>
      <c r="FW33" s="146"/>
      <c r="FX33" s="146"/>
      <c r="FY33" s="146"/>
      <c r="FZ33" s="146"/>
    </row>
    <row r="34" spans="1:182" s="1" customFormat="1" ht="22.5">
      <c r="A34" s="14"/>
      <c r="B34" s="19" t="s">
        <v>24</v>
      </c>
      <c r="C34" s="26">
        <v>4037.88</v>
      </c>
      <c r="D34" s="19" t="s">
        <v>25</v>
      </c>
      <c r="E34" s="26">
        <v>3926.16</v>
      </c>
      <c r="F34" s="19" t="s">
        <v>25</v>
      </c>
      <c r="G34" s="26">
        <v>3926.16</v>
      </c>
      <c r="H34" s="19" t="s">
        <v>26</v>
      </c>
      <c r="I34" s="26">
        <v>4021.92</v>
      </c>
      <c r="J34" s="19" t="s">
        <v>27</v>
      </c>
      <c r="K34" s="26">
        <v>3958.08</v>
      </c>
      <c r="L34" s="19" t="s">
        <v>27</v>
      </c>
      <c r="M34" s="26">
        <v>3958.08</v>
      </c>
      <c r="N34" s="19" t="s">
        <v>31</v>
      </c>
      <c r="O34" s="26">
        <v>4005.96</v>
      </c>
      <c r="P34" s="26" t="s">
        <v>34</v>
      </c>
      <c r="Q34" s="26">
        <v>4053.84</v>
      </c>
      <c r="R34" s="19" t="s">
        <v>35</v>
      </c>
      <c r="S34" s="20">
        <f t="shared" si="0"/>
        <v>31888.079999999998</v>
      </c>
      <c r="T34" s="26"/>
      <c r="U34" s="26"/>
      <c r="V34" s="26"/>
      <c r="W34" s="26"/>
      <c r="X34" s="26"/>
      <c r="Y34" s="30"/>
      <c r="Z34" s="26"/>
      <c r="AA34" s="26"/>
      <c r="AB34" s="30"/>
      <c r="AC34" s="19"/>
      <c r="AD34" s="19"/>
      <c r="AE34" s="19"/>
      <c r="AF34" s="19"/>
      <c r="AG34" s="26"/>
      <c r="AH34" s="26"/>
      <c r="AI34" s="26"/>
      <c r="AJ34" s="26"/>
      <c r="AK34" s="26"/>
      <c r="AL34" s="26"/>
      <c r="AM34" s="26" t="s">
        <v>189</v>
      </c>
      <c r="AN34" s="26" t="s">
        <v>190</v>
      </c>
      <c r="AO34" s="26">
        <v>8386.81</v>
      </c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10"/>
      <c r="BR34" s="10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10"/>
      <c r="DD34" s="10"/>
      <c r="DE34" s="26"/>
      <c r="DF34" s="26"/>
      <c r="DG34" s="26"/>
      <c r="DH34" s="26"/>
      <c r="DI34" s="26"/>
      <c r="DJ34" s="26"/>
      <c r="DK34" s="26" t="s">
        <v>453</v>
      </c>
      <c r="DL34" s="26" t="s">
        <v>454</v>
      </c>
      <c r="DM34" s="26">
        <v>25114.5</v>
      </c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30"/>
      <c r="DZ34" s="26"/>
      <c r="EA34" s="35"/>
      <c r="EB34" s="26"/>
      <c r="EC34" s="26"/>
      <c r="ED34" s="35"/>
      <c r="EE34" s="26"/>
      <c r="EF34" s="26"/>
      <c r="EG34" s="35"/>
      <c r="EH34" s="26"/>
      <c r="EI34" s="26"/>
      <c r="EJ34" s="35"/>
      <c r="EK34" s="26"/>
      <c r="EL34" s="26"/>
      <c r="EM34" s="35"/>
      <c r="EN34" s="26"/>
      <c r="EO34" s="26"/>
      <c r="EP34" s="26"/>
      <c r="EQ34" s="26" t="s">
        <v>571</v>
      </c>
      <c r="ER34" s="35" t="s">
        <v>570</v>
      </c>
      <c r="ES34" s="160">
        <v>68.33</v>
      </c>
      <c r="ET34" s="26"/>
      <c r="EU34" s="35"/>
      <c r="EV34" s="26"/>
      <c r="EW34" s="26"/>
      <c r="EX34" s="35"/>
      <c r="EY34" s="26"/>
      <c r="EZ34" s="26"/>
      <c r="FA34" s="35"/>
      <c r="FB34" s="26"/>
      <c r="FC34" s="26" t="s">
        <v>557</v>
      </c>
      <c r="FD34" s="35" t="s">
        <v>620</v>
      </c>
      <c r="FE34" s="160">
        <v>435.54</v>
      </c>
      <c r="FF34" s="26"/>
      <c r="FG34" s="35"/>
      <c r="FH34" s="26"/>
      <c r="FI34" s="26"/>
      <c r="FJ34" s="35"/>
      <c r="FK34" s="26"/>
      <c r="FL34" s="26"/>
      <c r="FM34" s="35"/>
      <c r="FN34" s="26"/>
      <c r="FO34" s="26"/>
      <c r="FP34" s="35"/>
      <c r="FQ34" s="30"/>
      <c r="FR34" s="146"/>
      <c r="FS34" s="146"/>
      <c r="FT34" s="146"/>
      <c r="FU34" s="146"/>
      <c r="FV34" s="146"/>
      <c r="FW34" s="146"/>
      <c r="FX34" s="146"/>
      <c r="FY34" s="146"/>
      <c r="FZ34" s="146"/>
    </row>
    <row r="35" spans="1:182" s="1" customFormat="1" ht="22.5">
      <c r="A35" s="14"/>
      <c r="B35" s="19" t="s">
        <v>24</v>
      </c>
      <c r="C35" s="26">
        <v>16581.62</v>
      </c>
      <c r="D35" s="19" t="s">
        <v>25</v>
      </c>
      <c r="E35" s="26">
        <v>16122.84</v>
      </c>
      <c r="F35" s="19" t="s">
        <v>25</v>
      </c>
      <c r="G35" s="26">
        <v>16122.84</v>
      </c>
      <c r="H35" s="19" t="s">
        <v>26</v>
      </c>
      <c r="I35" s="26">
        <v>16516.08</v>
      </c>
      <c r="J35" s="19" t="s">
        <v>27</v>
      </c>
      <c r="K35" s="26">
        <v>16253.92</v>
      </c>
      <c r="L35" s="19" t="s">
        <v>27</v>
      </c>
      <c r="M35" s="26">
        <v>16253.92</v>
      </c>
      <c r="N35" s="19" t="s">
        <v>31</v>
      </c>
      <c r="O35" s="26">
        <v>16450.54</v>
      </c>
      <c r="P35" s="26" t="s">
        <v>34</v>
      </c>
      <c r="Q35" s="26">
        <v>16647.16</v>
      </c>
      <c r="R35" s="19" t="s">
        <v>35</v>
      </c>
      <c r="S35" s="20">
        <f t="shared" si="0"/>
        <v>130948.92000000001</v>
      </c>
      <c r="T35" s="26"/>
      <c r="U35" s="26"/>
      <c r="V35" s="26"/>
      <c r="W35" s="26"/>
      <c r="X35" s="26"/>
      <c r="Y35" s="30"/>
      <c r="Z35" s="26"/>
      <c r="AA35" s="26"/>
      <c r="AB35" s="30"/>
      <c r="AC35" s="19"/>
      <c r="AD35" s="19"/>
      <c r="AE35" s="19"/>
      <c r="AF35" s="19"/>
      <c r="AG35" s="26"/>
      <c r="AH35" s="26"/>
      <c r="AI35" s="26"/>
      <c r="AJ35" s="26"/>
      <c r="AK35" s="26"/>
      <c r="AL35" s="26"/>
      <c r="AM35" s="26" t="s">
        <v>182</v>
      </c>
      <c r="AN35" s="26" t="s">
        <v>191</v>
      </c>
      <c r="AO35" s="26">
        <v>488.61</v>
      </c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10"/>
      <c r="BR35" s="10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10"/>
      <c r="DD35" s="10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30"/>
      <c r="DZ35" s="26"/>
      <c r="EA35" s="35"/>
      <c r="EB35" s="26"/>
      <c r="EC35" s="26"/>
      <c r="ED35" s="35"/>
      <c r="EE35" s="26"/>
      <c r="EF35" s="26"/>
      <c r="EG35" s="35"/>
      <c r="EH35" s="26"/>
      <c r="EI35" s="26"/>
      <c r="EJ35" s="35"/>
      <c r="EK35" s="26"/>
      <c r="EL35" s="26"/>
      <c r="EM35" s="35"/>
      <c r="EN35" s="26"/>
      <c r="EO35" s="26"/>
      <c r="EP35" s="26"/>
      <c r="EQ35" s="26"/>
      <c r="ER35" s="35"/>
      <c r="ES35" s="26"/>
      <c r="ET35" s="26"/>
      <c r="EU35" s="35"/>
      <c r="EV35" s="26"/>
      <c r="EW35" s="26"/>
      <c r="EX35" s="35"/>
      <c r="EY35" s="26"/>
      <c r="EZ35" s="26"/>
      <c r="FA35" s="35"/>
      <c r="FB35" s="26"/>
      <c r="FC35" s="26" t="s">
        <v>621</v>
      </c>
      <c r="FD35" s="35" t="s">
        <v>620</v>
      </c>
      <c r="FE35" s="160">
        <v>7283.22</v>
      </c>
      <c r="FF35" s="26"/>
      <c r="FG35" s="35"/>
      <c r="FH35" s="26"/>
      <c r="FI35" s="26"/>
      <c r="FJ35" s="35"/>
      <c r="FK35" s="26"/>
      <c r="FL35" s="26"/>
      <c r="FM35" s="35"/>
      <c r="FN35" s="26"/>
      <c r="FO35" s="26"/>
      <c r="FP35" s="35"/>
      <c r="FQ35" s="30"/>
      <c r="FR35" s="146"/>
      <c r="FS35" s="146"/>
      <c r="FT35" s="146"/>
      <c r="FU35" s="146"/>
      <c r="FV35" s="146"/>
      <c r="FW35" s="146"/>
      <c r="FX35" s="146"/>
      <c r="FY35" s="146"/>
      <c r="FZ35" s="146"/>
    </row>
    <row r="36" spans="1:182" ht="37.5" customHeight="1">
      <c r="A36" s="17"/>
      <c r="B36" s="187" t="s">
        <v>7</v>
      </c>
      <c r="C36" s="187"/>
      <c r="D36" s="187" t="s">
        <v>7</v>
      </c>
      <c r="E36" s="187"/>
      <c r="F36" s="187" t="s">
        <v>7</v>
      </c>
      <c r="G36" s="187"/>
      <c r="H36" s="187" t="s">
        <v>7</v>
      </c>
      <c r="I36" s="187"/>
      <c r="J36" s="187" t="s">
        <v>7</v>
      </c>
      <c r="K36" s="187"/>
      <c r="L36" s="187" t="s">
        <v>7</v>
      </c>
      <c r="M36" s="187"/>
      <c r="N36" s="187" t="s">
        <v>7</v>
      </c>
      <c r="O36" s="187"/>
      <c r="P36" s="187" t="s">
        <v>7</v>
      </c>
      <c r="Q36" s="187"/>
      <c r="R36" s="187" t="s">
        <v>7</v>
      </c>
      <c r="S36" s="187"/>
      <c r="T36" s="187"/>
      <c r="U36" s="187"/>
      <c r="V36" s="8"/>
      <c r="W36" s="187"/>
      <c r="X36" s="187"/>
      <c r="Y36" s="8"/>
      <c r="Z36" s="187"/>
      <c r="AA36" s="187"/>
      <c r="AB36" s="8"/>
      <c r="AC36" s="19"/>
      <c r="AD36" s="19"/>
      <c r="AE36" s="19"/>
      <c r="AF36" s="19"/>
      <c r="AG36" s="187"/>
      <c r="AH36" s="187"/>
      <c r="AI36" s="8"/>
      <c r="AJ36" s="187"/>
      <c r="AK36" s="187"/>
      <c r="AL36" s="8"/>
      <c r="AM36" s="19" t="s">
        <v>225</v>
      </c>
      <c r="AN36" s="26" t="s">
        <v>226</v>
      </c>
      <c r="AO36" s="8">
        <v>109.02</v>
      </c>
      <c r="AP36" s="187"/>
      <c r="AQ36" s="187"/>
      <c r="AR36" s="8"/>
      <c r="AS36" s="187"/>
      <c r="AT36" s="187"/>
      <c r="AU36" s="8"/>
      <c r="AV36" s="187"/>
      <c r="AW36" s="187"/>
      <c r="AX36" s="8"/>
      <c r="AY36" s="187"/>
      <c r="AZ36" s="187"/>
      <c r="BA36" s="8"/>
      <c r="BB36" s="187"/>
      <c r="BC36" s="187"/>
      <c r="BD36" s="8"/>
      <c r="BE36" s="187"/>
      <c r="BF36" s="187"/>
      <c r="BG36" s="8"/>
      <c r="BH36" s="187"/>
      <c r="BI36" s="187"/>
      <c r="BJ36" s="8"/>
      <c r="BK36" s="187"/>
      <c r="BL36" s="187"/>
      <c r="BM36" s="8"/>
      <c r="BN36" s="187"/>
      <c r="BO36" s="187"/>
      <c r="BP36" s="8"/>
      <c r="BS36" s="187"/>
      <c r="BT36" s="187"/>
      <c r="BU36" s="8"/>
      <c r="BV36" s="187"/>
      <c r="BW36" s="187"/>
      <c r="BX36" s="8"/>
      <c r="BY36" s="187"/>
      <c r="BZ36" s="187"/>
      <c r="CA36" s="8"/>
      <c r="CB36" s="187"/>
      <c r="CC36" s="187"/>
      <c r="CD36" s="8"/>
      <c r="CE36" s="187"/>
      <c r="CF36" s="187"/>
      <c r="CG36" s="8"/>
      <c r="CH36" s="187"/>
      <c r="CI36" s="187"/>
      <c r="CJ36" s="8"/>
      <c r="CK36" s="187"/>
      <c r="CL36" s="187"/>
      <c r="CM36" s="8"/>
      <c r="CN36" s="187"/>
      <c r="CO36" s="187"/>
      <c r="CP36" s="8"/>
      <c r="CQ36" s="187"/>
      <c r="CR36" s="187"/>
      <c r="CS36" s="8"/>
      <c r="CT36" s="187"/>
      <c r="CU36" s="187"/>
      <c r="CV36" s="8"/>
      <c r="CW36" s="187"/>
      <c r="CX36" s="187"/>
      <c r="CY36" s="8"/>
      <c r="CZ36" s="187"/>
      <c r="DA36" s="187"/>
      <c r="DB36" s="8"/>
      <c r="DE36" s="187"/>
      <c r="DF36" s="187"/>
      <c r="DG36" s="8"/>
      <c r="DH36" s="187"/>
      <c r="DI36" s="187"/>
      <c r="DJ36" s="8"/>
      <c r="DK36" s="187"/>
      <c r="DL36" s="187"/>
      <c r="DM36" s="8"/>
      <c r="DN36" s="187"/>
      <c r="DO36" s="187"/>
      <c r="DP36" s="8"/>
      <c r="DQ36" s="187"/>
      <c r="DR36" s="187"/>
      <c r="DS36" s="8"/>
      <c r="DT36" s="187"/>
      <c r="DU36" s="187"/>
      <c r="DV36" s="8"/>
      <c r="DW36" s="187"/>
      <c r="DX36" s="187"/>
      <c r="DY36" s="8"/>
      <c r="DZ36" s="187"/>
      <c r="EA36" s="187"/>
      <c r="EB36" s="8"/>
      <c r="EC36" s="187"/>
      <c r="ED36" s="187"/>
      <c r="EE36" s="8"/>
      <c r="EF36" s="187"/>
      <c r="EG36" s="187"/>
      <c r="EH36" s="8"/>
      <c r="EI36" s="187"/>
      <c r="EJ36" s="187"/>
      <c r="EK36" s="8"/>
      <c r="EL36" s="187"/>
      <c r="EM36" s="187"/>
      <c r="EN36" s="8"/>
      <c r="EO36" s="8"/>
      <c r="EP36" s="8"/>
      <c r="EQ36" s="187"/>
      <c r="ER36" s="187"/>
      <c r="ES36" s="8"/>
      <c r="ET36" s="187"/>
      <c r="EU36" s="187"/>
      <c r="EV36" s="8"/>
      <c r="EW36" s="187"/>
      <c r="EX36" s="187"/>
      <c r="EY36" s="8"/>
      <c r="EZ36" s="187"/>
      <c r="FA36" s="187"/>
      <c r="FB36" s="8"/>
      <c r="FC36" s="21" t="s">
        <v>622</v>
      </c>
      <c r="FD36" s="26" t="s">
        <v>623</v>
      </c>
      <c r="FE36" s="160">
        <v>329.14</v>
      </c>
      <c r="FF36" s="187"/>
      <c r="FG36" s="187"/>
      <c r="FH36" s="8"/>
      <c r="FI36" s="187"/>
      <c r="FJ36" s="187"/>
      <c r="FK36" s="8"/>
      <c r="FL36" s="187"/>
      <c r="FM36" s="187"/>
      <c r="FN36" s="8"/>
      <c r="FO36" s="187"/>
      <c r="FP36" s="187"/>
      <c r="FQ36" s="8"/>
      <c r="FR36" s="112"/>
      <c r="FS36" s="112"/>
      <c r="FT36" s="112"/>
      <c r="FU36" s="112"/>
      <c r="FV36" s="112"/>
      <c r="FW36" s="112"/>
      <c r="FX36" s="112"/>
      <c r="FY36" s="112"/>
      <c r="FZ36" s="112"/>
    </row>
    <row r="37" spans="1:182" ht="39.75" customHeight="1">
      <c r="A37" s="19"/>
      <c r="B37" s="19" t="s">
        <v>20</v>
      </c>
      <c r="C37" s="26">
        <v>454.84</v>
      </c>
      <c r="D37" s="19"/>
      <c r="E37" s="19"/>
      <c r="F37" s="19"/>
      <c r="G37" s="19"/>
      <c r="H37" s="19"/>
      <c r="I37" s="19"/>
      <c r="J37" s="19"/>
      <c r="K37" s="26"/>
      <c r="L37" s="26"/>
      <c r="M37" s="26"/>
      <c r="N37" s="26"/>
      <c r="O37" s="26"/>
      <c r="P37" s="26"/>
      <c r="Q37" s="26"/>
      <c r="R37" s="14"/>
      <c r="S37" s="20">
        <f t="shared" si="0"/>
        <v>454.84</v>
      </c>
      <c r="T37" s="39"/>
      <c r="U37" s="39"/>
      <c r="V37" s="39"/>
      <c r="W37" s="39"/>
      <c r="X37" s="39"/>
      <c r="Y37" s="40"/>
      <c r="Z37" s="39"/>
      <c r="AA37" s="39"/>
      <c r="AB37" s="40"/>
      <c r="AC37" s="19"/>
      <c r="AD37" s="19"/>
      <c r="AE37" s="19"/>
      <c r="AF37" s="19"/>
      <c r="AG37" s="39"/>
      <c r="AH37" s="39"/>
      <c r="AI37" s="39"/>
      <c r="AJ37" s="39"/>
      <c r="AK37" s="39"/>
      <c r="AL37" s="39"/>
      <c r="AM37" s="19" t="s">
        <v>227</v>
      </c>
      <c r="AN37" s="26" t="s">
        <v>226</v>
      </c>
      <c r="AO37" s="39">
        <v>135.04</v>
      </c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40"/>
      <c r="DZ37" s="39"/>
      <c r="EA37" s="41"/>
      <c r="EB37" s="39"/>
      <c r="EC37" s="39"/>
      <c r="ED37" s="41"/>
      <c r="EE37" s="39"/>
      <c r="EF37" s="39"/>
      <c r="EG37" s="41"/>
      <c r="EH37" s="39"/>
      <c r="EI37" s="39"/>
      <c r="EJ37" s="41"/>
      <c r="EK37" s="39"/>
      <c r="EL37" s="39"/>
      <c r="EM37" s="41"/>
      <c r="EN37" s="39"/>
      <c r="EO37" s="39"/>
      <c r="EP37" s="39"/>
      <c r="EQ37" s="39"/>
      <c r="ER37" s="41"/>
      <c r="ES37" s="39"/>
      <c r="ET37" s="39"/>
      <c r="EU37" s="41"/>
      <c r="EV37" s="39"/>
      <c r="EW37" s="39"/>
      <c r="EX37" s="41"/>
      <c r="EY37" s="39"/>
      <c r="EZ37" s="39"/>
      <c r="FA37" s="41"/>
      <c r="FB37" s="39"/>
      <c r="FC37" s="26" t="s">
        <v>624</v>
      </c>
      <c r="FD37" s="26" t="s">
        <v>625</v>
      </c>
      <c r="FE37" s="160">
        <v>5379.07</v>
      </c>
      <c r="FF37" s="39"/>
      <c r="FG37" s="41"/>
      <c r="FH37" s="39"/>
      <c r="FI37" s="39"/>
      <c r="FJ37" s="41"/>
      <c r="FK37" s="39"/>
      <c r="FL37" s="39"/>
      <c r="FM37" s="41"/>
      <c r="FN37" s="39"/>
      <c r="FO37" s="39"/>
      <c r="FP37" s="41"/>
      <c r="FQ37" s="40"/>
      <c r="FR37" s="112"/>
      <c r="FS37" s="112"/>
      <c r="FT37" s="112"/>
      <c r="FU37" s="112"/>
      <c r="FV37" s="112"/>
      <c r="FW37" s="112"/>
      <c r="FX37" s="112"/>
      <c r="FY37" s="112"/>
      <c r="FZ37" s="112"/>
    </row>
    <row r="38" spans="1:182" ht="37.5" customHeight="1">
      <c r="A38" s="22"/>
      <c r="B38" s="19" t="s">
        <v>21</v>
      </c>
      <c r="C38" s="26">
        <v>285.68</v>
      </c>
      <c r="D38" s="22"/>
      <c r="E38" s="42"/>
      <c r="F38" s="19"/>
      <c r="G38" s="19"/>
      <c r="H38" s="19"/>
      <c r="I38" s="19"/>
      <c r="J38" s="19"/>
      <c r="K38" s="26"/>
      <c r="L38" s="26"/>
      <c r="M38" s="26"/>
      <c r="N38" s="26"/>
      <c r="O38" s="26"/>
      <c r="P38" s="26"/>
      <c r="Q38" s="26"/>
      <c r="R38" s="14"/>
      <c r="S38" s="20">
        <f t="shared" si="0"/>
        <v>285.68</v>
      </c>
      <c r="T38" s="39"/>
      <c r="U38" s="39"/>
      <c r="V38" s="39"/>
      <c r="W38" s="39"/>
      <c r="X38" s="39"/>
      <c r="Y38" s="40"/>
      <c r="Z38" s="39"/>
      <c r="AA38" s="39"/>
      <c r="AB38" s="40"/>
      <c r="AC38" s="19"/>
      <c r="AD38" s="19"/>
      <c r="AE38" s="19"/>
      <c r="AF38" s="19"/>
      <c r="AG38" s="39"/>
      <c r="AH38" s="39"/>
      <c r="AI38" s="39"/>
      <c r="AJ38" s="39"/>
      <c r="AK38" s="39"/>
      <c r="AL38" s="39"/>
      <c r="AM38" s="19" t="s">
        <v>144</v>
      </c>
      <c r="AN38" s="26" t="s">
        <v>228</v>
      </c>
      <c r="AO38" s="26">
        <v>964.19</v>
      </c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40"/>
      <c r="DZ38" s="39"/>
      <c r="EA38" s="41"/>
      <c r="EB38" s="39"/>
      <c r="EC38" s="39"/>
      <c r="ED38" s="41"/>
      <c r="EE38" s="39"/>
      <c r="EF38" s="39"/>
      <c r="EG38" s="41"/>
      <c r="EH38" s="39"/>
      <c r="EI38" s="39"/>
      <c r="EJ38" s="41"/>
      <c r="EK38" s="39"/>
      <c r="EL38" s="39"/>
      <c r="EM38" s="41"/>
      <c r="EN38" s="39"/>
      <c r="EO38" s="39"/>
      <c r="EP38" s="39"/>
      <c r="EQ38" s="39"/>
      <c r="ER38" s="41"/>
      <c r="ES38" s="39"/>
      <c r="ET38" s="39"/>
      <c r="EU38" s="41"/>
      <c r="EV38" s="39"/>
      <c r="EW38" s="39"/>
      <c r="EX38" s="41"/>
      <c r="EY38" s="39"/>
      <c r="EZ38" s="39"/>
      <c r="FA38" s="41"/>
      <c r="FB38" s="39"/>
      <c r="FC38" s="21" t="s">
        <v>631</v>
      </c>
      <c r="FD38" s="26" t="s">
        <v>632</v>
      </c>
      <c r="FE38" s="162">
        <v>2897.75</v>
      </c>
      <c r="FF38" s="39"/>
      <c r="FG38" s="41"/>
      <c r="FH38" s="39"/>
      <c r="FI38" s="39"/>
      <c r="FJ38" s="41"/>
      <c r="FK38" s="39"/>
      <c r="FL38" s="39"/>
      <c r="FM38" s="41"/>
      <c r="FN38" s="39"/>
      <c r="FO38" s="39"/>
      <c r="FP38" s="41"/>
      <c r="FQ38" s="40"/>
      <c r="FR38" s="112"/>
      <c r="FS38" s="112"/>
      <c r="FT38" s="112"/>
      <c r="FU38" s="112"/>
      <c r="FV38" s="112"/>
      <c r="FW38" s="112"/>
      <c r="FX38" s="112"/>
      <c r="FY38" s="112"/>
      <c r="FZ38" s="112"/>
    </row>
    <row r="39" spans="1:182" ht="26.25" customHeight="1">
      <c r="A39" s="22"/>
      <c r="B39" s="19"/>
      <c r="C39" s="26"/>
      <c r="D39" s="22" t="s">
        <v>22</v>
      </c>
      <c r="E39" s="42">
        <v>730.99</v>
      </c>
      <c r="F39" s="19"/>
      <c r="G39" s="26"/>
      <c r="H39" s="19" t="s">
        <v>23</v>
      </c>
      <c r="I39" s="19">
        <v>1461.97</v>
      </c>
      <c r="J39" s="19"/>
      <c r="K39" s="26"/>
      <c r="L39" s="26"/>
      <c r="M39" s="26"/>
      <c r="N39" s="26"/>
      <c r="O39" s="26"/>
      <c r="P39" s="26"/>
      <c r="Q39" s="26"/>
      <c r="R39" s="14"/>
      <c r="S39" s="20">
        <f t="shared" si="0"/>
        <v>2192.96</v>
      </c>
      <c r="T39" s="39"/>
      <c r="U39" s="39"/>
      <c r="V39" s="39"/>
      <c r="W39" s="39"/>
      <c r="X39" s="39"/>
      <c r="Y39" s="40"/>
      <c r="Z39" s="39"/>
      <c r="AA39" s="39"/>
      <c r="AB39" s="40"/>
      <c r="AC39" s="19"/>
      <c r="AD39" s="19"/>
      <c r="AE39" s="19"/>
      <c r="AF39" s="19"/>
      <c r="AG39" s="39"/>
      <c r="AH39" s="39"/>
      <c r="AI39" s="39"/>
      <c r="AJ39" s="39"/>
      <c r="AK39" s="39"/>
      <c r="AL39" s="39"/>
      <c r="AM39" s="14" t="s">
        <v>3</v>
      </c>
      <c r="AN39" s="26"/>
      <c r="AO39" s="26">
        <v>8986.85</v>
      </c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40"/>
      <c r="DZ39" s="39"/>
      <c r="EA39" s="41"/>
      <c r="EB39" s="39"/>
      <c r="EC39" s="39"/>
      <c r="ED39" s="41"/>
      <c r="EE39" s="39"/>
      <c r="EF39" s="39"/>
      <c r="EG39" s="41"/>
      <c r="EH39" s="39"/>
      <c r="EI39" s="39"/>
      <c r="EJ39" s="41"/>
      <c r="EK39" s="39"/>
      <c r="EL39" s="39"/>
      <c r="EM39" s="41"/>
      <c r="EN39" s="39"/>
      <c r="EO39" s="39"/>
      <c r="EP39" s="39"/>
      <c r="EQ39" s="39"/>
      <c r="ER39" s="41"/>
      <c r="ES39" s="39"/>
      <c r="ET39" s="39"/>
      <c r="EU39" s="41"/>
      <c r="EV39" s="39"/>
      <c r="EW39" s="39"/>
      <c r="EX39" s="41"/>
      <c r="EY39" s="39"/>
      <c r="EZ39" s="39"/>
      <c r="FA39" s="41"/>
      <c r="FB39" s="39"/>
      <c r="FC39" s="26" t="s">
        <v>15</v>
      </c>
      <c r="FD39" s="38" t="s">
        <v>585</v>
      </c>
      <c r="FE39" s="138">
        <v>6821.4</v>
      </c>
      <c r="FF39" s="39"/>
      <c r="FG39" s="41"/>
      <c r="FH39" s="39"/>
      <c r="FI39" s="39"/>
      <c r="FJ39" s="41"/>
      <c r="FK39" s="39"/>
      <c r="FL39" s="39"/>
      <c r="FM39" s="41"/>
      <c r="FN39" s="39"/>
      <c r="FO39" s="39"/>
      <c r="FP39" s="41"/>
      <c r="FQ39" s="40"/>
      <c r="FR39" s="112"/>
      <c r="FS39" s="112"/>
      <c r="FT39" s="112"/>
      <c r="FU39" s="112"/>
      <c r="FV39" s="112"/>
      <c r="FW39" s="112"/>
      <c r="FX39" s="112"/>
      <c r="FY39" s="112"/>
      <c r="FZ39" s="112"/>
    </row>
    <row r="40" spans="1:182" ht="12" customHeight="1">
      <c r="A40" s="22"/>
      <c r="B40" s="19"/>
      <c r="C40" s="26"/>
      <c r="D40" s="22"/>
      <c r="E40" s="22"/>
      <c r="F40" s="22"/>
      <c r="G40" s="42"/>
      <c r="H40" s="22"/>
      <c r="I40" s="42"/>
      <c r="J40" s="19"/>
      <c r="K40" s="26"/>
      <c r="L40" s="26"/>
      <c r="M40" s="26"/>
      <c r="N40" s="26"/>
      <c r="O40" s="26"/>
      <c r="P40" s="26" t="s">
        <v>29</v>
      </c>
      <c r="Q40" s="26"/>
      <c r="R40" s="14"/>
      <c r="S40" s="20">
        <f t="shared" si="0"/>
        <v>0</v>
      </c>
      <c r="T40" s="42"/>
      <c r="U40" s="42"/>
      <c r="V40" s="42"/>
      <c r="W40" s="42"/>
      <c r="X40" s="42"/>
      <c r="Y40" s="43"/>
      <c r="Z40" s="42"/>
      <c r="AA40" s="42"/>
      <c r="AB40" s="43"/>
      <c r="AC40" s="19"/>
      <c r="AD40" s="19"/>
      <c r="AE40" s="19"/>
      <c r="AF40" s="19"/>
      <c r="AG40" s="42"/>
      <c r="AH40" s="42"/>
      <c r="AI40" s="42"/>
      <c r="AJ40" s="42"/>
      <c r="AK40" s="42"/>
      <c r="AL40" s="42"/>
      <c r="AM40" s="19" t="s">
        <v>274</v>
      </c>
      <c r="AN40" s="26"/>
      <c r="AO40" s="26">
        <v>167.46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3"/>
      <c r="DZ40" s="42"/>
      <c r="EA40" s="44"/>
      <c r="EB40" s="42"/>
      <c r="EC40" s="42"/>
      <c r="ED40" s="44"/>
      <c r="EE40" s="42"/>
      <c r="EF40" s="42"/>
      <c r="EG40" s="44"/>
      <c r="EH40" s="42"/>
      <c r="EI40" s="42"/>
      <c r="EJ40" s="44"/>
      <c r="EK40" s="42"/>
      <c r="EL40" s="42"/>
      <c r="EM40" s="44"/>
      <c r="EN40" s="42"/>
      <c r="EO40" s="42"/>
      <c r="EP40" s="42"/>
      <c r="EQ40" s="42"/>
      <c r="ER40" s="44"/>
      <c r="ES40" s="42"/>
      <c r="ET40" s="42"/>
      <c r="EU40" s="44"/>
      <c r="EV40" s="42"/>
      <c r="EW40" s="42"/>
      <c r="EX40" s="44"/>
      <c r="EY40" s="42"/>
      <c r="EZ40" s="42"/>
      <c r="FA40" s="44"/>
      <c r="FB40" s="42"/>
      <c r="FC40" s="42"/>
      <c r="FD40" s="44"/>
      <c r="FE40" s="42"/>
      <c r="FF40" s="42"/>
      <c r="FG40" s="44"/>
      <c r="FH40" s="42"/>
      <c r="FI40" s="42"/>
      <c r="FJ40" s="44"/>
      <c r="FK40" s="42"/>
      <c r="FL40" s="42"/>
      <c r="FM40" s="44"/>
      <c r="FN40" s="42"/>
      <c r="FO40" s="42"/>
      <c r="FP40" s="44"/>
      <c r="FQ40" s="43"/>
      <c r="FR40" s="112"/>
      <c r="FS40" s="112"/>
      <c r="FT40" s="112"/>
      <c r="FU40" s="112"/>
      <c r="FV40" s="112"/>
      <c r="FW40" s="112"/>
      <c r="FX40" s="112"/>
      <c r="FY40" s="112"/>
      <c r="FZ40" s="112"/>
    </row>
    <row r="41" spans="1:183" ht="72" customHeight="1">
      <c r="A41" s="22"/>
      <c r="B41" s="19"/>
      <c r="C41" s="26"/>
      <c r="D41" s="22"/>
      <c r="E41" s="22"/>
      <c r="F41" s="22"/>
      <c r="G41" s="42"/>
      <c r="H41" s="22"/>
      <c r="I41" s="42"/>
      <c r="J41" s="19"/>
      <c r="K41" s="26"/>
      <c r="L41" s="26"/>
      <c r="M41" s="26"/>
      <c r="N41" s="26"/>
      <c r="O41" s="26"/>
      <c r="P41" s="26" t="s">
        <v>33</v>
      </c>
      <c r="Q41" s="26">
        <v>337.54</v>
      </c>
      <c r="R41" s="14"/>
      <c r="S41" s="20">
        <f t="shared" si="0"/>
        <v>337.54</v>
      </c>
      <c r="T41" s="42"/>
      <c r="U41" s="42"/>
      <c r="V41" s="42"/>
      <c r="W41" s="42"/>
      <c r="X41" s="42"/>
      <c r="Y41" s="43"/>
      <c r="Z41" s="42"/>
      <c r="AA41" s="42"/>
      <c r="AB41" s="43"/>
      <c r="AC41" s="19"/>
      <c r="AD41" s="19"/>
      <c r="AE41" s="19"/>
      <c r="AF41" s="45" t="s">
        <v>343</v>
      </c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6" t="s">
        <v>344</v>
      </c>
      <c r="BR41" s="46" t="s">
        <v>345</v>
      </c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6" t="s">
        <v>427</v>
      </c>
      <c r="DD41" s="46" t="s">
        <v>428</v>
      </c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3"/>
      <c r="DZ41" s="42"/>
      <c r="EA41" s="44"/>
      <c r="EB41" s="42"/>
      <c r="EC41" s="42"/>
      <c r="ED41" s="44"/>
      <c r="EE41" s="42"/>
      <c r="EF41" s="42"/>
      <c r="EG41" s="44"/>
      <c r="EH41" s="42"/>
      <c r="EI41" s="42"/>
      <c r="EJ41" s="44"/>
      <c r="EK41" s="42"/>
      <c r="EL41" s="42"/>
      <c r="EM41" s="44"/>
      <c r="EN41" s="42"/>
      <c r="EO41" s="46" t="s">
        <v>527</v>
      </c>
      <c r="EP41" s="46" t="s">
        <v>528</v>
      </c>
      <c r="EQ41" s="42"/>
      <c r="ER41" s="44"/>
      <c r="ES41" s="42"/>
      <c r="ET41" s="42"/>
      <c r="EU41" s="44"/>
      <c r="EV41" s="42"/>
      <c r="EW41" s="42"/>
      <c r="EX41" s="44"/>
      <c r="EY41" s="42"/>
      <c r="EZ41" s="42"/>
      <c r="FA41" s="44"/>
      <c r="FB41" s="42"/>
      <c r="FC41" s="42"/>
      <c r="FD41" s="44"/>
      <c r="FE41" s="42"/>
      <c r="FF41" s="42"/>
      <c r="FG41" s="44"/>
      <c r="FH41" s="42"/>
      <c r="FI41" s="42"/>
      <c r="FJ41" s="44"/>
      <c r="FK41" s="42"/>
      <c r="FL41" s="42"/>
      <c r="FM41" s="44"/>
      <c r="FN41" s="42"/>
      <c r="FO41" s="42"/>
      <c r="FP41" s="44"/>
      <c r="FQ41" s="43"/>
      <c r="FR41" s="112"/>
      <c r="FS41" s="112"/>
      <c r="FT41" s="112"/>
      <c r="FU41" s="112"/>
      <c r="FV41" s="112"/>
      <c r="FW41" s="112"/>
      <c r="FX41" s="112"/>
      <c r="FY41" s="112"/>
      <c r="FZ41" s="112"/>
      <c r="GA41" s="165" t="s">
        <v>642</v>
      </c>
    </row>
    <row r="42" spans="1:183" ht="12.75">
      <c r="A42" s="14" t="s">
        <v>8</v>
      </c>
      <c r="B42" s="14"/>
      <c r="C42" s="20">
        <f>SUM(C7:C9)+C16+SUM(C29:C35)+SUM(C37:C41)</f>
        <v>60893.869999999995</v>
      </c>
      <c r="D42" s="20"/>
      <c r="E42" s="20">
        <f>SUM(E7:E9)+E16+SUM(E29:E35)+SUM(E37:E41)</f>
        <v>60154.38</v>
      </c>
      <c r="F42" s="47"/>
      <c r="G42" s="20">
        <f>SUM(G7:G9)+G16+SUM(G29:G35)+SUM(G37:G41)</f>
        <v>59423.39</v>
      </c>
      <c r="H42" s="47"/>
      <c r="I42" s="20">
        <f>SUM(I7:I9)+I16+SUM(I29:I35)+SUM(I37:I41)</f>
        <v>61511.04</v>
      </c>
      <c r="J42" s="47"/>
      <c r="K42" s="20">
        <f>SUM(K7:K9)+K16+SUM(K29:K35)+SUM(K37:K41)</f>
        <v>59631.95</v>
      </c>
      <c r="L42" s="20"/>
      <c r="M42" s="20">
        <f>SUM(M7:M9)+M16+SUM(M29:M35)+SUM(M37:M41)</f>
        <v>59631.95</v>
      </c>
      <c r="N42" s="20"/>
      <c r="O42" s="20">
        <f>SUM(O7:O9)+O16+SUM(O29:O35)+SUM(O37:O41)</f>
        <v>59944.79</v>
      </c>
      <c r="P42" s="20"/>
      <c r="Q42" s="20">
        <f>SUM(Q7:Q9)+Q16+SUM(Q29:Q35)+SUM(Q37:Q41)</f>
        <v>60595.17</v>
      </c>
      <c r="R42" s="47"/>
      <c r="S42" s="20">
        <f t="shared" si="0"/>
        <v>481786.54</v>
      </c>
      <c r="T42" s="42"/>
      <c r="U42" s="42"/>
      <c r="V42" s="42">
        <f aca="true" t="shared" si="1" ref="V42:AE42">SUM(V7:V41)</f>
        <v>34338.51</v>
      </c>
      <c r="W42" s="42">
        <f t="shared" si="1"/>
        <v>0</v>
      </c>
      <c r="X42" s="42">
        <f t="shared" si="1"/>
        <v>0</v>
      </c>
      <c r="Y42" s="42">
        <f t="shared" si="1"/>
        <v>31717.010000000002</v>
      </c>
      <c r="Z42" s="42">
        <f t="shared" si="1"/>
        <v>0</v>
      </c>
      <c r="AA42" s="42">
        <f t="shared" si="1"/>
        <v>0</v>
      </c>
      <c r="AB42" s="42">
        <f t="shared" si="1"/>
        <v>35233.14</v>
      </c>
      <c r="AC42" s="42">
        <f t="shared" si="1"/>
        <v>0</v>
      </c>
      <c r="AD42" s="42">
        <f t="shared" si="1"/>
        <v>0</v>
      </c>
      <c r="AE42" s="42">
        <f t="shared" si="1"/>
        <v>40870.12</v>
      </c>
      <c r="AF42" s="42">
        <f>AE42+AB42+Y42+V42+S42</f>
        <v>623945.3200000001</v>
      </c>
      <c r="AG42" s="42">
        <f aca="true" t="shared" si="2" ref="AG42:AL42">SUM(AG7:AG41)</f>
        <v>0</v>
      </c>
      <c r="AH42" s="42">
        <f t="shared" si="2"/>
        <v>0</v>
      </c>
      <c r="AI42" s="42">
        <f t="shared" si="2"/>
        <v>41369.11332178932</v>
      </c>
      <c r="AJ42" s="42">
        <f t="shared" si="2"/>
        <v>0</v>
      </c>
      <c r="AK42" s="42">
        <f t="shared" si="2"/>
        <v>0</v>
      </c>
      <c r="AL42" s="42">
        <f t="shared" si="2"/>
        <v>44842.83</v>
      </c>
      <c r="AM42" s="42"/>
      <c r="AN42" s="42"/>
      <c r="AO42" s="42">
        <f aca="true" t="shared" si="3" ref="AO42:AU42">SUM(AO7:AO41)</f>
        <v>70831.66000000002</v>
      </c>
      <c r="AP42" s="42">
        <f t="shared" si="3"/>
        <v>0</v>
      </c>
      <c r="AQ42" s="42">
        <f t="shared" si="3"/>
        <v>0</v>
      </c>
      <c r="AR42" s="42">
        <f t="shared" si="3"/>
        <v>43690.32</v>
      </c>
      <c r="AS42" s="42">
        <f t="shared" si="3"/>
        <v>0</v>
      </c>
      <c r="AT42" s="42">
        <f t="shared" si="3"/>
        <v>0</v>
      </c>
      <c r="AU42" s="42">
        <f t="shared" si="3"/>
        <v>38383.91</v>
      </c>
      <c r="AV42" s="42"/>
      <c r="AW42" s="42"/>
      <c r="AX42" s="42">
        <f aca="true" t="shared" si="4" ref="AX42:BP42">SUM(AX7:AX41)</f>
        <v>39554.28</v>
      </c>
      <c r="AY42" s="42">
        <f t="shared" si="4"/>
        <v>0</v>
      </c>
      <c r="AZ42" s="42">
        <f t="shared" si="4"/>
        <v>0</v>
      </c>
      <c r="BA42" s="42">
        <f t="shared" si="4"/>
        <v>35918.68</v>
      </c>
      <c r="BB42" s="42">
        <f t="shared" si="4"/>
        <v>0</v>
      </c>
      <c r="BC42" s="42">
        <f t="shared" si="4"/>
        <v>0</v>
      </c>
      <c r="BD42" s="42">
        <f t="shared" si="4"/>
        <v>40091.06999999999</v>
      </c>
      <c r="BE42" s="42">
        <f t="shared" si="4"/>
        <v>0</v>
      </c>
      <c r="BF42" s="42">
        <f t="shared" si="4"/>
        <v>0</v>
      </c>
      <c r="BG42" s="42">
        <f t="shared" si="4"/>
        <v>40045.57</v>
      </c>
      <c r="BH42" s="42">
        <f t="shared" si="4"/>
        <v>0</v>
      </c>
      <c r="BI42" s="42">
        <f t="shared" si="4"/>
        <v>0</v>
      </c>
      <c r="BJ42" s="42">
        <f t="shared" si="4"/>
        <v>96354.05000000003</v>
      </c>
      <c r="BK42" s="42">
        <f t="shared" si="4"/>
        <v>0</v>
      </c>
      <c r="BL42" s="42">
        <f t="shared" si="4"/>
        <v>0</v>
      </c>
      <c r="BM42" s="42">
        <f t="shared" si="4"/>
        <v>135750.07</v>
      </c>
      <c r="BN42" s="42">
        <f t="shared" si="4"/>
        <v>0</v>
      </c>
      <c r="BO42" s="42">
        <f t="shared" si="4"/>
        <v>0</v>
      </c>
      <c r="BP42" s="42">
        <f t="shared" si="4"/>
        <v>73566.92</v>
      </c>
      <c r="BQ42" s="42">
        <f>BP42+BM42+BJ42+BG42+BD42+BA42+AX42+AU42+AR42+AO42+AL42+AI42+AJ69</f>
        <v>700398.4733217893</v>
      </c>
      <c r="BR42" s="42">
        <f>BQ42+AF42</f>
        <v>1324343.7933217892</v>
      </c>
      <c r="BS42" s="42"/>
      <c r="BT42" s="42"/>
      <c r="BU42" s="42">
        <f>SUM(BU7:BU41)</f>
        <v>56470.219999999994</v>
      </c>
      <c r="BV42" s="42"/>
      <c r="BW42" s="42"/>
      <c r="BX42" s="42">
        <f>SUM(BX7:BX41)</f>
        <v>46754.28999999999</v>
      </c>
      <c r="BY42" s="42"/>
      <c r="BZ42" s="42"/>
      <c r="CA42" s="42">
        <f>SUM(CA7:CA41)</f>
        <v>90369.43000000002</v>
      </c>
      <c r="CB42" s="42"/>
      <c r="CC42" s="42"/>
      <c r="CD42" s="42">
        <f>SUM(CD7:CD41)</f>
        <v>38864.479999999996</v>
      </c>
      <c r="CE42" s="42"/>
      <c r="CF42" s="42"/>
      <c r="CG42" s="42">
        <f>SUM(CG7:CG41)</f>
        <v>38425.560000000005</v>
      </c>
      <c r="CH42" s="42"/>
      <c r="CI42" s="42"/>
      <c r="CJ42" s="42">
        <f>SUM(CJ7:CJ41)</f>
        <v>48035.10999999999</v>
      </c>
      <c r="CK42" s="42"/>
      <c r="CL42" s="42"/>
      <c r="CM42" s="42">
        <f>SUM(CM7:CM41)</f>
        <v>37576.079999999994</v>
      </c>
      <c r="CN42" s="42"/>
      <c r="CO42" s="42"/>
      <c r="CP42" s="42">
        <f>SUM(CP7:CP41)</f>
        <v>42689.39</v>
      </c>
      <c r="CQ42" s="42"/>
      <c r="CR42" s="42"/>
      <c r="CS42" s="42">
        <f>SUM(CS7:CS41)</f>
        <v>39089.979999999996</v>
      </c>
      <c r="CT42" s="42"/>
      <c r="CU42" s="42"/>
      <c r="CV42" s="42">
        <f>SUM(CV7:CV41)</f>
        <v>37767.63</v>
      </c>
      <c r="CW42" s="42"/>
      <c r="CX42" s="42"/>
      <c r="CY42" s="42">
        <f>SUM(CY7:CY41)</f>
        <v>38815.719999999994</v>
      </c>
      <c r="CZ42" s="42"/>
      <c r="DA42" s="42"/>
      <c r="DB42" s="42">
        <f>SUM(DB7:DB41)</f>
        <v>39001.43</v>
      </c>
      <c r="DC42" s="10">
        <f>DB42+CY42+CV42+CS42+CP42+CM42+CJ42+CG42+CD42+CA42+BX42+BU42</f>
        <v>553859.3200000001</v>
      </c>
      <c r="DD42" s="48">
        <f>DC42+BR42</f>
        <v>1878203.1133217893</v>
      </c>
      <c r="DE42" s="42"/>
      <c r="DF42" s="42"/>
      <c r="DG42" s="42">
        <f>SUM(DG7:DG41)</f>
        <v>42659.49</v>
      </c>
      <c r="DH42" s="42"/>
      <c r="DI42" s="42"/>
      <c r="DJ42" s="42">
        <f>SUM(DJ7:DJ41)</f>
        <v>42125.76</v>
      </c>
      <c r="DK42" s="42"/>
      <c r="DL42" s="42"/>
      <c r="DM42" s="42">
        <f>SUM(DM7:DM41)</f>
        <v>99612.33999999998</v>
      </c>
      <c r="DN42" s="42"/>
      <c r="DO42" s="42"/>
      <c r="DP42" s="42">
        <f>SUM(DP7:DP41)</f>
        <v>116181.66000000002</v>
      </c>
      <c r="DQ42" s="42"/>
      <c r="DR42" s="42"/>
      <c r="DS42" s="42">
        <f>SUM(DS7:DS41)</f>
        <v>43544.63</v>
      </c>
      <c r="DT42" s="42"/>
      <c r="DU42" s="42"/>
      <c r="DV42" s="42">
        <f>SUM(DV7:DV41)</f>
        <v>42131.33</v>
      </c>
      <c r="DW42" s="42"/>
      <c r="DX42" s="42"/>
      <c r="DY42" s="43">
        <f>SUM(DY7:DY41)</f>
        <v>42352.969999999994</v>
      </c>
      <c r="DZ42" s="42"/>
      <c r="EA42" s="44"/>
      <c r="EB42" s="42">
        <f>SUM(EB7:EB41)</f>
        <v>55025.76</v>
      </c>
      <c r="EC42" s="42"/>
      <c r="ED42" s="44"/>
      <c r="EE42" s="42">
        <f>SUM(EE7:EE41)</f>
        <v>42357.32</v>
      </c>
      <c r="EF42" s="42"/>
      <c r="EG42" s="44"/>
      <c r="EH42" s="42">
        <f>SUM(EH7:EH41)</f>
        <v>41927.07</v>
      </c>
      <c r="EI42" s="42"/>
      <c r="EJ42" s="44"/>
      <c r="EK42" s="42">
        <f>SUM(EK7:EK41)</f>
        <v>59316.52</v>
      </c>
      <c r="EL42" s="42"/>
      <c r="EM42" s="44"/>
      <c r="EN42" s="42">
        <f>SUM(EN7:EN41)</f>
        <v>42975.46</v>
      </c>
      <c r="EO42" s="42"/>
      <c r="EP42" s="42"/>
      <c r="EQ42" s="42"/>
      <c r="ER42" s="44"/>
      <c r="ES42" s="42">
        <f>SUM(ES7:ES41)</f>
        <v>74886.07</v>
      </c>
      <c r="ET42" s="42"/>
      <c r="EU42" s="44"/>
      <c r="EV42" s="42">
        <f>SUM(EV7:EV41)</f>
        <v>49984.03999999999</v>
      </c>
      <c r="EW42" s="42"/>
      <c r="EX42" s="44"/>
      <c r="EY42" s="42">
        <f>SUM(EY7:EY41)</f>
        <v>74224.30999999998</v>
      </c>
      <c r="EZ42" s="42"/>
      <c r="FA42" s="44"/>
      <c r="FB42" s="42">
        <f>SUM(FB7:FB41)</f>
        <v>104389.19000000002</v>
      </c>
      <c r="FC42" s="42"/>
      <c r="FD42" s="44"/>
      <c r="FE42" s="42">
        <f>SUM(FE7:FE41)</f>
        <v>123419.23999999999</v>
      </c>
      <c r="FF42" s="42"/>
      <c r="FG42" s="44"/>
      <c r="FH42" s="42">
        <f>SUM(FH7:FH41)</f>
        <v>50228.2</v>
      </c>
      <c r="FI42" s="42"/>
      <c r="FJ42" s="44"/>
      <c r="FK42" s="42">
        <f>SUM(FK7:FK41)</f>
        <v>49984.03999999999</v>
      </c>
      <c r="FL42" s="42"/>
      <c r="FM42" s="44"/>
      <c r="FN42" s="42">
        <f>SUM(FN7:FN41)</f>
        <v>57402.369999999995</v>
      </c>
      <c r="FO42" s="42"/>
      <c r="FP42" s="44"/>
      <c r="FQ42" s="43">
        <f>SUM(FQ7:FQ41)</f>
        <v>61912.189999999995</v>
      </c>
      <c r="FR42" s="112"/>
      <c r="FS42" s="112"/>
      <c r="FT42" s="42">
        <f>SUM(FT7:FT41)</f>
        <v>85780.79999999997</v>
      </c>
      <c r="FU42" s="112"/>
      <c r="FV42" s="112"/>
      <c r="FW42" s="42">
        <f>SUM(FW7:FW41)</f>
        <v>88235.82999999999</v>
      </c>
      <c r="FX42" s="112"/>
      <c r="FY42" s="112"/>
      <c r="FZ42" s="42">
        <f>SUM(FZ7:FZ41)</f>
        <v>114495.1</v>
      </c>
      <c r="GA42" s="112"/>
    </row>
    <row r="43" spans="1:183" s="2" customFormat="1" ht="28.5" customHeight="1">
      <c r="A43" s="49" t="s">
        <v>64</v>
      </c>
      <c r="B43" s="50" t="s">
        <v>49</v>
      </c>
      <c r="C43" s="51"/>
      <c r="D43" s="51"/>
      <c r="E43" s="51"/>
      <c r="F43" s="52"/>
      <c r="G43" s="51"/>
      <c r="H43" s="51"/>
      <c r="I43" s="51"/>
      <c r="J43" s="50"/>
      <c r="K43" s="51"/>
      <c r="L43" s="51"/>
      <c r="M43" s="51"/>
      <c r="N43" s="50"/>
      <c r="O43" s="51"/>
      <c r="P43" s="51"/>
      <c r="Q43" s="51"/>
      <c r="R43" s="50" t="s">
        <v>50</v>
      </c>
      <c r="S43" s="51"/>
      <c r="T43" s="42"/>
      <c r="U43" s="42"/>
      <c r="V43" s="42"/>
      <c r="W43" s="42"/>
      <c r="X43" s="42"/>
      <c r="Y43" s="43"/>
      <c r="Z43" s="42"/>
      <c r="AA43" s="42"/>
      <c r="AB43" s="43"/>
      <c r="AC43" s="50"/>
      <c r="AD43" s="50"/>
      <c r="AE43" s="50"/>
      <c r="AF43" s="42">
        <f aca="true" t="shared" si="5" ref="AF43:AF78">AE43+AB43+Y43+V43+S43</f>
        <v>0</v>
      </c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>
        <f>BP43+BM43+BJ43+BG43+BD43+BA43+AX43+AU43+AR43+AO43+AL43+AI43+AJ70</f>
        <v>0</v>
      </c>
      <c r="BR43" s="42">
        <f aca="true" t="shared" si="6" ref="BR43:BR78">BQ43+AF43</f>
        <v>0</v>
      </c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10">
        <f aca="true" t="shared" si="7" ref="DC43:DC78">DB43+CY43+CV43+CS43+CP43+CM43+CJ43+CG43+CD43+CA43+BX43+BU43</f>
        <v>0</v>
      </c>
      <c r="DD43" s="48">
        <f aca="true" t="shared" si="8" ref="DD43:DD78">DC43+BR43</f>
        <v>0</v>
      </c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3"/>
      <c r="DZ43" s="42"/>
      <c r="EA43" s="44"/>
      <c r="EB43" s="42"/>
      <c r="EC43" s="42"/>
      <c r="ED43" s="44"/>
      <c r="EE43" s="42"/>
      <c r="EF43" s="42"/>
      <c r="EG43" s="44"/>
      <c r="EH43" s="42"/>
      <c r="EI43" s="42"/>
      <c r="EJ43" s="44"/>
      <c r="EK43" s="42"/>
      <c r="EL43" s="42"/>
      <c r="EM43" s="44"/>
      <c r="EN43" s="42"/>
      <c r="EO43" s="53"/>
      <c r="EP43" s="53"/>
      <c r="EQ43" s="42"/>
      <c r="ER43" s="44"/>
      <c r="ES43" s="42"/>
      <c r="ET43" s="42"/>
      <c r="EU43" s="44"/>
      <c r="EV43" s="42"/>
      <c r="EW43" s="42"/>
      <c r="EX43" s="44"/>
      <c r="EY43" s="42"/>
      <c r="EZ43" s="42"/>
      <c r="FA43" s="44"/>
      <c r="FB43" s="42"/>
      <c r="FC43" s="42"/>
      <c r="FD43" s="44"/>
      <c r="FE43" s="42"/>
      <c r="FF43" s="42"/>
      <c r="FG43" s="44"/>
      <c r="FH43" s="42"/>
      <c r="FI43" s="42"/>
      <c r="FJ43" s="44"/>
      <c r="FK43" s="42"/>
      <c r="FL43" s="42"/>
      <c r="FM43" s="44"/>
      <c r="FN43" s="42"/>
      <c r="FO43" s="42"/>
      <c r="FP43" s="44"/>
      <c r="FQ43" s="43"/>
      <c r="FR43" s="113"/>
      <c r="FS43" s="113"/>
      <c r="FT43" s="42"/>
      <c r="FU43" s="113"/>
      <c r="FV43" s="113"/>
      <c r="FW43" s="42"/>
      <c r="FX43" s="113"/>
      <c r="FY43" s="113"/>
      <c r="FZ43" s="42"/>
      <c r="GA43" s="113"/>
    </row>
    <row r="44" spans="1:183" s="3" customFormat="1" ht="21">
      <c r="A44" s="54" t="s">
        <v>51</v>
      </c>
      <c r="B44" s="14"/>
      <c r="C44" s="20">
        <f>C42-C33-C34-C35</f>
        <v>34511.03</v>
      </c>
      <c r="D44" s="20"/>
      <c r="E44" s="20">
        <f>E42-E33-E34-E35</f>
        <v>34501.5</v>
      </c>
      <c r="F44" s="20"/>
      <c r="G44" s="20">
        <f>G42-G33-G34-G35</f>
        <v>33770.51000000001</v>
      </c>
      <c r="H44" s="20"/>
      <c r="I44" s="20">
        <f>I42-I33-I34-I35</f>
        <v>35232.48</v>
      </c>
      <c r="J44" s="20"/>
      <c r="K44" s="20">
        <f>K42-K33-K34-K35</f>
        <v>33770.509999999995</v>
      </c>
      <c r="L44" s="20"/>
      <c r="M44" s="20">
        <f>M42-M33-M34-M35</f>
        <v>33770.509999999995</v>
      </c>
      <c r="N44" s="20"/>
      <c r="O44" s="20">
        <f>O42-O33-O34-O35</f>
        <v>33770.51</v>
      </c>
      <c r="P44" s="20"/>
      <c r="Q44" s="20">
        <f>Q42-Q33-Q34-Q35</f>
        <v>34108.04999999999</v>
      </c>
      <c r="R44" s="20"/>
      <c r="S44" s="20">
        <f>C44+E44+G44+I44+K44+M44+O44+Q44</f>
        <v>273435.10000000003</v>
      </c>
      <c r="T44" s="20"/>
      <c r="U44" s="20"/>
      <c r="V44" s="20">
        <f>V42</f>
        <v>34338.51</v>
      </c>
      <c r="W44" s="20">
        <f aca="true" t="shared" si="9" ref="W44:AL44">W42</f>
        <v>0</v>
      </c>
      <c r="X44" s="20">
        <f t="shared" si="9"/>
        <v>0</v>
      </c>
      <c r="Y44" s="20">
        <f t="shared" si="9"/>
        <v>31717.010000000002</v>
      </c>
      <c r="Z44" s="20">
        <f t="shared" si="9"/>
        <v>0</v>
      </c>
      <c r="AA44" s="20">
        <f t="shared" si="9"/>
        <v>0</v>
      </c>
      <c r="AB44" s="20">
        <f t="shared" si="9"/>
        <v>35233.14</v>
      </c>
      <c r="AC44" s="20">
        <f t="shared" si="9"/>
        <v>0</v>
      </c>
      <c r="AD44" s="20">
        <f t="shared" si="9"/>
        <v>0</v>
      </c>
      <c r="AE44" s="20">
        <f t="shared" si="9"/>
        <v>40870.12</v>
      </c>
      <c r="AF44" s="42">
        <f t="shared" si="5"/>
        <v>415593.88000000006</v>
      </c>
      <c r="AG44" s="20">
        <f t="shared" si="9"/>
        <v>0</v>
      </c>
      <c r="AH44" s="20">
        <f t="shared" si="9"/>
        <v>0</v>
      </c>
      <c r="AI44" s="20">
        <f t="shared" si="9"/>
        <v>41369.11332178932</v>
      </c>
      <c r="AJ44" s="20">
        <f t="shared" si="9"/>
        <v>0</v>
      </c>
      <c r="AK44" s="20">
        <f t="shared" si="9"/>
        <v>0</v>
      </c>
      <c r="AL44" s="20">
        <f t="shared" si="9"/>
        <v>44842.83</v>
      </c>
      <c r="AM44" s="20"/>
      <c r="AN44" s="20"/>
      <c r="AO44" s="20">
        <f>AO42</f>
        <v>70831.66000000002</v>
      </c>
      <c r="AP44" s="20">
        <f aca="true" t="shared" si="10" ref="AP44:AU44">AP42</f>
        <v>0</v>
      </c>
      <c r="AQ44" s="20">
        <f t="shared" si="10"/>
        <v>0</v>
      </c>
      <c r="AR44" s="20">
        <f t="shared" si="10"/>
        <v>43690.32</v>
      </c>
      <c r="AS44" s="20">
        <f t="shared" si="10"/>
        <v>0</v>
      </c>
      <c r="AT44" s="20">
        <f t="shared" si="10"/>
        <v>0</v>
      </c>
      <c r="AU44" s="20">
        <f t="shared" si="10"/>
        <v>38383.91</v>
      </c>
      <c r="AV44" s="20"/>
      <c r="AW44" s="20"/>
      <c r="AX44" s="20">
        <f>AX42</f>
        <v>39554.28</v>
      </c>
      <c r="AY44" s="20">
        <f aca="true" t="shared" si="11" ref="AY44:BD44">AY42</f>
        <v>0</v>
      </c>
      <c r="AZ44" s="20">
        <f t="shared" si="11"/>
        <v>0</v>
      </c>
      <c r="BA44" s="20">
        <f t="shared" si="11"/>
        <v>35918.68</v>
      </c>
      <c r="BB44" s="20">
        <f t="shared" si="11"/>
        <v>0</v>
      </c>
      <c r="BC44" s="20">
        <f t="shared" si="11"/>
        <v>0</v>
      </c>
      <c r="BD44" s="20">
        <f t="shared" si="11"/>
        <v>40091.06999999999</v>
      </c>
      <c r="BE44" s="20">
        <f aca="true" t="shared" si="12" ref="BE44:BM44">BE42</f>
        <v>0</v>
      </c>
      <c r="BF44" s="20">
        <f t="shared" si="12"/>
        <v>0</v>
      </c>
      <c r="BG44" s="20">
        <f t="shared" si="12"/>
        <v>40045.57</v>
      </c>
      <c r="BH44" s="20">
        <f t="shared" si="12"/>
        <v>0</v>
      </c>
      <c r="BI44" s="20">
        <f t="shared" si="12"/>
        <v>0</v>
      </c>
      <c r="BJ44" s="20">
        <f t="shared" si="12"/>
        <v>96354.05000000003</v>
      </c>
      <c r="BK44" s="20">
        <f t="shared" si="12"/>
        <v>0</v>
      </c>
      <c r="BL44" s="20">
        <f t="shared" si="12"/>
        <v>0</v>
      </c>
      <c r="BM44" s="20">
        <f t="shared" si="12"/>
        <v>135750.07</v>
      </c>
      <c r="BN44" s="20">
        <f>BN42</f>
        <v>0</v>
      </c>
      <c r="BO44" s="20">
        <f>BO42</f>
        <v>0</v>
      </c>
      <c r="BP44" s="20">
        <f>BP42</f>
        <v>73566.92</v>
      </c>
      <c r="BQ44" s="42">
        <f>BP44+BM44+BJ44+BG44+BD44+BA44+AX44+AU44+AR44+AO44+AL44+AI44+AJ71</f>
        <v>700398.4733217893</v>
      </c>
      <c r="BR44" s="42">
        <f t="shared" si="6"/>
        <v>1115992.3533217893</v>
      </c>
      <c r="BS44" s="20"/>
      <c r="BT44" s="20"/>
      <c r="BU44" s="20">
        <f>BU42</f>
        <v>56470.219999999994</v>
      </c>
      <c r="BV44" s="20"/>
      <c r="BW44" s="20"/>
      <c r="BX44" s="20">
        <f>BX42</f>
        <v>46754.28999999999</v>
      </c>
      <c r="BY44" s="20"/>
      <c r="BZ44" s="20"/>
      <c r="CA44" s="20">
        <f>CA42</f>
        <v>90369.43000000002</v>
      </c>
      <c r="CB44" s="20"/>
      <c r="CC44" s="20"/>
      <c r="CD44" s="20">
        <f>CD42</f>
        <v>38864.479999999996</v>
      </c>
      <c r="CE44" s="20"/>
      <c r="CF44" s="20"/>
      <c r="CG44" s="20">
        <f>CG42</f>
        <v>38425.560000000005</v>
      </c>
      <c r="CH44" s="20"/>
      <c r="CI44" s="20"/>
      <c r="CJ44" s="20">
        <f>CJ42</f>
        <v>48035.10999999999</v>
      </c>
      <c r="CK44" s="20"/>
      <c r="CL44" s="20"/>
      <c r="CM44" s="20">
        <f>CM42</f>
        <v>37576.079999999994</v>
      </c>
      <c r="CN44" s="20"/>
      <c r="CO44" s="20"/>
      <c r="CP44" s="20">
        <f>CP42</f>
        <v>42689.39</v>
      </c>
      <c r="CQ44" s="20"/>
      <c r="CR44" s="20"/>
      <c r="CS44" s="20">
        <f>CS42</f>
        <v>39089.979999999996</v>
      </c>
      <c r="CT44" s="20"/>
      <c r="CU44" s="20"/>
      <c r="CV44" s="20">
        <f>CV42</f>
        <v>37767.63</v>
      </c>
      <c r="CW44" s="20"/>
      <c r="CX44" s="20"/>
      <c r="CY44" s="20">
        <f>CY42</f>
        <v>38815.719999999994</v>
      </c>
      <c r="CZ44" s="20"/>
      <c r="DA44" s="20"/>
      <c r="DB44" s="20">
        <f>DB42</f>
        <v>39001.43</v>
      </c>
      <c r="DC44" s="10">
        <f t="shared" si="7"/>
        <v>553859.3200000001</v>
      </c>
      <c r="DD44" s="48">
        <f t="shared" si="8"/>
        <v>1669851.6733217894</v>
      </c>
      <c r="DE44" s="20"/>
      <c r="DF44" s="20"/>
      <c r="DG44" s="20">
        <f>DG42</f>
        <v>42659.49</v>
      </c>
      <c r="DH44" s="20"/>
      <c r="DI44" s="20"/>
      <c r="DJ44" s="20">
        <f>DJ42</f>
        <v>42125.76</v>
      </c>
      <c r="DK44" s="20"/>
      <c r="DL44" s="20"/>
      <c r="DM44" s="20">
        <f>DM42</f>
        <v>99612.33999999998</v>
      </c>
      <c r="DN44" s="20"/>
      <c r="DO44" s="20"/>
      <c r="DP44" s="20">
        <f>DP42</f>
        <v>116181.66000000002</v>
      </c>
      <c r="DQ44" s="20"/>
      <c r="DR44" s="20"/>
      <c r="DS44" s="20">
        <f>DS42</f>
        <v>43544.63</v>
      </c>
      <c r="DT44" s="20"/>
      <c r="DU44" s="20"/>
      <c r="DV44" s="20">
        <f>DV42</f>
        <v>42131.33</v>
      </c>
      <c r="DW44" s="20"/>
      <c r="DX44" s="20"/>
      <c r="DY44" s="55">
        <f>DY42</f>
        <v>42352.969999999994</v>
      </c>
      <c r="DZ44" s="20"/>
      <c r="EA44" s="56"/>
      <c r="EB44" s="20">
        <f>EB42</f>
        <v>55025.76</v>
      </c>
      <c r="EC44" s="20"/>
      <c r="ED44" s="56"/>
      <c r="EE44" s="20">
        <f>EE42</f>
        <v>42357.32</v>
      </c>
      <c r="EF44" s="20"/>
      <c r="EG44" s="56"/>
      <c r="EH44" s="20">
        <f>EH42</f>
        <v>41927.07</v>
      </c>
      <c r="EI44" s="20"/>
      <c r="EJ44" s="56"/>
      <c r="EK44" s="20">
        <f>EK42</f>
        <v>59316.52</v>
      </c>
      <c r="EL44" s="20"/>
      <c r="EM44" s="56"/>
      <c r="EN44" s="20">
        <f>EN42</f>
        <v>42975.46</v>
      </c>
      <c r="EO44" s="57">
        <f>EN44+EK44+EH44+EE44+EB44+DY44+DV44+DS44+DP44+DM44+DJ44+DG44</f>
        <v>670210.31</v>
      </c>
      <c r="EP44" s="57">
        <f>EO44+DD44</f>
        <v>2340061.9833217897</v>
      </c>
      <c r="EQ44" s="20"/>
      <c r="ER44" s="56"/>
      <c r="ES44" s="20">
        <f>ES42</f>
        <v>74886.07</v>
      </c>
      <c r="ET44" s="20"/>
      <c r="EU44" s="56"/>
      <c r="EV44" s="20">
        <f>EV42</f>
        <v>49984.03999999999</v>
      </c>
      <c r="EW44" s="20"/>
      <c r="EX44" s="56"/>
      <c r="EY44" s="20">
        <f>EY42</f>
        <v>74224.30999999998</v>
      </c>
      <c r="EZ44" s="20"/>
      <c r="FA44" s="56"/>
      <c r="FB44" s="20">
        <f>FB42</f>
        <v>104389.19000000002</v>
      </c>
      <c r="FC44" s="20"/>
      <c r="FD44" s="56"/>
      <c r="FE44" s="20">
        <f>FE42</f>
        <v>123419.23999999999</v>
      </c>
      <c r="FF44" s="20"/>
      <c r="FG44" s="56"/>
      <c r="FH44" s="20">
        <f>FH42</f>
        <v>50228.2</v>
      </c>
      <c r="FI44" s="20"/>
      <c r="FJ44" s="56"/>
      <c r="FK44" s="20">
        <f>FK42</f>
        <v>49984.03999999999</v>
      </c>
      <c r="FL44" s="20"/>
      <c r="FM44" s="56"/>
      <c r="FN44" s="20">
        <f>FN42</f>
        <v>57402.369999999995</v>
      </c>
      <c r="FO44" s="20"/>
      <c r="FP44" s="56"/>
      <c r="FQ44" s="55">
        <f>FQ42</f>
        <v>61912.189999999995</v>
      </c>
      <c r="FR44" s="62"/>
      <c r="FS44" s="62"/>
      <c r="FT44" s="20">
        <f>FT42</f>
        <v>85780.79999999997</v>
      </c>
      <c r="FU44" s="62"/>
      <c r="FV44" s="62"/>
      <c r="FW44" s="20">
        <f>FW42</f>
        <v>88235.82999999999</v>
      </c>
      <c r="FX44" s="62"/>
      <c r="FY44" s="62"/>
      <c r="FZ44" s="20">
        <f>FZ42</f>
        <v>114495.1</v>
      </c>
      <c r="GA44" s="33">
        <f>SUM(ES44:FZ44)</f>
        <v>934941.3799999998</v>
      </c>
    </row>
    <row r="45" spans="1:185" s="3" customFormat="1" ht="12.75">
      <c r="A45" s="54" t="s">
        <v>660</v>
      </c>
      <c r="B45" s="17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42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42"/>
      <c r="BR45" s="42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10"/>
      <c r="DD45" s="48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55"/>
      <c r="DZ45" s="20"/>
      <c r="EA45" s="56"/>
      <c r="EB45" s="20"/>
      <c r="EC45" s="20"/>
      <c r="ED45" s="56"/>
      <c r="EE45" s="20"/>
      <c r="EF45" s="20"/>
      <c r="EG45" s="56"/>
      <c r="EH45" s="20"/>
      <c r="EI45" s="20"/>
      <c r="EJ45" s="56"/>
      <c r="EK45" s="20"/>
      <c r="EL45" s="20"/>
      <c r="EM45" s="56"/>
      <c r="EN45" s="20"/>
      <c r="EO45" s="57"/>
      <c r="EP45" s="57"/>
      <c r="EQ45" s="20"/>
      <c r="ER45" s="56"/>
      <c r="ES45" s="20">
        <f>ES46+ES47+ES48</f>
        <v>72055.64</v>
      </c>
      <c r="ET45" s="20"/>
      <c r="EU45" s="56"/>
      <c r="EV45" s="20">
        <f>EV46+EV47+EV48</f>
        <v>72167.33</v>
      </c>
      <c r="EW45" s="20"/>
      <c r="EX45" s="56"/>
      <c r="EY45" s="20">
        <f>EY46+EY47+EY48</f>
        <v>72111.45000000001</v>
      </c>
      <c r="EZ45" s="20"/>
      <c r="FA45" s="56"/>
      <c r="FB45" s="20">
        <f>FB46+FB47+FB48</f>
        <v>72111.45000000001</v>
      </c>
      <c r="FC45" s="20"/>
      <c r="FD45" s="56"/>
      <c r="FE45" s="20">
        <f>FE46+FE47+FE48</f>
        <v>72111.45000000001</v>
      </c>
      <c r="FF45" s="20"/>
      <c r="FG45" s="56"/>
      <c r="FH45" s="20">
        <f>FH46+FH47+FH48</f>
        <v>72111.45000000001</v>
      </c>
      <c r="FI45" s="20"/>
      <c r="FJ45" s="56"/>
      <c r="FK45" s="20">
        <f>FK46+FK47+FK48</f>
        <v>72111.45000000001</v>
      </c>
      <c r="FL45" s="20"/>
      <c r="FM45" s="56"/>
      <c r="FN45" s="20">
        <f>FN46+FN47+FN48</f>
        <v>72111.45000000001</v>
      </c>
      <c r="FO45" s="20"/>
      <c r="FP45" s="56"/>
      <c r="FQ45" s="20">
        <f>FQ46+FQ47+FQ48</f>
        <v>72111.45000000001</v>
      </c>
      <c r="FR45" s="62"/>
      <c r="FS45" s="62"/>
      <c r="FT45" s="20">
        <f>FT46+FT47+FT48</f>
        <v>72111.45000000001</v>
      </c>
      <c r="FU45" s="62"/>
      <c r="FV45" s="62"/>
      <c r="FW45" s="20">
        <f>FW46+FW47+FW48</f>
        <v>72111.45000000001</v>
      </c>
      <c r="FX45" s="62"/>
      <c r="FY45" s="62"/>
      <c r="FZ45" s="20">
        <f>FZ46+FZ47+FZ48</f>
        <v>72111.45000000001</v>
      </c>
      <c r="GA45" s="20">
        <f>SUM(ES45:FZ45)</f>
        <v>865337.47</v>
      </c>
      <c r="GC45" s="179">
        <f>GA45+GA58+GA65</f>
        <v>1183274.0299999998</v>
      </c>
    </row>
    <row r="46" spans="1:183" s="131" customFormat="1" ht="12.75">
      <c r="A46" s="118" t="s">
        <v>661</v>
      </c>
      <c r="B46" s="119"/>
      <c r="C46" s="120">
        <v>47891.11</v>
      </c>
      <c r="D46" s="120"/>
      <c r="E46" s="120">
        <v>47891.11</v>
      </c>
      <c r="F46" s="120"/>
      <c r="G46" s="120">
        <v>47891.11</v>
      </c>
      <c r="H46" s="120"/>
      <c r="I46" s="120">
        <v>47891.11</v>
      </c>
      <c r="J46" s="121"/>
      <c r="K46" s="120">
        <v>47891.11</v>
      </c>
      <c r="L46" s="120"/>
      <c r="M46" s="120">
        <v>47891.11</v>
      </c>
      <c r="N46" s="121"/>
      <c r="O46" s="120">
        <v>47891.11</v>
      </c>
      <c r="P46" s="120"/>
      <c r="Q46" s="120">
        <v>47891.11</v>
      </c>
      <c r="R46" s="121"/>
      <c r="S46" s="122">
        <f>C46+E46+G46+I46+K46+M46+O46+Q46</f>
        <v>383128.87999999995</v>
      </c>
      <c r="T46" s="123"/>
      <c r="U46" s="123"/>
      <c r="V46" s="124">
        <v>47891.11</v>
      </c>
      <c r="W46" s="123"/>
      <c r="X46" s="123"/>
      <c r="Y46" s="124">
        <v>47891.11</v>
      </c>
      <c r="Z46" s="123"/>
      <c r="AA46" s="123"/>
      <c r="AB46" s="124">
        <v>47894.11</v>
      </c>
      <c r="AC46" s="119"/>
      <c r="AD46" s="119"/>
      <c r="AE46" s="119">
        <v>47891.11</v>
      </c>
      <c r="AF46" s="124">
        <f t="shared" si="5"/>
        <v>574696.32</v>
      </c>
      <c r="AG46" s="123"/>
      <c r="AH46" s="123"/>
      <c r="AI46" s="124">
        <v>48393.56</v>
      </c>
      <c r="AJ46" s="123"/>
      <c r="AK46" s="123"/>
      <c r="AL46" s="124">
        <v>48393.56</v>
      </c>
      <c r="AM46" s="123"/>
      <c r="AN46" s="123"/>
      <c r="AO46" s="124">
        <v>48393.56</v>
      </c>
      <c r="AP46" s="123"/>
      <c r="AQ46" s="123"/>
      <c r="AR46" s="124">
        <v>48393.56</v>
      </c>
      <c r="AS46" s="123"/>
      <c r="AT46" s="123"/>
      <c r="AU46" s="124">
        <v>48393.56</v>
      </c>
      <c r="AV46" s="123"/>
      <c r="AW46" s="123"/>
      <c r="AX46" s="124">
        <v>48393.56</v>
      </c>
      <c r="AY46" s="123"/>
      <c r="AZ46" s="123"/>
      <c r="BA46" s="120">
        <v>48393.56</v>
      </c>
      <c r="BB46" s="123"/>
      <c r="BC46" s="123"/>
      <c r="BD46" s="124">
        <v>48393.56</v>
      </c>
      <c r="BE46" s="123"/>
      <c r="BF46" s="123"/>
      <c r="BG46" s="124">
        <v>48393.39</v>
      </c>
      <c r="BH46" s="123"/>
      <c r="BI46" s="123"/>
      <c r="BJ46" s="124">
        <v>48393.39</v>
      </c>
      <c r="BK46" s="123"/>
      <c r="BL46" s="123"/>
      <c r="BM46" s="124">
        <v>48393.39</v>
      </c>
      <c r="BN46" s="123"/>
      <c r="BO46" s="123"/>
      <c r="BP46" s="124">
        <v>48393.39</v>
      </c>
      <c r="BQ46" s="124">
        <f>BP46+BM46+BJ46+BG46+BD46+BA46+AX46+AU46+AR46+AO46+AL46+AI46+AJ72</f>
        <v>580722.04</v>
      </c>
      <c r="BR46" s="124">
        <f t="shared" si="6"/>
        <v>1155418.3599999999</v>
      </c>
      <c r="BS46" s="123"/>
      <c r="BT46" s="123"/>
      <c r="BU46" s="124">
        <v>55314.71</v>
      </c>
      <c r="BV46" s="123"/>
      <c r="BW46" s="123"/>
      <c r="BX46" s="124">
        <v>55314.71</v>
      </c>
      <c r="BY46" s="123"/>
      <c r="BZ46" s="123"/>
      <c r="CA46" s="124">
        <v>54801.37</v>
      </c>
      <c r="CB46" s="123"/>
      <c r="CC46" s="123"/>
      <c r="CD46" s="124">
        <v>55314.71</v>
      </c>
      <c r="CE46" s="123"/>
      <c r="CF46" s="123"/>
      <c r="CG46" s="124">
        <v>55828.05</v>
      </c>
      <c r="CH46" s="123"/>
      <c r="CI46" s="123"/>
      <c r="CJ46" s="124">
        <v>55314.71</v>
      </c>
      <c r="CK46" s="123"/>
      <c r="CL46" s="123"/>
      <c r="CM46" s="124">
        <v>55314.71</v>
      </c>
      <c r="CN46" s="123"/>
      <c r="CO46" s="123"/>
      <c r="CP46" s="124">
        <v>55314.71</v>
      </c>
      <c r="CQ46" s="123"/>
      <c r="CR46" s="123"/>
      <c r="CS46" s="124">
        <v>55314.71</v>
      </c>
      <c r="CT46" s="123"/>
      <c r="CU46" s="123"/>
      <c r="CV46" s="124">
        <v>55316.69</v>
      </c>
      <c r="CW46" s="123"/>
      <c r="CX46" s="123"/>
      <c r="CY46" s="124">
        <v>55316.69</v>
      </c>
      <c r="CZ46" s="123"/>
      <c r="DA46" s="123"/>
      <c r="DB46" s="124">
        <v>55316.69</v>
      </c>
      <c r="DC46" s="125">
        <f t="shared" si="7"/>
        <v>663782.46</v>
      </c>
      <c r="DD46" s="126">
        <f t="shared" si="8"/>
        <v>1819200.8199999998</v>
      </c>
      <c r="DE46" s="123"/>
      <c r="DF46" s="123"/>
      <c r="DG46" s="124">
        <v>60061.32</v>
      </c>
      <c r="DH46" s="123"/>
      <c r="DI46" s="123"/>
      <c r="DJ46" s="124">
        <v>60061.32</v>
      </c>
      <c r="DK46" s="123"/>
      <c r="DL46" s="123"/>
      <c r="DM46" s="124">
        <v>60061.32</v>
      </c>
      <c r="DN46" s="123"/>
      <c r="DO46" s="123"/>
      <c r="DP46" s="124">
        <v>60061.32</v>
      </c>
      <c r="DQ46" s="123"/>
      <c r="DR46" s="123"/>
      <c r="DS46" s="124">
        <v>60061.32</v>
      </c>
      <c r="DT46" s="123"/>
      <c r="DU46" s="123"/>
      <c r="DV46" s="124">
        <v>60061.32</v>
      </c>
      <c r="DW46" s="123"/>
      <c r="DX46" s="123"/>
      <c r="DY46" s="127">
        <v>60061.32</v>
      </c>
      <c r="DZ46" s="123"/>
      <c r="EA46" s="128"/>
      <c r="EB46" s="124">
        <v>60061.32</v>
      </c>
      <c r="EC46" s="123"/>
      <c r="ED46" s="128"/>
      <c r="EE46" s="124">
        <v>60061.32</v>
      </c>
      <c r="EF46" s="123"/>
      <c r="EG46" s="128"/>
      <c r="EH46" s="124">
        <v>60061.32</v>
      </c>
      <c r="EI46" s="123"/>
      <c r="EJ46" s="128"/>
      <c r="EK46" s="124">
        <v>60061.32</v>
      </c>
      <c r="EL46" s="123"/>
      <c r="EM46" s="128"/>
      <c r="EN46" s="124">
        <v>60061.32</v>
      </c>
      <c r="EO46" s="129">
        <f aca="true" t="shared" si="13" ref="EO46:EO78">EN46+EK46+EH46+EE46+EB46+DY46+DV46+DS46+DP46+DM46+DJ46+DG46</f>
        <v>720735.8399999999</v>
      </c>
      <c r="EP46" s="129">
        <f aca="true" t="shared" si="14" ref="EP46:EP78">EO46+DD46</f>
        <v>2539936.6599999997</v>
      </c>
      <c r="EQ46" s="123"/>
      <c r="ER46" s="128"/>
      <c r="ES46" s="124">
        <v>67038.68</v>
      </c>
      <c r="ET46" s="123"/>
      <c r="EU46" s="128"/>
      <c r="EV46" s="124">
        <v>67150.37</v>
      </c>
      <c r="EW46" s="123"/>
      <c r="EX46" s="128"/>
      <c r="EY46" s="124">
        <v>67094.49</v>
      </c>
      <c r="EZ46" s="123"/>
      <c r="FA46" s="128"/>
      <c r="FB46" s="124">
        <v>67094.49</v>
      </c>
      <c r="FC46" s="123"/>
      <c r="FD46" s="128"/>
      <c r="FE46" s="124">
        <v>67094.49</v>
      </c>
      <c r="FF46" s="123"/>
      <c r="FG46" s="128"/>
      <c r="FH46" s="124">
        <v>67094.49</v>
      </c>
      <c r="FI46" s="123"/>
      <c r="FJ46" s="128"/>
      <c r="FK46" s="124">
        <v>67094.49</v>
      </c>
      <c r="FL46" s="123"/>
      <c r="FM46" s="128"/>
      <c r="FN46" s="124">
        <v>67094.49</v>
      </c>
      <c r="FO46" s="123"/>
      <c r="FP46" s="128"/>
      <c r="FQ46" s="127">
        <v>67094.49</v>
      </c>
      <c r="FR46" s="130"/>
      <c r="FS46" s="130"/>
      <c r="FT46" s="124">
        <v>67094.49</v>
      </c>
      <c r="FU46" s="130"/>
      <c r="FV46" s="130"/>
      <c r="FW46" s="124">
        <v>67094.49</v>
      </c>
      <c r="FX46" s="130"/>
      <c r="FY46" s="130"/>
      <c r="FZ46" s="124">
        <v>67094.49</v>
      </c>
      <c r="GA46" s="133">
        <f aca="true" t="shared" si="15" ref="GA46:GA78">SUM(ES46:FZ46)</f>
        <v>805133.95</v>
      </c>
    </row>
    <row r="47" spans="1:183" s="131" customFormat="1" ht="12.75">
      <c r="A47" s="118" t="s">
        <v>662</v>
      </c>
      <c r="B47" s="119"/>
      <c r="C47" s="120"/>
      <c r="D47" s="120"/>
      <c r="E47" s="120"/>
      <c r="F47" s="120"/>
      <c r="G47" s="120"/>
      <c r="H47" s="120"/>
      <c r="I47" s="120"/>
      <c r="J47" s="121"/>
      <c r="K47" s="120"/>
      <c r="L47" s="120"/>
      <c r="M47" s="120"/>
      <c r="N47" s="121"/>
      <c r="O47" s="120"/>
      <c r="P47" s="120"/>
      <c r="Q47" s="120"/>
      <c r="R47" s="121"/>
      <c r="S47" s="122"/>
      <c r="T47" s="123"/>
      <c r="U47" s="123"/>
      <c r="V47" s="124"/>
      <c r="W47" s="123"/>
      <c r="X47" s="123"/>
      <c r="Y47" s="127"/>
      <c r="Z47" s="123"/>
      <c r="AA47" s="123"/>
      <c r="AB47" s="127"/>
      <c r="AC47" s="119"/>
      <c r="AD47" s="119"/>
      <c r="AE47" s="119"/>
      <c r="AF47" s="124"/>
      <c r="AG47" s="123"/>
      <c r="AH47" s="123"/>
      <c r="AI47" s="124"/>
      <c r="AJ47" s="123"/>
      <c r="AK47" s="123"/>
      <c r="AL47" s="124"/>
      <c r="AM47" s="123"/>
      <c r="AN47" s="123"/>
      <c r="AO47" s="124"/>
      <c r="AP47" s="123"/>
      <c r="AQ47" s="123"/>
      <c r="AR47" s="124"/>
      <c r="AS47" s="123"/>
      <c r="AT47" s="123"/>
      <c r="AU47" s="124"/>
      <c r="AV47" s="123"/>
      <c r="AW47" s="123"/>
      <c r="AX47" s="124"/>
      <c r="AY47" s="123"/>
      <c r="AZ47" s="123"/>
      <c r="BA47" s="120"/>
      <c r="BB47" s="123"/>
      <c r="BC47" s="123"/>
      <c r="BD47" s="124"/>
      <c r="BE47" s="123"/>
      <c r="BF47" s="123"/>
      <c r="BG47" s="124"/>
      <c r="BH47" s="123"/>
      <c r="BI47" s="123"/>
      <c r="BJ47" s="124"/>
      <c r="BK47" s="123"/>
      <c r="BL47" s="123"/>
      <c r="BM47" s="124"/>
      <c r="BN47" s="123"/>
      <c r="BO47" s="123"/>
      <c r="BP47" s="124"/>
      <c r="BQ47" s="124"/>
      <c r="BR47" s="124"/>
      <c r="BS47" s="123"/>
      <c r="BT47" s="123"/>
      <c r="BU47" s="124"/>
      <c r="BV47" s="123"/>
      <c r="BW47" s="123"/>
      <c r="BX47" s="124"/>
      <c r="BY47" s="123"/>
      <c r="BZ47" s="123"/>
      <c r="CA47" s="124"/>
      <c r="CB47" s="123"/>
      <c r="CC47" s="123"/>
      <c r="CD47" s="124"/>
      <c r="CE47" s="123"/>
      <c r="CF47" s="123"/>
      <c r="CG47" s="124"/>
      <c r="CH47" s="123"/>
      <c r="CI47" s="123"/>
      <c r="CJ47" s="124"/>
      <c r="CK47" s="123"/>
      <c r="CL47" s="123"/>
      <c r="CM47" s="124"/>
      <c r="CN47" s="123"/>
      <c r="CO47" s="123"/>
      <c r="CP47" s="124"/>
      <c r="CQ47" s="123"/>
      <c r="CR47" s="123"/>
      <c r="CS47" s="124"/>
      <c r="CT47" s="123"/>
      <c r="CU47" s="123"/>
      <c r="CV47" s="124"/>
      <c r="CW47" s="123"/>
      <c r="CX47" s="123"/>
      <c r="CY47" s="124"/>
      <c r="CZ47" s="123"/>
      <c r="DA47" s="123"/>
      <c r="DB47" s="124"/>
      <c r="DC47" s="125"/>
      <c r="DD47" s="126"/>
      <c r="DE47" s="123"/>
      <c r="DF47" s="123"/>
      <c r="DG47" s="124"/>
      <c r="DH47" s="123"/>
      <c r="DI47" s="123"/>
      <c r="DJ47" s="124"/>
      <c r="DK47" s="123"/>
      <c r="DL47" s="123"/>
      <c r="DM47" s="124"/>
      <c r="DN47" s="123"/>
      <c r="DO47" s="123"/>
      <c r="DP47" s="124"/>
      <c r="DQ47" s="123"/>
      <c r="DR47" s="123"/>
      <c r="DS47" s="124"/>
      <c r="DT47" s="123"/>
      <c r="DU47" s="123"/>
      <c r="DV47" s="124"/>
      <c r="DW47" s="123"/>
      <c r="DX47" s="123"/>
      <c r="DY47" s="127"/>
      <c r="DZ47" s="123"/>
      <c r="EA47" s="128"/>
      <c r="EB47" s="124"/>
      <c r="EC47" s="123"/>
      <c r="ED47" s="128"/>
      <c r="EE47" s="124"/>
      <c r="EF47" s="123"/>
      <c r="EG47" s="128"/>
      <c r="EH47" s="124"/>
      <c r="EI47" s="123"/>
      <c r="EJ47" s="128"/>
      <c r="EK47" s="124"/>
      <c r="EL47" s="123"/>
      <c r="EM47" s="128"/>
      <c r="EN47" s="124"/>
      <c r="EO47" s="129"/>
      <c r="EP47" s="129"/>
      <c r="EQ47" s="123"/>
      <c r="ER47" s="128"/>
      <c r="ES47" s="124">
        <v>4182.41</v>
      </c>
      <c r="ET47" s="123"/>
      <c r="EU47" s="128"/>
      <c r="EV47" s="124">
        <v>4182.41</v>
      </c>
      <c r="EW47" s="123"/>
      <c r="EX47" s="128"/>
      <c r="EY47" s="124">
        <v>4182.41</v>
      </c>
      <c r="EZ47" s="123"/>
      <c r="FA47" s="128"/>
      <c r="FB47" s="124">
        <v>4182.41</v>
      </c>
      <c r="FC47" s="123"/>
      <c r="FD47" s="128"/>
      <c r="FE47" s="124">
        <v>4182.41</v>
      </c>
      <c r="FF47" s="123"/>
      <c r="FG47" s="128"/>
      <c r="FH47" s="124">
        <v>4182.41</v>
      </c>
      <c r="FI47" s="123"/>
      <c r="FJ47" s="128"/>
      <c r="FK47" s="124">
        <v>4182.41</v>
      </c>
      <c r="FL47" s="123"/>
      <c r="FM47" s="128"/>
      <c r="FN47" s="124">
        <v>4182.41</v>
      </c>
      <c r="FO47" s="123"/>
      <c r="FP47" s="128"/>
      <c r="FQ47" s="124">
        <v>4182.41</v>
      </c>
      <c r="FR47" s="130"/>
      <c r="FS47" s="130"/>
      <c r="FT47" s="124">
        <v>4182.41</v>
      </c>
      <c r="FU47" s="130"/>
      <c r="FV47" s="130"/>
      <c r="FW47" s="124">
        <v>4182.41</v>
      </c>
      <c r="FX47" s="130"/>
      <c r="FY47" s="130"/>
      <c r="FZ47" s="124">
        <v>4182.41</v>
      </c>
      <c r="GA47" s="133">
        <f t="shared" si="15"/>
        <v>50188.92000000001</v>
      </c>
    </row>
    <row r="48" spans="1:183" s="131" customFormat="1" ht="12.75">
      <c r="A48" s="118" t="s">
        <v>663</v>
      </c>
      <c r="B48" s="119"/>
      <c r="C48" s="120"/>
      <c r="D48" s="120"/>
      <c r="E48" s="120"/>
      <c r="F48" s="120"/>
      <c r="G48" s="120"/>
      <c r="H48" s="120"/>
      <c r="I48" s="120"/>
      <c r="J48" s="121"/>
      <c r="K48" s="120"/>
      <c r="L48" s="120"/>
      <c r="M48" s="120"/>
      <c r="N48" s="121"/>
      <c r="O48" s="120"/>
      <c r="P48" s="120"/>
      <c r="Q48" s="120"/>
      <c r="R48" s="121"/>
      <c r="S48" s="122"/>
      <c r="T48" s="123"/>
      <c r="U48" s="123"/>
      <c r="V48" s="124"/>
      <c r="W48" s="123"/>
      <c r="X48" s="123"/>
      <c r="Y48" s="127"/>
      <c r="Z48" s="123"/>
      <c r="AA48" s="123"/>
      <c r="AB48" s="127"/>
      <c r="AC48" s="119"/>
      <c r="AD48" s="119"/>
      <c r="AE48" s="119"/>
      <c r="AF48" s="124"/>
      <c r="AG48" s="123"/>
      <c r="AH48" s="123"/>
      <c r="AI48" s="124"/>
      <c r="AJ48" s="123"/>
      <c r="AK48" s="123"/>
      <c r="AL48" s="124"/>
      <c r="AM48" s="123"/>
      <c r="AN48" s="123"/>
      <c r="AO48" s="124"/>
      <c r="AP48" s="123"/>
      <c r="AQ48" s="123"/>
      <c r="AR48" s="124"/>
      <c r="AS48" s="123"/>
      <c r="AT48" s="123"/>
      <c r="AU48" s="124"/>
      <c r="AV48" s="123"/>
      <c r="AW48" s="123"/>
      <c r="AX48" s="124"/>
      <c r="AY48" s="123"/>
      <c r="AZ48" s="123"/>
      <c r="BA48" s="120"/>
      <c r="BB48" s="123"/>
      <c r="BC48" s="123"/>
      <c r="BD48" s="124"/>
      <c r="BE48" s="123"/>
      <c r="BF48" s="123"/>
      <c r="BG48" s="124"/>
      <c r="BH48" s="123"/>
      <c r="BI48" s="123"/>
      <c r="BJ48" s="124"/>
      <c r="BK48" s="123"/>
      <c r="BL48" s="123"/>
      <c r="BM48" s="124"/>
      <c r="BN48" s="123"/>
      <c r="BO48" s="123"/>
      <c r="BP48" s="124"/>
      <c r="BQ48" s="124"/>
      <c r="BR48" s="124"/>
      <c r="BS48" s="123"/>
      <c r="BT48" s="123"/>
      <c r="BU48" s="124"/>
      <c r="BV48" s="123"/>
      <c r="BW48" s="123"/>
      <c r="BX48" s="124"/>
      <c r="BY48" s="123"/>
      <c r="BZ48" s="123"/>
      <c r="CA48" s="124"/>
      <c r="CB48" s="123"/>
      <c r="CC48" s="123"/>
      <c r="CD48" s="124"/>
      <c r="CE48" s="123"/>
      <c r="CF48" s="123"/>
      <c r="CG48" s="124"/>
      <c r="CH48" s="123"/>
      <c r="CI48" s="123"/>
      <c r="CJ48" s="124"/>
      <c r="CK48" s="123"/>
      <c r="CL48" s="123"/>
      <c r="CM48" s="124"/>
      <c r="CN48" s="123"/>
      <c r="CO48" s="123"/>
      <c r="CP48" s="124"/>
      <c r="CQ48" s="123"/>
      <c r="CR48" s="123"/>
      <c r="CS48" s="124"/>
      <c r="CT48" s="123"/>
      <c r="CU48" s="123"/>
      <c r="CV48" s="124"/>
      <c r="CW48" s="123"/>
      <c r="CX48" s="123"/>
      <c r="CY48" s="124"/>
      <c r="CZ48" s="123"/>
      <c r="DA48" s="123"/>
      <c r="DB48" s="124"/>
      <c r="DC48" s="125"/>
      <c r="DD48" s="126"/>
      <c r="DE48" s="123"/>
      <c r="DF48" s="123"/>
      <c r="DG48" s="124"/>
      <c r="DH48" s="123"/>
      <c r="DI48" s="123"/>
      <c r="DJ48" s="124"/>
      <c r="DK48" s="123"/>
      <c r="DL48" s="123"/>
      <c r="DM48" s="124"/>
      <c r="DN48" s="123"/>
      <c r="DO48" s="123"/>
      <c r="DP48" s="124"/>
      <c r="DQ48" s="123"/>
      <c r="DR48" s="123"/>
      <c r="DS48" s="124"/>
      <c r="DT48" s="123"/>
      <c r="DU48" s="123"/>
      <c r="DV48" s="124"/>
      <c r="DW48" s="123"/>
      <c r="DX48" s="123"/>
      <c r="DY48" s="127"/>
      <c r="DZ48" s="123"/>
      <c r="EA48" s="128"/>
      <c r="EB48" s="124"/>
      <c r="EC48" s="123"/>
      <c r="ED48" s="128"/>
      <c r="EE48" s="124"/>
      <c r="EF48" s="123"/>
      <c r="EG48" s="128"/>
      <c r="EH48" s="124"/>
      <c r="EI48" s="123"/>
      <c r="EJ48" s="128"/>
      <c r="EK48" s="124"/>
      <c r="EL48" s="123"/>
      <c r="EM48" s="128"/>
      <c r="EN48" s="124"/>
      <c r="EO48" s="129"/>
      <c r="EP48" s="129"/>
      <c r="EQ48" s="123"/>
      <c r="ER48" s="128"/>
      <c r="ES48" s="124">
        <v>834.55</v>
      </c>
      <c r="ET48" s="123"/>
      <c r="EU48" s="128"/>
      <c r="EV48" s="124">
        <v>834.55</v>
      </c>
      <c r="EW48" s="123"/>
      <c r="EX48" s="128"/>
      <c r="EY48" s="124">
        <v>834.55</v>
      </c>
      <c r="EZ48" s="123"/>
      <c r="FA48" s="128"/>
      <c r="FB48" s="124">
        <v>834.55</v>
      </c>
      <c r="FC48" s="123"/>
      <c r="FD48" s="128"/>
      <c r="FE48" s="124">
        <v>834.55</v>
      </c>
      <c r="FF48" s="123"/>
      <c r="FG48" s="128"/>
      <c r="FH48" s="124">
        <v>834.55</v>
      </c>
      <c r="FI48" s="123"/>
      <c r="FJ48" s="128"/>
      <c r="FK48" s="124">
        <v>834.55</v>
      </c>
      <c r="FL48" s="123"/>
      <c r="FM48" s="128"/>
      <c r="FN48" s="124">
        <v>834.55</v>
      </c>
      <c r="FO48" s="123"/>
      <c r="FP48" s="128"/>
      <c r="FQ48" s="124">
        <v>834.55</v>
      </c>
      <c r="FR48" s="130"/>
      <c r="FS48" s="130"/>
      <c r="FT48" s="124">
        <v>834.55</v>
      </c>
      <c r="FU48" s="130"/>
      <c r="FV48" s="130"/>
      <c r="FW48" s="124">
        <v>834.55</v>
      </c>
      <c r="FX48" s="130"/>
      <c r="FY48" s="130"/>
      <c r="FZ48" s="124">
        <v>834.55</v>
      </c>
      <c r="GA48" s="133">
        <f t="shared" si="15"/>
        <v>10014.599999999999</v>
      </c>
    </row>
    <row r="49" spans="1:183" s="3" customFormat="1" ht="12.75">
      <c r="A49" s="54" t="s">
        <v>53</v>
      </c>
      <c r="B49" s="17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42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42"/>
      <c r="BR49" s="42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10"/>
      <c r="DD49" s="48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55"/>
      <c r="DZ49" s="20"/>
      <c r="EA49" s="56"/>
      <c r="EB49" s="20"/>
      <c r="EC49" s="20"/>
      <c r="ED49" s="56"/>
      <c r="EE49" s="20"/>
      <c r="EF49" s="20"/>
      <c r="EG49" s="56"/>
      <c r="EH49" s="20"/>
      <c r="EI49" s="20"/>
      <c r="EJ49" s="56"/>
      <c r="EK49" s="20"/>
      <c r="EL49" s="20"/>
      <c r="EM49" s="56"/>
      <c r="EN49" s="20"/>
      <c r="EO49" s="57"/>
      <c r="EP49" s="57"/>
      <c r="EQ49" s="20"/>
      <c r="ER49" s="56"/>
      <c r="ES49" s="20">
        <f>ES50+ES51+ES52</f>
        <v>64513.82</v>
      </c>
      <c r="ET49" s="20"/>
      <c r="EU49" s="56"/>
      <c r="EV49" s="20">
        <f>EV50+EV51+EV52</f>
        <v>68799.31</v>
      </c>
      <c r="EW49" s="20"/>
      <c r="EX49" s="56"/>
      <c r="EY49" s="20">
        <f>EY50+EY51+EY52</f>
        <v>69430.70999999999</v>
      </c>
      <c r="EZ49" s="20"/>
      <c r="FA49" s="56"/>
      <c r="FB49" s="20">
        <f>FB50+FB51+FB52</f>
        <v>69490.27</v>
      </c>
      <c r="FC49" s="20"/>
      <c r="FD49" s="56"/>
      <c r="FE49" s="20">
        <f>FE50+FE51+FE52</f>
        <v>68722.05</v>
      </c>
      <c r="FF49" s="20"/>
      <c r="FG49" s="56"/>
      <c r="FH49" s="20">
        <f>FH50+FH51+FH52</f>
        <v>71352.98</v>
      </c>
      <c r="FI49" s="20"/>
      <c r="FJ49" s="56"/>
      <c r="FK49" s="20">
        <f>FK50+FK51+FK52</f>
        <v>76913.03</v>
      </c>
      <c r="FL49" s="20"/>
      <c r="FM49" s="56"/>
      <c r="FN49" s="20">
        <f>FN50+FN51+FN52</f>
        <v>71636.12999999999</v>
      </c>
      <c r="FO49" s="20"/>
      <c r="FP49" s="56"/>
      <c r="FQ49" s="20">
        <f>FQ50+FQ51+FQ52</f>
        <v>70620.51999999999</v>
      </c>
      <c r="FR49" s="62"/>
      <c r="FS49" s="62"/>
      <c r="FT49" s="20">
        <f>FT50+FT51+FT52</f>
        <v>71227.59999999999</v>
      </c>
      <c r="FU49" s="62"/>
      <c r="FV49" s="62"/>
      <c r="FW49" s="20">
        <f>FW50+FW51+FW52</f>
        <v>71879.9</v>
      </c>
      <c r="FX49" s="62"/>
      <c r="FY49" s="62"/>
      <c r="FZ49" s="20">
        <f>FZ50+FZ51+FZ52</f>
        <v>65871.26</v>
      </c>
      <c r="GA49" s="20">
        <f>SUM(ES49:FZ49)</f>
        <v>840457.58</v>
      </c>
    </row>
    <row r="50" spans="1:183" s="131" customFormat="1" ht="12.75">
      <c r="A50" s="118" t="s">
        <v>661</v>
      </c>
      <c r="B50" s="119"/>
      <c r="C50" s="120">
        <f>5208.54+36338.09</f>
        <v>41546.63</v>
      </c>
      <c r="D50" s="120"/>
      <c r="E50" s="120">
        <f>5333.38+38051.94</f>
        <v>43385.32</v>
      </c>
      <c r="F50" s="120"/>
      <c r="G50" s="120">
        <f>5382.07+44366.36</f>
        <v>49748.43</v>
      </c>
      <c r="H50" s="120"/>
      <c r="I50" s="120">
        <f>5456.8+40885.5</f>
        <v>46342.3</v>
      </c>
      <c r="J50" s="121"/>
      <c r="K50" s="120">
        <f>5528.87+42759.52</f>
        <v>48288.39</v>
      </c>
      <c r="L50" s="120"/>
      <c r="M50" s="120">
        <f>5546.89+39462.49</f>
        <v>45009.38</v>
      </c>
      <c r="N50" s="121"/>
      <c r="O50" s="120">
        <f>5546.89+44384.19</f>
        <v>49931.08</v>
      </c>
      <c r="P50" s="120"/>
      <c r="Q50" s="120">
        <f>5546.89+41215.2</f>
        <v>46762.09</v>
      </c>
      <c r="R50" s="121"/>
      <c r="S50" s="122">
        <f>C50+E50+G50+I50+K50+M50+O50+Q50</f>
        <v>371013.62</v>
      </c>
      <c r="T50" s="122"/>
      <c r="U50" s="122"/>
      <c r="V50" s="122">
        <f>5546.89+46168.57</f>
        <v>51715.46</v>
      </c>
      <c r="W50" s="122"/>
      <c r="X50" s="122"/>
      <c r="Y50" s="132">
        <f>5546.89+31262.16</f>
        <v>36809.05</v>
      </c>
      <c r="Z50" s="122"/>
      <c r="AA50" s="122"/>
      <c r="AB50" s="132">
        <f>5546.89+43820.6</f>
        <v>49367.49</v>
      </c>
      <c r="AC50" s="119"/>
      <c r="AD50" s="119"/>
      <c r="AE50" s="119">
        <f>5513.86+40097.31</f>
        <v>45611.17</v>
      </c>
      <c r="AF50" s="124">
        <f t="shared" si="5"/>
        <v>554516.79</v>
      </c>
      <c r="AG50" s="122"/>
      <c r="AH50" s="122"/>
      <c r="AI50" s="122">
        <f>5518.73+38412.35</f>
        <v>43931.08</v>
      </c>
      <c r="AJ50" s="122"/>
      <c r="AK50" s="122"/>
      <c r="AL50" s="122">
        <f>5588.71+41902.59</f>
        <v>47491.299999999996</v>
      </c>
      <c r="AM50" s="122"/>
      <c r="AN50" s="122"/>
      <c r="AO50" s="122">
        <f>5588.71+40699.45</f>
        <v>46288.159999999996</v>
      </c>
      <c r="AP50" s="122"/>
      <c r="AQ50" s="122"/>
      <c r="AR50" s="122">
        <f>5643.92+41302.98</f>
        <v>46946.9</v>
      </c>
      <c r="AS50" s="122"/>
      <c r="AT50" s="122"/>
      <c r="AU50" s="122">
        <f>6071.15+41492.27</f>
        <v>47563.42</v>
      </c>
      <c r="AV50" s="122"/>
      <c r="AW50" s="122"/>
      <c r="AX50" s="122">
        <f>6024.17+42265.66</f>
        <v>48289.83</v>
      </c>
      <c r="AY50" s="133"/>
      <c r="AZ50" s="133"/>
      <c r="BA50" s="120">
        <f>6163.69+41131.42</f>
        <v>47295.11</v>
      </c>
      <c r="BB50" s="133"/>
      <c r="BC50" s="133"/>
      <c r="BD50" s="133">
        <v>45407.6</v>
      </c>
      <c r="BE50" s="133"/>
      <c r="BF50" s="133"/>
      <c r="BG50" s="133">
        <v>36555.68</v>
      </c>
      <c r="BH50" s="133"/>
      <c r="BI50" s="133"/>
      <c r="BJ50" s="133">
        <v>51687.72</v>
      </c>
      <c r="BK50" s="133"/>
      <c r="BL50" s="133"/>
      <c r="BM50" s="133">
        <v>48833.54</v>
      </c>
      <c r="BN50" s="133"/>
      <c r="BO50" s="133"/>
      <c r="BP50" s="133">
        <v>50150.56</v>
      </c>
      <c r="BQ50" s="124">
        <f>BP50+BM50+BJ50+BG50+BD50+BA50+AX50+AU50+AR50+AO50+AL50+AI50+AJ73</f>
        <v>560440.9</v>
      </c>
      <c r="BR50" s="124">
        <f t="shared" si="6"/>
        <v>1114957.69</v>
      </c>
      <c r="BS50" s="133"/>
      <c r="BT50" s="133"/>
      <c r="BU50" s="133">
        <v>56374.15</v>
      </c>
      <c r="BV50" s="133"/>
      <c r="BW50" s="133"/>
      <c r="BX50" s="133">
        <v>52158.37</v>
      </c>
      <c r="BY50" s="133"/>
      <c r="BZ50" s="133"/>
      <c r="CA50" s="133">
        <v>53605.57</v>
      </c>
      <c r="CB50" s="133"/>
      <c r="CC50" s="133"/>
      <c r="CD50" s="133">
        <v>55914.78</v>
      </c>
      <c r="CE50" s="133"/>
      <c r="CF50" s="133"/>
      <c r="CG50" s="133">
        <v>53713.71</v>
      </c>
      <c r="CH50" s="133"/>
      <c r="CI50" s="133"/>
      <c r="CJ50" s="133">
        <v>56427.57</v>
      </c>
      <c r="CK50" s="133"/>
      <c r="CL50" s="133"/>
      <c r="CM50" s="133">
        <v>53836.04</v>
      </c>
      <c r="CN50" s="133"/>
      <c r="CO50" s="133"/>
      <c r="CP50" s="133">
        <v>57544.4</v>
      </c>
      <c r="CQ50" s="133"/>
      <c r="CR50" s="133"/>
      <c r="CS50" s="133">
        <v>54404.38</v>
      </c>
      <c r="CT50" s="133"/>
      <c r="CU50" s="133"/>
      <c r="CV50" s="133">
        <v>53583.01</v>
      </c>
      <c r="CW50" s="133"/>
      <c r="CX50" s="133"/>
      <c r="CY50" s="133">
        <v>54208.97</v>
      </c>
      <c r="CZ50" s="133"/>
      <c r="DA50" s="133"/>
      <c r="DB50" s="133">
        <v>53354.07</v>
      </c>
      <c r="DC50" s="125">
        <f t="shared" si="7"/>
        <v>655125.02</v>
      </c>
      <c r="DD50" s="126">
        <f t="shared" si="8"/>
        <v>1770082.71</v>
      </c>
      <c r="DE50" s="133"/>
      <c r="DF50" s="133"/>
      <c r="DG50" s="133">
        <v>53005.19</v>
      </c>
      <c r="DH50" s="133"/>
      <c r="DI50" s="133"/>
      <c r="DJ50" s="133">
        <v>57464.67</v>
      </c>
      <c r="DK50" s="133"/>
      <c r="DL50" s="133"/>
      <c r="DM50" s="133">
        <v>60163.84</v>
      </c>
      <c r="DN50" s="133"/>
      <c r="DO50" s="133"/>
      <c r="DP50" s="133">
        <v>56617.53</v>
      </c>
      <c r="DQ50" s="133"/>
      <c r="DR50" s="133"/>
      <c r="DS50" s="133">
        <v>60821.5</v>
      </c>
      <c r="DT50" s="133"/>
      <c r="DU50" s="133"/>
      <c r="DV50" s="133">
        <v>60452.11</v>
      </c>
      <c r="DW50" s="133"/>
      <c r="DX50" s="133"/>
      <c r="DY50" s="134">
        <v>60869.45</v>
      </c>
      <c r="DZ50" s="133"/>
      <c r="EA50" s="135"/>
      <c r="EB50" s="133">
        <v>66539.5</v>
      </c>
      <c r="EC50" s="133"/>
      <c r="ED50" s="135"/>
      <c r="EE50" s="133">
        <v>55225.18</v>
      </c>
      <c r="EF50" s="133"/>
      <c r="EG50" s="135"/>
      <c r="EH50" s="133">
        <v>56918.27</v>
      </c>
      <c r="EI50" s="133"/>
      <c r="EJ50" s="135"/>
      <c r="EK50" s="133">
        <v>62443.25</v>
      </c>
      <c r="EL50" s="133"/>
      <c r="EM50" s="135"/>
      <c r="EN50" s="133">
        <v>63455.46</v>
      </c>
      <c r="EO50" s="129">
        <f t="shared" si="13"/>
        <v>713975.95</v>
      </c>
      <c r="EP50" s="129">
        <f t="shared" si="14"/>
        <v>2484058.66</v>
      </c>
      <c r="EQ50" s="133"/>
      <c r="ER50" s="135"/>
      <c r="ES50" s="133">
        <v>59553.42</v>
      </c>
      <c r="ET50" s="133"/>
      <c r="EU50" s="135"/>
      <c r="EV50" s="133">
        <v>63838.91</v>
      </c>
      <c r="EW50" s="133"/>
      <c r="EX50" s="135"/>
      <c r="EY50" s="133">
        <v>64470.31</v>
      </c>
      <c r="EZ50" s="133"/>
      <c r="FA50" s="135"/>
      <c r="FB50" s="133">
        <v>64529.87</v>
      </c>
      <c r="FC50" s="133"/>
      <c r="FD50" s="135"/>
      <c r="FE50" s="133">
        <v>63761.65</v>
      </c>
      <c r="FF50" s="133"/>
      <c r="FG50" s="135"/>
      <c r="FH50" s="133">
        <v>66392.58</v>
      </c>
      <c r="FI50" s="133"/>
      <c r="FJ50" s="135"/>
      <c r="FK50" s="133">
        <v>71952.63</v>
      </c>
      <c r="FL50" s="133"/>
      <c r="FM50" s="135"/>
      <c r="FN50" s="133">
        <v>66675.73</v>
      </c>
      <c r="FO50" s="133"/>
      <c r="FP50" s="135"/>
      <c r="FQ50" s="134">
        <v>65660.12</v>
      </c>
      <c r="FR50" s="130"/>
      <c r="FS50" s="130"/>
      <c r="FT50" s="133">
        <v>66267.2</v>
      </c>
      <c r="FU50" s="130"/>
      <c r="FV50" s="130"/>
      <c r="FW50" s="133">
        <v>66919.5</v>
      </c>
      <c r="FX50" s="130"/>
      <c r="FY50" s="130"/>
      <c r="FZ50" s="133">
        <v>60910.86</v>
      </c>
      <c r="GA50" s="133">
        <f t="shared" si="15"/>
        <v>780932.7799999999</v>
      </c>
    </row>
    <row r="51" spans="1:183" s="131" customFormat="1" ht="12.75">
      <c r="A51" s="118" t="s">
        <v>662</v>
      </c>
      <c r="B51" s="119"/>
      <c r="C51" s="120"/>
      <c r="D51" s="120"/>
      <c r="E51" s="120"/>
      <c r="F51" s="120"/>
      <c r="G51" s="120"/>
      <c r="H51" s="120"/>
      <c r="I51" s="120"/>
      <c r="J51" s="121"/>
      <c r="K51" s="120"/>
      <c r="L51" s="120"/>
      <c r="M51" s="120"/>
      <c r="N51" s="121"/>
      <c r="O51" s="120"/>
      <c r="P51" s="120"/>
      <c r="Q51" s="120"/>
      <c r="R51" s="121"/>
      <c r="S51" s="122"/>
      <c r="T51" s="122"/>
      <c r="U51" s="122"/>
      <c r="V51" s="122"/>
      <c r="W51" s="122"/>
      <c r="X51" s="122"/>
      <c r="Y51" s="132"/>
      <c r="Z51" s="122"/>
      <c r="AA51" s="122"/>
      <c r="AB51" s="132"/>
      <c r="AC51" s="119"/>
      <c r="AD51" s="119"/>
      <c r="AE51" s="119"/>
      <c r="AF51" s="124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33"/>
      <c r="AZ51" s="133"/>
      <c r="BA51" s="120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24"/>
      <c r="BR51" s="124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25"/>
      <c r="DD51" s="126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4"/>
      <c r="DZ51" s="133"/>
      <c r="EA51" s="135"/>
      <c r="EB51" s="133"/>
      <c r="EC51" s="133"/>
      <c r="ED51" s="135"/>
      <c r="EE51" s="133"/>
      <c r="EF51" s="133"/>
      <c r="EG51" s="135"/>
      <c r="EH51" s="133"/>
      <c r="EI51" s="133"/>
      <c r="EJ51" s="135"/>
      <c r="EK51" s="133"/>
      <c r="EL51" s="133"/>
      <c r="EM51" s="135"/>
      <c r="EN51" s="133"/>
      <c r="EO51" s="129"/>
      <c r="EP51" s="129"/>
      <c r="EQ51" s="133"/>
      <c r="ER51" s="135"/>
      <c r="ES51" s="133">
        <v>4154.39</v>
      </c>
      <c r="ET51" s="133"/>
      <c r="EU51" s="135"/>
      <c r="EV51" s="133">
        <v>4154.39</v>
      </c>
      <c r="EW51" s="133"/>
      <c r="EX51" s="135"/>
      <c r="EY51" s="133">
        <v>4154.39</v>
      </c>
      <c r="EZ51" s="133"/>
      <c r="FA51" s="135"/>
      <c r="FB51" s="133">
        <v>4154.39</v>
      </c>
      <c r="FC51" s="133"/>
      <c r="FD51" s="135"/>
      <c r="FE51" s="133">
        <v>4154.39</v>
      </c>
      <c r="FF51" s="133"/>
      <c r="FG51" s="135"/>
      <c r="FH51" s="133">
        <v>4154.39</v>
      </c>
      <c r="FI51" s="133"/>
      <c r="FJ51" s="135"/>
      <c r="FK51" s="133">
        <v>4154.39</v>
      </c>
      <c r="FL51" s="133"/>
      <c r="FM51" s="135"/>
      <c r="FN51" s="133">
        <v>4154.39</v>
      </c>
      <c r="FO51" s="133"/>
      <c r="FP51" s="135"/>
      <c r="FQ51" s="133">
        <v>4154.39</v>
      </c>
      <c r="FR51" s="130"/>
      <c r="FS51" s="130"/>
      <c r="FT51" s="133">
        <v>4154.39</v>
      </c>
      <c r="FU51" s="130"/>
      <c r="FV51" s="130"/>
      <c r="FW51" s="133">
        <v>4154.39</v>
      </c>
      <c r="FX51" s="130"/>
      <c r="FY51" s="130"/>
      <c r="FZ51" s="133">
        <v>4154.39</v>
      </c>
      <c r="GA51" s="133">
        <v>49852.65</v>
      </c>
    </row>
    <row r="52" spans="1:183" s="131" customFormat="1" ht="12.75">
      <c r="A52" s="118" t="s">
        <v>663</v>
      </c>
      <c r="B52" s="119"/>
      <c r="C52" s="120"/>
      <c r="D52" s="120"/>
      <c r="E52" s="120"/>
      <c r="F52" s="120"/>
      <c r="G52" s="120"/>
      <c r="H52" s="120"/>
      <c r="I52" s="120"/>
      <c r="J52" s="121"/>
      <c r="K52" s="120"/>
      <c r="L52" s="120"/>
      <c r="M52" s="120"/>
      <c r="N52" s="121"/>
      <c r="O52" s="120"/>
      <c r="P52" s="120"/>
      <c r="Q52" s="120"/>
      <c r="R52" s="121"/>
      <c r="S52" s="122"/>
      <c r="T52" s="122"/>
      <c r="U52" s="122"/>
      <c r="V52" s="122"/>
      <c r="W52" s="122"/>
      <c r="X52" s="122"/>
      <c r="Y52" s="132"/>
      <c r="Z52" s="122"/>
      <c r="AA52" s="122"/>
      <c r="AB52" s="132"/>
      <c r="AC52" s="119"/>
      <c r="AD52" s="119"/>
      <c r="AE52" s="119"/>
      <c r="AF52" s="124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33"/>
      <c r="AZ52" s="133"/>
      <c r="BA52" s="120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24"/>
      <c r="BR52" s="124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25"/>
      <c r="DD52" s="126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4"/>
      <c r="DZ52" s="133"/>
      <c r="EA52" s="135"/>
      <c r="EB52" s="133"/>
      <c r="EC52" s="133"/>
      <c r="ED52" s="135"/>
      <c r="EE52" s="133"/>
      <c r="EF52" s="133"/>
      <c r="EG52" s="135"/>
      <c r="EH52" s="133"/>
      <c r="EI52" s="133"/>
      <c r="EJ52" s="135"/>
      <c r="EK52" s="133"/>
      <c r="EL52" s="133"/>
      <c r="EM52" s="135"/>
      <c r="EN52" s="133"/>
      <c r="EO52" s="129"/>
      <c r="EP52" s="129"/>
      <c r="EQ52" s="133"/>
      <c r="ER52" s="135"/>
      <c r="ES52" s="133">
        <v>806.01</v>
      </c>
      <c r="ET52" s="133"/>
      <c r="EU52" s="135"/>
      <c r="EV52" s="133">
        <v>806.01</v>
      </c>
      <c r="EW52" s="133"/>
      <c r="EX52" s="135"/>
      <c r="EY52" s="133">
        <v>806.01</v>
      </c>
      <c r="EZ52" s="133"/>
      <c r="FA52" s="135"/>
      <c r="FB52" s="133">
        <v>806.01</v>
      </c>
      <c r="FC52" s="133"/>
      <c r="FD52" s="135"/>
      <c r="FE52" s="133">
        <v>806.01</v>
      </c>
      <c r="FF52" s="133"/>
      <c r="FG52" s="135"/>
      <c r="FH52" s="133">
        <v>806.01</v>
      </c>
      <c r="FI52" s="133"/>
      <c r="FJ52" s="135"/>
      <c r="FK52" s="133">
        <v>806.01</v>
      </c>
      <c r="FL52" s="133"/>
      <c r="FM52" s="135"/>
      <c r="FN52" s="133">
        <v>806.01</v>
      </c>
      <c r="FO52" s="133"/>
      <c r="FP52" s="135"/>
      <c r="FQ52" s="133">
        <v>806.01</v>
      </c>
      <c r="FR52" s="130"/>
      <c r="FS52" s="130"/>
      <c r="FT52" s="133">
        <v>806.01</v>
      </c>
      <c r="FU52" s="130"/>
      <c r="FV52" s="130"/>
      <c r="FW52" s="133">
        <v>806.01</v>
      </c>
      <c r="FX52" s="130"/>
      <c r="FY52" s="130"/>
      <c r="FZ52" s="133">
        <v>806.01</v>
      </c>
      <c r="GA52" s="133">
        <v>9672.1</v>
      </c>
    </row>
    <row r="53" spans="1:183" s="4" customFormat="1" ht="18" customHeight="1">
      <c r="A53" s="50" t="s">
        <v>54</v>
      </c>
      <c r="B53" s="21">
        <v>68198.02</v>
      </c>
      <c r="C53" s="58">
        <f>C46-C50</f>
        <v>6344.480000000003</v>
      </c>
      <c r="D53" s="58"/>
      <c r="E53" s="58">
        <f aca="true" t="shared" si="16" ref="E53:Q53">E46-E50</f>
        <v>4505.790000000001</v>
      </c>
      <c r="F53" s="58"/>
      <c r="G53" s="58">
        <f t="shared" si="16"/>
        <v>-1857.3199999999997</v>
      </c>
      <c r="H53" s="58"/>
      <c r="I53" s="58">
        <f t="shared" si="16"/>
        <v>1548.8099999999977</v>
      </c>
      <c r="J53" s="58"/>
      <c r="K53" s="58">
        <f t="shared" si="16"/>
        <v>-397.27999999999884</v>
      </c>
      <c r="L53" s="58"/>
      <c r="M53" s="58">
        <f t="shared" si="16"/>
        <v>2881.730000000003</v>
      </c>
      <c r="N53" s="58"/>
      <c r="O53" s="58">
        <f t="shared" si="16"/>
        <v>-2039.9700000000012</v>
      </c>
      <c r="P53" s="58"/>
      <c r="Q53" s="58">
        <f t="shared" si="16"/>
        <v>1129.020000000004</v>
      </c>
      <c r="R53" s="58">
        <v>80313.28</v>
      </c>
      <c r="S53" s="20">
        <f>C53+E53+G53+I53+K53+M53+O53+Q53</f>
        <v>12115.26000000001</v>
      </c>
      <c r="T53" s="58"/>
      <c r="U53" s="58"/>
      <c r="V53" s="58">
        <f>V46-V50</f>
        <v>-3824.3499999999985</v>
      </c>
      <c r="W53" s="58">
        <f aca="true" t="shared" si="17" ref="W53:AL53">W46-W50</f>
        <v>0</v>
      </c>
      <c r="X53" s="58">
        <f t="shared" si="17"/>
        <v>0</v>
      </c>
      <c r="Y53" s="58">
        <f t="shared" si="17"/>
        <v>11082.059999999998</v>
      </c>
      <c r="Z53" s="58">
        <f t="shared" si="17"/>
        <v>0</v>
      </c>
      <c r="AA53" s="58">
        <f t="shared" si="17"/>
        <v>0</v>
      </c>
      <c r="AB53" s="58">
        <f t="shared" si="17"/>
        <v>-1473.3799999999974</v>
      </c>
      <c r="AC53" s="58">
        <f t="shared" si="17"/>
        <v>0</v>
      </c>
      <c r="AD53" s="58">
        <f t="shared" si="17"/>
        <v>0</v>
      </c>
      <c r="AE53" s="58">
        <f t="shared" si="17"/>
        <v>2279.9400000000023</v>
      </c>
      <c r="AF53" s="42">
        <f t="shared" si="5"/>
        <v>20179.530000000013</v>
      </c>
      <c r="AG53" s="58">
        <f t="shared" si="17"/>
        <v>0</v>
      </c>
      <c r="AH53" s="58">
        <f t="shared" si="17"/>
        <v>0</v>
      </c>
      <c r="AI53" s="58">
        <f t="shared" si="17"/>
        <v>4462.479999999996</v>
      </c>
      <c r="AJ53" s="58">
        <f t="shared" si="17"/>
        <v>0</v>
      </c>
      <c r="AK53" s="58">
        <f t="shared" si="17"/>
        <v>0</v>
      </c>
      <c r="AL53" s="58">
        <f t="shared" si="17"/>
        <v>902.260000000002</v>
      </c>
      <c r="AM53" s="58"/>
      <c r="AN53" s="58"/>
      <c r="AO53" s="58">
        <f>AO46-AO50</f>
        <v>2105.4000000000015</v>
      </c>
      <c r="AP53" s="58">
        <f aca="true" t="shared" si="18" ref="AP53:AU53">AP46-AP50</f>
        <v>0</v>
      </c>
      <c r="AQ53" s="58">
        <f t="shared" si="18"/>
        <v>0</v>
      </c>
      <c r="AR53" s="58">
        <f t="shared" si="18"/>
        <v>1446.6599999999962</v>
      </c>
      <c r="AS53" s="58">
        <f t="shared" si="18"/>
        <v>0</v>
      </c>
      <c r="AT53" s="58">
        <f t="shared" si="18"/>
        <v>0</v>
      </c>
      <c r="AU53" s="58">
        <f t="shared" si="18"/>
        <v>830.1399999999994</v>
      </c>
      <c r="AV53" s="58"/>
      <c r="AW53" s="58"/>
      <c r="AX53" s="58">
        <f>AX46-AX50</f>
        <v>103.72999999999593</v>
      </c>
      <c r="AY53" s="58">
        <f aca="true" t="shared" si="19" ref="AY53:BD53">AY46-AY50</f>
        <v>0</v>
      </c>
      <c r="AZ53" s="58">
        <f t="shared" si="19"/>
        <v>0</v>
      </c>
      <c r="BA53" s="58">
        <f t="shared" si="19"/>
        <v>1098.449999999997</v>
      </c>
      <c r="BB53" s="58">
        <f t="shared" si="19"/>
        <v>0</v>
      </c>
      <c r="BC53" s="58">
        <f t="shared" si="19"/>
        <v>0</v>
      </c>
      <c r="BD53" s="58">
        <f t="shared" si="19"/>
        <v>2985.959999999999</v>
      </c>
      <c r="BE53" s="58">
        <f aca="true" t="shared" si="20" ref="BE53:BM53">BE46-BE50</f>
        <v>0</v>
      </c>
      <c r="BF53" s="58">
        <f t="shared" si="20"/>
        <v>0</v>
      </c>
      <c r="BG53" s="58">
        <f t="shared" si="20"/>
        <v>11837.71</v>
      </c>
      <c r="BH53" s="58">
        <f t="shared" si="20"/>
        <v>0</v>
      </c>
      <c r="BI53" s="58">
        <f t="shared" si="20"/>
        <v>0</v>
      </c>
      <c r="BJ53" s="58">
        <f t="shared" si="20"/>
        <v>-3294.3300000000017</v>
      </c>
      <c r="BK53" s="58">
        <f t="shared" si="20"/>
        <v>0</v>
      </c>
      <c r="BL53" s="58">
        <f t="shared" si="20"/>
        <v>0</v>
      </c>
      <c r="BM53" s="58">
        <f t="shared" si="20"/>
        <v>-440.15000000000146</v>
      </c>
      <c r="BN53" s="58">
        <f>BN46-BN50</f>
        <v>0</v>
      </c>
      <c r="BO53" s="58">
        <f>BO46-BO50</f>
        <v>0</v>
      </c>
      <c r="BP53" s="58">
        <f>BP46-BP50</f>
        <v>-1757.1699999999983</v>
      </c>
      <c r="BQ53" s="42">
        <f aca="true" t="shared" si="21" ref="BQ53:BQ59">BP53+BM53+BJ53+BG53+BD53+BA53+AX53+AU53+AR53+AO53+AL53+AI53+AJ74</f>
        <v>20281.139999999985</v>
      </c>
      <c r="BR53" s="42">
        <f t="shared" si="6"/>
        <v>40460.67</v>
      </c>
      <c r="BS53" s="58"/>
      <c r="BT53" s="58"/>
      <c r="BU53" s="58">
        <f>BU46-BU50</f>
        <v>-1059.4400000000023</v>
      </c>
      <c r="BV53" s="58"/>
      <c r="BW53" s="58"/>
      <c r="BX53" s="58">
        <f>BX46-BX50</f>
        <v>3156.3399999999965</v>
      </c>
      <c r="BY53" s="58"/>
      <c r="BZ53" s="58"/>
      <c r="CA53" s="58">
        <f>CA46-CA50</f>
        <v>1195.800000000003</v>
      </c>
      <c r="CB53" s="58"/>
      <c r="CC53" s="58"/>
      <c r="CD53" s="58">
        <f>CD46-CD50</f>
        <v>-600.0699999999997</v>
      </c>
      <c r="CE53" s="58"/>
      <c r="CF53" s="58"/>
      <c r="CG53" s="58">
        <f>CG46-CG50</f>
        <v>2114.340000000004</v>
      </c>
      <c r="CH53" s="58"/>
      <c r="CI53" s="58"/>
      <c r="CJ53" s="58">
        <f>CJ46-CJ50</f>
        <v>-1112.8600000000006</v>
      </c>
      <c r="CK53" s="58"/>
      <c r="CL53" s="58"/>
      <c r="CM53" s="58">
        <f>CM46-CM50</f>
        <v>1478.6699999999983</v>
      </c>
      <c r="CN53" s="58"/>
      <c r="CO53" s="58"/>
      <c r="CP53" s="58">
        <f>CP46-CP50</f>
        <v>-2229.6900000000023</v>
      </c>
      <c r="CQ53" s="58"/>
      <c r="CR53" s="58"/>
      <c r="CS53" s="58">
        <f>CS46-CS50</f>
        <v>910.3300000000017</v>
      </c>
      <c r="CT53" s="58"/>
      <c r="CU53" s="58"/>
      <c r="CV53" s="58">
        <f>CV46-CV50</f>
        <v>1733.6800000000003</v>
      </c>
      <c r="CW53" s="58"/>
      <c r="CX53" s="58"/>
      <c r="CY53" s="58">
        <f>CY46-CY50</f>
        <v>1107.7200000000012</v>
      </c>
      <c r="CZ53" s="58"/>
      <c r="DA53" s="58"/>
      <c r="DB53" s="58">
        <f>DB46-DB50</f>
        <v>1962.6200000000026</v>
      </c>
      <c r="DC53" s="10">
        <f t="shared" si="7"/>
        <v>8657.440000000002</v>
      </c>
      <c r="DD53" s="48">
        <f t="shared" si="8"/>
        <v>49118.11</v>
      </c>
      <c r="DE53" s="58"/>
      <c r="DF53" s="58"/>
      <c r="DG53" s="58">
        <f>DG46-DG50</f>
        <v>7056.129999999997</v>
      </c>
      <c r="DH53" s="58"/>
      <c r="DI53" s="58"/>
      <c r="DJ53" s="58">
        <f>DJ46-DJ50</f>
        <v>2596.6500000000015</v>
      </c>
      <c r="DK53" s="58"/>
      <c r="DL53" s="58"/>
      <c r="DM53" s="58">
        <f>DM46-DM50</f>
        <v>-102.5199999999968</v>
      </c>
      <c r="DN53" s="58"/>
      <c r="DO53" s="58"/>
      <c r="DP53" s="58">
        <f>DP46-DP50</f>
        <v>3443.790000000001</v>
      </c>
      <c r="DQ53" s="58"/>
      <c r="DR53" s="58"/>
      <c r="DS53" s="58">
        <f>DS46-DS50</f>
        <v>-760.1800000000003</v>
      </c>
      <c r="DT53" s="58"/>
      <c r="DU53" s="58"/>
      <c r="DV53" s="58">
        <f>DV46-DV50</f>
        <v>-390.7900000000009</v>
      </c>
      <c r="DW53" s="58"/>
      <c r="DX53" s="58"/>
      <c r="DY53" s="60">
        <f>DY46-DY50</f>
        <v>-808.1299999999974</v>
      </c>
      <c r="DZ53" s="58"/>
      <c r="EA53" s="61"/>
      <c r="EB53" s="58">
        <f>EB46-EB50</f>
        <v>-6478.18</v>
      </c>
      <c r="EC53" s="58"/>
      <c r="ED53" s="61"/>
      <c r="EE53" s="58">
        <f>EE46-EE50</f>
        <v>4836.139999999999</v>
      </c>
      <c r="EF53" s="58"/>
      <c r="EG53" s="61"/>
      <c r="EH53" s="58">
        <f>EH46-EH50</f>
        <v>3143.050000000003</v>
      </c>
      <c r="EI53" s="58"/>
      <c r="EJ53" s="61"/>
      <c r="EK53" s="58">
        <f>EK46-EK50</f>
        <v>-2381.9300000000003</v>
      </c>
      <c r="EL53" s="58"/>
      <c r="EM53" s="61"/>
      <c r="EN53" s="58">
        <f>EN46-EN50</f>
        <v>-3394.1399999999994</v>
      </c>
      <c r="EO53" s="57">
        <f t="shared" si="13"/>
        <v>6759.890000000007</v>
      </c>
      <c r="EP53" s="57">
        <f t="shared" si="14"/>
        <v>55878.00000000001</v>
      </c>
      <c r="EQ53" s="58"/>
      <c r="ER53" s="61"/>
      <c r="ES53" s="58">
        <f>ES45-ES49</f>
        <v>7541.82</v>
      </c>
      <c r="ET53" s="58"/>
      <c r="EU53" s="61"/>
      <c r="EV53" s="58">
        <f>EV45-EV49</f>
        <v>3368.020000000004</v>
      </c>
      <c r="EW53" s="58"/>
      <c r="EX53" s="61"/>
      <c r="EY53" s="58">
        <f>EY45-EY49</f>
        <v>2680.74000000002</v>
      </c>
      <c r="EZ53" s="58"/>
      <c r="FA53" s="61"/>
      <c r="FB53" s="58">
        <f>FB45-FB49</f>
        <v>2621.1800000000076</v>
      </c>
      <c r="FC53" s="58"/>
      <c r="FD53" s="61"/>
      <c r="FE53" s="58">
        <f>FE45-FE49</f>
        <v>3389.4000000000087</v>
      </c>
      <c r="FF53" s="58"/>
      <c r="FG53" s="61"/>
      <c r="FH53" s="58">
        <f>FH45-FH49</f>
        <v>758.4700000000157</v>
      </c>
      <c r="FI53" s="58"/>
      <c r="FJ53" s="61"/>
      <c r="FK53" s="58">
        <f>FK45-FK49</f>
        <v>-4801.579999999987</v>
      </c>
      <c r="FL53" s="58"/>
      <c r="FM53" s="61"/>
      <c r="FN53" s="58">
        <f>FN45-FN49</f>
        <v>475.32000000002154</v>
      </c>
      <c r="FO53" s="58"/>
      <c r="FP53" s="61"/>
      <c r="FQ53" s="58">
        <f>FQ45-FQ49</f>
        <v>1490.9300000000221</v>
      </c>
      <c r="FR53" s="114"/>
      <c r="FS53" s="114"/>
      <c r="FT53" s="58">
        <f>FT45-FT49</f>
        <v>883.8500000000204</v>
      </c>
      <c r="FU53" s="114"/>
      <c r="FV53" s="114"/>
      <c r="FW53" s="58">
        <f>FW45-FW49</f>
        <v>231.55000000001746</v>
      </c>
      <c r="FX53" s="114"/>
      <c r="FY53" s="114"/>
      <c r="FZ53" s="58">
        <f>FZ45-FZ49</f>
        <v>6240.190000000017</v>
      </c>
      <c r="GA53" s="33">
        <f t="shared" si="15"/>
        <v>24879.890000000167</v>
      </c>
    </row>
    <row r="54" spans="1:183" s="4" customFormat="1" ht="22.5" hidden="1">
      <c r="A54" s="50" t="s">
        <v>55</v>
      </c>
      <c r="B54" s="21"/>
      <c r="C54" s="58"/>
      <c r="D54" s="58"/>
      <c r="E54" s="58"/>
      <c r="F54" s="58"/>
      <c r="G54" s="58"/>
      <c r="H54" s="58"/>
      <c r="I54" s="58"/>
      <c r="J54" s="59"/>
      <c r="K54" s="58"/>
      <c r="L54" s="58"/>
      <c r="M54" s="58"/>
      <c r="N54" s="59"/>
      <c r="O54" s="58"/>
      <c r="P54" s="58"/>
      <c r="Q54" s="58"/>
      <c r="R54" s="59"/>
      <c r="S54" s="58">
        <v>12115.26</v>
      </c>
      <c r="T54" s="58"/>
      <c r="U54" s="58"/>
      <c r="V54" s="58"/>
      <c r="W54" s="58"/>
      <c r="X54" s="58"/>
      <c r="Y54" s="60"/>
      <c r="Z54" s="58"/>
      <c r="AA54" s="58"/>
      <c r="AB54" s="60"/>
      <c r="AC54" s="21"/>
      <c r="AD54" s="21"/>
      <c r="AE54" s="21"/>
      <c r="AF54" s="42">
        <f t="shared" si="5"/>
        <v>12115.26</v>
      </c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42">
        <f t="shared" si="21"/>
        <v>0</v>
      </c>
      <c r="BR54" s="42">
        <f t="shared" si="6"/>
        <v>12115.26</v>
      </c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10">
        <f t="shared" si="7"/>
        <v>0</v>
      </c>
      <c r="DD54" s="48">
        <f t="shared" si="8"/>
        <v>12115.26</v>
      </c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60"/>
      <c r="DZ54" s="58"/>
      <c r="EA54" s="61"/>
      <c r="EB54" s="58"/>
      <c r="EC54" s="58"/>
      <c r="ED54" s="61"/>
      <c r="EE54" s="58"/>
      <c r="EF54" s="58"/>
      <c r="EG54" s="61"/>
      <c r="EH54" s="58"/>
      <c r="EI54" s="58"/>
      <c r="EJ54" s="61"/>
      <c r="EK54" s="58"/>
      <c r="EL54" s="58"/>
      <c r="EM54" s="61"/>
      <c r="EN54" s="58"/>
      <c r="EO54" s="57">
        <f t="shared" si="13"/>
        <v>0</v>
      </c>
      <c r="EP54" s="57">
        <f t="shared" si="14"/>
        <v>12115.26</v>
      </c>
      <c r="EQ54" s="58"/>
      <c r="ER54" s="61"/>
      <c r="ES54" s="58"/>
      <c r="ET54" s="58"/>
      <c r="EU54" s="61"/>
      <c r="EV54" s="58"/>
      <c r="EW54" s="58"/>
      <c r="EX54" s="61"/>
      <c r="EY54" s="58"/>
      <c r="EZ54" s="58"/>
      <c r="FA54" s="61"/>
      <c r="FB54" s="58"/>
      <c r="FC54" s="58"/>
      <c r="FD54" s="61"/>
      <c r="FE54" s="58"/>
      <c r="FF54" s="58"/>
      <c r="FG54" s="61"/>
      <c r="FH54" s="58"/>
      <c r="FI54" s="58"/>
      <c r="FJ54" s="61"/>
      <c r="FK54" s="58"/>
      <c r="FL54" s="58"/>
      <c r="FM54" s="61"/>
      <c r="FN54" s="58"/>
      <c r="FO54" s="58"/>
      <c r="FP54" s="61"/>
      <c r="FQ54" s="58"/>
      <c r="FR54" s="114"/>
      <c r="FS54" s="114"/>
      <c r="FT54" s="58"/>
      <c r="FU54" s="114"/>
      <c r="FV54" s="114"/>
      <c r="FW54" s="58"/>
      <c r="FX54" s="114"/>
      <c r="FY54" s="114"/>
      <c r="FZ54" s="58"/>
      <c r="GA54" s="33">
        <f t="shared" si="15"/>
        <v>0</v>
      </c>
    </row>
    <row r="55" spans="1:183" s="4" customFormat="1" ht="22.5">
      <c r="A55" s="50" t="s">
        <v>56</v>
      </c>
      <c r="B55" s="21"/>
      <c r="C55" s="58">
        <f>C50-C44</f>
        <v>7035.5999999999985</v>
      </c>
      <c r="D55" s="58"/>
      <c r="E55" s="58">
        <f aca="true" t="shared" si="22" ref="E55:Q55">E50-E44</f>
        <v>8883.82</v>
      </c>
      <c r="F55" s="58"/>
      <c r="G55" s="58">
        <f t="shared" si="22"/>
        <v>15977.919999999991</v>
      </c>
      <c r="H55" s="58"/>
      <c r="I55" s="58">
        <f t="shared" si="22"/>
        <v>11109.82</v>
      </c>
      <c r="J55" s="58"/>
      <c r="K55" s="58">
        <f t="shared" si="22"/>
        <v>14517.880000000005</v>
      </c>
      <c r="L55" s="58"/>
      <c r="M55" s="58">
        <f t="shared" si="22"/>
        <v>11238.870000000003</v>
      </c>
      <c r="N55" s="58"/>
      <c r="O55" s="58">
        <f t="shared" si="22"/>
        <v>16160.57</v>
      </c>
      <c r="P55" s="58"/>
      <c r="Q55" s="58">
        <f t="shared" si="22"/>
        <v>12654.040000000008</v>
      </c>
      <c r="R55" s="58"/>
      <c r="S55" s="20">
        <f>C55+E55+G55+I55+K55+M55+O55+Q55</f>
        <v>97578.52000000002</v>
      </c>
      <c r="T55" s="58"/>
      <c r="U55" s="58"/>
      <c r="V55" s="58">
        <f>V50-V44</f>
        <v>17376.949999999997</v>
      </c>
      <c r="W55" s="58">
        <f aca="true" t="shared" si="23" ref="W55:AL55">W50-W44</f>
        <v>0</v>
      </c>
      <c r="X55" s="58">
        <f t="shared" si="23"/>
        <v>0</v>
      </c>
      <c r="Y55" s="58">
        <f t="shared" si="23"/>
        <v>5092.040000000001</v>
      </c>
      <c r="Z55" s="58">
        <f t="shared" si="23"/>
        <v>0</v>
      </c>
      <c r="AA55" s="58">
        <f t="shared" si="23"/>
        <v>0</v>
      </c>
      <c r="AB55" s="58">
        <f t="shared" si="23"/>
        <v>14134.349999999999</v>
      </c>
      <c r="AC55" s="58">
        <f t="shared" si="23"/>
        <v>0</v>
      </c>
      <c r="AD55" s="58">
        <f t="shared" si="23"/>
        <v>0</v>
      </c>
      <c r="AE55" s="58">
        <f t="shared" si="23"/>
        <v>4741.049999999996</v>
      </c>
      <c r="AF55" s="42">
        <f t="shared" si="5"/>
        <v>138922.91</v>
      </c>
      <c r="AG55" s="58">
        <f t="shared" si="23"/>
        <v>0</v>
      </c>
      <c r="AH55" s="58">
        <f t="shared" si="23"/>
        <v>0</v>
      </c>
      <c r="AI55" s="58">
        <f t="shared" si="23"/>
        <v>2561.9666782106797</v>
      </c>
      <c r="AJ55" s="58">
        <f t="shared" si="23"/>
        <v>0</v>
      </c>
      <c r="AK55" s="58">
        <f t="shared" si="23"/>
        <v>0</v>
      </c>
      <c r="AL55" s="58">
        <f t="shared" si="23"/>
        <v>2648.469999999994</v>
      </c>
      <c r="AM55" s="58"/>
      <c r="AN55" s="58"/>
      <c r="AO55" s="58">
        <f>AO50-AO44</f>
        <v>-24543.500000000022</v>
      </c>
      <c r="AP55" s="58">
        <f aca="true" t="shared" si="24" ref="AP55:AU55">AP50-AP44</f>
        <v>0</v>
      </c>
      <c r="AQ55" s="58">
        <f t="shared" si="24"/>
        <v>0</v>
      </c>
      <c r="AR55" s="58">
        <f t="shared" si="24"/>
        <v>3256.5800000000017</v>
      </c>
      <c r="AS55" s="58">
        <f t="shared" si="24"/>
        <v>0</v>
      </c>
      <c r="AT55" s="58">
        <f t="shared" si="24"/>
        <v>0</v>
      </c>
      <c r="AU55" s="58">
        <f t="shared" si="24"/>
        <v>9179.509999999995</v>
      </c>
      <c r="AV55" s="58"/>
      <c r="AW55" s="58"/>
      <c r="AX55" s="58">
        <f>AX50-AX44</f>
        <v>8735.550000000003</v>
      </c>
      <c r="AY55" s="58">
        <f aca="true" t="shared" si="25" ref="AY55:BD55">AY50-AY44</f>
        <v>0</v>
      </c>
      <c r="AZ55" s="58">
        <f t="shared" si="25"/>
        <v>0</v>
      </c>
      <c r="BA55" s="58">
        <f t="shared" si="25"/>
        <v>11376.43</v>
      </c>
      <c r="BB55" s="58">
        <f t="shared" si="25"/>
        <v>0</v>
      </c>
      <c r="BC55" s="58">
        <f t="shared" si="25"/>
        <v>0</v>
      </c>
      <c r="BD55" s="58">
        <f t="shared" si="25"/>
        <v>5316.530000000006</v>
      </c>
      <c r="BE55" s="58">
        <f aca="true" t="shared" si="26" ref="BE55:BM55">BE50-BE44</f>
        <v>0</v>
      </c>
      <c r="BF55" s="58">
        <f t="shared" si="26"/>
        <v>0</v>
      </c>
      <c r="BG55" s="58">
        <f t="shared" si="26"/>
        <v>-3489.8899999999994</v>
      </c>
      <c r="BH55" s="58">
        <f t="shared" si="26"/>
        <v>0</v>
      </c>
      <c r="BI55" s="58">
        <f t="shared" si="26"/>
        <v>0</v>
      </c>
      <c r="BJ55" s="58">
        <f t="shared" si="26"/>
        <v>-44666.33000000003</v>
      </c>
      <c r="BK55" s="58">
        <f t="shared" si="26"/>
        <v>0</v>
      </c>
      <c r="BL55" s="58">
        <f t="shared" si="26"/>
        <v>0</v>
      </c>
      <c r="BM55" s="58">
        <f t="shared" si="26"/>
        <v>-86916.53</v>
      </c>
      <c r="BN55" s="58">
        <f>BN50-BN44</f>
        <v>0</v>
      </c>
      <c r="BO55" s="58">
        <f>BO50-BO44</f>
        <v>0</v>
      </c>
      <c r="BP55" s="58">
        <f>BP50-BP44</f>
        <v>-23416.36</v>
      </c>
      <c r="BQ55" s="42">
        <f t="shared" si="21"/>
        <v>-139957.5733217894</v>
      </c>
      <c r="BR55" s="42">
        <f t="shared" si="6"/>
        <v>-1034.6633217893832</v>
      </c>
      <c r="BS55" s="58"/>
      <c r="BT55" s="58"/>
      <c r="BU55" s="58">
        <f>BU50-BU44</f>
        <v>-96.06999999999243</v>
      </c>
      <c r="BV55" s="58"/>
      <c r="BW55" s="58"/>
      <c r="BX55" s="58">
        <f>BX50-BX44</f>
        <v>5404.080000000009</v>
      </c>
      <c r="BY55" s="58"/>
      <c r="BZ55" s="58"/>
      <c r="CA55" s="58">
        <f>CA50-CA44</f>
        <v>-36763.86000000002</v>
      </c>
      <c r="CB55" s="58"/>
      <c r="CC55" s="58"/>
      <c r="CD55" s="58">
        <f>CD50-CD44</f>
        <v>17050.300000000003</v>
      </c>
      <c r="CE55" s="58"/>
      <c r="CF55" s="58"/>
      <c r="CG55" s="58">
        <f>CG50-CG44</f>
        <v>15288.149999999994</v>
      </c>
      <c r="CH55" s="58"/>
      <c r="CI55" s="58"/>
      <c r="CJ55" s="58">
        <f>CJ50-CJ44</f>
        <v>8392.460000000006</v>
      </c>
      <c r="CK55" s="58"/>
      <c r="CL55" s="58"/>
      <c r="CM55" s="58">
        <f>CM50-CM44</f>
        <v>16259.960000000006</v>
      </c>
      <c r="CN55" s="58"/>
      <c r="CO55" s="58"/>
      <c r="CP55" s="58">
        <f>CP50-CP44</f>
        <v>14855.010000000002</v>
      </c>
      <c r="CQ55" s="58"/>
      <c r="CR55" s="58"/>
      <c r="CS55" s="58">
        <f>CS50-CS44</f>
        <v>15314.400000000001</v>
      </c>
      <c r="CT55" s="58"/>
      <c r="CU55" s="58"/>
      <c r="CV55" s="58">
        <f>CV50-CV44</f>
        <v>15815.380000000005</v>
      </c>
      <c r="CW55" s="58"/>
      <c r="CX55" s="58"/>
      <c r="CY55" s="58">
        <f>CY50-CY44</f>
        <v>15393.250000000007</v>
      </c>
      <c r="CZ55" s="58"/>
      <c r="DA55" s="58"/>
      <c r="DB55" s="58">
        <f>DB50-DB44</f>
        <v>14352.64</v>
      </c>
      <c r="DC55" s="10">
        <f t="shared" si="7"/>
        <v>101265.70000000006</v>
      </c>
      <c r="DD55" s="48">
        <f t="shared" si="8"/>
        <v>100231.03667821067</v>
      </c>
      <c r="DE55" s="58"/>
      <c r="DF55" s="58"/>
      <c r="DG55" s="58">
        <f>DG50-DG44</f>
        <v>10345.700000000004</v>
      </c>
      <c r="DH55" s="58"/>
      <c r="DI55" s="58"/>
      <c r="DJ55" s="58">
        <f>DJ50-DJ44</f>
        <v>15338.909999999996</v>
      </c>
      <c r="DK55" s="58"/>
      <c r="DL55" s="58"/>
      <c r="DM55" s="58">
        <f>DM50-DM44</f>
        <v>-39448.499999999985</v>
      </c>
      <c r="DN55" s="58"/>
      <c r="DO55" s="58"/>
      <c r="DP55" s="58">
        <f>DP50-DP44</f>
        <v>-59564.13000000002</v>
      </c>
      <c r="DQ55" s="58"/>
      <c r="DR55" s="58"/>
      <c r="DS55" s="58">
        <f>DS50-DS44</f>
        <v>17276.870000000003</v>
      </c>
      <c r="DT55" s="58"/>
      <c r="DU55" s="58"/>
      <c r="DV55" s="58">
        <f>DV50-DV44</f>
        <v>18320.78</v>
      </c>
      <c r="DW55" s="58"/>
      <c r="DX55" s="58"/>
      <c r="DY55" s="60">
        <f>DY50-DY44</f>
        <v>18516.480000000003</v>
      </c>
      <c r="DZ55" s="58"/>
      <c r="EA55" s="61"/>
      <c r="EB55" s="58">
        <f>EB50-EB44</f>
        <v>11513.739999999998</v>
      </c>
      <c r="EC55" s="58"/>
      <c r="ED55" s="61"/>
      <c r="EE55" s="58">
        <f>EE50-EE44</f>
        <v>12867.86</v>
      </c>
      <c r="EF55" s="58"/>
      <c r="EG55" s="61"/>
      <c r="EH55" s="58">
        <f>EH50-EH44</f>
        <v>14991.199999999997</v>
      </c>
      <c r="EI55" s="58"/>
      <c r="EJ55" s="61"/>
      <c r="EK55" s="58">
        <f>EK50-EK44</f>
        <v>3126.730000000003</v>
      </c>
      <c r="EL55" s="58"/>
      <c r="EM55" s="61"/>
      <c r="EN55" s="58">
        <f>EN50-EN44</f>
        <v>20480</v>
      </c>
      <c r="EO55" s="57">
        <f t="shared" si="13"/>
        <v>43765.64</v>
      </c>
      <c r="EP55" s="57">
        <f t="shared" si="14"/>
        <v>143996.67667821067</v>
      </c>
      <c r="EQ55" s="58"/>
      <c r="ER55" s="61"/>
      <c r="ES55" s="58">
        <f>ES49-ES44</f>
        <v>-10372.250000000007</v>
      </c>
      <c r="ET55" s="58"/>
      <c r="EU55" s="61"/>
      <c r="EV55" s="58">
        <f>EV49-EV44</f>
        <v>18815.270000000004</v>
      </c>
      <c r="EW55" s="58"/>
      <c r="EX55" s="61"/>
      <c r="EY55" s="58">
        <f>EY49-EY44</f>
        <v>-4793.599999999991</v>
      </c>
      <c r="EZ55" s="58"/>
      <c r="FA55" s="61"/>
      <c r="FB55" s="58">
        <f>FB49-FB44</f>
        <v>-34898.92000000001</v>
      </c>
      <c r="FC55" s="58"/>
      <c r="FD55" s="61"/>
      <c r="FE55" s="58">
        <f>FE49-FE44</f>
        <v>-54697.18999999999</v>
      </c>
      <c r="FF55" s="58"/>
      <c r="FG55" s="61"/>
      <c r="FH55" s="58">
        <f>FH49-FH44</f>
        <v>21124.78</v>
      </c>
      <c r="FI55" s="58"/>
      <c r="FJ55" s="61"/>
      <c r="FK55" s="58">
        <f>FK49-FK44</f>
        <v>26928.990000000005</v>
      </c>
      <c r="FL55" s="58"/>
      <c r="FM55" s="61"/>
      <c r="FN55" s="58">
        <f>FN49-FN44</f>
        <v>14233.759999999995</v>
      </c>
      <c r="FO55" s="58"/>
      <c r="FP55" s="61"/>
      <c r="FQ55" s="58">
        <f>FQ49-FQ44</f>
        <v>8708.329999999994</v>
      </c>
      <c r="FR55" s="114"/>
      <c r="FS55" s="114"/>
      <c r="FT55" s="58">
        <f>FT49-FT44</f>
        <v>-14553.199999999983</v>
      </c>
      <c r="FU55" s="114"/>
      <c r="FV55" s="114"/>
      <c r="FW55" s="58">
        <f>FW49-FW44</f>
        <v>-16355.929999999993</v>
      </c>
      <c r="FX55" s="114"/>
      <c r="FY55" s="114"/>
      <c r="FZ55" s="58">
        <f>FZ49-FZ44</f>
        <v>-48623.84000000001</v>
      </c>
      <c r="GA55" s="33">
        <f t="shared" si="15"/>
        <v>-94483.79999999999</v>
      </c>
    </row>
    <row r="56" spans="1:183" s="4" customFormat="1" ht="12.75">
      <c r="A56" s="50"/>
      <c r="B56" s="21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20"/>
      <c r="T56" s="58"/>
      <c r="U56" s="58"/>
      <c r="V56" s="58"/>
      <c r="W56" s="58"/>
      <c r="X56" s="58"/>
      <c r="Y56" s="60"/>
      <c r="Z56" s="58"/>
      <c r="AA56" s="58"/>
      <c r="AB56" s="60"/>
      <c r="AC56" s="21"/>
      <c r="AD56" s="21"/>
      <c r="AE56" s="21"/>
      <c r="AF56" s="42">
        <f t="shared" si="5"/>
        <v>0</v>
      </c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42">
        <f t="shared" si="21"/>
        <v>0</v>
      </c>
      <c r="BR56" s="42">
        <f t="shared" si="6"/>
        <v>0</v>
      </c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10">
        <f t="shared" si="7"/>
        <v>0</v>
      </c>
      <c r="DD56" s="48">
        <f t="shared" si="8"/>
        <v>0</v>
      </c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60"/>
      <c r="DZ56" s="58"/>
      <c r="EA56" s="61"/>
      <c r="EB56" s="58"/>
      <c r="EC56" s="58"/>
      <c r="ED56" s="61"/>
      <c r="EE56" s="58"/>
      <c r="EF56" s="58"/>
      <c r="EG56" s="61"/>
      <c r="EH56" s="58"/>
      <c r="EI56" s="58"/>
      <c r="EJ56" s="61"/>
      <c r="EK56" s="58"/>
      <c r="EL56" s="58"/>
      <c r="EM56" s="61"/>
      <c r="EN56" s="58"/>
      <c r="EO56" s="57">
        <f t="shared" si="13"/>
        <v>0</v>
      </c>
      <c r="EP56" s="57">
        <f t="shared" si="14"/>
        <v>0</v>
      </c>
      <c r="EQ56" s="58"/>
      <c r="ER56" s="61"/>
      <c r="ES56" s="58"/>
      <c r="ET56" s="58"/>
      <c r="EU56" s="61"/>
      <c r="EV56" s="58"/>
      <c r="EW56" s="58"/>
      <c r="EX56" s="61"/>
      <c r="EY56" s="58"/>
      <c r="EZ56" s="58"/>
      <c r="FA56" s="61"/>
      <c r="FB56" s="58"/>
      <c r="FC56" s="58"/>
      <c r="FD56" s="61"/>
      <c r="FE56" s="58"/>
      <c r="FF56" s="58"/>
      <c r="FG56" s="61"/>
      <c r="FH56" s="58"/>
      <c r="FI56" s="58"/>
      <c r="FJ56" s="61"/>
      <c r="FK56" s="58"/>
      <c r="FL56" s="58"/>
      <c r="FM56" s="61"/>
      <c r="FN56" s="58"/>
      <c r="FO56" s="58"/>
      <c r="FP56" s="61"/>
      <c r="FQ56" s="60"/>
      <c r="FR56" s="114"/>
      <c r="FS56" s="114"/>
      <c r="FT56" s="58"/>
      <c r="FU56" s="114"/>
      <c r="FV56" s="114"/>
      <c r="FW56" s="58"/>
      <c r="FX56" s="114"/>
      <c r="FY56" s="114"/>
      <c r="FZ56" s="58"/>
      <c r="GA56" s="33"/>
    </row>
    <row r="57" spans="1:183" s="3" customFormat="1" ht="12.75">
      <c r="A57" s="54" t="s">
        <v>57</v>
      </c>
      <c r="B57" s="19"/>
      <c r="C57" s="26">
        <v>5763.34</v>
      </c>
      <c r="D57" s="19"/>
      <c r="E57" s="26">
        <v>5603.88</v>
      </c>
      <c r="F57" s="19"/>
      <c r="G57" s="26">
        <v>5603.88</v>
      </c>
      <c r="H57" s="19"/>
      <c r="I57" s="26">
        <v>5740.56</v>
      </c>
      <c r="J57" s="19"/>
      <c r="K57" s="26">
        <v>5649.44</v>
      </c>
      <c r="L57" s="19"/>
      <c r="M57" s="26">
        <v>5649.44</v>
      </c>
      <c r="N57" s="19"/>
      <c r="O57" s="26">
        <v>5717.78</v>
      </c>
      <c r="P57" s="26"/>
      <c r="Q57" s="26">
        <v>5786.12</v>
      </c>
      <c r="R57" s="19"/>
      <c r="S57" s="20">
        <f>C57+E57+G57+I57+K57+M57+O57+Q57</f>
        <v>45514.44</v>
      </c>
      <c r="T57" s="58"/>
      <c r="U57" s="58"/>
      <c r="V57" s="58">
        <v>5831.68</v>
      </c>
      <c r="W57" s="58"/>
      <c r="X57" s="58"/>
      <c r="Y57" s="58">
        <v>5831.68</v>
      </c>
      <c r="Z57" s="58"/>
      <c r="AA57" s="58"/>
      <c r="AB57" s="58">
        <v>5831.68</v>
      </c>
      <c r="AC57" s="19"/>
      <c r="AD57" s="19"/>
      <c r="AE57" s="58">
        <v>5831.68</v>
      </c>
      <c r="AF57" s="42">
        <f t="shared" si="5"/>
        <v>68841.16</v>
      </c>
      <c r="AG57" s="58"/>
      <c r="AH57" s="58"/>
      <c r="AI57" s="58">
        <v>6135.33</v>
      </c>
      <c r="AJ57" s="58"/>
      <c r="AK57" s="58"/>
      <c r="AL57" s="58">
        <v>6020.01</v>
      </c>
      <c r="AM57" s="58"/>
      <c r="AN57" s="58"/>
      <c r="AO57" s="58">
        <v>6243.92</v>
      </c>
      <c r="AP57" s="58"/>
      <c r="AQ57" s="58"/>
      <c r="AR57" s="58">
        <v>6038.06</v>
      </c>
      <c r="AS57" s="58"/>
      <c r="AT57" s="58"/>
      <c r="AU57" s="58">
        <v>6139.89</v>
      </c>
      <c r="AV57" s="58"/>
      <c r="AW57" s="58"/>
      <c r="AX57" s="58">
        <v>6135.33</v>
      </c>
      <c r="AY57" s="58"/>
      <c r="AZ57" s="58"/>
      <c r="BA57" s="58">
        <v>6139.89</v>
      </c>
      <c r="BB57" s="58"/>
      <c r="BC57" s="58"/>
      <c r="BD57" s="58">
        <v>6139.89</v>
      </c>
      <c r="BE57" s="58"/>
      <c r="BF57" s="58"/>
      <c r="BG57" s="58">
        <v>3565.2</v>
      </c>
      <c r="BH57" s="58"/>
      <c r="BI57" s="58"/>
      <c r="BJ57" s="58">
        <v>6139.87</v>
      </c>
      <c r="BK57" s="58"/>
      <c r="BL57" s="58"/>
      <c r="BM57" s="58">
        <v>6139.87</v>
      </c>
      <c r="BN57" s="58"/>
      <c r="BO57" s="58"/>
      <c r="BP57" s="58">
        <v>6139.87</v>
      </c>
      <c r="BQ57" s="42">
        <f t="shared" si="21"/>
        <v>70977.13</v>
      </c>
      <c r="BR57" s="42">
        <f t="shared" si="6"/>
        <v>139818.29</v>
      </c>
      <c r="BS57" s="58"/>
      <c r="BT57" s="58"/>
      <c r="BU57" s="58">
        <v>7144.53</v>
      </c>
      <c r="BV57" s="58"/>
      <c r="BW57" s="58"/>
      <c r="BX57" s="58">
        <v>238.15</v>
      </c>
      <c r="BY57" s="58"/>
      <c r="BZ57" s="58"/>
      <c r="CA57" s="58">
        <v>4789.07</v>
      </c>
      <c r="CB57" s="58"/>
      <c r="CC57" s="58"/>
      <c r="CD57" s="58">
        <v>7144.53</v>
      </c>
      <c r="CE57" s="58"/>
      <c r="CF57" s="58"/>
      <c r="CG57" s="58">
        <v>7210.83</v>
      </c>
      <c r="CH57" s="58"/>
      <c r="CI57" s="58"/>
      <c r="CJ57" s="58">
        <v>2018.8</v>
      </c>
      <c r="CK57" s="58"/>
      <c r="CL57" s="58"/>
      <c r="CM57" s="58">
        <v>7144.53</v>
      </c>
      <c r="CN57" s="58"/>
      <c r="CO57" s="58"/>
      <c r="CP57" s="58">
        <v>7144.53</v>
      </c>
      <c r="CQ57" s="58"/>
      <c r="CR57" s="58"/>
      <c r="CS57" s="58">
        <v>7144.53</v>
      </c>
      <c r="CT57" s="58"/>
      <c r="CU57" s="58"/>
      <c r="CV57" s="58">
        <v>7144.79</v>
      </c>
      <c r="CW57" s="58"/>
      <c r="CX57" s="58"/>
      <c r="CY57" s="58">
        <v>7144.79</v>
      </c>
      <c r="CZ57" s="58"/>
      <c r="DA57" s="58"/>
      <c r="DB57" s="58">
        <v>7144.79</v>
      </c>
      <c r="DC57" s="10">
        <f t="shared" si="7"/>
        <v>71413.87000000001</v>
      </c>
      <c r="DD57" s="48">
        <f t="shared" si="8"/>
        <v>211232.16000000003</v>
      </c>
      <c r="DE57" s="58"/>
      <c r="DF57" s="58"/>
      <c r="DG57" s="58">
        <v>8205.46</v>
      </c>
      <c r="DH57" s="58"/>
      <c r="DI57" s="58"/>
      <c r="DJ57" s="58">
        <v>8205.46</v>
      </c>
      <c r="DK57" s="58"/>
      <c r="DL57" s="58"/>
      <c r="DM57" s="58">
        <v>8205.46</v>
      </c>
      <c r="DN57" s="58"/>
      <c r="DO57" s="58"/>
      <c r="DP57" s="58">
        <v>8205.46</v>
      </c>
      <c r="DQ57" s="58"/>
      <c r="DR57" s="58"/>
      <c r="DS57" s="58">
        <v>8205.46</v>
      </c>
      <c r="DT57" s="58"/>
      <c r="DU57" s="58"/>
      <c r="DV57" s="58">
        <v>8205.46</v>
      </c>
      <c r="DW57" s="58"/>
      <c r="DX57" s="58"/>
      <c r="DY57" s="60">
        <v>8205.46</v>
      </c>
      <c r="DZ57" s="58"/>
      <c r="EA57" s="61"/>
      <c r="EB57" s="58">
        <v>8205.46</v>
      </c>
      <c r="EC57" s="58"/>
      <c r="ED57" s="61"/>
      <c r="EE57" s="58">
        <v>8205.46</v>
      </c>
      <c r="EF57" s="58"/>
      <c r="EG57" s="61"/>
      <c r="EH57" s="58">
        <v>7661.49</v>
      </c>
      <c r="EI57" s="58"/>
      <c r="EJ57" s="61"/>
      <c r="EK57" s="58">
        <v>8205.46</v>
      </c>
      <c r="EL57" s="58"/>
      <c r="EM57" s="61"/>
      <c r="EN57" s="58">
        <v>8205.46</v>
      </c>
      <c r="EO57" s="57">
        <f t="shared" si="13"/>
        <v>97921.54999999996</v>
      </c>
      <c r="EP57" s="57">
        <f t="shared" si="14"/>
        <v>309153.70999999996</v>
      </c>
      <c r="EQ57" s="58"/>
      <c r="ER57" s="61"/>
      <c r="ES57" s="58">
        <v>6629.36</v>
      </c>
      <c r="ET57" s="58"/>
      <c r="EU57" s="61"/>
      <c r="EV57" s="58">
        <v>8763.64</v>
      </c>
      <c r="EW57" s="58"/>
      <c r="EX57" s="61"/>
      <c r="EY57" s="58">
        <v>8763.64</v>
      </c>
      <c r="EZ57" s="58"/>
      <c r="FA57" s="61"/>
      <c r="FB57" s="58">
        <v>8763.64</v>
      </c>
      <c r="FC57" s="58"/>
      <c r="FD57" s="61"/>
      <c r="FE57" s="58">
        <v>620.35</v>
      </c>
      <c r="FF57" s="58"/>
      <c r="FG57" s="61"/>
      <c r="FH57" s="58">
        <v>7418.72</v>
      </c>
      <c r="FI57" s="58"/>
      <c r="FJ57" s="61"/>
      <c r="FK57" s="58">
        <v>8763.64</v>
      </c>
      <c r="FL57" s="58"/>
      <c r="FM57" s="61"/>
      <c r="FN57" s="58">
        <v>8763.65</v>
      </c>
      <c r="FO57" s="58"/>
      <c r="FP57" s="61"/>
      <c r="FQ57" s="60">
        <v>8763.65</v>
      </c>
      <c r="FR57" s="62"/>
      <c r="FS57" s="62"/>
      <c r="FT57" s="58">
        <v>8763.65</v>
      </c>
      <c r="FU57" s="62"/>
      <c r="FV57" s="62"/>
      <c r="FW57" s="58">
        <v>8763.65</v>
      </c>
      <c r="FX57" s="62"/>
      <c r="FY57" s="62"/>
      <c r="FZ57" s="58">
        <v>8763.65</v>
      </c>
      <c r="GA57" s="33">
        <f t="shared" si="15"/>
        <v>93541.23999999998</v>
      </c>
    </row>
    <row r="58" spans="1:183" s="131" customFormat="1" ht="12.75">
      <c r="A58" s="118" t="s">
        <v>52</v>
      </c>
      <c r="B58" s="119"/>
      <c r="C58" s="120">
        <v>5653</v>
      </c>
      <c r="D58" s="120"/>
      <c r="E58" s="120">
        <v>4618.6</v>
      </c>
      <c r="F58" s="120"/>
      <c r="G58" s="120">
        <v>5329.59</v>
      </c>
      <c r="H58" s="120"/>
      <c r="I58" s="120">
        <v>5534.08</v>
      </c>
      <c r="J58" s="121"/>
      <c r="K58" s="120">
        <v>82.93</v>
      </c>
      <c r="L58" s="120"/>
      <c r="M58" s="120">
        <v>5644.99</v>
      </c>
      <c r="N58" s="121"/>
      <c r="O58" s="120">
        <v>5278.05</v>
      </c>
      <c r="P58" s="120"/>
      <c r="Q58" s="120">
        <v>5409.12</v>
      </c>
      <c r="R58" s="121"/>
      <c r="S58" s="122">
        <f>C58+E58+G58+I58+K58+M58+O58+Q58</f>
        <v>37550.36</v>
      </c>
      <c r="T58" s="120"/>
      <c r="U58" s="120"/>
      <c r="V58" s="120">
        <v>5398.76</v>
      </c>
      <c r="W58" s="120"/>
      <c r="X58" s="120"/>
      <c r="Y58" s="136">
        <v>5828.42</v>
      </c>
      <c r="Z58" s="120"/>
      <c r="AA58" s="120"/>
      <c r="AB58" s="136">
        <v>5589.12</v>
      </c>
      <c r="AC58" s="119"/>
      <c r="AD58" s="119"/>
      <c r="AE58" s="119">
        <v>3130.64</v>
      </c>
      <c r="AF58" s="124">
        <f t="shared" si="5"/>
        <v>57497.3</v>
      </c>
      <c r="AG58" s="120"/>
      <c r="AH58" s="120"/>
      <c r="AI58" s="120">
        <v>6135.33</v>
      </c>
      <c r="AJ58" s="120"/>
      <c r="AK58" s="120"/>
      <c r="AL58" s="120">
        <v>6020.01</v>
      </c>
      <c r="AM58" s="120"/>
      <c r="AN58" s="120"/>
      <c r="AO58" s="120">
        <v>6243.92</v>
      </c>
      <c r="AP58" s="120"/>
      <c r="AQ58" s="120"/>
      <c r="AR58" s="120">
        <v>6038.06</v>
      </c>
      <c r="AS58" s="120"/>
      <c r="AT58" s="120"/>
      <c r="AU58" s="120">
        <v>6139.89</v>
      </c>
      <c r="AV58" s="120"/>
      <c r="AW58" s="120"/>
      <c r="AX58" s="120">
        <v>6135.33</v>
      </c>
      <c r="AY58" s="120"/>
      <c r="AZ58" s="120"/>
      <c r="BA58" s="120">
        <v>6139.89</v>
      </c>
      <c r="BB58" s="120"/>
      <c r="BC58" s="120"/>
      <c r="BD58" s="120">
        <v>6139.89</v>
      </c>
      <c r="BE58" s="120"/>
      <c r="BF58" s="120"/>
      <c r="BG58" s="120">
        <v>3565.2</v>
      </c>
      <c r="BH58" s="120"/>
      <c r="BI58" s="120"/>
      <c r="BJ58" s="120">
        <v>6139.87</v>
      </c>
      <c r="BK58" s="120"/>
      <c r="BL58" s="120"/>
      <c r="BM58" s="120">
        <v>6139.87</v>
      </c>
      <c r="BN58" s="120"/>
      <c r="BO58" s="120"/>
      <c r="BP58" s="120">
        <v>6139.87</v>
      </c>
      <c r="BQ58" s="124">
        <f t="shared" si="21"/>
        <v>70977.13</v>
      </c>
      <c r="BR58" s="124">
        <f t="shared" si="6"/>
        <v>128474.43000000001</v>
      </c>
      <c r="BS58" s="120"/>
      <c r="BT58" s="120"/>
      <c r="BU58" s="120">
        <v>7144.53</v>
      </c>
      <c r="BV58" s="120"/>
      <c r="BW58" s="120"/>
      <c r="BX58" s="120">
        <v>238.15</v>
      </c>
      <c r="BY58" s="120"/>
      <c r="BZ58" s="120"/>
      <c r="CA58" s="120">
        <v>4789.07</v>
      </c>
      <c r="CB58" s="120"/>
      <c r="CC58" s="120"/>
      <c r="CD58" s="120">
        <v>7144.53</v>
      </c>
      <c r="CE58" s="120"/>
      <c r="CF58" s="120"/>
      <c r="CG58" s="120">
        <v>7210.83</v>
      </c>
      <c r="CH58" s="120"/>
      <c r="CI58" s="120"/>
      <c r="CJ58" s="120">
        <v>2018.18</v>
      </c>
      <c r="CK58" s="120"/>
      <c r="CL58" s="120"/>
      <c r="CM58" s="120">
        <v>7144.53</v>
      </c>
      <c r="CN58" s="120"/>
      <c r="CO58" s="120"/>
      <c r="CP58" s="120">
        <v>7144.53</v>
      </c>
      <c r="CQ58" s="120"/>
      <c r="CR58" s="120"/>
      <c r="CS58" s="120">
        <v>7144.53</v>
      </c>
      <c r="CT58" s="120"/>
      <c r="CU58" s="120"/>
      <c r="CV58" s="120">
        <v>7144.79</v>
      </c>
      <c r="CW58" s="120"/>
      <c r="CX58" s="120"/>
      <c r="CY58" s="120">
        <v>7144.79</v>
      </c>
      <c r="CZ58" s="120"/>
      <c r="DA58" s="120"/>
      <c r="DB58" s="120">
        <v>7144.79</v>
      </c>
      <c r="DC58" s="125">
        <f t="shared" si="7"/>
        <v>71413.25</v>
      </c>
      <c r="DD58" s="126">
        <f t="shared" si="8"/>
        <v>199887.68</v>
      </c>
      <c r="DE58" s="120"/>
      <c r="DF58" s="120"/>
      <c r="DG58" s="120">
        <v>8205.46</v>
      </c>
      <c r="DH58" s="120"/>
      <c r="DI58" s="120"/>
      <c r="DJ58" s="120">
        <v>8205.46</v>
      </c>
      <c r="DK58" s="120"/>
      <c r="DL58" s="120"/>
      <c r="DM58" s="120">
        <v>8205.46</v>
      </c>
      <c r="DN58" s="120"/>
      <c r="DO58" s="120"/>
      <c r="DP58" s="120">
        <v>8205.46</v>
      </c>
      <c r="DQ58" s="120"/>
      <c r="DR58" s="120"/>
      <c r="DS58" s="120">
        <v>8205.46</v>
      </c>
      <c r="DT58" s="120"/>
      <c r="DU58" s="120"/>
      <c r="DV58" s="120">
        <v>8205.46</v>
      </c>
      <c r="DW58" s="120"/>
      <c r="DX58" s="120"/>
      <c r="DY58" s="136">
        <v>8205.46</v>
      </c>
      <c r="DZ58" s="120"/>
      <c r="EA58" s="137"/>
      <c r="EB58" s="120">
        <v>8205.46</v>
      </c>
      <c r="EC58" s="120"/>
      <c r="ED58" s="137"/>
      <c r="EE58" s="120">
        <v>8205.46</v>
      </c>
      <c r="EF58" s="120"/>
      <c r="EG58" s="137"/>
      <c r="EH58" s="120">
        <v>7661.49</v>
      </c>
      <c r="EI58" s="120"/>
      <c r="EJ58" s="137"/>
      <c r="EK58" s="120">
        <v>8205.46</v>
      </c>
      <c r="EL58" s="120"/>
      <c r="EM58" s="137"/>
      <c r="EN58" s="120">
        <v>8205.46</v>
      </c>
      <c r="EO58" s="129">
        <f t="shared" si="13"/>
        <v>97921.54999999996</v>
      </c>
      <c r="EP58" s="129">
        <f t="shared" si="14"/>
        <v>297809.23</v>
      </c>
      <c r="EQ58" s="120"/>
      <c r="ER58" s="137"/>
      <c r="ES58" s="120">
        <v>6629.36</v>
      </c>
      <c r="ET58" s="120"/>
      <c r="EU58" s="137"/>
      <c r="EV58" s="120">
        <v>8763.64</v>
      </c>
      <c r="EW58" s="120"/>
      <c r="EX58" s="137"/>
      <c r="EY58" s="120">
        <v>8763.64</v>
      </c>
      <c r="EZ58" s="120"/>
      <c r="FA58" s="137"/>
      <c r="FB58" s="120">
        <v>8763.64</v>
      </c>
      <c r="FC58" s="120"/>
      <c r="FD58" s="137"/>
      <c r="FE58" s="120">
        <v>620.35</v>
      </c>
      <c r="FF58" s="120"/>
      <c r="FG58" s="137"/>
      <c r="FH58" s="120">
        <v>7418.72</v>
      </c>
      <c r="FI58" s="120"/>
      <c r="FJ58" s="137"/>
      <c r="FK58" s="120">
        <v>8763.64</v>
      </c>
      <c r="FL58" s="120"/>
      <c r="FM58" s="137"/>
      <c r="FN58" s="120">
        <v>8763.65</v>
      </c>
      <c r="FO58" s="120"/>
      <c r="FP58" s="137"/>
      <c r="FQ58" s="136">
        <v>8763.65</v>
      </c>
      <c r="FR58" s="130"/>
      <c r="FS58" s="130"/>
      <c r="FT58" s="120">
        <v>8763.65</v>
      </c>
      <c r="FU58" s="130"/>
      <c r="FV58" s="130"/>
      <c r="FW58" s="120">
        <v>8763.65</v>
      </c>
      <c r="FX58" s="130"/>
      <c r="FY58" s="130"/>
      <c r="FZ58" s="120">
        <v>8763.65</v>
      </c>
      <c r="GA58" s="133">
        <f t="shared" si="15"/>
        <v>93541.23999999998</v>
      </c>
    </row>
    <row r="59" spans="1:183" s="131" customFormat="1" ht="12.75">
      <c r="A59" s="118" t="s">
        <v>53</v>
      </c>
      <c r="B59" s="119"/>
      <c r="C59" s="120">
        <f>559.78+3477.59</f>
        <v>4037.37</v>
      </c>
      <c r="D59" s="120"/>
      <c r="E59" s="120">
        <f>571.74+4482.78</f>
        <v>5054.5199999999995</v>
      </c>
      <c r="F59" s="120"/>
      <c r="G59" s="120">
        <f>593.03+5002.12</f>
        <v>5595.15</v>
      </c>
      <c r="H59" s="120"/>
      <c r="I59" s="120">
        <f>592.27+4604.47</f>
        <v>5196.74</v>
      </c>
      <c r="J59" s="121"/>
      <c r="K59" s="120">
        <f>20.15+4267.08</f>
        <v>4287.23</v>
      </c>
      <c r="L59" s="120"/>
      <c r="M59" s="120">
        <f>637.83+1435.53</f>
        <v>2073.36</v>
      </c>
      <c r="N59" s="121"/>
      <c r="O59" s="120">
        <f>610.15+4595.52</f>
        <v>5205.67</v>
      </c>
      <c r="P59" s="120"/>
      <c r="Q59" s="120">
        <f>634.16+4666.68</f>
        <v>5300.84</v>
      </c>
      <c r="R59" s="121"/>
      <c r="S59" s="122">
        <f>C59+E59+G59+I59+K59+M59+O59+Q59</f>
        <v>36750.880000000005</v>
      </c>
      <c r="T59" s="138"/>
      <c r="U59" s="138"/>
      <c r="V59" s="138">
        <f>660.62+5221.95</f>
        <v>5882.57</v>
      </c>
      <c r="W59" s="138"/>
      <c r="X59" s="138"/>
      <c r="Y59" s="139">
        <f>660.42+3905.4</f>
        <v>4565.82</v>
      </c>
      <c r="Z59" s="138"/>
      <c r="AA59" s="138"/>
      <c r="AB59" s="139">
        <f>660.67+5380.93</f>
        <v>6041.6</v>
      </c>
      <c r="AC59" s="119"/>
      <c r="AD59" s="119"/>
      <c r="AE59" s="119">
        <f>359.76+4712.21</f>
        <v>5071.97</v>
      </c>
      <c r="AF59" s="124">
        <f t="shared" si="5"/>
        <v>58312.840000000004</v>
      </c>
      <c r="AG59" s="138"/>
      <c r="AH59" s="138"/>
      <c r="AI59" s="138">
        <f>697.94+3101.45</f>
        <v>3799.39</v>
      </c>
      <c r="AJ59" s="138"/>
      <c r="AK59" s="138"/>
      <c r="AL59" s="138">
        <f>709.09+4761.75</f>
        <v>5470.84</v>
      </c>
      <c r="AM59" s="138"/>
      <c r="AN59" s="138"/>
      <c r="AO59" s="138">
        <f>709.09+5061.3</f>
        <v>5770.39</v>
      </c>
      <c r="AP59" s="138"/>
      <c r="AQ59" s="138"/>
      <c r="AR59" s="138">
        <f>716.1+5210.91</f>
        <v>5927.01</v>
      </c>
      <c r="AS59" s="138"/>
      <c r="AT59" s="138"/>
      <c r="AU59" s="138">
        <f>770.31+5157.94</f>
        <v>5928.25</v>
      </c>
      <c r="AV59" s="138"/>
      <c r="AW59" s="138"/>
      <c r="AX59" s="138">
        <f>764.34+5238.51</f>
        <v>6002.85</v>
      </c>
      <c r="AY59" s="138"/>
      <c r="AZ59" s="138"/>
      <c r="BA59" s="138">
        <f>782.06+5196.39</f>
        <v>5978.450000000001</v>
      </c>
      <c r="BB59" s="138"/>
      <c r="BC59" s="138"/>
      <c r="BD59" s="138">
        <v>5788.05</v>
      </c>
      <c r="BE59" s="138"/>
      <c r="BF59" s="138"/>
      <c r="BG59" s="138">
        <v>4407.63</v>
      </c>
      <c r="BH59" s="138"/>
      <c r="BI59" s="138"/>
      <c r="BJ59" s="138">
        <v>4577.72</v>
      </c>
      <c r="BK59" s="138"/>
      <c r="BL59" s="138"/>
      <c r="BM59" s="138">
        <v>6069.34</v>
      </c>
      <c r="BN59" s="138"/>
      <c r="BO59" s="138"/>
      <c r="BP59" s="138">
        <v>6328.18</v>
      </c>
      <c r="BQ59" s="124">
        <f t="shared" si="21"/>
        <v>66048.1</v>
      </c>
      <c r="BR59" s="124">
        <f t="shared" si="6"/>
        <v>124360.94</v>
      </c>
      <c r="BS59" s="138"/>
      <c r="BT59" s="138"/>
      <c r="BU59" s="138">
        <v>6561.23</v>
      </c>
      <c r="BV59" s="138"/>
      <c r="BW59" s="138"/>
      <c r="BX59" s="138">
        <v>6725.31</v>
      </c>
      <c r="BY59" s="138"/>
      <c r="BZ59" s="138"/>
      <c r="CA59" s="138">
        <v>730.51</v>
      </c>
      <c r="CB59" s="138"/>
      <c r="CC59" s="138"/>
      <c r="CD59" s="138">
        <v>4898.12</v>
      </c>
      <c r="CE59" s="138"/>
      <c r="CF59" s="138"/>
      <c r="CG59" s="138">
        <v>6714.45</v>
      </c>
      <c r="CH59" s="138"/>
      <c r="CI59" s="138"/>
      <c r="CJ59" s="138">
        <v>3112.17</v>
      </c>
      <c r="CK59" s="138"/>
      <c r="CL59" s="138"/>
      <c r="CM59" s="138">
        <v>6813.71</v>
      </c>
      <c r="CN59" s="138"/>
      <c r="CO59" s="138"/>
      <c r="CP59" s="138">
        <v>6474.64</v>
      </c>
      <c r="CQ59" s="138"/>
      <c r="CR59" s="138"/>
      <c r="CS59" s="138">
        <v>7003.14</v>
      </c>
      <c r="CT59" s="138"/>
      <c r="CU59" s="138"/>
      <c r="CV59" s="138">
        <v>6894.35</v>
      </c>
      <c r="CW59" s="138"/>
      <c r="CX59" s="138"/>
      <c r="CY59" s="138">
        <v>6993.32</v>
      </c>
      <c r="CZ59" s="138"/>
      <c r="DA59" s="138"/>
      <c r="DB59" s="138">
        <v>6889.19</v>
      </c>
      <c r="DC59" s="125">
        <f t="shared" si="7"/>
        <v>69810.14</v>
      </c>
      <c r="DD59" s="126">
        <f t="shared" si="8"/>
        <v>194171.08000000002</v>
      </c>
      <c r="DE59" s="138"/>
      <c r="DF59" s="138"/>
      <c r="DG59" s="138">
        <v>6828.98</v>
      </c>
      <c r="DH59" s="138"/>
      <c r="DI59" s="138"/>
      <c r="DJ59" s="138">
        <v>7820.49</v>
      </c>
      <c r="DK59" s="138"/>
      <c r="DL59" s="138"/>
      <c r="DM59" s="138">
        <v>8203.47</v>
      </c>
      <c r="DN59" s="138"/>
      <c r="DO59" s="138"/>
      <c r="DP59" s="138">
        <v>7730.16</v>
      </c>
      <c r="DQ59" s="138"/>
      <c r="DR59" s="138"/>
      <c r="DS59" s="138">
        <v>8294.97</v>
      </c>
      <c r="DT59" s="138"/>
      <c r="DU59" s="138"/>
      <c r="DV59" s="138">
        <v>8246.65</v>
      </c>
      <c r="DW59" s="138"/>
      <c r="DX59" s="138"/>
      <c r="DY59" s="139">
        <v>8294.15</v>
      </c>
      <c r="DZ59" s="138"/>
      <c r="EA59" s="140"/>
      <c r="EB59" s="138">
        <v>9045.06</v>
      </c>
      <c r="EC59" s="138"/>
      <c r="ED59" s="140"/>
      <c r="EE59" s="138">
        <v>7543.49</v>
      </c>
      <c r="EF59" s="138"/>
      <c r="EG59" s="140"/>
      <c r="EH59" s="138">
        <v>7757.73</v>
      </c>
      <c r="EI59" s="138"/>
      <c r="EJ59" s="140"/>
      <c r="EK59" s="138">
        <v>8058.61</v>
      </c>
      <c r="EL59" s="138"/>
      <c r="EM59" s="140"/>
      <c r="EN59" s="138">
        <v>8630.82</v>
      </c>
      <c r="EO59" s="129">
        <f t="shared" si="13"/>
        <v>96454.58</v>
      </c>
      <c r="EP59" s="129">
        <f t="shared" si="14"/>
        <v>290625.66000000003</v>
      </c>
      <c r="EQ59" s="138"/>
      <c r="ER59" s="140"/>
      <c r="ES59" s="138">
        <v>8131.01</v>
      </c>
      <c r="ET59" s="138"/>
      <c r="EU59" s="140"/>
      <c r="EV59" s="138">
        <v>6381.51</v>
      </c>
      <c r="EW59" s="138"/>
      <c r="EX59" s="140"/>
      <c r="EY59" s="138">
        <v>8384.57</v>
      </c>
      <c r="EZ59" s="138"/>
      <c r="FA59" s="140"/>
      <c r="FB59" s="138">
        <v>8413.5</v>
      </c>
      <c r="FC59" s="138"/>
      <c r="FD59" s="140"/>
      <c r="FE59" s="138">
        <v>8137.42</v>
      </c>
      <c r="FF59" s="138"/>
      <c r="FG59" s="140"/>
      <c r="FH59" s="138">
        <v>1406.64</v>
      </c>
      <c r="FI59" s="138"/>
      <c r="FJ59" s="140"/>
      <c r="FK59" s="138">
        <v>7718.39</v>
      </c>
      <c r="FL59" s="138"/>
      <c r="FM59" s="140"/>
      <c r="FN59" s="138">
        <v>8604.7</v>
      </c>
      <c r="FO59" s="138"/>
      <c r="FP59" s="140"/>
      <c r="FQ59" s="139">
        <v>8522.17</v>
      </c>
      <c r="FR59" s="130"/>
      <c r="FS59" s="130"/>
      <c r="FT59" s="138">
        <v>8643.5</v>
      </c>
      <c r="FU59" s="130"/>
      <c r="FV59" s="130"/>
      <c r="FW59" s="138">
        <v>8724.14</v>
      </c>
      <c r="FX59" s="130"/>
      <c r="FY59" s="130"/>
      <c r="FZ59" s="138">
        <v>7954.29</v>
      </c>
      <c r="GA59" s="133">
        <f t="shared" si="15"/>
        <v>91021.84</v>
      </c>
    </row>
    <row r="60" spans="1:183" s="4" customFormat="1" ht="18" customHeight="1">
      <c r="A60" s="50" t="s">
        <v>54</v>
      </c>
      <c r="B60" s="21">
        <v>5452.83</v>
      </c>
      <c r="C60" s="58">
        <f>C58-C59</f>
        <v>1615.63</v>
      </c>
      <c r="D60" s="58"/>
      <c r="E60" s="58">
        <f>E58-E59</f>
        <v>-435.91999999999916</v>
      </c>
      <c r="F60" s="58"/>
      <c r="G60" s="58">
        <f>G58-G59</f>
        <v>-265.5599999999995</v>
      </c>
      <c r="H60" s="58"/>
      <c r="I60" s="58">
        <f>I58-I59</f>
        <v>337.34000000000015</v>
      </c>
      <c r="J60" s="58"/>
      <c r="K60" s="58">
        <f>K58-K59</f>
        <v>-4204.299999999999</v>
      </c>
      <c r="L60" s="58"/>
      <c r="M60" s="58">
        <f>M58-M59</f>
        <v>3571.6299999999997</v>
      </c>
      <c r="N60" s="58"/>
      <c r="O60" s="58">
        <f>O58-O59</f>
        <v>72.38000000000011</v>
      </c>
      <c r="P60" s="58"/>
      <c r="Q60" s="58">
        <f>Q58-Q59</f>
        <v>108.27999999999975</v>
      </c>
      <c r="R60" s="58">
        <v>6252.31</v>
      </c>
      <c r="S60" s="20">
        <f>C60+E60+G60+I60+K60+M60+O60+Q60</f>
        <v>799.4800000000018</v>
      </c>
      <c r="T60" s="58"/>
      <c r="U60" s="58"/>
      <c r="V60" s="58">
        <f>V58-V59</f>
        <v>-483.8099999999995</v>
      </c>
      <c r="W60" s="58">
        <f aca="true" t="shared" si="27" ref="W60:AL60">W58-W59</f>
        <v>0</v>
      </c>
      <c r="X60" s="58">
        <f t="shared" si="27"/>
        <v>0</v>
      </c>
      <c r="Y60" s="58">
        <f t="shared" si="27"/>
        <v>1262.6000000000004</v>
      </c>
      <c r="Z60" s="58">
        <f t="shared" si="27"/>
        <v>0</v>
      </c>
      <c r="AA60" s="58">
        <f t="shared" si="27"/>
        <v>0</v>
      </c>
      <c r="AB60" s="58">
        <f t="shared" si="27"/>
        <v>-452.4800000000005</v>
      </c>
      <c r="AC60" s="58">
        <f t="shared" si="27"/>
        <v>0</v>
      </c>
      <c r="AD60" s="58">
        <f t="shared" si="27"/>
        <v>0</v>
      </c>
      <c r="AE60" s="58">
        <f t="shared" si="27"/>
        <v>-1941.3300000000004</v>
      </c>
      <c r="AF60" s="42">
        <f t="shared" si="5"/>
        <v>-815.5399999999981</v>
      </c>
      <c r="AG60" s="58">
        <f t="shared" si="27"/>
        <v>0</v>
      </c>
      <c r="AH60" s="58">
        <f t="shared" si="27"/>
        <v>0</v>
      </c>
      <c r="AI60" s="58">
        <f t="shared" si="27"/>
        <v>2335.94</v>
      </c>
      <c r="AJ60" s="58">
        <f t="shared" si="27"/>
        <v>0</v>
      </c>
      <c r="AK60" s="58">
        <f t="shared" si="27"/>
        <v>0</v>
      </c>
      <c r="AL60" s="58">
        <f t="shared" si="27"/>
        <v>549.1700000000001</v>
      </c>
      <c r="AM60" s="58"/>
      <c r="AN60" s="58"/>
      <c r="AO60" s="58">
        <f>AO58-AO59</f>
        <v>473.52999999999975</v>
      </c>
      <c r="AP60" s="58">
        <f aca="true" t="shared" si="28" ref="AP60:AU60">AP58-AP59</f>
        <v>0</v>
      </c>
      <c r="AQ60" s="58">
        <f t="shared" si="28"/>
        <v>0</v>
      </c>
      <c r="AR60" s="58">
        <f t="shared" si="28"/>
        <v>111.05000000000018</v>
      </c>
      <c r="AS60" s="58">
        <f t="shared" si="28"/>
        <v>0</v>
      </c>
      <c r="AT60" s="58">
        <f t="shared" si="28"/>
        <v>0</v>
      </c>
      <c r="AU60" s="58">
        <f t="shared" si="28"/>
        <v>211.64000000000033</v>
      </c>
      <c r="AV60" s="58"/>
      <c r="AW60" s="58"/>
      <c r="AX60" s="58">
        <f>AX58-AX59</f>
        <v>132.47999999999956</v>
      </c>
      <c r="AY60" s="58">
        <f aca="true" t="shared" si="29" ref="AY60:BD60">AY58-AY59</f>
        <v>0</v>
      </c>
      <c r="AZ60" s="58">
        <f t="shared" si="29"/>
        <v>0</v>
      </c>
      <c r="BA60" s="58">
        <f t="shared" si="29"/>
        <v>161.4399999999996</v>
      </c>
      <c r="BB60" s="58">
        <f t="shared" si="29"/>
        <v>0</v>
      </c>
      <c r="BC60" s="58">
        <f t="shared" si="29"/>
        <v>0</v>
      </c>
      <c r="BD60" s="58">
        <f t="shared" si="29"/>
        <v>351.84000000000015</v>
      </c>
      <c r="BE60" s="58">
        <f aca="true" t="shared" si="30" ref="BE60:BM60">BE58-BE59</f>
        <v>0</v>
      </c>
      <c r="BF60" s="58">
        <f t="shared" si="30"/>
        <v>0</v>
      </c>
      <c r="BG60" s="58">
        <f t="shared" si="30"/>
        <v>-842.4300000000003</v>
      </c>
      <c r="BH60" s="58">
        <f t="shared" si="30"/>
        <v>0</v>
      </c>
      <c r="BI60" s="58">
        <f t="shared" si="30"/>
        <v>0</v>
      </c>
      <c r="BJ60" s="58">
        <f t="shared" si="30"/>
        <v>1562.1499999999996</v>
      </c>
      <c r="BK60" s="58">
        <f t="shared" si="30"/>
        <v>0</v>
      </c>
      <c r="BL60" s="58">
        <f t="shared" si="30"/>
        <v>0</v>
      </c>
      <c r="BM60" s="58">
        <f t="shared" si="30"/>
        <v>70.52999999999975</v>
      </c>
      <c r="BN60" s="58">
        <f>BN58-BN59</f>
        <v>0</v>
      </c>
      <c r="BO60" s="58">
        <f>BO58-BO59</f>
        <v>0</v>
      </c>
      <c r="BP60" s="58">
        <f>BP58-BP59</f>
        <v>-188.3100000000004</v>
      </c>
      <c r="BQ60" s="42" t="e">
        <f>BP60+BM60+BJ60+BG60+BD60+BA60+AX60+AU60+AR60+AO60+AL60+AI60+#REF!</f>
        <v>#REF!</v>
      </c>
      <c r="BR60" s="42" t="e">
        <f t="shared" si="6"/>
        <v>#REF!</v>
      </c>
      <c r="BS60" s="58"/>
      <c r="BT60" s="58"/>
      <c r="BU60" s="58">
        <f>BU58-BU59</f>
        <v>583.3000000000002</v>
      </c>
      <c r="BV60" s="58"/>
      <c r="BW60" s="58"/>
      <c r="BX60" s="58">
        <f>BX58-BX59</f>
        <v>-6487.160000000001</v>
      </c>
      <c r="BY60" s="58"/>
      <c r="BZ60" s="58"/>
      <c r="CA60" s="58">
        <f>CA58-CA59</f>
        <v>4058.5599999999995</v>
      </c>
      <c r="CB60" s="58"/>
      <c r="CC60" s="58"/>
      <c r="CD60" s="58">
        <f>CD58-CD59</f>
        <v>2246.41</v>
      </c>
      <c r="CE60" s="58"/>
      <c r="CF60" s="58"/>
      <c r="CG60" s="58">
        <f>CG58-CG59</f>
        <v>496.3800000000001</v>
      </c>
      <c r="CH60" s="58"/>
      <c r="CI60" s="58"/>
      <c r="CJ60" s="58">
        <f>CJ58-CJ59</f>
        <v>-1093.99</v>
      </c>
      <c r="CK60" s="58"/>
      <c r="CL60" s="58"/>
      <c r="CM60" s="58">
        <f>CM58-CM59</f>
        <v>330.8199999999997</v>
      </c>
      <c r="CN60" s="58"/>
      <c r="CO60" s="58"/>
      <c r="CP60" s="58">
        <f>CP58-CP59</f>
        <v>669.8899999999994</v>
      </c>
      <c r="CQ60" s="58"/>
      <c r="CR60" s="58"/>
      <c r="CS60" s="58">
        <f>CS58-CS59</f>
        <v>141.38999999999942</v>
      </c>
      <c r="CT60" s="58"/>
      <c r="CU60" s="58"/>
      <c r="CV60" s="58">
        <f>CV58-CV59</f>
        <v>250.4399999999996</v>
      </c>
      <c r="CW60" s="58"/>
      <c r="CX60" s="58"/>
      <c r="CY60" s="58">
        <f>CY58-CY59</f>
        <v>151.47000000000025</v>
      </c>
      <c r="CZ60" s="58"/>
      <c r="DA60" s="58"/>
      <c r="DB60" s="58">
        <f>DB58-DB59</f>
        <v>255.60000000000036</v>
      </c>
      <c r="DC60" s="10">
        <f t="shared" si="7"/>
        <v>1603.1099999999979</v>
      </c>
      <c r="DD60" s="48" t="e">
        <f t="shared" si="8"/>
        <v>#REF!</v>
      </c>
      <c r="DE60" s="58"/>
      <c r="DF60" s="58"/>
      <c r="DG60" s="58">
        <f>DG58-DG59</f>
        <v>1376.4799999999996</v>
      </c>
      <c r="DH60" s="58"/>
      <c r="DI60" s="58"/>
      <c r="DJ60" s="58">
        <f>DJ58-DJ59</f>
        <v>384.96999999999935</v>
      </c>
      <c r="DK60" s="58"/>
      <c r="DL60" s="58"/>
      <c r="DM60" s="58">
        <f>DM58-DM59</f>
        <v>1.9899999999997817</v>
      </c>
      <c r="DN60" s="58"/>
      <c r="DO60" s="58"/>
      <c r="DP60" s="58">
        <f>DP58-DP59</f>
        <v>475.2999999999993</v>
      </c>
      <c r="DQ60" s="58"/>
      <c r="DR60" s="58"/>
      <c r="DS60" s="58">
        <f>DS58-DS59</f>
        <v>-89.51000000000022</v>
      </c>
      <c r="DT60" s="58"/>
      <c r="DU60" s="58"/>
      <c r="DV60" s="58">
        <f>DV58-DV59</f>
        <v>-41.19000000000051</v>
      </c>
      <c r="DW60" s="58"/>
      <c r="DX60" s="58"/>
      <c r="DY60" s="60">
        <f>DY58-DY59</f>
        <v>-88.69000000000051</v>
      </c>
      <c r="DZ60" s="58"/>
      <c r="EA60" s="61"/>
      <c r="EB60" s="58">
        <f>EB58-EB59</f>
        <v>-839.6000000000004</v>
      </c>
      <c r="EC60" s="58"/>
      <c r="ED60" s="61"/>
      <c r="EE60" s="58">
        <f>EE58-EE59</f>
        <v>661.9699999999993</v>
      </c>
      <c r="EF60" s="58"/>
      <c r="EG60" s="61"/>
      <c r="EH60" s="58">
        <f>EH58-EH59</f>
        <v>-96.23999999999978</v>
      </c>
      <c r="EI60" s="58"/>
      <c r="EJ60" s="61"/>
      <c r="EK60" s="58">
        <f>EK58-EK59</f>
        <v>146.84999999999945</v>
      </c>
      <c r="EL60" s="58"/>
      <c r="EM60" s="61"/>
      <c r="EN60" s="58">
        <f>EN58-EN59</f>
        <v>-425.3600000000006</v>
      </c>
      <c r="EO60" s="57">
        <f t="shared" si="13"/>
        <v>1466.9699999999948</v>
      </c>
      <c r="EP60" s="57" t="e">
        <f t="shared" si="14"/>
        <v>#REF!</v>
      </c>
      <c r="EQ60" s="58"/>
      <c r="ER60" s="61"/>
      <c r="ES60" s="58">
        <f>ES58-ES59</f>
        <v>-1501.6500000000005</v>
      </c>
      <c r="ET60" s="58"/>
      <c r="EU60" s="61"/>
      <c r="EV60" s="58">
        <f>EV58-EV59</f>
        <v>2382.129999999999</v>
      </c>
      <c r="EW60" s="58"/>
      <c r="EX60" s="61"/>
      <c r="EY60" s="58">
        <f>EY58-EY59</f>
        <v>379.0699999999997</v>
      </c>
      <c r="EZ60" s="58"/>
      <c r="FA60" s="61"/>
      <c r="FB60" s="58">
        <f>FB58-FB59</f>
        <v>350.1399999999994</v>
      </c>
      <c r="FC60" s="58"/>
      <c r="FD60" s="61"/>
      <c r="FE60" s="58">
        <f>FE58-FE59</f>
        <v>-7517.07</v>
      </c>
      <c r="FF60" s="58"/>
      <c r="FG60" s="61"/>
      <c r="FH60" s="58">
        <f>FH58-FH59</f>
        <v>6012.08</v>
      </c>
      <c r="FI60" s="58"/>
      <c r="FJ60" s="61"/>
      <c r="FK60" s="58">
        <f>FK58-FK59</f>
        <v>1045.249999999999</v>
      </c>
      <c r="FL60" s="58"/>
      <c r="FM60" s="61"/>
      <c r="FN60" s="58">
        <f>FN58-FN59</f>
        <v>158.9499999999989</v>
      </c>
      <c r="FO60" s="58"/>
      <c r="FP60" s="61"/>
      <c r="FQ60" s="60">
        <f>FQ58-FQ59</f>
        <v>241.47999999999956</v>
      </c>
      <c r="FR60" s="114"/>
      <c r="FS60" s="114"/>
      <c r="FT60" s="58">
        <f>FT58-FT59</f>
        <v>120.14999999999964</v>
      </c>
      <c r="FU60" s="114"/>
      <c r="FV60" s="114"/>
      <c r="FW60" s="58">
        <f>FW58-FW59</f>
        <v>39.51000000000022</v>
      </c>
      <c r="FX60" s="114"/>
      <c r="FY60" s="114"/>
      <c r="FZ60" s="58">
        <f>FZ58-FZ59</f>
        <v>809.3599999999997</v>
      </c>
      <c r="GA60" s="33">
        <f t="shared" si="15"/>
        <v>2519.399999999995</v>
      </c>
    </row>
    <row r="61" spans="1:183" s="4" customFormat="1" ht="22.5" hidden="1">
      <c r="A61" s="50" t="s">
        <v>55</v>
      </c>
      <c r="B61" s="21"/>
      <c r="C61" s="58"/>
      <c r="D61" s="58"/>
      <c r="E61" s="58"/>
      <c r="F61" s="58"/>
      <c r="G61" s="58"/>
      <c r="H61" s="58"/>
      <c r="I61" s="58"/>
      <c r="J61" s="59"/>
      <c r="K61" s="58"/>
      <c r="L61" s="58"/>
      <c r="M61" s="58"/>
      <c r="N61" s="59"/>
      <c r="O61" s="58"/>
      <c r="P61" s="58"/>
      <c r="Q61" s="58"/>
      <c r="R61" s="59"/>
      <c r="S61" s="58">
        <v>799.48</v>
      </c>
      <c r="T61" s="58"/>
      <c r="U61" s="58"/>
      <c r="V61" s="58"/>
      <c r="W61" s="58"/>
      <c r="X61" s="58"/>
      <c r="Y61" s="60"/>
      <c r="Z61" s="58"/>
      <c r="AA61" s="58"/>
      <c r="AB61" s="60"/>
      <c r="AC61" s="21"/>
      <c r="AD61" s="21"/>
      <c r="AE61" s="21"/>
      <c r="AF61" s="42">
        <f t="shared" si="5"/>
        <v>799.48</v>
      </c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42">
        <f>BP61+BM61+BJ61+BG61+BD61+BA61+AX61+AU61+AR61+AO61+AL61+AI61+AJ81</f>
        <v>0</v>
      </c>
      <c r="BR61" s="42">
        <f t="shared" si="6"/>
        <v>799.48</v>
      </c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10">
        <f t="shared" si="7"/>
        <v>0</v>
      </c>
      <c r="DD61" s="48">
        <f t="shared" si="8"/>
        <v>799.48</v>
      </c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60"/>
      <c r="DZ61" s="58"/>
      <c r="EA61" s="61"/>
      <c r="EB61" s="58"/>
      <c r="EC61" s="58"/>
      <c r="ED61" s="61"/>
      <c r="EE61" s="58"/>
      <c r="EF61" s="58"/>
      <c r="EG61" s="61"/>
      <c r="EH61" s="58"/>
      <c r="EI61" s="58"/>
      <c r="EJ61" s="61"/>
      <c r="EK61" s="58"/>
      <c r="EL61" s="58"/>
      <c r="EM61" s="61"/>
      <c r="EN61" s="58"/>
      <c r="EO61" s="57">
        <f t="shared" si="13"/>
        <v>0</v>
      </c>
      <c r="EP61" s="57">
        <f t="shared" si="14"/>
        <v>799.48</v>
      </c>
      <c r="EQ61" s="58"/>
      <c r="ER61" s="61"/>
      <c r="ES61" s="58"/>
      <c r="ET61" s="58"/>
      <c r="EU61" s="61"/>
      <c r="EV61" s="58"/>
      <c r="EW61" s="58"/>
      <c r="EX61" s="61"/>
      <c r="EY61" s="58"/>
      <c r="EZ61" s="58"/>
      <c r="FA61" s="61"/>
      <c r="FB61" s="58"/>
      <c r="FC61" s="58"/>
      <c r="FD61" s="61"/>
      <c r="FE61" s="58"/>
      <c r="FF61" s="58"/>
      <c r="FG61" s="61"/>
      <c r="FH61" s="58"/>
      <c r="FI61" s="58"/>
      <c r="FJ61" s="61"/>
      <c r="FK61" s="58"/>
      <c r="FL61" s="58"/>
      <c r="FM61" s="61"/>
      <c r="FN61" s="58"/>
      <c r="FO61" s="58"/>
      <c r="FP61" s="61"/>
      <c r="FQ61" s="60"/>
      <c r="FR61" s="114"/>
      <c r="FS61" s="114"/>
      <c r="FT61" s="58"/>
      <c r="FU61" s="114"/>
      <c r="FV61" s="114"/>
      <c r="FW61" s="58"/>
      <c r="FX61" s="114"/>
      <c r="FY61" s="114"/>
      <c r="FZ61" s="58"/>
      <c r="GA61" s="33">
        <f t="shared" si="15"/>
        <v>0</v>
      </c>
    </row>
    <row r="62" spans="1:183" s="4" customFormat="1" ht="22.5">
      <c r="A62" s="50" t="s">
        <v>56</v>
      </c>
      <c r="B62" s="21"/>
      <c r="C62" s="58">
        <f>C59-C57</f>
        <v>-1725.9700000000003</v>
      </c>
      <c r="D62" s="58"/>
      <c r="E62" s="58">
        <f aca="true" t="shared" si="31" ref="E62:Q62">E59-E57</f>
        <v>-549.3600000000006</v>
      </c>
      <c r="F62" s="58"/>
      <c r="G62" s="58">
        <f t="shared" si="31"/>
        <v>-8.730000000000473</v>
      </c>
      <c r="H62" s="58"/>
      <c r="I62" s="58">
        <f t="shared" si="31"/>
        <v>-543.8200000000006</v>
      </c>
      <c r="J62" s="58"/>
      <c r="K62" s="58">
        <f t="shared" si="31"/>
        <v>-1362.21</v>
      </c>
      <c r="L62" s="58"/>
      <c r="M62" s="58">
        <f t="shared" si="31"/>
        <v>-3576.0799999999995</v>
      </c>
      <c r="N62" s="58"/>
      <c r="O62" s="58">
        <f t="shared" si="31"/>
        <v>-512.1099999999997</v>
      </c>
      <c r="P62" s="58"/>
      <c r="Q62" s="58">
        <f t="shared" si="31"/>
        <v>-485.27999999999975</v>
      </c>
      <c r="R62" s="58"/>
      <c r="S62" s="20">
        <f>C62+E62+G62+I62+K62+M62+O62+Q62</f>
        <v>-8763.560000000001</v>
      </c>
      <c r="T62" s="58"/>
      <c r="U62" s="58"/>
      <c r="V62" s="58">
        <f>V59-V57</f>
        <v>50.88999999999942</v>
      </c>
      <c r="W62" s="58">
        <f aca="true" t="shared" si="32" ref="W62:AL62">W59-W57</f>
        <v>0</v>
      </c>
      <c r="X62" s="58">
        <f t="shared" si="32"/>
        <v>0</v>
      </c>
      <c r="Y62" s="58">
        <f t="shared" si="32"/>
        <v>-1265.8600000000006</v>
      </c>
      <c r="Z62" s="58">
        <f t="shared" si="32"/>
        <v>0</v>
      </c>
      <c r="AA62" s="58">
        <f t="shared" si="32"/>
        <v>0</v>
      </c>
      <c r="AB62" s="58">
        <f t="shared" si="32"/>
        <v>209.92000000000007</v>
      </c>
      <c r="AC62" s="58">
        <f t="shared" si="32"/>
        <v>0</v>
      </c>
      <c r="AD62" s="58">
        <f t="shared" si="32"/>
        <v>0</v>
      </c>
      <c r="AE62" s="58">
        <f t="shared" si="32"/>
        <v>-759.71</v>
      </c>
      <c r="AF62" s="42">
        <f t="shared" si="5"/>
        <v>-10528.320000000003</v>
      </c>
      <c r="AG62" s="58">
        <f t="shared" si="32"/>
        <v>0</v>
      </c>
      <c r="AH62" s="58">
        <f t="shared" si="32"/>
        <v>0</v>
      </c>
      <c r="AI62" s="58">
        <f t="shared" si="32"/>
        <v>-2335.94</v>
      </c>
      <c r="AJ62" s="58">
        <f t="shared" si="32"/>
        <v>0</v>
      </c>
      <c r="AK62" s="58">
        <f t="shared" si="32"/>
        <v>0</v>
      </c>
      <c r="AL62" s="58">
        <f t="shared" si="32"/>
        <v>-549.1700000000001</v>
      </c>
      <c r="AM62" s="58"/>
      <c r="AN62" s="58"/>
      <c r="AO62" s="58">
        <f>AO59-AO57</f>
        <v>-473.52999999999975</v>
      </c>
      <c r="AP62" s="58">
        <f aca="true" t="shared" si="33" ref="AP62:AU62">AP59-AP57</f>
        <v>0</v>
      </c>
      <c r="AQ62" s="58">
        <f t="shared" si="33"/>
        <v>0</v>
      </c>
      <c r="AR62" s="58">
        <f t="shared" si="33"/>
        <v>-111.05000000000018</v>
      </c>
      <c r="AS62" s="58">
        <f t="shared" si="33"/>
        <v>0</v>
      </c>
      <c r="AT62" s="58">
        <f t="shared" si="33"/>
        <v>0</v>
      </c>
      <c r="AU62" s="58">
        <f t="shared" si="33"/>
        <v>-211.64000000000033</v>
      </c>
      <c r="AV62" s="58"/>
      <c r="AW62" s="58"/>
      <c r="AX62" s="58">
        <f>AX59-AX57</f>
        <v>-132.47999999999956</v>
      </c>
      <c r="AY62" s="58">
        <f aca="true" t="shared" si="34" ref="AY62:BD62">AY59-AY57</f>
        <v>0</v>
      </c>
      <c r="AZ62" s="58">
        <f t="shared" si="34"/>
        <v>0</v>
      </c>
      <c r="BA62" s="58">
        <f t="shared" si="34"/>
        <v>-161.4399999999996</v>
      </c>
      <c r="BB62" s="58">
        <f t="shared" si="34"/>
        <v>0</v>
      </c>
      <c r="BC62" s="58">
        <f t="shared" si="34"/>
        <v>0</v>
      </c>
      <c r="BD62" s="58">
        <f t="shared" si="34"/>
        <v>-351.84000000000015</v>
      </c>
      <c r="BE62" s="58">
        <f aca="true" t="shared" si="35" ref="BE62:BM62">BE59-BE57</f>
        <v>0</v>
      </c>
      <c r="BF62" s="58">
        <f t="shared" si="35"/>
        <v>0</v>
      </c>
      <c r="BG62" s="58">
        <f t="shared" si="35"/>
        <v>842.4300000000003</v>
      </c>
      <c r="BH62" s="58">
        <f t="shared" si="35"/>
        <v>0</v>
      </c>
      <c r="BI62" s="58">
        <f t="shared" si="35"/>
        <v>0</v>
      </c>
      <c r="BJ62" s="58">
        <f t="shared" si="35"/>
        <v>-1562.1499999999996</v>
      </c>
      <c r="BK62" s="58">
        <f t="shared" si="35"/>
        <v>0</v>
      </c>
      <c r="BL62" s="58">
        <f t="shared" si="35"/>
        <v>0</v>
      </c>
      <c r="BM62" s="58">
        <f t="shared" si="35"/>
        <v>-70.52999999999975</v>
      </c>
      <c r="BN62" s="58">
        <f>BN59-BN57</f>
        <v>0</v>
      </c>
      <c r="BO62" s="58">
        <f>BO59-BO57</f>
        <v>0</v>
      </c>
      <c r="BP62" s="58">
        <f>BP59-BP57</f>
        <v>188.3100000000004</v>
      </c>
      <c r="BQ62" s="42">
        <f>BP62+BM62+BJ62+BG62+BD62+BA62+AX62+AU62+AR62+AO62+AL62+AI62+AJ82</f>
        <v>-4929.029999999999</v>
      </c>
      <c r="BR62" s="42">
        <f t="shared" si="6"/>
        <v>-15457.350000000002</v>
      </c>
      <c r="BS62" s="58"/>
      <c r="BT62" s="58"/>
      <c r="BU62" s="58">
        <f>BU59-BU57</f>
        <v>-583.3000000000002</v>
      </c>
      <c r="BV62" s="58"/>
      <c r="BW62" s="58"/>
      <c r="BX62" s="58">
        <f>BX59-BX57</f>
        <v>6487.160000000001</v>
      </c>
      <c r="BY62" s="58"/>
      <c r="BZ62" s="58"/>
      <c r="CA62" s="58">
        <f>CA59-CA57</f>
        <v>-4058.5599999999995</v>
      </c>
      <c r="CB62" s="58"/>
      <c r="CC62" s="58"/>
      <c r="CD62" s="58">
        <f>CD59-CD57</f>
        <v>-2246.41</v>
      </c>
      <c r="CE62" s="58"/>
      <c r="CF62" s="58"/>
      <c r="CG62" s="58">
        <f>CG59-CG57</f>
        <v>-496.3800000000001</v>
      </c>
      <c r="CH62" s="58"/>
      <c r="CI62" s="58"/>
      <c r="CJ62" s="58">
        <f>CJ59-CJ57</f>
        <v>1093.3700000000001</v>
      </c>
      <c r="CK62" s="58"/>
      <c r="CL62" s="58"/>
      <c r="CM62" s="58">
        <f>CM59-CM57</f>
        <v>-330.8199999999997</v>
      </c>
      <c r="CN62" s="58"/>
      <c r="CO62" s="58"/>
      <c r="CP62" s="58">
        <f>CP59-CP57</f>
        <v>-669.8899999999994</v>
      </c>
      <c r="CQ62" s="58"/>
      <c r="CR62" s="58"/>
      <c r="CS62" s="58">
        <f>CS59-CS57</f>
        <v>-141.38999999999942</v>
      </c>
      <c r="CT62" s="58"/>
      <c r="CU62" s="58"/>
      <c r="CV62" s="58">
        <f>CV59-CV57</f>
        <v>-250.4399999999996</v>
      </c>
      <c r="CW62" s="58"/>
      <c r="CX62" s="58"/>
      <c r="CY62" s="58">
        <f>CY59-CY57</f>
        <v>-151.47000000000025</v>
      </c>
      <c r="CZ62" s="58"/>
      <c r="DA62" s="58"/>
      <c r="DB62" s="58">
        <f>DB59-DB57</f>
        <v>-255.60000000000036</v>
      </c>
      <c r="DC62" s="10">
        <f t="shared" si="7"/>
        <v>-1603.7299999999977</v>
      </c>
      <c r="DD62" s="48">
        <f t="shared" si="8"/>
        <v>-17061.08</v>
      </c>
      <c r="DE62" s="58"/>
      <c r="DF62" s="58"/>
      <c r="DG62" s="58">
        <f>DG59-DG57</f>
        <v>-1376.4799999999996</v>
      </c>
      <c r="DH62" s="58"/>
      <c r="DI62" s="58"/>
      <c r="DJ62" s="58">
        <f>DJ59-DJ57</f>
        <v>-384.96999999999935</v>
      </c>
      <c r="DK62" s="58"/>
      <c r="DL62" s="58"/>
      <c r="DM62" s="58">
        <f>DM59-DM57</f>
        <v>-1.9899999999997817</v>
      </c>
      <c r="DN62" s="58"/>
      <c r="DO62" s="58"/>
      <c r="DP62" s="58">
        <f>DP59-DP57</f>
        <v>-475.2999999999993</v>
      </c>
      <c r="DQ62" s="58"/>
      <c r="DR62" s="58"/>
      <c r="DS62" s="58">
        <f>DS59-DS57</f>
        <v>89.51000000000022</v>
      </c>
      <c r="DT62" s="58"/>
      <c r="DU62" s="58"/>
      <c r="DV62" s="58">
        <f>DV59-DV57</f>
        <v>41.19000000000051</v>
      </c>
      <c r="DW62" s="58"/>
      <c r="DX62" s="58"/>
      <c r="DY62" s="60">
        <f>DY59-DY57</f>
        <v>88.69000000000051</v>
      </c>
      <c r="DZ62" s="58"/>
      <c r="EA62" s="61"/>
      <c r="EB62" s="58">
        <f>EB59-EB57</f>
        <v>839.6000000000004</v>
      </c>
      <c r="EC62" s="58"/>
      <c r="ED62" s="61"/>
      <c r="EE62" s="58">
        <f>EE59-EE57</f>
        <v>-661.9699999999993</v>
      </c>
      <c r="EF62" s="58"/>
      <c r="EG62" s="61"/>
      <c r="EH62" s="58">
        <f>EH59-EH57</f>
        <v>96.23999999999978</v>
      </c>
      <c r="EI62" s="58"/>
      <c r="EJ62" s="61"/>
      <c r="EK62" s="58">
        <f>EK59-EK57</f>
        <v>-146.84999999999945</v>
      </c>
      <c r="EL62" s="58"/>
      <c r="EM62" s="61"/>
      <c r="EN62" s="58">
        <f>EN59-EN57</f>
        <v>425.3600000000006</v>
      </c>
      <c r="EO62" s="57">
        <f t="shared" si="13"/>
        <v>-1466.9699999999948</v>
      </c>
      <c r="EP62" s="57">
        <f t="shared" si="14"/>
        <v>-18528.049999999996</v>
      </c>
      <c r="EQ62" s="58"/>
      <c r="ER62" s="61"/>
      <c r="ES62" s="58">
        <f>ES59-ES57</f>
        <v>1501.6500000000005</v>
      </c>
      <c r="ET62" s="58"/>
      <c r="EU62" s="61"/>
      <c r="EV62" s="58">
        <f>EV59-EV57</f>
        <v>-2382.129999999999</v>
      </c>
      <c r="EW62" s="58"/>
      <c r="EX62" s="61"/>
      <c r="EY62" s="58">
        <f>EY59-EY57</f>
        <v>-379.0699999999997</v>
      </c>
      <c r="EZ62" s="58"/>
      <c r="FA62" s="61"/>
      <c r="FB62" s="58">
        <f>FB59-FB57</f>
        <v>-350.1399999999994</v>
      </c>
      <c r="FC62" s="58"/>
      <c r="FD62" s="61"/>
      <c r="FE62" s="58">
        <f>FE59-FE57</f>
        <v>7517.07</v>
      </c>
      <c r="FF62" s="58"/>
      <c r="FG62" s="61"/>
      <c r="FH62" s="58">
        <f>FH59-FH57</f>
        <v>-6012.08</v>
      </c>
      <c r="FI62" s="58"/>
      <c r="FJ62" s="61"/>
      <c r="FK62" s="58">
        <f>FK59-FK57</f>
        <v>-1045.249999999999</v>
      </c>
      <c r="FL62" s="58"/>
      <c r="FM62" s="61"/>
      <c r="FN62" s="58">
        <f>FN59-FN57</f>
        <v>-158.9499999999989</v>
      </c>
      <c r="FO62" s="58"/>
      <c r="FP62" s="61"/>
      <c r="FQ62" s="60">
        <f>FQ59-FQ57</f>
        <v>-241.47999999999956</v>
      </c>
      <c r="FR62" s="114"/>
      <c r="FS62" s="114"/>
      <c r="FT62" s="58">
        <f>FT59-FT57</f>
        <v>-120.14999999999964</v>
      </c>
      <c r="FU62" s="114"/>
      <c r="FV62" s="114"/>
      <c r="FW62" s="58">
        <f>FW59-FW57</f>
        <v>-39.51000000000022</v>
      </c>
      <c r="FX62" s="114"/>
      <c r="FY62" s="114"/>
      <c r="FZ62" s="58">
        <f>FZ59-FZ57</f>
        <v>-809.3599999999997</v>
      </c>
      <c r="GA62" s="33">
        <f t="shared" si="15"/>
        <v>-2519.399999999995</v>
      </c>
    </row>
    <row r="63" spans="1:183" s="4" customFormat="1" ht="12.75">
      <c r="A63" s="50"/>
      <c r="B63" s="21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20"/>
      <c r="T63" s="58"/>
      <c r="U63" s="58"/>
      <c r="V63" s="58"/>
      <c r="W63" s="58"/>
      <c r="X63" s="58"/>
      <c r="Y63" s="60"/>
      <c r="Z63" s="58"/>
      <c r="AA63" s="58"/>
      <c r="AB63" s="60"/>
      <c r="AC63" s="21"/>
      <c r="AD63" s="21"/>
      <c r="AE63" s="21"/>
      <c r="AF63" s="42">
        <f t="shared" si="5"/>
        <v>0</v>
      </c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42">
        <f>BP63+BM63+BJ63+BG63+BD63+BA63+AX63+AU63+AR63+AO63+AL63+AI63+AJ83</f>
        <v>0</v>
      </c>
      <c r="BR63" s="42">
        <f t="shared" si="6"/>
        <v>0</v>
      </c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10">
        <f t="shared" si="7"/>
        <v>0</v>
      </c>
      <c r="DD63" s="48">
        <f t="shared" si="8"/>
        <v>0</v>
      </c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60"/>
      <c r="DZ63" s="58"/>
      <c r="EA63" s="61"/>
      <c r="EB63" s="58"/>
      <c r="EC63" s="58"/>
      <c r="ED63" s="61"/>
      <c r="EE63" s="58"/>
      <c r="EF63" s="58"/>
      <c r="EG63" s="61"/>
      <c r="EH63" s="58"/>
      <c r="EI63" s="58"/>
      <c r="EJ63" s="61"/>
      <c r="EK63" s="58"/>
      <c r="EL63" s="58"/>
      <c r="EM63" s="61"/>
      <c r="EN63" s="58"/>
      <c r="EO63" s="57">
        <f t="shared" si="13"/>
        <v>0</v>
      </c>
      <c r="EP63" s="57">
        <f t="shared" si="14"/>
        <v>0</v>
      </c>
      <c r="EQ63" s="58"/>
      <c r="ER63" s="61"/>
      <c r="ES63" s="58"/>
      <c r="ET63" s="58"/>
      <c r="EU63" s="61"/>
      <c r="EV63" s="58"/>
      <c r="EW63" s="58"/>
      <c r="EX63" s="61"/>
      <c r="EY63" s="58"/>
      <c r="EZ63" s="58"/>
      <c r="FA63" s="61"/>
      <c r="FB63" s="58"/>
      <c r="FC63" s="58"/>
      <c r="FD63" s="61"/>
      <c r="FE63" s="58"/>
      <c r="FF63" s="58"/>
      <c r="FG63" s="61"/>
      <c r="FH63" s="58"/>
      <c r="FI63" s="58"/>
      <c r="FJ63" s="61"/>
      <c r="FK63" s="58"/>
      <c r="FL63" s="58"/>
      <c r="FM63" s="61"/>
      <c r="FN63" s="58"/>
      <c r="FO63" s="58"/>
      <c r="FP63" s="61"/>
      <c r="FQ63" s="60"/>
      <c r="FR63" s="114"/>
      <c r="FS63" s="114"/>
      <c r="FT63" s="58"/>
      <c r="FU63" s="114"/>
      <c r="FV63" s="114"/>
      <c r="FW63" s="58"/>
      <c r="FX63" s="114"/>
      <c r="FY63" s="114"/>
      <c r="FZ63" s="58"/>
      <c r="GA63" s="33"/>
    </row>
    <row r="64" spans="1:183" s="3" customFormat="1" ht="12.75">
      <c r="A64" s="54" t="s">
        <v>58</v>
      </c>
      <c r="B64" s="19"/>
      <c r="C64" s="26">
        <v>16581.62</v>
      </c>
      <c r="D64" s="19"/>
      <c r="E64" s="26">
        <v>16122.84</v>
      </c>
      <c r="F64" s="19"/>
      <c r="G64" s="26">
        <v>16122.84</v>
      </c>
      <c r="H64" s="19"/>
      <c r="I64" s="26">
        <v>16516.08</v>
      </c>
      <c r="J64" s="19"/>
      <c r="K64" s="26">
        <v>16253.92</v>
      </c>
      <c r="L64" s="19"/>
      <c r="M64" s="26">
        <v>16253.92</v>
      </c>
      <c r="N64" s="19"/>
      <c r="O64" s="26">
        <v>16450.54</v>
      </c>
      <c r="P64" s="26"/>
      <c r="Q64" s="26">
        <v>16647.16</v>
      </c>
      <c r="R64" s="19"/>
      <c r="S64" s="20">
        <f>C64+E64+G64+I64+K64+M64+O64+Q64</f>
        <v>130948.92000000001</v>
      </c>
      <c r="T64" s="58"/>
      <c r="U64" s="58"/>
      <c r="V64" s="58">
        <v>12448.5</v>
      </c>
      <c r="W64" s="58"/>
      <c r="X64" s="58"/>
      <c r="Y64" s="58">
        <v>12448.5</v>
      </c>
      <c r="Z64" s="58"/>
      <c r="AA64" s="58"/>
      <c r="AB64" s="58">
        <v>12448.5</v>
      </c>
      <c r="AC64" s="19"/>
      <c r="AD64" s="19"/>
      <c r="AE64" s="58">
        <v>12448.5</v>
      </c>
      <c r="AF64" s="42">
        <f t="shared" si="5"/>
        <v>180742.92</v>
      </c>
      <c r="AG64" s="58"/>
      <c r="AH64" s="58"/>
      <c r="AI64" s="58">
        <v>14345.07</v>
      </c>
      <c r="AJ64" s="58"/>
      <c r="AK64" s="58"/>
      <c r="AL64" s="58">
        <v>14021.37</v>
      </c>
      <c r="AM64" s="58"/>
      <c r="AN64" s="58"/>
      <c r="AO64" s="58">
        <v>14668.77</v>
      </c>
      <c r="AP64" s="58"/>
      <c r="AQ64" s="58"/>
      <c r="AR64" s="58">
        <v>14028.18</v>
      </c>
      <c r="AS64" s="58"/>
      <c r="AT64" s="58"/>
      <c r="AU64" s="58">
        <v>14345.07</v>
      </c>
      <c r="AV64" s="58"/>
      <c r="AW64" s="58"/>
      <c r="AX64" s="58">
        <v>14331.96</v>
      </c>
      <c r="AY64" s="58"/>
      <c r="AZ64" s="58"/>
      <c r="BA64" s="58">
        <v>14345.07</v>
      </c>
      <c r="BB64" s="58"/>
      <c r="BC64" s="58"/>
      <c r="BD64" s="58">
        <v>14345.07</v>
      </c>
      <c r="BE64" s="58"/>
      <c r="BF64" s="58"/>
      <c r="BG64" s="58">
        <v>14345.02</v>
      </c>
      <c r="BH64" s="58"/>
      <c r="BI64" s="58"/>
      <c r="BJ64" s="58">
        <v>14345.02</v>
      </c>
      <c r="BK64" s="58"/>
      <c r="BL64" s="58"/>
      <c r="BM64" s="58">
        <v>14345.02</v>
      </c>
      <c r="BN64" s="58"/>
      <c r="BO64" s="58"/>
      <c r="BP64" s="58">
        <v>14345.02</v>
      </c>
      <c r="BQ64" s="42">
        <f aca="true" t="shared" si="36" ref="BQ64:BQ78">BP64+BM64+BJ64+BG64+BD64+BA64+AX64+AU64+AR64+AO64+AL64+AI64+AJ89</f>
        <v>171810.63999999998</v>
      </c>
      <c r="BR64" s="42">
        <f t="shared" si="6"/>
        <v>352553.56</v>
      </c>
      <c r="BS64" s="58"/>
      <c r="BT64" s="58"/>
      <c r="BU64" s="58">
        <v>15517.08</v>
      </c>
      <c r="BV64" s="58"/>
      <c r="BW64" s="58"/>
      <c r="BX64" s="58">
        <v>15517.08</v>
      </c>
      <c r="BY64" s="58"/>
      <c r="BZ64" s="58"/>
      <c r="CA64" s="58">
        <v>15373.08</v>
      </c>
      <c r="CB64" s="58"/>
      <c r="CC64" s="58"/>
      <c r="CD64" s="58">
        <v>15517.08</v>
      </c>
      <c r="CE64" s="58"/>
      <c r="CF64" s="58"/>
      <c r="CG64" s="58">
        <v>15661.08</v>
      </c>
      <c r="CH64" s="58"/>
      <c r="CI64" s="58"/>
      <c r="CJ64" s="58">
        <v>15517.08</v>
      </c>
      <c r="CK64" s="58"/>
      <c r="CL64" s="58"/>
      <c r="CM64" s="58">
        <v>15517.08</v>
      </c>
      <c r="CN64" s="58"/>
      <c r="CO64" s="58"/>
      <c r="CP64" s="58">
        <v>15517.08</v>
      </c>
      <c r="CQ64" s="58"/>
      <c r="CR64" s="58"/>
      <c r="CS64" s="58">
        <v>15517.08</v>
      </c>
      <c r="CT64" s="58"/>
      <c r="CU64" s="58"/>
      <c r="CV64" s="58">
        <v>15517.64</v>
      </c>
      <c r="CW64" s="58"/>
      <c r="CX64" s="58"/>
      <c r="CY64" s="58">
        <v>15517.64</v>
      </c>
      <c r="CZ64" s="58"/>
      <c r="DA64" s="58"/>
      <c r="DB64" s="58">
        <v>15517.64</v>
      </c>
      <c r="DC64" s="10">
        <f t="shared" si="7"/>
        <v>186206.63999999996</v>
      </c>
      <c r="DD64" s="48">
        <f t="shared" si="8"/>
        <v>538760.2</v>
      </c>
      <c r="DE64" s="58"/>
      <c r="DF64" s="58"/>
      <c r="DG64" s="58">
        <v>17471.28</v>
      </c>
      <c r="DH64" s="58"/>
      <c r="DI64" s="58"/>
      <c r="DJ64" s="58">
        <v>17471.28</v>
      </c>
      <c r="DK64" s="58"/>
      <c r="DL64" s="58"/>
      <c r="DM64" s="58">
        <v>17471.28</v>
      </c>
      <c r="DN64" s="58"/>
      <c r="DO64" s="58"/>
      <c r="DP64" s="58">
        <v>17471.28</v>
      </c>
      <c r="DQ64" s="58"/>
      <c r="DR64" s="58"/>
      <c r="DS64" s="58">
        <v>17471.28</v>
      </c>
      <c r="DT64" s="58"/>
      <c r="DU64" s="58"/>
      <c r="DV64" s="58">
        <v>17471.28</v>
      </c>
      <c r="DW64" s="58"/>
      <c r="DX64" s="58"/>
      <c r="DY64" s="60">
        <v>17471.28</v>
      </c>
      <c r="DZ64" s="58"/>
      <c r="EA64" s="61"/>
      <c r="EB64" s="58">
        <v>17471.28</v>
      </c>
      <c r="EC64" s="58"/>
      <c r="ED64" s="61"/>
      <c r="EE64" s="58">
        <v>17471.28</v>
      </c>
      <c r="EF64" s="58"/>
      <c r="EG64" s="61"/>
      <c r="EH64" s="58">
        <v>17471.28</v>
      </c>
      <c r="EI64" s="58"/>
      <c r="EJ64" s="61"/>
      <c r="EK64" s="58">
        <v>17471.28</v>
      </c>
      <c r="EL64" s="58"/>
      <c r="EM64" s="61"/>
      <c r="EN64" s="58">
        <v>17471.28</v>
      </c>
      <c r="EO64" s="57">
        <f t="shared" si="13"/>
        <v>209655.36</v>
      </c>
      <c r="EP64" s="57">
        <f t="shared" si="14"/>
        <v>748415.5599999999</v>
      </c>
      <c r="EQ64" s="58"/>
      <c r="ER64" s="61"/>
      <c r="ES64" s="58">
        <v>18699.61</v>
      </c>
      <c r="ET64" s="58"/>
      <c r="EU64" s="61"/>
      <c r="EV64" s="58">
        <v>18699.61</v>
      </c>
      <c r="EW64" s="58"/>
      <c r="EX64" s="61"/>
      <c r="EY64" s="58">
        <v>18699.61</v>
      </c>
      <c r="EZ64" s="58"/>
      <c r="FA64" s="61"/>
      <c r="FB64" s="58">
        <v>18699.61</v>
      </c>
      <c r="FC64" s="58"/>
      <c r="FD64" s="61"/>
      <c r="FE64" s="58">
        <v>18699.61</v>
      </c>
      <c r="FF64" s="58"/>
      <c r="FG64" s="61"/>
      <c r="FH64" s="58">
        <v>18699.61</v>
      </c>
      <c r="FI64" s="58"/>
      <c r="FJ64" s="61"/>
      <c r="FK64" s="58">
        <v>18699.61</v>
      </c>
      <c r="FL64" s="58"/>
      <c r="FM64" s="61"/>
      <c r="FN64" s="58">
        <v>18699.61</v>
      </c>
      <c r="FO64" s="58"/>
      <c r="FP64" s="61"/>
      <c r="FQ64" s="60">
        <v>18699.61</v>
      </c>
      <c r="FR64" s="62"/>
      <c r="FS64" s="62"/>
      <c r="FT64" s="58">
        <v>18699.61</v>
      </c>
      <c r="FU64" s="62"/>
      <c r="FV64" s="62"/>
      <c r="FW64" s="58">
        <v>18699.61</v>
      </c>
      <c r="FX64" s="62"/>
      <c r="FY64" s="62"/>
      <c r="FZ64" s="58">
        <v>18699.61</v>
      </c>
      <c r="GA64" s="33">
        <f t="shared" si="15"/>
        <v>224395.31999999995</v>
      </c>
    </row>
    <row r="65" spans="1:183" s="131" customFormat="1" ht="12.75">
      <c r="A65" s="118" t="s">
        <v>52</v>
      </c>
      <c r="B65" s="119"/>
      <c r="C65" s="120">
        <v>13122.37</v>
      </c>
      <c r="D65" s="120"/>
      <c r="E65" s="120">
        <v>8155.41</v>
      </c>
      <c r="F65" s="120"/>
      <c r="G65" s="120">
        <v>11810.31</v>
      </c>
      <c r="H65" s="120"/>
      <c r="I65" s="120">
        <v>12697.59</v>
      </c>
      <c r="J65" s="121"/>
      <c r="K65" s="120">
        <v>12716.17</v>
      </c>
      <c r="L65" s="120"/>
      <c r="M65" s="120">
        <v>12768.49</v>
      </c>
      <c r="N65" s="121"/>
      <c r="O65" s="120">
        <v>11578.25</v>
      </c>
      <c r="P65" s="120"/>
      <c r="Q65" s="120">
        <v>12490.04</v>
      </c>
      <c r="R65" s="121"/>
      <c r="S65" s="122">
        <f>C65+E65+G65+I65+K65+M65+O65+Q65</f>
        <v>95338.63</v>
      </c>
      <c r="T65" s="120"/>
      <c r="U65" s="120"/>
      <c r="V65" s="120">
        <v>11556.49</v>
      </c>
      <c r="W65" s="120"/>
      <c r="X65" s="120"/>
      <c r="Y65" s="136">
        <v>13229.83</v>
      </c>
      <c r="Z65" s="120"/>
      <c r="AA65" s="120"/>
      <c r="AB65" s="136">
        <v>12805.62</v>
      </c>
      <c r="AC65" s="119"/>
      <c r="AD65" s="119"/>
      <c r="AE65" s="119">
        <v>12674.49</v>
      </c>
      <c r="AF65" s="124">
        <f t="shared" si="5"/>
        <v>145605.06</v>
      </c>
      <c r="AG65" s="120"/>
      <c r="AH65" s="120"/>
      <c r="AI65" s="120">
        <v>14345.07</v>
      </c>
      <c r="AJ65" s="120"/>
      <c r="AK65" s="120"/>
      <c r="AL65" s="120">
        <v>14021.37</v>
      </c>
      <c r="AM65" s="120"/>
      <c r="AN65" s="120"/>
      <c r="AO65" s="120">
        <v>14668.77</v>
      </c>
      <c r="AP65" s="120"/>
      <c r="AQ65" s="120"/>
      <c r="AR65" s="120">
        <v>14028.18</v>
      </c>
      <c r="AS65" s="120"/>
      <c r="AT65" s="120"/>
      <c r="AU65" s="120">
        <v>14345.07</v>
      </c>
      <c r="AV65" s="120"/>
      <c r="AW65" s="120"/>
      <c r="AX65" s="120">
        <v>14331.96</v>
      </c>
      <c r="AY65" s="120"/>
      <c r="AZ65" s="120"/>
      <c r="BA65" s="120">
        <v>14345.07</v>
      </c>
      <c r="BB65" s="120"/>
      <c r="BC65" s="120"/>
      <c r="BD65" s="120">
        <v>14345.07</v>
      </c>
      <c r="BE65" s="120"/>
      <c r="BF65" s="120"/>
      <c r="BG65" s="120">
        <v>14345.02</v>
      </c>
      <c r="BH65" s="120"/>
      <c r="BI65" s="120"/>
      <c r="BJ65" s="120">
        <v>14345.02</v>
      </c>
      <c r="BK65" s="120"/>
      <c r="BL65" s="120"/>
      <c r="BM65" s="120">
        <v>14345.02</v>
      </c>
      <c r="BN65" s="120"/>
      <c r="BO65" s="120"/>
      <c r="BP65" s="120">
        <v>14345.02</v>
      </c>
      <c r="BQ65" s="124">
        <f t="shared" si="36"/>
        <v>171810.63999999998</v>
      </c>
      <c r="BR65" s="124">
        <f t="shared" si="6"/>
        <v>317415.69999999995</v>
      </c>
      <c r="BS65" s="120"/>
      <c r="BT65" s="120"/>
      <c r="BU65" s="120">
        <v>15517.08</v>
      </c>
      <c r="BV65" s="120"/>
      <c r="BW65" s="120"/>
      <c r="BX65" s="120">
        <v>15517.08</v>
      </c>
      <c r="BY65" s="120"/>
      <c r="BZ65" s="120"/>
      <c r="CA65" s="120">
        <v>15373.08</v>
      </c>
      <c r="CB65" s="120"/>
      <c r="CC65" s="120"/>
      <c r="CD65" s="120">
        <v>15517.08</v>
      </c>
      <c r="CE65" s="120"/>
      <c r="CF65" s="120"/>
      <c r="CG65" s="120">
        <v>15661.08</v>
      </c>
      <c r="CH65" s="120"/>
      <c r="CI65" s="120"/>
      <c r="CJ65" s="120">
        <v>15517.08</v>
      </c>
      <c r="CK65" s="120"/>
      <c r="CL65" s="120"/>
      <c r="CM65" s="120">
        <v>15517.08</v>
      </c>
      <c r="CN65" s="120"/>
      <c r="CO65" s="120"/>
      <c r="CP65" s="120">
        <v>15517.08</v>
      </c>
      <c r="CQ65" s="120"/>
      <c r="CR65" s="120"/>
      <c r="CS65" s="120">
        <v>15517.08</v>
      </c>
      <c r="CT65" s="120"/>
      <c r="CU65" s="120"/>
      <c r="CV65" s="120">
        <v>15517.64</v>
      </c>
      <c r="CW65" s="120"/>
      <c r="CX65" s="120"/>
      <c r="CY65" s="120">
        <v>15517.64</v>
      </c>
      <c r="CZ65" s="120"/>
      <c r="DA65" s="120"/>
      <c r="DB65" s="120">
        <v>14970.19</v>
      </c>
      <c r="DC65" s="125">
        <f t="shared" si="7"/>
        <v>185659.18999999997</v>
      </c>
      <c r="DD65" s="126">
        <f t="shared" si="8"/>
        <v>503074.8899999999</v>
      </c>
      <c r="DE65" s="120"/>
      <c r="DF65" s="120"/>
      <c r="DG65" s="120">
        <v>17471.28</v>
      </c>
      <c r="DH65" s="120"/>
      <c r="DI65" s="120"/>
      <c r="DJ65" s="120">
        <v>17471.28</v>
      </c>
      <c r="DK65" s="120"/>
      <c r="DL65" s="120"/>
      <c r="DM65" s="120">
        <v>17471.28</v>
      </c>
      <c r="DN65" s="120"/>
      <c r="DO65" s="120"/>
      <c r="DP65" s="120">
        <v>17471.28</v>
      </c>
      <c r="DQ65" s="120"/>
      <c r="DR65" s="120"/>
      <c r="DS65" s="120">
        <v>17471.28</v>
      </c>
      <c r="DT65" s="120"/>
      <c r="DU65" s="120"/>
      <c r="DV65" s="120">
        <v>17471.28</v>
      </c>
      <c r="DW65" s="120"/>
      <c r="DX65" s="120"/>
      <c r="DY65" s="136">
        <v>17471.28</v>
      </c>
      <c r="DZ65" s="120"/>
      <c r="EA65" s="137"/>
      <c r="EB65" s="120">
        <v>17471.28</v>
      </c>
      <c r="EC65" s="120"/>
      <c r="ED65" s="137"/>
      <c r="EE65" s="120">
        <v>17471.28</v>
      </c>
      <c r="EF65" s="120"/>
      <c r="EG65" s="137"/>
      <c r="EH65" s="120">
        <v>17471.28</v>
      </c>
      <c r="EI65" s="120"/>
      <c r="EJ65" s="137"/>
      <c r="EK65" s="120">
        <v>17471.28</v>
      </c>
      <c r="EL65" s="120"/>
      <c r="EM65" s="137"/>
      <c r="EN65" s="120">
        <v>17471.28</v>
      </c>
      <c r="EO65" s="129">
        <f t="shared" si="13"/>
        <v>209655.36</v>
      </c>
      <c r="EP65" s="129">
        <f t="shared" si="14"/>
        <v>712730.2499999999</v>
      </c>
      <c r="EQ65" s="120"/>
      <c r="ER65" s="137"/>
      <c r="ES65" s="120">
        <v>18699.61</v>
      </c>
      <c r="ET65" s="120"/>
      <c r="EU65" s="137"/>
      <c r="EV65" s="120">
        <v>18699.61</v>
      </c>
      <c r="EW65" s="120"/>
      <c r="EX65" s="137"/>
      <c r="EY65" s="120">
        <v>18699.61</v>
      </c>
      <c r="EZ65" s="120"/>
      <c r="FA65" s="137"/>
      <c r="FB65" s="120">
        <v>18699.61</v>
      </c>
      <c r="FC65" s="120"/>
      <c r="FD65" s="137"/>
      <c r="FE65" s="120">
        <v>18699.61</v>
      </c>
      <c r="FF65" s="120"/>
      <c r="FG65" s="137"/>
      <c r="FH65" s="120">
        <v>18699.61</v>
      </c>
      <c r="FI65" s="120"/>
      <c r="FJ65" s="137"/>
      <c r="FK65" s="120">
        <v>18699.61</v>
      </c>
      <c r="FL65" s="120"/>
      <c r="FM65" s="137"/>
      <c r="FN65" s="120">
        <v>18699.61</v>
      </c>
      <c r="FO65" s="120"/>
      <c r="FP65" s="137"/>
      <c r="FQ65" s="136">
        <v>18699.61</v>
      </c>
      <c r="FR65" s="130"/>
      <c r="FS65" s="130"/>
      <c r="FT65" s="120">
        <v>18699.61</v>
      </c>
      <c r="FU65" s="130"/>
      <c r="FV65" s="130"/>
      <c r="FW65" s="120">
        <v>18699.61</v>
      </c>
      <c r="FX65" s="130"/>
      <c r="FY65" s="130"/>
      <c r="FZ65" s="120">
        <v>18699.61</v>
      </c>
      <c r="GA65" s="133">
        <f t="shared" si="15"/>
        <v>224395.31999999995</v>
      </c>
    </row>
    <row r="66" spans="1:183" s="131" customFormat="1" ht="12.75">
      <c r="A66" s="118" t="s">
        <v>53</v>
      </c>
      <c r="B66" s="119"/>
      <c r="C66" s="120">
        <f>1272.14+11211.85</f>
        <v>12483.99</v>
      </c>
      <c r="D66" s="120"/>
      <c r="E66" s="120">
        <f>1335.73+10620.61</f>
        <v>11956.34</v>
      </c>
      <c r="F66" s="120"/>
      <c r="G66" s="120">
        <f>1385.04+11810.07</f>
        <v>13195.11</v>
      </c>
      <c r="H66" s="120"/>
      <c r="I66" s="120">
        <f>1406.68+10408.61</f>
        <v>11815.29</v>
      </c>
      <c r="J66" s="121"/>
      <c r="K66" s="120">
        <f>1469.2+10853.67</f>
        <v>12322.87</v>
      </c>
      <c r="L66" s="120"/>
      <c r="M66" s="120">
        <f>1495.03+11657.93</f>
        <v>13152.960000000001</v>
      </c>
      <c r="N66" s="121"/>
      <c r="O66" s="120">
        <f>1390.09+11088.18</f>
        <v>12478.27</v>
      </c>
      <c r="P66" s="120"/>
      <c r="Q66" s="120">
        <f>1485.41+10757.34</f>
        <v>12242.75</v>
      </c>
      <c r="R66" s="121"/>
      <c r="S66" s="122">
        <f>C66+E66+G66+I66+K66+M66+O66+Q66</f>
        <v>99647.58000000002</v>
      </c>
      <c r="T66" s="138"/>
      <c r="U66" s="138"/>
      <c r="V66" s="138">
        <f>1475.36+12462.11</f>
        <v>13937.470000000001</v>
      </c>
      <c r="W66" s="138"/>
      <c r="X66" s="138"/>
      <c r="Y66" s="139">
        <f>1507.42+8232.27</f>
        <v>9739.69</v>
      </c>
      <c r="Z66" s="138"/>
      <c r="AA66" s="138"/>
      <c r="AB66" s="139">
        <f>1478.81+12582.59</f>
        <v>14061.4</v>
      </c>
      <c r="AC66" s="119"/>
      <c r="AD66" s="119"/>
      <c r="AE66" s="119">
        <f>1481.73+10370.18</f>
        <v>11851.91</v>
      </c>
      <c r="AF66" s="124">
        <f t="shared" si="5"/>
        <v>149238.05000000002</v>
      </c>
      <c r="AG66" s="138"/>
      <c r="AH66" s="138"/>
      <c r="AI66" s="138">
        <f>1635.94+11389.52</f>
        <v>13025.460000000001</v>
      </c>
      <c r="AJ66" s="138"/>
      <c r="AK66" s="138"/>
      <c r="AL66" s="138">
        <f>1656.68+11450.73</f>
        <v>13107.41</v>
      </c>
      <c r="AM66" s="138"/>
      <c r="AN66" s="138"/>
      <c r="AO66" s="138">
        <f>1656.68+12054.75</f>
        <v>13711.43</v>
      </c>
      <c r="AP66" s="138"/>
      <c r="AQ66" s="138"/>
      <c r="AR66" s="138">
        <f>1673.05+12202.9</f>
        <v>13875.949999999999</v>
      </c>
      <c r="AS66" s="138"/>
      <c r="AT66" s="138"/>
      <c r="AU66" s="138">
        <f>1799.7+12058.22</f>
        <v>13857.92</v>
      </c>
      <c r="AV66" s="138"/>
      <c r="AW66" s="138"/>
      <c r="AX66" s="138">
        <f>1785.77+12151.35</f>
        <v>13937.12</v>
      </c>
      <c r="AY66" s="138"/>
      <c r="AZ66" s="138"/>
      <c r="BA66" s="138">
        <f>1827.12+12140.89</f>
        <v>13968.009999999998</v>
      </c>
      <c r="BB66" s="138"/>
      <c r="BC66" s="138"/>
      <c r="BD66" s="138">
        <v>13751.8</v>
      </c>
      <c r="BE66" s="138"/>
      <c r="BF66" s="138"/>
      <c r="BG66" s="138">
        <v>10880.87</v>
      </c>
      <c r="BH66" s="138"/>
      <c r="BI66" s="138"/>
      <c r="BJ66" s="138">
        <v>15410.72</v>
      </c>
      <c r="BK66" s="138"/>
      <c r="BL66" s="138"/>
      <c r="BM66" s="138">
        <v>14503.75</v>
      </c>
      <c r="BN66" s="138"/>
      <c r="BO66" s="138"/>
      <c r="BP66" s="138">
        <v>14950.79</v>
      </c>
      <c r="BQ66" s="124">
        <f t="shared" si="36"/>
        <v>164981.22999999998</v>
      </c>
      <c r="BR66" s="124">
        <f t="shared" si="6"/>
        <v>314219.28</v>
      </c>
      <c r="BS66" s="138"/>
      <c r="BT66" s="138"/>
      <c r="BU66" s="138">
        <v>15492.98</v>
      </c>
      <c r="BV66" s="138"/>
      <c r="BW66" s="138"/>
      <c r="BX66" s="138">
        <v>14670.79</v>
      </c>
      <c r="BY66" s="138"/>
      <c r="BZ66" s="138"/>
      <c r="CA66" s="138">
        <v>15070.95</v>
      </c>
      <c r="CB66" s="138"/>
      <c r="CC66" s="138"/>
      <c r="CD66" s="138">
        <v>15721.99</v>
      </c>
      <c r="CE66" s="138"/>
      <c r="CF66" s="138"/>
      <c r="CG66" s="138">
        <v>15086.74</v>
      </c>
      <c r="CH66" s="138"/>
      <c r="CI66" s="138"/>
      <c r="CJ66" s="138">
        <v>15842.04</v>
      </c>
      <c r="CK66" s="138"/>
      <c r="CL66" s="138"/>
      <c r="CM66" s="138">
        <v>15115.02</v>
      </c>
      <c r="CN66" s="138"/>
      <c r="CO66" s="138"/>
      <c r="CP66" s="138">
        <v>16150.81</v>
      </c>
      <c r="CQ66" s="138"/>
      <c r="CR66" s="138"/>
      <c r="CS66" s="138">
        <v>15263.22</v>
      </c>
      <c r="CT66" s="138"/>
      <c r="CU66" s="138"/>
      <c r="CV66" s="138">
        <v>15035.04</v>
      </c>
      <c r="CW66" s="138"/>
      <c r="CX66" s="138"/>
      <c r="CY66" s="138">
        <v>15210.42</v>
      </c>
      <c r="CZ66" s="138"/>
      <c r="DA66" s="138"/>
      <c r="DB66" s="138"/>
      <c r="DC66" s="125">
        <f t="shared" si="7"/>
        <v>168660.00000000003</v>
      </c>
      <c r="DD66" s="126">
        <f t="shared" si="8"/>
        <v>482879.28</v>
      </c>
      <c r="DE66" s="138"/>
      <c r="DF66" s="138"/>
      <c r="DG66" s="138">
        <v>14872.39</v>
      </c>
      <c r="DH66" s="138"/>
      <c r="DI66" s="138"/>
      <c r="DJ66" s="138">
        <v>16685.68</v>
      </c>
      <c r="DK66" s="138"/>
      <c r="DL66" s="138"/>
      <c r="DM66" s="138">
        <v>17479.96</v>
      </c>
      <c r="DN66" s="138"/>
      <c r="DO66" s="138"/>
      <c r="DP66" s="138">
        <v>16469.79</v>
      </c>
      <c r="DQ66" s="138"/>
      <c r="DR66" s="138"/>
      <c r="DS66" s="138">
        <v>17681.81</v>
      </c>
      <c r="DT66" s="138"/>
      <c r="DU66" s="138"/>
      <c r="DV66" s="138">
        <v>17581.34</v>
      </c>
      <c r="DW66" s="138"/>
      <c r="DX66" s="138"/>
      <c r="DY66" s="139">
        <v>17700.74</v>
      </c>
      <c r="DZ66" s="138"/>
      <c r="EA66" s="140"/>
      <c r="EB66" s="138">
        <v>19335.59</v>
      </c>
      <c r="EC66" s="138"/>
      <c r="ED66" s="140"/>
      <c r="EE66" s="138">
        <v>16068.24</v>
      </c>
      <c r="EF66" s="138"/>
      <c r="EG66" s="140"/>
      <c r="EH66" s="138">
        <v>16559.03</v>
      </c>
      <c r="EI66" s="138"/>
      <c r="EJ66" s="140"/>
      <c r="EK66" s="138">
        <v>18164.96</v>
      </c>
      <c r="EL66" s="138"/>
      <c r="EM66" s="140"/>
      <c r="EN66" s="138">
        <v>18450.74</v>
      </c>
      <c r="EO66" s="129">
        <f t="shared" si="13"/>
        <v>207050.27000000002</v>
      </c>
      <c r="EP66" s="129">
        <f t="shared" si="14"/>
        <v>689929.55</v>
      </c>
      <c r="EQ66" s="138"/>
      <c r="ER66" s="140"/>
      <c r="ES66" s="138">
        <v>17326.89</v>
      </c>
      <c r="ET66" s="138"/>
      <c r="EU66" s="140"/>
      <c r="EV66" s="138">
        <v>17825.51</v>
      </c>
      <c r="EW66" s="138"/>
      <c r="EX66" s="140"/>
      <c r="EY66" s="138">
        <v>17965.42</v>
      </c>
      <c r="EZ66" s="138"/>
      <c r="FA66" s="140"/>
      <c r="FB66" s="138">
        <v>17991.23</v>
      </c>
      <c r="FC66" s="138"/>
      <c r="FD66" s="140"/>
      <c r="FE66" s="138">
        <v>17779.5</v>
      </c>
      <c r="FF66" s="138"/>
      <c r="FG66" s="140"/>
      <c r="FH66" s="138">
        <v>18509.22</v>
      </c>
      <c r="FI66" s="138"/>
      <c r="FJ66" s="140"/>
      <c r="FK66" s="138">
        <v>20297.72</v>
      </c>
      <c r="FL66" s="138"/>
      <c r="FM66" s="140"/>
      <c r="FN66" s="138">
        <v>18586.08</v>
      </c>
      <c r="FO66" s="138"/>
      <c r="FP66" s="140"/>
      <c r="FQ66" s="139">
        <v>18301.97</v>
      </c>
      <c r="FR66" s="130"/>
      <c r="FS66" s="130"/>
      <c r="FT66" s="138">
        <v>18469.47</v>
      </c>
      <c r="FU66" s="130"/>
      <c r="FV66" s="130"/>
      <c r="FW66" s="138">
        <v>18651.34</v>
      </c>
      <c r="FX66" s="130"/>
      <c r="FY66" s="130"/>
      <c r="FZ66" s="138">
        <v>16976.3</v>
      </c>
      <c r="GA66" s="133">
        <f t="shared" si="15"/>
        <v>218680.65</v>
      </c>
    </row>
    <row r="67" spans="1:183" s="4" customFormat="1" ht="18" customHeight="1">
      <c r="A67" s="50" t="s">
        <v>54</v>
      </c>
      <c r="B67" s="21">
        <v>21050.85</v>
      </c>
      <c r="C67" s="58">
        <f>C65-C66</f>
        <v>638.380000000001</v>
      </c>
      <c r="D67" s="58"/>
      <c r="E67" s="58">
        <f>E65-E66</f>
        <v>-3800.9300000000003</v>
      </c>
      <c r="F67" s="58"/>
      <c r="G67" s="58">
        <f>G65-G66</f>
        <v>-1384.800000000001</v>
      </c>
      <c r="H67" s="58"/>
      <c r="I67" s="58">
        <f>I65-I66</f>
        <v>882.2999999999993</v>
      </c>
      <c r="J67" s="58"/>
      <c r="K67" s="58">
        <f>K65-K66</f>
        <v>393.2999999999993</v>
      </c>
      <c r="L67" s="58"/>
      <c r="M67" s="58">
        <f>M65-M66</f>
        <v>-384.47000000000116</v>
      </c>
      <c r="N67" s="58"/>
      <c r="O67" s="58">
        <f>O65-O66</f>
        <v>-900.0200000000004</v>
      </c>
      <c r="P67" s="58"/>
      <c r="Q67" s="58">
        <f>Q65-Q66</f>
        <v>247.29000000000087</v>
      </c>
      <c r="R67" s="58">
        <v>16741.8</v>
      </c>
      <c r="S67" s="20">
        <f>C67+E67+G67+I67+K67+M67+O67+Q67</f>
        <v>-4308.950000000003</v>
      </c>
      <c r="T67" s="58"/>
      <c r="U67" s="58"/>
      <c r="V67" s="58">
        <f>V65-V66</f>
        <v>-2380.9800000000014</v>
      </c>
      <c r="W67" s="58">
        <f aca="true" t="shared" si="37" ref="W67:AL67">W65-W66</f>
        <v>0</v>
      </c>
      <c r="X67" s="58">
        <f t="shared" si="37"/>
        <v>0</v>
      </c>
      <c r="Y67" s="58">
        <f t="shared" si="37"/>
        <v>3490.1399999999994</v>
      </c>
      <c r="Z67" s="58">
        <f t="shared" si="37"/>
        <v>0</v>
      </c>
      <c r="AA67" s="58">
        <f t="shared" si="37"/>
        <v>0</v>
      </c>
      <c r="AB67" s="58">
        <f t="shared" si="37"/>
        <v>-1255.7799999999988</v>
      </c>
      <c r="AC67" s="58">
        <f t="shared" si="37"/>
        <v>0</v>
      </c>
      <c r="AD67" s="58">
        <f t="shared" si="37"/>
        <v>0</v>
      </c>
      <c r="AE67" s="58">
        <f t="shared" si="37"/>
        <v>822.5799999999999</v>
      </c>
      <c r="AF67" s="42">
        <f t="shared" si="5"/>
        <v>-3632.9900000000034</v>
      </c>
      <c r="AG67" s="58">
        <f t="shared" si="37"/>
        <v>0</v>
      </c>
      <c r="AH67" s="58">
        <f t="shared" si="37"/>
        <v>0</v>
      </c>
      <c r="AI67" s="58">
        <f t="shared" si="37"/>
        <v>1319.6099999999988</v>
      </c>
      <c r="AJ67" s="58">
        <f t="shared" si="37"/>
        <v>0</v>
      </c>
      <c r="AK67" s="58">
        <f t="shared" si="37"/>
        <v>0</v>
      </c>
      <c r="AL67" s="58">
        <f t="shared" si="37"/>
        <v>913.960000000001</v>
      </c>
      <c r="AM67" s="58"/>
      <c r="AN67" s="58"/>
      <c r="AO67" s="58">
        <f>AO65-AO66</f>
        <v>957.3400000000001</v>
      </c>
      <c r="AP67" s="58">
        <f aca="true" t="shared" si="38" ref="AP67:AU67">AP65-AP66</f>
        <v>0</v>
      </c>
      <c r="AQ67" s="58">
        <f t="shared" si="38"/>
        <v>0</v>
      </c>
      <c r="AR67" s="58">
        <f t="shared" si="38"/>
        <v>152.23000000000138</v>
      </c>
      <c r="AS67" s="58">
        <f t="shared" si="38"/>
        <v>0</v>
      </c>
      <c r="AT67" s="58">
        <f t="shared" si="38"/>
        <v>0</v>
      </c>
      <c r="AU67" s="58">
        <f t="shared" si="38"/>
        <v>487.14999999999964</v>
      </c>
      <c r="AV67" s="58"/>
      <c r="AW67" s="58"/>
      <c r="AX67" s="58">
        <f>AX65-AX66</f>
        <v>394.8399999999983</v>
      </c>
      <c r="AY67" s="58">
        <f aca="true" t="shared" si="39" ref="AY67:BD67">AY65-AY66</f>
        <v>0</v>
      </c>
      <c r="AZ67" s="58">
        <f t="shared" si="39"/>
        <v>0</v>
      </c>
      <c r="BA67" s="58">
        <f t="shared" si="39"/>
        <v>377.0600000000013</v>
      </c>
      <c r="BB67" s="58">
        <f t="shared" si="39"/>
        <v>0</v>
      </c>
      <c r="BC67" s="58">
        <f t="shared" si="39"/>
        <v>0</v>
      </c>
      <c r="BD67" s="58">
        <f t="shared" si="39"/>
        <v>593.2700000000004</v>
      </c>
      <c r="BE67" s="58">
        <f aca="true" t="shared" si="40" ref="BE67:BM67">BE65-BE66</f>
        <v>0</v>
      </c>
      <c r="BF67" s="58">
        <f t="shared" si="40"/>
        <v>0</v>
      </c>
      <c r="BG67" s="58">
        <f t="shared" si="40"/>
        <v>3464.1499999999996</v>
      </c>
      <c r="BH67" s="58">
        <f t="shared" si="40"/>
        <v>0</v>
      </c>
      <c r="BI67" s="58">
        <f t="shared" si="40"/>
        <v>0</v>
      </c>
      <c r="BJ67" s="58">
        <f t="shared" si="40"/>
        <v>-1065.699999999999</v>
      </c>
      <c r="BK67" s="58">
        <f t="shared" si="40"/>
        <v>0</v>
      </c>
      <c r="BL67" s="58">
        <f t="shared" si="40"/>
        <v>0</v>
      </c>
      <c r="BM67" s="58">
        <f t="shared" si="40"/>
        <v>-158.72999999999956</v>
      </c>
      <c r="BN67" s="58">
        <f>BN65-BN66</f>
        <v>0</v>
      </c>
      <c r="BO67" s="58">
        <f>BO65-BO66</f>
        <v>0</v>
      </c>
      <c r="BP67" s="58">
        <f>BP65-BP66</f>
        <v>-605.7700000000004</v>
      </c>
      <c r="BQ67" s="42">
        <f t="shared" si="36"/>
        <v>6829.410000000002</v>
      </c>
      <c r="BR67" s="42">
        <f t="shared" si="6"/>
        <v>3196.4199999999983</v>
      </c>
      <c r="BS67" s="58"/>
      <c r="BT67" s="58"/>
      <c r="BU67" s="58">
        <f>BU65-BU66</f>
        <v>24.100000000000364</v>
      </c>
      <c r="BV67" s="58"/>
      <c r="BW67" s="58"/>
      <c r="BX67" s="58">
        <f>BX65-BX66</f>
        <v>846.289999999999</v>
      </c>
      <c r="BY67" s="58"/>
      <c r="BZ67" s="58"/>
      <c r="CA67" s="58">
        <f>CA65-CA66</f>
        <v>302.1299999999992</v>
      </c>
      <c r="CB67" s="58"/>
      <c r="CC67" s="58"/>
      <c r="CD67" s="58">
        <f>CD65-CD66</f>
        <v>-204.90999999999985</v>
      </c>
      <c r="CE67" s="58"/>
      <c r="CF67" s="58"/>
      <c r="CG67" s="58">
        <f>CG65-CG66</f>
        <v>574.3400000000001</v>
      </c>
      <c r="CH67" s="58"/>
      <c r="CI67" s="58"/>
      <c r="CJ67" s="58">
        <f>CJ65-CJ66</f>
        <v>-324.96000000000095</v>
      </c>
      <c r="CK67" s="58"/>
      <c r="CL67" s="58"/>
      <c r="CM67" s="58">
        <f>CM65-CM66</f>
        <v>402.0599999999995</v>
      </c>
      <c r="CN67" s="58"/>
      <c r="CO67" s="58"/>
      <c r="CP67" s="58">
        <f>CP65-CP66</f>
        <v>-633.7299999999996</v>
      </c>
      <c r="CQ67" s="58"/>
      <c r="CR67" s="58"/>
      <c r="CS67" s="58">
        <f>CS65-CS66</f>
        <v>253.86000000000058</v>
      </c>
      <c r="CT67" s="58"/>
      <c r="CU67" s="58"/>
      <c r="CV67" s="58">
        <f>CV65-CV66</f>
        <v>482.59999999999854</v>
      </c>
      <c r="CW67" s="58"/>
      <c r="CX67" s="58"/>
      <c r="CY67" s="58">
        <f>CY65-CY66</f>
        <v>307.21999999999935</v>
      </c>
      <c r="CZ67" s="58"/>
      <c r="DA67" s="58"/>
      <c r="DB67" s="58">
        <f>DB65-DB66</f>
        <v>14970.19</v>
      </c>
      <c r="DC67" s="10">
        <f t="shared" si="7"/>
        <v>16999.189999999995</v>
      </c>
      <c r="DD67" s="48">
        <f t="shared" si="8"/>
        <v>20195.609999999993</v>
      </c>
      <c r="DE67" s="58"/>
      <c r="DF67" s="58"/>
      <c r="DG67" s="58">
        <f>DG65-DG66</f>
        <v>2598.8899999999994</v>
      </c>
      <c r="DH67" s="58"/>
      <c r="DI67" s="58"/>
      <c r="DJ67" s="58">
        <f>DJ65-DJ66</f>
        <v>785.5999999999985</v>
      </c>
      <c r="DK67" s="58"/>
      <c r="DL67" s="58"/>
      <c r="DM67" s="58">
        <f>DM65-DM66</f>
        <v>-8.680000000000291</v>
      </c>
      <c r="DN67" s="58"/>
      <c r="DO67" s="58"/>
      <c r="DP67" s="58">
        <f>DP65-DP66</f>
        <v>1001.489999999998</v>
      </c>
      <c r="DQ67" s="58"/>
      <c r="DR67" s="58"/>
      <c r="DS67" s="58">
        <f>DS65-DS66</f>
        <v>-210.53000000000247</v>
      </c>
      <c r="DT67" s="58"/>
      <c r="DU67" s="58"/>
      <c r="DV67" s="58">
        <f>DV65-DV66</f>
        <v>-110.06000000000131</v>
      </c>
      <c r="DW67" s="58"/>
      <c r="DX67" s="58"/>
      <c r="DY67" s="60">
        <f>DY65-DY66</f>
        <v>-229.46000000000276</v>
      </c>
      <c r="DZ67" s="58"/>
      <c r="EA67" s="61"/>
      <c r="EB67" s="58">
        <f>EB65-EB66</f>
        <v>-1864.3100000000013</v>
      </c>
      <c r="EC67" s="58"/>
      <c r="ED67" s="61"/>
      <c r="EE67" s="58">
        <f>EE65-EE66</f>
        <v>1403.039999999999</v>
      </c>
      <c r="EF67" s="58"/>
      <c r="EG67" s="61"/>
      <c r="EH67" s="58">
        <f>EH65-EH66</f>
        <v>912.25</v>
      </c>
      <c r="EI67" s="58"/>
      <c r="EJ67" s="61"/>
      <c r="EK67" s="58">
        <f>EK65-EK66</f>
        <v>-693.6800000000003</v>
      </c>
      <c r="EL67" s="58"/>
      <c r="EM67" s="61"/>
      <c r="EN67" s="58">
        <f>EN65-EN66</f>
        <v>-979.4600000000028</v>
      </c>
      <c r="EO67" s="57">
        <f t="shared" si="13"/>
        <v>2605.089999999984</v>
      </c>
      <c r="EP67" s="57">
        <f t="shared" si="14"/>
        <v>22800.699999999975</v>
      </c>
      <c r="EQ67" s="58"/>
      <c r="ER67" s="61"/>
      <c r="ES67" s="58">
        <f>ES65-ES66</f>
        <v>1372.7200000000012</v>
      </c>
      <c r="ET67" s="58"/>
      <c r="EU67" s="61"/>
      <c r="EV67" s="58">
        <f>EV65-EV66</f>
        <v>874.1000000000022</v>
      </c>
      <c r="EW67" s="58"/>
      <c r="EX67" s="61"/>
      <c r="EY67" s="58">
        <f>EY65-EY66</f>
        <v>734.1900000000023</v>
      </c>
      <c r="EZ67" s="58"/>
      <c r="FA67" s="61"/>
      <c r="FB67" s="58">
        <f>FB65-FB66</f>
        <v>708.380000000001</v>
      </c>
      <c r="FC67" s="58"/>
      <c r="FD67" s="61"/>
      <c r="FE67" s="58">
        <f>FE65-FE66</f>
        <v>920.1100000000006</v>
      </c>
      <c r="FF67" s="58"/>
      <c r="FG67" s="61"/>
      <c r="FH67" s="58">
        <f>FH65-FH66</f>
        <v>190.38999999999942</v>
      </c>
      <c r="FI67" s="58"/>
      <c r="FJ67" s="61"/>
      <c r="FK67" s="58">
        <f>FK65-FK66</f>
        <v>-1598.1100000000006</v>
      </c>
      <c r="FL67" s="58"/>
      <c r="FM67" s="61"/>
      <c r="FN67" s="58">
        <f>FN65-FN66</f>
        <v>113.52999999999884</v>
      </c>
      <c r="FO67" s="58"/>
      <c r="FP67" s="61"/>
      <c r="FQ67" s="60">
        <f>FQ65-FQ66</f>
        <v>397.6399999999994</v>
      </c>
      <c r="FR67" s="114"/>
      <c r="FS67" s="114"/>
      <c r="FT67" s="58">
        <f>FT65-FT66</f>
        <v>230.13999999999942</v>
      </c>
      <c r="FU67" s="114"/>
      <c r="FV67" s="114"/>
      <c r="FW67" s="58">
        <f>FW65-FW66</f>
        <v>48.27000000000044</v>
      </c>
      <c r="FX67" s="114"/>
      <c r="FY67" s="114"/>
      <c r="FZ67" s="58">
        <f>FZ65-FZ66</f>
        <v>1723.3100000000013</v>
      </c>
      <c r="GA67" s="33">
        <f t="shared" si="15"/>
        <v>5714.6700000000055</v>
      </c>
    </row>
    <row r="68" spans="1:183" s="4" customFormat="1" ht="22.5" hidden="1">
      <c r="A68" s="50" t="s">
        <v>55</v>
      </c>
      <c r="B68" s="21"/>
      <c r="C68" s="58"/>
      <c r="D68" s="58"/>
      <c r="E68" s="58"/>
      <c r="F68" s="58"/>
      <c r="G68" s="58"/>
      <c r="H68" s="58"/>
      <c r="I68" s="58"/>
      <c r="J68" s="59"/>
      <c r="K68" s="58"/>
      <c r="L68" s="58"/>
      <c r="M68" s="58"/>
      <c r="N68" s="59"/>
      <c r="O68" s="58"/>
      <c r="P68" s="58"/>
      <c r="Q68" s="58"/>
      <c r="R68" s="59"/>
      <c r="S68" s="58">
        <v>-4308.95</v>
      </c>
      <c r="T68" s="58"/>
      <c r="U68" s="58"/>
      <c r="V68" s="58"/>
      <c r="W68" s="58"/>
      <c r="X68" s="58"/>
      <c r="Y68" s="60"/>
      <c r="Z68" s="58"/>
      <c r="AA68" s="58"/>
      <c r="AB68" s="60"/>
      <c r="AC68" s="21"/>
      <c r="AD68" s="21"/>
      <c r="AE68" s="21"/>
      <c r="AF68" s="42">
        <f t="shared" si="5"/>
        <v>-4308.95</v>
      </c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42">
        <f t="shared" si="36"/>
        <v>0</v>
      </c>
      <c r="BR68" s="42">
        <f t="shared" si="6"/>
        <v>-4308.95</v>
      </c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10">
        <f t="shared" si="7"/>
        <v>0</v>
      </c>
      <c r="DD68" s="48">
        <f t="shared" si="8"/>
        <v>-4308.95</v>
      </c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60"/>
      <c r="DZ68" s="58"/>
      <c r="EA68" s="61"/>
      <c r="EB68" s="58"/>
      <c r="EC68" s="58"/>
      <c r="ED68" s="61"/>
      <c r="EE68" s="58"/>
      <c r="EF68" s="58"/>
      <c r="EG68" s="61"/>
      <c r="EH68" s="58"/>
      <c r="EI68" s="58"/>
      <c r="EJ68" s="61"/>
      <c r="EK68" s="58"/>
      <c r="EL68" s="58"/>
      <c r="EM68" s="61"/>
      <c r="EN68" s="58"/>
      <c r="EO68" s="57">
        <f t="shared" si="13"/>
        <v>0</v>
      </c>
      <c r="EP68" s="57">
        <f t="shared" si="14"/>
        <v>-4308.95</v>
      </c>
      <c r="EQ68" s="58"/>
      <c r="ER68" s="61"/>
      <c r="ES68" s="58"/>
      <c r="ET68" s="58"/>
      <c r="EU68" s="61"/>
      <c r="EV68" s="58"/>
      <c r="EW68" s="58"/>
      <c r="EX68" s="61"/>
      <c r="EY68" s="58"/>
      <c r="EZ68" s="58"/>
      <c r="FA68" s="61"/>
      <c r="FB68" s="58"/>
      <c r="FC68" s="58"/>
      <c r="FD68" s="61"/>
      <c r="FE68" s="58"/>
      <c r="FF68" s="58"/>
      <c r="FG68" s="61"/>
      <c r="FH68" s="58"/>
      <c r="FI68" s="58"/>
      <c r="FJ68" s="61"/>
      <c r="FK68" s="58"/>
      <c r="FL68" s="58"/>
      <c r="FM68" s="61"/>
      <c r="FN68" s="58"/>
      <c r="FO68" s="58"/>
      <c r="FP68" s="61"/>
      <c r="FQ68" s="60"/>
      <c r="FR68" s="114"/>
      <c r="FS68" s="114"/>
      <c r="FT68" s="58"/>
      <c r="FU68" s="114"/>
      <c r="FV68" s="114"/>
      <c r="FW68" s="58"/>
      <c r="FX68" s="114"/>
      <c r="FY68" s="114"/>
      <c r="FZ68" s="58"/>
      <c r="GA68" s="33">
        <f t="shared" si="15"/>
        <v>0</v>
      </c>
    </row>
    <row r="69" spans="1:183" s="4" customFormat="1" ht="22.5">
      <c r="A69" s="50" t="s">
        <v>56</v>
      </c>
      <c r="B69" s="21"/>
      <c r="C69" s="58">
        <f>C66-C64</f>
        <v>-4097.629999999999</v>
      </c>
      <c r="D69" s="58"/>
      <c r="E69" s="58">
        <f aca="true" t="shared" si="41" ref="E69:Q69">E66-E64</f>
        <v>-4166.5</v>
      </c>
      <c r="F69" s="58"/>
      <c r="G69" s="58">
        <f t="shared" si="41"/>
        <v>-2927.7299999999996</v>
      </c>
      <c r="H69" s="58"/>
      <c r="I69" s="58">
        <f t="shared" si="41"/>
        <v>-4700.790000000001</v>
      </c>
      <c r="J69" s="58"/>
      <c r="K69" s="58">
        <f t="shared" si="41"/>
        <v>-3931.0499999999993</v>
      </c>
      <c r="L69" s="58"/>
      <c r="M69" s="58">
        <f t="shared" si="41"/>
        <v>-3100.959999999999</v>
      </c>
      <c r="N69" s="58"/>
      <c r="O69" s="58">
        <f t="shared" si="41"/>
        <v>-3972.2700000000004</v>
      </c>
      <c r="P69" s="58"/>
      <c r="Q69" s="58">
        <f t="shared" si="41"/>
        <v>-4404.41</v>
      </c>
      <c r="R69" s="58"/>
      <c r="S69" s="20">
        <f>C69+E69+G69+I69+K69+M69+O69+Q69</f>
        <v>-31301.339999999997</v>
      </c>
      <c r="T69" s="58"/>
      <c r="U69" s="58"/>
      <c r="V69" s="58">
        <f>V66-V64</f>
        <v>1488.9700000000012</v>
      </c>
      <c r="W69" s="58">
        <f aca="true" t="shared" si="42" ref="W69:AL69">W66-W64</f>
        <v>0</v>
      </c>
      <c r="X69" s="58">
        <f t="shared" si="42"/>
        <v>0</v>
      </c>
      <c r="Y69" s="58">
        <f t="shared" si="42"/>
        <v>-2708.8099999999995</v>
      </c>
      <c r="Z69" s="58">
        <f t="shared" si="42"/>
        <v>0</v>
      </c>
      <c r="AA69" s="58">
        <f t="shared" si="42"/>
        <v>0</v>
      </c>
      <c r="AB69" s="58">
        <f t="shared" si="42"/>
        <v>1612.8999999999996</v>
      </c>
      <c r="AC69" s="58">
        <f t="shared" si="42"/>
        <v>0</v>
      </c>
      <c r="AD69" s="58">
        <f t="shared" si="42"/>
        <v>0</v>
      </c>
      <c r="AE69" s="58">
        <f t="shared" si="42"/>
        <v>-596.5900000000001</v>
      </c>
      <c r="AF69" s="42">
        <f t="shared" si="5"/>
        <v>-31504.869999999995</v>
      </c>
      <c r="AG69" s="58">
        <f t="shared" si="42"/>
        <v>0</v>
      </c>
      <c r="AH69" s="58">
        <f t="shared" si="42"/>
        <v>0</v>
      </c>
      <c r="AI69" s="58">
        <f t="shared" si="42"/>
        <v>-1319.6099999999988</v>
      </c>
      <c r="AJ69" s="58">
        <f t="shared" si="42"/>
        <v>0</v>
      </c>
      <c r="AK69" s="58">
        <f t="shared" si="42"/>
        <v>0</v>
      </c>
      <c r="AL69" s="58">
        <f t="shared" si="42"/>
        <v>-913.960000000001</v>
      </c>
      <c r="AM69" s="58"/>
      <c r="AN69" s="58"/>
      <c r="AO69" s="58">
        <f>AO66-AO64</f>
        <v>-957.3400000000001</v>
      </c>
      <c r="AP69" s="58">
        <f aca="true" t="shared" si="43" ref="AP69:AU69">AP66-AP64</f>
        <v>0</v>
      </c>
      <c r="AQ69" s="58">
        <f t="shared" si="43"/>
        <v>0</v>
      </c>
      <c r="AR69" s="58">
        <f t="shared" si="43"/>
        <v>-152.23000000000138</v>
      </c>
      <c r="AS69" s="58">
        <f t="shared" si="43"/>
        <v>0</v>
      </c>
      <c r="AT69" s="58">
        <f t="shared" si="43"/>
        <v>0</v>
      </c>
      <c r="AU69" s="58">
        <f t="shared" si="43"/>
        <v>-487.14999999999964</v>
      </c>
      <c r="AV69" s="58"/>
      <c r="AW69" s="58"/>
      <c r="AX69" s="58">
        <f>AX66-AX64</f>
        <v>-394.8399999999983</v>
      </c>
      <c r="AY69" s="58">
        <f aca="true" t="shared" si="44" ref="AY69:BD69">AY66-AY64</f>
        <v>0</v>
      </c>
      <c r="AZ69" s="58">
        <f t="shared" si="44"/>
        <v>0</v>
      </c>
      <c r="BA69" s="58">
        <f t="shared" si="44"/>
        <v>-377.0600000000013</v>
      </c>
      <c r="BB69" s="58">
        <f t="shared" si="44"/>
        <v>0</v>
      </c>
      <c r="BC69" s="58">
        <f t="shared" si="44"/>
        <v>0</v>
      </c>
      <c r="BD69" s="58">
        <f t="shared" si="44"/>
        <v>-593.2700000000004</v>
      </c>
      <c r="BE69" s="58">
        <f aca="true" t="shared" si="45" ref="BE69:BM69">BE66-BE64</f>
        <v>0</v>
      </c>
      <c r="BF69" s="58">
        <f t="shared" si="45"/>
        <v>0</v>
      </c>
      <c r="BG69" s="58">
        <f t="shared" si="45"/>
        <v>-3464.1499999999996</v>
      </c>
      <c r="BH69" s="58">
        <f t="shared" si="45"/>
        <v>0</v>
      </c>
      <c r="BI69" s="58">
        <f t="shared" si="45"/>
        <v>0</v>
      </c>
      <c r="BJ69" s="58">
        <f t="shared" si="45"/>
        <v>1065.699999999999</v>
      </c>
      <c r="BK69" s="58">
        <f t="shared" si="45"/>
        <v>0</v>
      </c>
      <c r="BL69" s="58">
        <f t="shared" si="45"/>
        <v>0</v>
      </c>
      <c r="BM69" s="58">
        <f t="shared" si="45"/>
        <v>158.72999999999956</v>
      </c>
      <c r="BN69" s="58">
        <f>BN66-BN64</f>
        <v>0</v>
      </c>
      <c r="BO69" s="58">
        <f>BO66-BO64</f>
        <v>0</v>
      </c>
      <c r="BP69" s="58">
        <f>BP66-BP64</f>
        <v>605.7700000000004</v>
      </c>
      <c r="BQ69" s="42">
        <f t="shared" si="36"/>
        <v>-6829.410000000002</v>
      </c>
      <c r="BR69" s="42">
        <f t="shared" si="6"/>
        <v>-38334.28</v>
      </c>
      <c r="BS69" s="58"/>
      <c r="BT69" s="58"/>
      <c r="BU69" s="58">
        <f>BU66-BU64</f>
        <v>-24.100000000000364</v>
      </c>
      <c r="BV69" s="58"/>
      <c r="BW69" s="58"/>
      <c r="BX69" s="58">
        <f>BX66-BX64</f>
        <v>-846.289999999999</v>
      </c>
      <c r="BY69" s="58"/>
      <c r="BZ69" s="58"/>
      <c r="CA69" s="58">
        <f>CA66-CA64</f>
        <v>-302.1299999999992</v>
      </c>
      <c r="CB69" s="58"/>
      <c r="CC69" s="58"/>
      <c r="CD69" s="58">
        <f>CD66-CD64</f>
        <v>204.90999999999985</v>
      </c>
      <c r="CE69" s="58"/>
      <c r="CF69" s="58"/>
      <c r="CG69" s="58">
        <f>CG66-CG64</f>
        <v>-574.3400000000001</v>
      </c>
      <c r="CH69" s="58"/>
      <c r="CI69" s="58"/>
      <c r="CJ69" s="58">
        <f>CJ66-CJ64</f>
        <v>324.96000000000095</v>
      </c>
      <c r="CK69" s="58"/>
      <c r="CL69" s="58"/>
      <c r="CM69" s="58">
        <f>CM66-CM64</f>
        <v>-402.0599999999995</v>
      </c>
      <c r="CN69" s="58"/>
      <c r="CO69" s="58"/>
      <c r="CP69" s="58">
        <f>CP66-CP64</f>
        <v>633.7299999999996</v>
      </c>
      <c r="CQ69" s="58"/>
      <c r="CR69" s="58"/>
      <c r="CS69" s="58">
        <f>CS66-CS64</f>
        <v>-253.86000000000058</v>
      </c>
      <c r="CT69" s="58"/>
      <c r="CU69" s="58"/>
      <c r="CV69" s="58">
        <f>CV66-CV64</f>
        <v>-482.59999999999854</v>
      </c>
      <c r="CW69" s="58"/>
      <c r="CX69" s="58"/>
      <c r="CY69" s="58">
        <f>CY66-CY64</f>
        <v>-307.21999999999935</v>
      </c>
      <c r="CZ69" s="58"/>
      <c r="DA69" s="58"/>
      <c r="DB69" s="58">
        <f>DB66-DB64</f>
        <v>-15517.64</v>
      </c>
      <c r="DC69" s="10">
        <f t="shared" si="7"/>
        <v>-17546.64</v>
      </c>
      <c r="DD69" s="48">
        <f t="shared" si="8"/>
        <v>-55880.92</v>
      </c>
      <c r="DE69" s="58"/>
      <c r="DF69" s="58"/>
      <c r="DG69" s="58">
        <f>DG66-DG64</f>
        <v>-2598.8899999999994</v>
      </c>
      <c r="DH69" s="58"/>
      <c r="DI69" s="58"/>
      <c r="DJ69" s="58">
        <f>DJ66-DJ64</f>
        <v>-785.5999999999985</v>
      </c>
      <c r="DK69" s="58"/>
      <c r="DL69" s="58"/>
      <c r="DM69" s="58">
        <f>DM66-DM64</f>
        <v>8.680000000000291</v>
      </c>
      <c r="DN69" s="58"/>
      <c r="DO69" s="58"/>
      <c r="DP69" s="58">
        <f>DP66-DP64</f>
        <v>-1001.489999999998</v>
      </c>
      <c r="DQ69" s="58"/>
      <c r="DR69" s="58"/>
      <c r="DS69" s="58">
        <f>DS66-DS64</f>
        <v>210.53000000000247</v>
      </c>
      <c r="DT69" s="58"/>
      <c r="DU69" s="58"/>
      <c r="DV69" s="58">
        <f>DV66-DV64</f>
        <v>110.06000000000131</v>
      </c>
      <c r="DW69" s="58"/>
      <c r="DX69" s="58"/>
      <c r="DY69" s="60">
        <f>DY66-DY64</f>
        <v>229.46000000000276</v>
      </c>
      <c r="DZ69" s="58"/>
      <c r="EA69" s="61"/>
      <c r="EB69" s="58">
        <f>EB66-EB64</f>
        <v>1864.3100000000013</v>
      </c>
      <c r="EC69" s="58"/>
      <c r="ED69" s="61"/>
      <c r="EE69" s="58">
        <f>EE66-EE64</f>
        <v>-1403.039999999999</v>
      </c>
      <c r="EF69" s="58"/>
      <c r="EG69" s="61"/>
      <c r="EH69" s="58">
        <f>EH66-EH64</f>
        <v>-912.25</v>
      </c>
      <c r="EI69" s="58"/>
      <c r="EJ69" s="61"/>
      <c r="EK69" s="58">
        <f>EK66-EK64</f>
        <v>693.6800000000003</v>
      </c>
      <c r="EL69" s="58"/>
      <c r="EM69" s="61"/>
      <c r="EN69" s="58">
        <f>EN66-EN64</f>
        <v>979.4600000000028</v>
      </c>
      <c r="EO69" s="57">
        <f t="shared" si="13"/>
        <v>-2605.089999999984</v>
      </c>
      <c r="EP69" s="57">
        <f t="shared" si="14"/>
        <v>-58486.00999999998</v>
      </c>
      <c r="EQ69" s="58"/>
      <c r="ER69" s="61"/>
      <c r="ES69" s="58">
        <f>ES66-ES64</f>
        <v>-1372.7200000000012</v>
      </c>
      <c r="ET69" s="58"/>
      <c r="EU69" s="61"/>
      <c r="EV69" s="58">
        <f>EV66-EV64</f>
        <v>-874.1000000000022</v>
      </c>
      <c r="EW69" s="58"/>
      <c r="EX69" s="61"/>
      <c r="EY69" s="58">
        <f>EY66-EY64</f>
        <v>-734.1900000000023</v>
      </c>
      <c r="EZ69" s="58"/>
      <c r="FA69" s="61"/>
      <c r="FB69" s="58">
        <f>FB66-FB64</f>
        <v>-708.380000000001</v>
      </c>
      <c r="FC69" s="58"/>
      <c r="FD69" s="61"/>
      <c r="FE69" s="58">
        <f>FE66-FE64</f>
        <v>-920.1100000000006</v>
      </c>
      <c r="FF69" s="58"/>
      <c r="FG69" s="61"/>
      <c r="FH69" s="58">
        <f>FH66-FH64</f>
        <v>-190.38999999999942</v>
      </c>
      <c r="FI69" s="58"/>
      <c r="FJ69" s="61"/>
      <c r="FK69" s="58">
        <f>FK66-FK64</f>
        <v>1598.1100000000006</v>
      </c>
      <c r="FL69" s="58"/>
      <c r="FM69" s="61"/>
      <c r="FN69" s="58">
        <f>FN66-FN64</f>
        <v>-113.52999999999884</v>
      </c>
      <c r="FO69" s="58"/>
      <c r="FP69" s="61"/>
      <c r="FQ69" s="60">
        <f>FQ66-FQ64</f>
        <v>-397.6399999999994</v>
      </c>
      <c r="FR69" s="114"/>
      <c r="FS69" s="114"/>
      <c r="FT69" s="58">
        <f>FT66-FT64</f>
        <v>-230.13999999999942</v>
      </c>
      <c r="FU69" s="114"/>
      <c r="FV69" s="114"/>
      <c r="FW69" s="58">
        <f>FW66-FW64</f>
        <v>-48.27000000000044</v>
      </c>
      <c r="FX69" s="114"/>
      <c r="FY69" s="114"/>
      <c r="FZ69" s="58">
        <f>FZ66-FZ64</f>
        <v>-1723.3100000000013</v>
      </c>
      <c r="GA69" s="33">
        <f t="shared" si="15"/>
        <v>-5714.6700000000055</v>
      </c>
    </row>
    <row r="70" spans="1:183" s="5" customFormat="1" ht="12.75">
      <c r="A70" s="19"/>
      <c r="B70" s="19"/>
      <c r="C70" s="19"/>
      <c r="D70" s="19"/>
      <c r="E70" s="19"/>
      <c r="F70" s="19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58"/>
      <c r="U70" s="58"/>
      <c r="V70" s="58"/>
      <c r="W70" s="58"/>
      <c r="X70" s="58"/>
      <c r="Y70" s="60"/>
      <c r="Z70" s="58"/>
      <c r="AA70" s="58"/>
      <c r="AB70" s="60"/>
      <c r="AC70" s="19"/>
      <c r="AD70" s="19"/>
      <c r="AE70" s="19"/>
      <c r="AF70" s="42">
        <f t="shared" si="5"/>
        <v>0</v>
      </c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42">
        <f t="shared" si="36"/>
        <v>0</v>
      </c>
      <c r="BR70" s="42">
        <f t="shared" si="6"/>
        <v>0</v>
      </c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10">
        <f t="shared" si="7"/>
        <v>0</v>
      </c>
      <c r="DD70" s="48">
        <f t="shared" si="8"/>
        <v>0</v>
      </c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60"/>
      <c r="DZ70" s="58"/>
      <c r="EA70" s="61"/>
      <c r="EB70" s="58"/>
      <c r="EC70" s="58"/>
      <c r="ED70" s="61"/>
      <c r="EE70" s="58"/>
      <c r="EF70" s="58"/>
      <c r="EG70" s="61"/>
      <c r="EH70" s="58"/>
      <c r="EI70" s="58"/>
      <c r="EJ70" s="61"/>
      <c r="EK70" s="58"/>
      <c r="EL70" s="58"/>
      <c r="EM70" s="61"/>
      <c r="EN70" s="58"/>
      <c r="EO70" s="57">
        <f t="shared" si="13"/>
        <v>0</v>
      </c>
      <c r="EP70" s="57">
        <f t="shared" si="14"/>
        <v>0</v>
      </c>
      <c r="EQ70" s="58"/>
      <c r="ER70" s="61"/>
      <c r="ES70" s="58"/>
      <c r="ET70" s="58"/>
      <c r="EU70" s="61"/>
      <c r="EV70" s="58"/>
      <c r="EW70" s="58"/>
      <c r="EX70" s="61"/>
      <c r="EY70" s="58"/>
      <c r="EZ70" s="58"/>
      <c r="FA70" s="61"/>
      <c r="FB70" s="58"/>
      <c r="FC70" s="58"/>
      <c r="FD70" s="61"/>
      <c r="FE70" s="58"/>
      <c r="FF70" s="58"/>
      <c r="FG70" s="61"/>
      <c r="FH70" s="58"/>
      <c r="FI70" s="58"/>
      <c r="FJ70" s="61"/>
      <c r="FK70" s="58"/>
      <c r="FL70" s="58"/>
      <c r="FM70" s="61"/>
      <c r="FN70" s="58"/>
      <c r="FO70" s="58"/>
      <c r="FP70" s="61"/>
      <c r="FQ70" s="60"/>
      <c r="FR70" s="115"/>
      <c r="FS70" s="115"/>
      <c r="FT70" s="58"/>
      <c r="FU70" s="115"/>
      <c r="FV70" s="115"/>
      <c r="FW70" s="58"/>
      <c r="FX70" s="115"/>
      <c r="FY70" s="115"/>
      <c r="FZ70" s="58"/>
      <c r="GA70" s="33"/>
    </row>
    <row r="71" spans="1:183" s="5" customFormat="1" ht="12.75">
      <c r="A71" s="54" t="s">
        <v>59</v>
      </c>
      <c r="B71" s="19"/>
      <c r="C71" s="26">
        <v>4037.88</v>
      </c>
      <c r="D71" s="19"/>
      <c r="E71" s="26">
        <v>3926.16</v>
      </c>
      <c r="F71" s="19"/>
      <c r="G71" s="26">
        <v>3926.16</v>
      </c>
      <c r="H71" s="19"/>
      <c r="I71" s="26">
        <v>4021.92</v>
      </c>
      <c r="J71" s="19"/>
      <c r="K71" s="26">
        <v>3958.08</v>
      </c>
      <c r="L71" s="19"/>
      <c r="M71" s="26">
        <v>3958.08</v>
      </c>
      <c r="N71" s="19"/>
      <c r="O71" s="26">
        <v>4005.96</v>
      </c>
      <c r="P71" s="26"/>
      <c r="Q71" s="26">
        <v>4053.84</v>
      </c>
      <c r="R71" s="19"/>
      <c r="S71" s="20">
        <f>C71+E71+G71+I71+K71+M71+O71+Q71</f>
        <v>31888.079999999998</v>
      </c>
      <c r="T71" s="58"/>
      <c r="U71" s="58"/>
      <c r="V71" s="58">
        <v>7056.7</v>
      </c>
      <c r="W71" s="58"/>
      <c r="X71" s="58"/>
      <c r="Y71" s="60">
        <v>6571.59</v>
      </c>
      <c r="Z71" s="58"/>
      <c r="AA71" s="58"/>
      <c r="AB71" s="60">
        <v>6425.84</v>
      </c>
      <c r="AC71" s="19"/>
      <c r="AD71" s="19"/>
      <c r="AE71" s="19">
        <v>5730.8</v>
      </c>
      <c r="AF71" s="42">
        <f t="shared" si="5"/>
        <v>57673.009999999995</v>
      </c>
      <c r="AG71" s="58"/>
      <c r="AH71" s="58"/>
      <c r="AI71" s="58">
        <v>5545.27</v>
      </c>
      <c r="AJ71" s="58"/>
      <c r="AK71" s="58"/>
      <c r="AL71" s="58">
        <v>5291.37</v>
      </c>
      <c r="AM71" s="58"/>
      <c r="AN71" s="58"/>
      <c r="AO71" s="58">
        <v>5701.22</v>
      </c>
      <c r="AP71" s="58"/>
      <c r="AQ71" s="58"/>
      <c r="AR71" s="58">
        <v>5286.71</v>
      </c>
      <c r="AS71" s="58"/>
      <c r="AT71" s="58"/>
      <c r="AU71" s="58">
        <v>5476.35</v>
      </c>
      <c r="AV71" s="58"/>
      <c r="AW71" s="58"/>
      <c r="AX71" s="58">
        <v>5419.05</v>
      </c>
      <c r="AY71" s="58"/>
      <c r="AZ71" s="58"/>
      <c r="BA71" s="58">
        <v>5600.72</v>
      </c>
      <c r="BB71" s="58"/>
      <c r="BC71" s="58"/>
      <c r="BD71" s="58">
        <v>5728.03</v>
      </c>
      <c r="BE71" s="58"/>
      <c r="BF71" s="58"/>
      <c r="BG71" s="58">
        <v>5868.9</v>
      </c>
      <c r="BH71" s="58"/>
      <c r="BI71" s="58"/>
      <c r="BJ71" s="58">
        <v>4985.25</v>
      </c>
      <c r="BK71" s="58"/>
      <c r="BL71" s="58"/>
      <c r="BM71" s="58">
        <v>5890.46</v>
      </c>
      <c r="BN71" s="58"/>
      <c r="BO71" s="58"/>
      <c r="BP71" s="58">
        <v>6390.91</v>
      </c>
      <c r="BQ71" s="42">
        <f t="shared" si="36"/>
        <v>67184.24</v>
      </c>
      <c r="BR71" s="42">
        <f t="shared" si="6"/>
        <v>124857.25</v>
      </c>
      <c r="BS71" s="58"/>
      <c r="BT71" s="58"/>
      <c r="BU71" s="58">
        <v>6352</v>
      </c>
      <c r="BV71" s="58"/>
      <c r="BW71" s="58"/>
      <c r="BX71" s="58">
        <v>6537.2</v>
      </c>
      <c r="BY71" s="58"/>
      <c r="BZ71" s="58"/>
      <c r="CA71" s="58">
        <v>6472.91</v>
      </c>
      <c r="CB71" s="58"/>
      <c r="CC71" s="58"/>
      <c r="CD71" s="58">
        <v>6634.84</v>
      </c>
      <c r="CE71" s="58"/>
      <c r="CF71" s="58"/>
      <c r="CG71" s="58">
        <v>6186.52</v>
      </c>
      <c r="CH71" s="58"/>
      <c r="CI71" s="58"/>
      <c r="CJ71" s="58">
        <v>6175.1</v>
      </c>
      <c r="CK71" s="58"/>
      <c r="CL71" s="58"/>
      <c r="CM71" s="58">
        <v>6433.39</v>
      </c>
      <c r="CN71" s="58"/>
      <c r="CO71" s="58"/>
      <c r="CP71" s="58">
        <v>6261.11</v>
      </c>
      <c r="CQ71" s="58"/>
      <c r="CR71" s="58"/>
      <c r="CS71" s="58">
        <v>6630</v>
      </c>
      <c r="CT71" s="58"/>
      <c r="CU71" s="58"/>
      <c r="CV71" s="58">
        <v>6260.29</v>
      </c>
      <c r="CW71" s="58"/>
      <c r="CX71" s="58"/>
      <c r="CY71" s="58">
        <v>6590.39</v>
      </c>
      <c r="CZ71" s="58"/>
      <c r="DA71" s="58"/>
      <c r="DB71" s="58">
        <v>6632.44</v>
      </c>
      <c r="DC71" s="10">
        <f t="shared" si="7"/>
        <v>77166.19</v>
      </c>
      <c r="DD71" s="48">
        <f t="shared" si="8"/>
        <v>202023.44</v>
      </c>
      <c r="DE71" s="58"/>
      <c r="DF71" s="58"/>
      <c r="DG71" s="58">
        <v>6728.43</v>
      </c>
      <c r="DH71" s="58"/>
      <c r="DI71" s="58"/>
      <c r="DJ71" s="58">
        <v>6833.56</v>
      </c>
      <c r="DK71" s="58"/>
      <c r="DL71" s="58"/>
      <c r="DM71" s="58">
        <v>6708.86</v>
      </c>
      <c r="DN71" s="58"/>
      <c r="DO71" s="58"/>
      <c r="DP71" s="58">
        <v>6819.08</v>
      </c>
      <c r="DQ71" s="58"/>
      <c r="DR71" s="58"/>
      <c r="DS71" s="58">
        <v>6868.48</v>
      </c>
      <c r="DT71" s="58"/>
      <c r="DU71" s="58"/>
      <c r="DV71" s="58">
        <v>6844.02</v>
      </c>
      <c r="DW71" s="58"/>
      <c r="DX71" s="58"/>
      <c r="DY71" s="60">
        <v>6779.53</v>
      </c>
      <c r="DZ71" s="58"/>
      <c r="EA71" s="61"/>
      <c r="EB71" s="58">
        <v>6751.31</v>
      </c>
      <c r="EC71" s="58"/>
      <c r="ED71" s="61"/>
      <c r="EE71" s="58">
        <v>6758.74</v>
      </c>
      <c r="EF71" s="58"/>
      <c r="EG71" s="61"/>
      <c r="EH71" s="58">
        <v>6733.8</v>
      </c>
      <c r="EI71" s="58"/>
      <c r="EJ71" s="61"/>
      <c r="EK71" s="58">
        <v>6708.05</v>
      </c>
      <c r="EL71" s="58"/>
      <c r="EM71" s="61"/>
      <c r="EN71" s="58">
        <v>6640.68</v>
      </c>
      <c r="EO71" s="57">
        <f t="shared" si="13"/>
        <v>81174.53999999998</v>
      </c>
      <c r="EP71" s="57">
        <f t="shared" si="14"/>
        <v>283197.98</v>
      </c>
      <c r="EQ71" s="58"/>
      <c r="ER71" s="61"/>
      <c r="ES71" s="58">
        <v>7333.04</v>
      </c>
      <c r="ET71" s="58"/>
      <c r="EU71" s="61"/>
      <c r="EV71" s="58">
        <v>8408.04</v>
      </c>
      <c r="EW71" s="58"/>
      <c r="EX71" s="61"/>
      <c r="EY71" s="58">
        <v>7870.54</v>
      </c>
      <c r="EZ71" s="58"/>
      <c r="FA71" s="61"/>
      <c r="FB71" s="58">
        <v>7870.54</v>
      </c>
      <c r="FC71" s="58"/>
      <c r="FD71" s="61"/>
      <c r="FE71" s="58">
        <v>7870.54</v>
      </c>
      <c r="FF71" s="58"/>
      <c r="FG71" s="61"/>
      <c r="FH71" s="58">
        <v>7870.54</v>
      </c>
      <c r="FI71" s="58"/>
      <c r="FJ71" s="61"/>
      <c r="FK71" s="58">
        <v>7870.54</v>
      </c>
      <c r="FL71" s="58"/>
      <c r="FM71" s="61"/>
      <c r="FN71" s="58">
        <v>7770.78</v>
      </c>
      <c r="FO71" s="58"/>
      <c r="FP71" s="61"/>
      <c r="FQ71" s="60">
        <v>7870.54</v>
      </c>
      <c r="FR71" s="115"/>
      <c r="FS71" s="115"/>
      <c r="FT71" s="58">
        <v>7870.54</v>
      </c>
      <c r="FU71" s="115"/>
      <c r="FV71" s="115"/>
      <c r="FW71" s="58">
        <v>7870.54</v>
      </c>
      <c r="FX71" s="115"/>
      <c r="FY71" s="115"/>
      <c r="FZ71" s="58">
        <v>7870.54</v>
      </c>
      <c r="GA71" s="33">
        <f t="shared" si="15"/>
        <v>94346.71999999999</v>
      </c>
    </row>
    <row r="72" spans="1:183" s="145" customFormat="1" ht="12.75">
      <c r="A72" s="118" t="s">
        <v>60</v>
      </c>
      <c r="B72" s="141"/>
      <c r="C72" s="141">
        <v>3935.32</v>
      </c>
      <c r="D72" s="141"/>
      <c r="E72" s="141">
        <v>3000.55</v>
      </c>
      <c r="F72" s="141"/>
      <c r="G72" s="142">
        <v>3705.54</v>
      </c>
      <c r="H72" s="142"/>
      <c r="I72" s="142">
        <v>3877.26</v>
      </c>
      <c r="J72" s="142"/>
      <c r="K72" s="142">
        <v>3718.66</v>
      </c>
      <c r="L72" s="142"/>
      <c r="M72" s="142">
        <v>3926.77</v>
      </c>
      <c r="N72" s="142"/>
      <c r="O72" s="142">
        <v>3635.07</v>
      </c>
      <c r="P72" s="142"/>
      <c r="Q72" s="142">
        <v>3742.38</v>
      </c>
      <c r="R72" s="142"/>
      <c r="S72" s="122">
        <f aca="true" t="shared" si="46" ref="S72:S78">C72+E72+G72+I72+K72+M72+O72+Q72</f>
        <v>29541.550000000003</v>
      </c>
      <c r="T72" s="142"/>
      <c r="U72" s="142"/>
      <c r="V72" s="142">
        <v>3727.14</v>
      </c>
      <c r="W72" s="142"/>
      <c r="X72" s="142"/>
      <c r="Y72" s="143">
        <v>4083.48</v>
      </c>
      <c r="Z72" s="142"/>
      <c r="AA72" s="142"/>
      <c r="AB72" s="143">
        <v>3915.82</v>
      </c>
      <c r="AC72" s="141"/>
      <c r="AD72" s="141"/>
      <c r="AE72" s="141">
        <v>3922.8</v>
      </c>
      <c r="AF72" s="124">
        <f t="shared" si="5"/>
        <v>45190.79</v>
      </c>
      <c r="AG72" s="142"/>
      <c r="AH72" s="142"/>
      <c r="AI72" s="142">
        <v>5545.27</v>
      </c>
      <c r="AJ72" s="142"/>
      <c r="AK72" s="142"/>
      <c r="AL72" s="142">
        <v>5291.37</v>
      </c>
      <c r="AM72" s="142"/>
      <c r="AN72" s="142"/>
      <c r="AO72" s="142">
        <v>5701.22</v>
      </c>
      <c r="AP72" s="120"/>
      <c r="AQ72" s="120"/>
      <c r="AR72" s="120">
        <v>5286.71</v>
      </c>
      <c r="AS72" s="120"/>
      <c r="AT72" s="120"/>
      <c r="AU72" s="120">
        <v>5476.35</v>
      </c>
      <c r="AV72" s="120"/>
      <c r="AW72" s="120"/>
      <c r="AX72" s="120">
        <v>5419.05</v>
      </c>
      <c r="AY72" s="120"/>
      <c r="AZ72" s="120"/>
      <c r="BA72" s="120">
        <v>5600.72</v>
      </c>
      <c r="BB72" s="120"/>
      <c r="BC72" s="120"/>
      <c r="BD72" s="120">
        <v>5728.03</v>
      </c>
      <c r="BE72" s="120"/>
      <c r="BF72" s="120"/>
      <c r="BG72" s="120">
        <v>5868.9</v>
      </c>
      <c r="BH72" s="120"/>
      <c r="BI72" s="120"/>
      <c r="BJ72" s="120">
        <v>4985.25</v>
      </c>
      <c r="BK72" s="120"/>
      <c r="BL72" s="120"/>
      <c r="BM72" s="120">
        <v>5890.46</v>
      </c>
      <c r="BN72" s="120"/>
      <c r="BO72" s="120"/>
      <c r="BP72" s="120">
        <v>6390.91</v>
      </c>
      <c r="BQ72" s="124">
        <f t="shared" si="36"/>
        <v>67184.24</v>
      </c>
      <c r="BR72" s="124">
        <f t="shared" si="6"/>
        <v>112375.03</v>
      </c>
      <c r="BS72" s="120"/>
      <c r="BT72" s="120"/>
      <c r="BU72" s="120">
        <v>6352</v>
      </c>
      <c r="BV72" s="120"/>
      <c r="BW72" s="120"/>
      <c r="BX72" s="120">
        <v>6537.2</v>
      </c>
      <c r="BY72" s="120"/>
      <c r="BZ72" s="120"/>
      <c r="CA72" s="120">
        <v>6472.91</v>
      </c>
      <c r="CB72" s="120"/>
      <c r="CC72" s="120"/>
      <c r="CD72" s="120">
        <v>6634.84</v>
      </c>
      <c r="CE72" s="120"/>
      <c r="CF72" s="120"/>
      <c r="CG72" s="120">
        <v>6186.52</v>
      </c>
      <c r="CH72" s="120"/>
      <c r="CI72" s="120"/>
      <c r="CJ72" s="120">
        <v>6175.1</v>
      </c>
      <c r="CK72" s="120"/>
      <c r="CL72" s="120"/>
      <c r="CM72" s="120">
        <v>6433.39</v>
      </c>
      <c r="CN72" s="120"/>
      <c r="CO72" s="120"/>
      <c r="CP72" s="120">
        <v>6261.11</v>
      </c>
      <c r="CQ72" s="120"/>
      <c r="CR72" s="120"/>
      <c r="CS72" s="120">
        <v>6630</v>
      </c>
      <c r="CT72" s="120"/>
      <c r="CU72" s="120"/>
      <c r="CV72" s="120">
        <v>6260.29</v>
      </c>
      <c r="CW72" s="120"/>
      <c r="CX72" s="120"/>
      <c r="CY72" s="120">
        <v>6590.39</v>
      </c>
      <c r="CZ72" s="120"/>
      <c r="DA72" s="120"/>
      <c r="DB72" s="120">
        <v>6632.44</v>
      </c>
      <c r="DC72" s="125">
        <f t="shared" si="7"/>
        <v>77166.19</v>
      </c>
      <c r="DD72" s="126">
        <f t="shared" si="8"/>
        <v>189541.22</v>
      </c>
      <c r="DE72" s="120"/>
      <c r="DF72" s="120"/>
      <c r="DG72" s="120">
        <v>6728.43</v>
      </c>
      <c r="DH72" s="120"/>
      <c r="DI72" s="120"/>
      <c r="DJ72" s="120">
        <v>6833.56</v>
      </c>
      <c r="DK72" s="120"/>
      <c r="DL72" s="120"/>
      <c r="DM72" s="120">
        <v>6708.86</v>
      </c>
      <c r="DN72" s="120"/>
      <c r="DO72" s="120"/>
      <c r="DP72" s="120">
        <v>6819.08</v>
      </c>
      <c r="DQ72" s="120"/>
      <c r="DR72" s="120"/>
      <c r="DS72" s="120">
        <v>6868.48</v>
      </c>
      <c r="DT72" s="120"/>
      <c r="DU72" s="120"/>
      <c r="DV72" s="120">
        <v>6844.02</v>
      </c>
      <c r="DW72" s="120"/>
      <c r="DX72" s="120"/>
      <c r="DY72" s="136">
        <v>6779.53</v>
      </c>
      <c r="DZ72" s="120"/>
      <c r="EA72" s="137"/>
      <c r="EB72" s="120">
        <v>6751.31</v>
      </c>
      <c r="EC72" s="120"/>
      <c r="ED72" s="137"/>
      <c r="EE72" s="120">
        <v>6758.74</v>
      </c>
      <c r="EF72" s="120"/>
      <c r="EG72" s="137"/>
      <c r="EH72" s="120">
        <v>6733.8</v>
      </c>
      <c r="EI72" s="120"/>
      <c r="EJ72" s="137"/>
      <c r="EK72" s="120">
        <v>6708.05</v>
      </c>
      <c r="EL72" s="120"/>
      <c r="EM72" s="137"/>
      <c r="EN72" s="120">
        <v>6640.68</v>
      </c>
      <c r="EO72" s="129">
        <f t="shared" si="13"/>
        <v>81174.53999999998</v>
      </c>
      <c r="EP72" s="129">
        <f t="shared" si="14"/>
        <v>270715.76</v>
      </c>
      <c r="EQ72" s="120"/>
      <c r="ER72" s="137"/>
      <c r="ES72" s="120">
        <v>7333.04</v>
      </c>
      <c r="ET72" s="120"/>
      <c r="EU72" s="137"/>
      <c r="EV72" s="120">
        <v>8408.04</v>
      </c>
      <c r="EW72" s="120"/>
      <c r="EX72" s="137"/>
      <c r="EY72" s="120">
        <v>7870.54</v>
      </c>
      <c r="EZ72" s="120"/>
      <c r="FA72" s="137"/>
      <c r="FB72" s="120">
        <v>7870.54</v>
      </c>
      <c r="FC72" s="120"/>
      <c r="FD72" s="137"/>
      <c r="FE72" s="120">
        <v>7870.54</v>
      </c>
      <c r="FF72" s="120"/>
      <c r="FG72" s="137"/>
      <c r="FH72" s="120">
        <v>7870.54</v>
      </c>
      <c r="FI72" s="120"/>
      <c r="FJ72" s="137"/>
      <c r="FK72" s="120">
        <v>7870.54</v>
      </c>
      <c r="FL72" s="120"/>
      <c r="FM72" s="137"/>
      <c r="FN72" s="120">
        <v>7770.78</v>
      </c>
      <c r="FO72" s="120"/>
      <c r="FP72" s="137"/>
      <c r="FQ72" s="136">
        <v>7870.54</v>
      </c>
      <c r="FR72" s="144"/>
      <c r="FS72" s="144"/>
      <c r="FT72" s="120">
        <v>7870.54</v>
      </c>
      <c r="FU72" s="144"/>
      <c r="FV72" s="144"/>
      <c r="FW72" s="120">
        <v>7870.54</v>
      </c>
      <c r="FX72" s="144"/>
      <c r="FY72" s="144"/>
      <c r="FZ72" s="120">
        <v>7870.54</v>
      </c>
      <c r="GA72" s="133">
        <f t="shared" si="15"/>
        <v>94346.71999999999</v>
      </c>
    </row>
    <row r="73" spans="1:183" s="145" customFormat="1" ht="12.75">
      <c r="A73" s="118" t="s">
        <v>53</v>
      </c>
      <c r="B73" s="141"/>
      <c r="C73" s="141">
        <f>391.71+3073.86</f>
        <v>3465.57</v>
      </c>
      <c r="D73" s="141"/>
      <c r="E73" s="141">
        <f>400.57+3247.27</f>
        <v>3647.84</v>
      </c>
      <c r="F73" s="141"/>
      <c r="G73" s="142">
        <f>415.49+3551.34</f>
        <v>3966.83</v>
      </c>
      <c r="H73" s="142"/>
      <c r="I73" s="142">
        <f>414.95+3232.46</f>
        <v>3647.41</v>
      </c>
      <c r="J73" s="142"/>
      <c r="K73" s="142">
        <f>429.58+3255.51</f>
        <v>3685.09</v>
      </c>
      <c r="L73" s="142"/>
      <c r="M73" s="142">
        <f>443.69+3489.4</f>
        <v>3933.09</v>
      </c>
      <c r="N73" s="142"/>
      <c r="O73" s="142">
        <f>420.04+3479.13</f>
        <v>3899.17</v>
      </c>
      <c r="P73" s="142"/>
      <c r="Q73" s="142">
        <f>444.3+3304.54</f>
        <v>3748.84</v>
      </c>
      <c r="R73" s="142"/>
      <c r="S73" s="122">
        <f t="shared" si="46"/>
        <v>29993.84</v>
      </c>
      <c r="T73" s="138"/>
      <c r="U73" s="138"/>
      <c r="V73" s="138">
        <f>462.84+3696.23</f>
        <v>4159.07</v>
      </c>
      <c r="W73" s="138"/>
      <c r="X73" s="138"/>
      <c r="Y73" s="139">
        <f>462.84+2731.42</f>
        <v>3194.26</v>
      </c>
      <c r="Z73" s="138"/>
      <c r="AA73" s="138"/>
      <c r="AB73" s="139">
        <f>455.87+3767.3</f>
        <v>4223.17</v>
      </c>
      <c r="AC73" s="141"/>
      <c r="AD73" s="141"/>
      <c r="AE73" s="141">
        <f>451.64+3320.84</f>
        <v>3772.48</v>
      </c>
      <c r="AF73" s="124">
        <f t="shared" si="5"/>
        <v>45342.82</v>
      </c>
      <c r="AG73" s="138"/>
      <c r="AH73" s="138"/>
      <c r="AI73" s="138">
        <f>614.3+3415.52</f>
        <v>4029.8199999999997</v>
      </c>
      <c r="AJ73" s="138"/>
      <c r="AK73" s="138"/>
      <c r="AL73" s="138">
        <f>628.71+4292.6</f>
        <v>4921.31</v>
      </c>
      <c r="AM73" s="138"/>
      <c r="AN73" s="138"/>
      <c r="AO73" s="138">
        <f>632.98+4680.16</f>
        <v>5313.139999999999</v>
      </c>
      <c r="AP73" s="120"/>
      <c r="AQ73" s="120"/>
      <c r="AR73" s="120">
        <f>615.25+4727.88</f>
        <v>5343.13</v>
      </c>
      <c r="AS73" s="120"/>
      <c r="AT73" s="120"/>
      <c r="AU73" s="120">
        <f>665.71+4686.4</f>
        <v>5352.11</v>
      </c>
      <c r="AV73" s="120"/>
      <c r="AW73" s="120"/>
      <c r="AX73" s="120">
        <f>653.62+4479.92</f>
        <v>5133.54</v>
      </c>
      <c r="AY73" s="120"/>
      <c r="AZ73" s="120"/>
      <c r="BA73" s="120">
        <f>696+4765.7</f>
        <v>5461.7</v>
      </c>
      <c r="BB73" s="120"/>
      <c r="BC73" s="120"/>
      <c r="BD73" s="120">
        <v>5599.92</v>
      </c>
      <c r="BE73" s="120"/>
      <c r="BF73" s="120"/>
      <c r="BG73" s="120">
        <v>4532.03</v>
      </c>
      <c r="BH73" s="120"/>
      <c r="BI73" s="120"/>
      <c r="BJ73" s="120">
        <v>5047.96</v>
      </c>
      <c r="BK73" s="120"/>
      <c r="BL73" s="120"/>
      <c r="BM73" s="120">
        <v>5924.01</v>
      </c>
      <c r="BN73" s="120"/>
      <c r="BO73" s="120"/>
      <c r="BP73" s="120">
        <v>5960.99</v>
      </c>
      <c r="BQ73" s="124">
        <f t="shared" si="36"/>
        <v>62619.65999999999</v>
      </c>
      <c r="BR73" s="124">
        <f t="shared" si="6"/>
        <v>107962.47999999998</v>
      </c>
      <c r="BS73" s="120"/>
      <c r="BT73" s="120"/>
      <c r="BU73" s="120">
        <v>5786.21</v>
      </c>
      <c r="BV73" s="120"/>
      <c r="BW73" s="120"/>
      <c r="BX73" s="120">
        <v>6323.58</v>
      </c>
      <c r="BY73" s="120"/>
      <c r="BZ73" s="120"/>
      <c r="CA73" s="120">
        <v>6436.93</v>
      </c>
      <c r="CB73" s="120"/>
      <c r="CC73" s="120"/>
      <c r="CD73" s="120">
        <v>6443.16</v>
      </c>
      <c r="CE73" s="120"/>
      <c r="CF73" s="120"/>
      <c r="CG73" s="120">
        <v>6184.15</v>
      </c>
      <c r="CH73" s="120"/>
      <c r="CI73" s="120"/>
      <c r="CJ73" s="120">
        <v>6419.87</v>
      </c>
      <c r="CK73" s="120"/>
      <c r="CL73" s="120"/>
      <c r="CM73" s="120">
        <v>6049.72</v>
      </c>
      <c r="CN73" s="120"/>
      <c r="CO73" s="120"/>
      <c r="CP73" s="120">
        <v>6413.68</v>
      </c>
      <c r="CQ73" s="120"/>
      <c r="CR73" s="120"/>
      <c r="CS73" s="120">
        <v>6350.63</v>
      </c>
      <c r="CT73" s="120"/>
      <c r="CU73" s="120"/>
      <c r="CV73" s="120">
        <v>5766.56</v>
      </c>
      <c r="CW73" s="120"/>
      <c r="CX73" s="120"/>
      <c r="CY73" s="120">
        <v>6507.46</v>
      </c>
      <c r="CZ73" s="120"/>
      <c r="DA73" s="120"/>
      <c r="DB73" s="120">
        <v>6339.34</v>
      </c>
      <c r="DC73" s="125">
        <f t="shared" si="7"/>
        <v>75021.29000000001</v>
      </c>
      <c r="DD73" s="126">
        <f t="shared" si="8"/>
        <v>182983.77</v>
      </c>
      <c r="DE73" s="120"/>
      <c r="DF73" s="120"/>
      <c r="DG73" s="120">
        <v>6338.76</v>
      </c>
      <c r="DH73" s="120"/>
      <c r="DI73" s="120"/>
      <c r="DJ73" s="120">
        <v>6295.36</v>
      </c>
      <c r="DK73" s="120"/>
      <c r="DL73" s="120"/>
      <c r="DM73" s="120">
        <v>6781.34</v>
      </c>
      <c r="DN73" s="120"/>
      <c r="DO73" s="120"/>
      <c r="DP73" s="120">
        <v>5988.84</v>
      </c>
      <c r="DQ73" s="120"/>
      <c r="DR73" s="120"/>
      <c r="DS73" s="120">
        <v>6734.04</v>
      </c>
      <c r="DT73" s="120"/>
      <c r="DU73" s="120"/>
      <c r="DV73" s="120">
        <v>6880.35</v>
      </c>
      <c r="DW73" s="120"/>
      <c r="DX73" s="120"/>
      <c r="DY73" s="136">
        <v>6989.4</v>
      </c>
      <c r="DZ73" s="120"/>
      <c r="EA73" s="137"/>
      <c r="EB73" s="120">
        <v>7972.9</v>
      </c>
      <c r="EC73" s="120"/>
      <c r="ED73" s="137"/>
      <c r="EE73" s="120">
        <v>5927.01</v>
      </c>
      <c r="EF73" s="120"/>
      <c r="EG73" s="137"/>
      <c r="EH73" s="120">
        <v>6067.44</v>
      </c>
      <c r="EI73" s="120"/>
      <c r="EJ73" s="137"/>
      <c r="EK73" s="120">
        <v>7064.35</v>
      </c>
      <c r="EL73" s="120"/>
      <c r="EM73" s="137"/>
      <c r="EN73" s="120">
        <v>7716.37</v>
      </c>
      <c r="EO73" s="129">
        <f t="shared" si="13"/>
        <v>80756.15999999999</v>
      </c>
      <c r="EP73" s="129">
        <f t="shared" si="14"/>
        <v>263739.93</v>
      </c>
      <c r="EQ73" s="120"/>
      <c r="ER73" s="137"/>
      <c r="ES73" s="120">
        <v>6511.43</v>
      </c>
      <c r="ET73" s="120"/>
      <c r="EU73" s="137"/>
      <c r="EV73" s="120">
        <v>7120.51</v>
      </c>
      <c r="EW73" s="120"/>
      <c r="EX73" s="137"/>
      <c r="EY73" s="120">
        <v>8122.62</v>
      </c>
      <c r="EZ73" s="120"/>
      <c r="FA73" s="137"/>
      <c r="FB73" s="120">
        <v>7592.86</v>
      </c>
      <c r="FC73" s="120"/>
      <c r="FD73" s="137"/>
      <c r="FE73" s="120">
        <v>7510.84</v>
      </c>
      <c r="FF73" s="120"/>
      <c r="FG73" s="137"/>
      <c r="FH73" s="120">
        <v>7788.33</v>
      </c>
      <c r="FI73" s="120"/>
      <c r="FJ73" s="137"/>
      <c r="FK73" s="120">
        <v>8580.75</v>
      </c>
      <c r="FL73" s="120"/>
      <c r="FM73" s="137"/>
      <c r="FN73" s="120">
        <v>7836.15</v>
      </c>
      <c r="FO73" s="120"/>
      <c r="FP73" s="137"/>
      <c r="FQ73" s="136">
        <v>7728.68</v>
      </c>
      <c r="FR73" s="144"/>
      <c r="FS73" s="144"/>
      <c r="FT73" s="120">
        <v>7777.93</v>
      </c>
      <c r="FU73" s="144"/>
      <c r="FV73" s="144"/>
      <c r="FW73" s="120">
        <v>7856.97</v>
      </c>
      <c r="FX73" s="144"/>
      <c r="FY73" s="144"/>
      <c r="FZ73" s="120">
        <v>7146.08</v>
      </c>
      <c r="GA73" s="133">
        <f t="shared" si="15"/>
        <v>91573.15000000001</v>
      </c>
    </row>
    <row r="74" spans="1:183" s="5" customFormat="1" ht="12.75">
      <c r="A74" s="50" t="s">
        <v>54</v>
      </c>
      <c r="B74" s="19">
        <v>5042.47</v>
      </c>
      <c r="C74" s="19">
        <f>C72-C73</f>
        <v>469.75</v>
      </c>
      <c r="D74" s="19"/>
      <c r="E74" s="19">
        <f aca="true" t="shared" si="47" ref="E74:Q74">E72-E73</f>
        <v>-647.29</v>
      </c>
      <c r="F74" s="19"/>
      <c r="G74" s="19">
        <f t="shared" si="47"/>
        <v>-261.28999999999996</v>
      </c>
      <c r="H74" s="19"/>
      <c r="I74" s="19">
        <f t="shared" si="47"/>
        <v>229.85000000000036</v>
      </c>
      <c r="J74" s="19"/>
      <c r="K74" s="19">
        <f t="shared" si="47"/>
        <v>33.56999999999971</v>
      </c>
      <c r="L74" s="19"/>
      <c r="M74" s="19">
        <f t="shared" si="47"/>
        <v>-6.320000000000164</v>
      </c>
      <c r="N74" s="19"/>
      <c r="O74" s="19">
        <f t="shared" si="47"/>
        <v>-264.0999999999999</v>
      </c>
      <c r="P74" s="19"/>
      <c r="Q74" s="19">
        <f t="shared" si="47"/>
        <v>-6.460000000000036</v>
      </c>
      <c r="R74" s="19">
        <v>4590.18</v>
      </c>
      <c r="S74" s="20">
        <f t="shared" si="46"/>
        <v>-452.28999999999996</v>
      </c>
      <c r="T74" s="62"/>
      <c r="U74" s="62"/>
      <c r="V74" s="57">
        <f>V72-V73</f>
        <v>-431.92999999999984</v>
      </c>
      <c r="W74" s="57">
        <f aca="true" t="shared" si="48" ref="W74:AL74">W72-W73</f>
        <v>0</v>
      </c>
      <c r="X74" s="57">
        <f t="shared" si="48"/>
        <v>0</v>
      </c>
      <c r="Y74" s="57">
        <f t="shared" si="48"/>
        <v>889.2199999999998</v>
      </c>
      <c r="Z74" s="57">
        <f t="shared" si="48"/>
        <v>0</v>
      </c>
      <c r="AA74" s="57">
        <f t="shared" si="48"/>
        <v>0</v>
      </c>
      <c r="AB74" s="57">
        <f t="shared" si="48"/>
        <v>-307.3499999999999</v>
      </c>
      <c r="AC74" s="57">
        <f t="shared" si="48"/>
        <v>0</v>
      </c>
      <c r="AD74" s="57">
        <f t="shared" si="48"/>
        <v>0</v>
      </c>
      <c r="AE74" s="57">
        <f t="shared" si="48"/>
        <v>150.32000000000016</v>
      </c>
      <c r="AF74" s="42">
        <f t="shared" si="5"/>
        <v>-152.02999999999975</v>
      </c>
      <c r="AG74" s="57">
        <f t="shared" si="48"/>
        <v>0</v>
      </c>
      <c r="AH74" s="57">
        <f t="shared" si="48"/>
        <v>0</v>
      </c>
      <c r="AI74" s="57">
        <f t="shared" si="48"/>
        <v>1515.4500000000007</v>
      </c>
      <c r="AJ74" s="57">
        <f t="shared" si="48"/>
        <v>0</v>
      </c>
      <c r="AK74" s="57">
        <f t="shared" si="48"/>
        <v>0</v>
      </c>
      <c r="AL74" s="57">
        <f t="shared" si="48"/>
        <v>370.0599999999995</v>
      </c>
      <c r="AM74" s="57"/>
      <c r="AN74" s="57"/>
      <c r="AO74" s="57">
        <f>AO72-AO73</f>
        <v>388.08000000000084</v>
      </c>
      <c r="AP74" s="57">
        <f aca="true" t="shared" si="49" ref="AP74:AU74">AP72-AP73</f>
        <v>0</v>
      </c>
      <c r="AQ74" s="57">
        <f t="shared" si="49"/>
        <v>0</v>
      </c>
      <c r="AR74" s="57">
        <f t="shared" si="49"/>
        <v>-56.42000000000007</v>
      </c>
      <c r="AS74" s="57">
        <f t="shared" si="49"/>
        <v>0</v>
      </c>
      <c r="AT74" s="57">
        <f t="shared" si="49"/>
        <v>0</v>
      </c>
      <c r="AU74" s="57">
        <f t="shared" si="49"/>
        <v>124.24000000000069</v>
      </c>
      <c r="AV74" s="57"/>
      <c r="AW74" s="57"/>
      <c r="AX74" s="57">
        <f>AX72-AX73</f>
        <v>285.5100000000002</v>
      </c>
      <c r="AY74" s="57">
        <f aca="true" t="shared" si="50" ref="AY74:BD74">AY72-AY73</f>
        <v>0</v>
      </c>
      <c r="AZ74" s="57">
        <f t="shared" si="50"/>
        <v>0</v>
      </c>
      <c r="BA74" s="57">
        <f t="shared" si="50"/>
        <v>139.02000000000044</v>
      </c>
      <c r="BB74" s="57">
        <f t="shared" si="50"/>
        <v>0</v>
      </c>
      <c r="BC74" s="57">
        <f t="shared" si="50"/>
        <v>0</v>
      </c>
      <c r="BD74" s="57">
        <f t="shared" si="50"/>
        <v>128.10999999999967</v>
      </c>
      <c r="BE74" s="57">
        <f aca="true" t="shared" si="51" ref="BE74:BM74">BE72-BE73</f>
        <v>0</v>
      </c>
      <c r="BF74" s="57">
        <f t="shared" si="51"/>
        <v>0</v>
      </c>
      <c r="BG74" s="57">
        <f t="shared" si="51"/>
        <v>1336.87</v>
      </c>
      <c r="BH74" s="57">
        <f t="shared" si="51"/>
        <v>0</v>
      </c>
      <c r="BI74" s="57">
        <f t="shared" si="51"/>
        <v>0</v>
      </c>
      <c r="BJ74" s="57">
        <f t="shared" si="51"/>
        <v>-62.710000000000036</v>
      </c>
      <c r="BK74" s="57">
        <f t="shared" si="51"/>
        <v>0</v>
      </c>
      <c r="BL74" s="57">
        <f t="shared" si="51"/>
        <v>0</v>
      </c>
      <c r="BM74" s="57">
        <f t="shared" si="51"/>
        <v>-33.55000000000018</v>
      </c>
      <c r="BN74" s="57">
        <f>BN72-BN73</f>
        <v>0</v>
      </c>
      <c r="BO74" s="57">
        <f>BO72-BO73</f>
        <v>0</v>
      </c>
      <c r="BP74" s="57">
        <f>BP72-BP73</f>
        <v>429.9200000000001</v>
      </c>
      <c r="BQ74" s="42">
        <f t="shared" si="36"/>
        <v>4564.580000000002</v>
      </c>
      <c r="BR74" s="42">
        <f t="shared" si="6"/>
        <v>4412.550000000002</v>
      </c>
      <c r="BS74" s="57"/>
      <c r="BT74" s="57"/>
      <c r="BU74" s="57">
        <f>BU72-BU73</f>
        <v>565.79</v>
      </c>
      <c r="BV74" s="57"/>
      <c r="BW74" s="57"/>
      <c r="BX74" s="57">
        <f>BX72-BX73</f>
        <v>213.6199999999999</v>
      </c>
      <c r="BY74" s="57"/>
      <c r="BZ74" s="57"/>
      <c r="CA74" s="57">
        <f>CA72-CA73</f>
        <v>35.97999999999956</v>
      </c>
      <c r="CB74" s="57"/>
      <c r="CC74" s="57"/>
      <c r="CD74" s="57">
        <f>CD72-CD73</f>
        <v>191.6800000000003</v>
      </c>
      <c r="CE74" s="57"/>
      <c r="CF74" s="57"/>
      <c r="CG74" s="57">
        <f>CG72-CG73</f>
        <v>2.3700000000008004</v>
      </c>
      <c r="CH74" s="57"/>
      <c r="CI74" s="57"/>
      <c r="CJ74" s="57">
        <f>CJ72-CJ73</f>
        <v>-244.76999999999953</v>
      </c>
      <c r="CK74" s="57"/>
      <c r="CL74" s="57"/>
      <c r="CM74" s="57">
        <f>CM72-CM73</f>
        <v>383.6700000000001</v>
      </c>
      <c r="CN74" s="57"/>
      <c r="CO74" s="57"/>
      <c r="CP74" s="57">
        <f>CP72-CP73</f>
        <v>-152.57000000000062</v>
      </c>
      <c r="CQ74" s="57"/>
      <c r="CR74" s="57"/>
      <c r="CS74" s="57">
        <f>CS72-CS73</f>
        <v>279.3699999999999</v>
      </c>
      <c r="CT74" s="57"/>
      <c r="CU74" s="57"/>
      <c r="CV74" s="57">
        <f>CV72-CV73</f>
        <v>493.72999999999956</v>
      </c>
      <c r="CW74" s="57"/>
      <c r="CX74" s="57"/>
      <c r="CY74" s="57">
        <f>CY72-CY73</f>
        <v>82.93000000000029</v>
      </c>
      <c r="CZ74" s="57"/>
      <c r="DA74" s="57"/>
      <c r="DB74" s="57">
        <f>DB72-DB73</f>
        <v>293.09999999999945</v>
      </c>
      <c r="DC74" s="10">
        <f t="shared" si="7"/>
        <v>2144.8999999999996</v>
      </c>
      <c r="DD74" s="48">
        <f t="shared" si="8"/>
        <v>6557.450000000002</v>
      </c>
      <c r="DE74" s="57"/>
      <c r="DF74" s="57"/>
      <c r="DG74" s="57">
        <f>DG72-DG73</f>
        <v>389.6700000000001</v>
      </c>
      <c r="DH74" s="57"/>
      <c r="DI74" s="57"/>
      <c r="DJ74" s="57">
        <f>DJ72-DJ73</f>
        <v>538.2000000000007</v>
      </c>
      <c r="DK74" s="57"/>
      <c r="DL74" s="57"/>
      <c r="DM74" s="57">
        <f>DM72-DM73</f>
        <v>-72.48000000000047</v>
      </c>
      <c r="DN74" s="57"/>
      <c r="DO74" s="57"/>
      <c r="DP74" s="57">
        <f>DP72-DP73</f>
        <v>830.2399999999998</v>
      </c>
      <c r="DQ74" s="57"/>
      <c r="DR74" s="57"/>
      <c r="DS74" s="57">
        <f>DS72-DS73</f>
        <v>134.4399999999996</v>
      </c>
      <c r="DT74" s="57"/>
      <c r="DU74" s="57"/>
      <c r="DV74" s="57">
        <f>DV72-DV73</f>
        <v>-36.32999999999993</v>
      </c>
      <c r="DW74" s="57"/>
      <c r="DX74" s="57"/>
      <c r="DY74" s="64">
        <f>DY72-DY73</f>
        <v>-209.8699999999999</v>
      </c>
      <c r="DZ74" s="57"/>
      <c r="EA74" s="65"/>
      <c r="EB74" s="57">
        <f>EB72-EB73</f>
        <v>-1221.5899999999992</v>
      </c>
      <c r="EC74" s="57"/>
      <c r="ED74" s="65"/>
      <c r="EE74" s="57">
        <f>EE72-EE73</f>
        <v>831.7299999999996</v>
      </c>
      <c r="EF74" s="57"/>
      <c r="EG74" s="65"/>
      <c r="EH74" s="57">
        <f>EH72-EH73</f>
        <v>666.3600000000006</v>
      </c>
      <c r="EI74" s="57"/>
      <c r="EJ74" s="65"/>
      <c r="EK74" s="57">
        <f>EK72-EK73</f>
        <v>-356.3000000000002</v>
      </c>
      <c r="EL74" s="57"/>
      <c r="EM74" s="65"/>
      <c r="EN74" s="57">
        <f>EN72-EN73</f>
        <v>-1075.6899999999996</v>
      </c>
      <c r="EO74" s="57">
        <f t="shared" si="13"/>
        <v>418.380000000001</v>
      </c>
      <c r="EP74" s="57">
        <f t="shared" si="14"/>
        <v>6975.830000000003</v>
      </c>
      <c r="EQ74" s="57"/>
      <c r="ER74" s="65"/>
      <c r="ES74" s="57">
        <f>ES72-ES73</f>
        <v>821.6099999999997</v>
      </c>
      <c r="ET74" s="57"/>
      <c r="EU74" s="65"/>
      <c r="EV74" s="57">
        <f>EV72-EV73</f>
        <v>1287.5300000000007</v>
      </c>
      <c r="EW74" s="57"/>
      <c r="EX74" s="65"/>
      <c r="EY74" s="57">
        <f>EY72-EY73</f>
        <v>-252.07999999999993</v>
      </c>
      <c r="EZ74" s="57"/>
      <c r="FA74" s="65"/>
      <c r="FB74" s="57">
        <f>FB72-FB73</f>
        <v>277.6800000000003</v>
      </c>
      <c r="FC74" s="57"/>
      <c r="FD74" s="65"/>
      <c r="FE74" s="57">
        <f>FE72-FE73</f>
        <v>359.6999999999998</v>
      </c>
      <c r="FF74" s="57"/>
      <c r="FG74" s="65"/>
      <c r="FH74" s="57">
        <f>FH72-FH73</f>
        <v>82.21000000000004</v>
      </c>
      <c r="FI74" s="57"/>
      <c r="FJ74" s="65"/>
      <c r="FK74" s="57">
        <f>FK72-FK73</f>
        <v>-710.21</v>
      </c>
      <c r="FL74" s="57"/>
      <c r="FM74" s="65"/>
      <c r="FN74" s="57">
        <f>FN72-FN73</f>
        <v>-65.36999999999989</v>
      </c>
      <c r="FO74" s="57"/>
      <c r="FP74" s="65"/>
      <c r="FQ74" s="64">
        <f>FQ72-FQ73</f>
        <v>141.85999999999967</v>
      </c>
      <c r="FR74" s="115"/>
      <c r="FS74" s="115"/>
      <c r="FT74" s="57">
        <f>FT72-FT73</f>
        <v>92.60999999999967</v>
      </c>
      <c r="FU74" s="115"/>
      <c r="FV74" s="115"/>
      <c r="FW74" s="57">
        <f>FW72-FW73</f>
        <v>13.569999999999709</v>
      </c>
      <c r="FX74" s="115"/>
      <c r="FY74" s="115"/>
      <c r="FZ74" s="57">
        <f>FZ72-FZ73</f>
        <v>724.46</v>
      </c>
      <c r="GA74" s="33">
        <f t="shared" si="15"/>
        <v>2773.5699999999997</v>
      </c>
    </row>
    <row r="75" spans="1:183" s="5" customFormat="1" ht="22.5" hidden="1">
      <c r="A75" s="50" t="s">
        <v>61</v>
      </c>
      <c r="B75" s="19"/>
      <c r="C75" s="19"/>
      <c r="D75" s="19"/>
      <c r="E75" s="19"/>
      <c r="F75" s="19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>
        <v>-452.29</v>
      </c>
      <c r="T75" s="62"/>
      <c r="U75" s="62"/>
      <c r="V75" s="62"/>
      <c r="W75" s="62"/>
      <c r="X75" s="62"/>
      <c r="Y75" s="63"/>
      <c r="Z75" s="62"/>
      <c r="AA75" s="62"/>
      <c r="AB75" s="63"/>
      <c r="AC75" s="19"/>
      <c r="AD75" s="19"/>
      <c r="AE75" s="19"/>
      <c r="AF75" s="42">
        <f t="shared" si="5"/>
        <v>-452.29</v>
      </c>
      <c r="AG75" s="62"/>
      <c r="AH75" s="62"/>
      <c r="AI75" s="62"/>
      <c r="AJ75" s="62"/>
      <c r="AK75" s="62"/>
      <c r="AL75" s="62"/>
      <c r="AM75" s="62"/>
      <c r="AN75" s="62"/>
      <c r="AO75" s="62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42">
        <f t="shared" si="36"/>
        <v>0</v>
      </c>
      <c r="BR75" s="42">
        <f t="shared" si="6"/>
        <v>-452.29</v>
      </c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10">
        <f t="shared" si="7"/>
        <v>0</v>
      </c>
      <c r="DD75" s="48">
        <f t="shared" si="8"/>
        <v>-452.29</v>
      </c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60"/>
      <c r="DZ75" s="58"/>
      <c r="EA75" s="61"/>
      <c r="EB75" s="58"/>
      <c r="EC75" s="58"/>
      <c r="ED75" s="61"/>
      <c r="EE75" s="58"/>
      <c r="EF75" s="58"/>
      <c r="EG75" s="61"/>
      <c r="EH75" s="58"/>
      <c r="EI75" s="58"/>
      <c r="EJ75" s="61"/>
      <c r="EK75" s="58"/>
      <c r="EL75" s="58"/>
      <c r="EM75" s="61"/>
      <c r="EN75" s="58"/>
      <c r="EO75" s="57">
        <f t="shared" si="13"/>
        <v>0</v>
      </c>
      <c r="EP75" s="57">
        <f t="shared" si="14"/>
        <v>-452.29</v>
      </c>
      <c r="EQ75" s="58"/>
      <c r="ER75" s="61"/>
      <c r="ES75" s="58"/>
      <c r="ET75" s="58"/>
      <c r="EU75" s="61"/>
      <c r="EV75" s="58"/>
      <c r="EW75" s="58"/>
      <c r="EX75" s="61"/>
      <c r="EY75" s="58"/>
      <c r="EZ75" s="58"/>
      <c r="FA75" s="61"/>
      <c r="FB75" s="58"/>
      <c r="FC75" s="58"/>
      <c r="FD75" s="61"/>
      <c r="FE75" s="58"/>
      <c r="FF75" s="58"/>
      <c r="FG75" s="61"/>
      <c r="FH75" s="58"/>
      <c r="FI75" s="58"/>
      <c r="FJ75" s="61"/>
      <c r="FK75" s="58"/>
      <c r="FL75" s="58"/>
      <c r="FM75" s="61"/>
      <c r="FN75" s="58"/>
      <c r="FO75" s="58"/>
      <c r="FP75" s="61"/>
      <c r="FQ75" s="60"/>
      <c r="FR75" s="115"/>
      <c r="FS75" s="115"/>
      <c r="FT75" s="58"/>
      <c r="FU75" s="115"/>
      <c r="FV75" s="115"/>
      <c r="FW75" s="58"/>
      <c r="FX75" s="115"/>
      <c r="FY75" s="115"/>
      <c r="FZ75" s="58"/>
      <c r="GA75" s="33">
        <f t="shared" si="15"/>
        <v>0</v>
      </c>
    </row>
    <row r="76" spans="1:183" s="5" customFormat="1" ht="22.5">
      <c r="A76" s="50" t="s">
        <v>56</v>
      </c>
      <c r="B76" s="19"/>
      <c r="C76" s="26">
        <f>C73-C71</f>
        <v>-572.31</v>
      </c>
      <c r="D76" s="26">
        <f aca="true" t="shared" si="52" ref="D76:Q76">D73-D71</f>
        <v>0</v>
      </c>
      <c r="E76" s="26">
        <f t="shared" si="52"/>
        <v>-278.3199999999997</v>
      </c>
      <c r="F76" s="26">
        <f t="shared" si="52"/>
        <v>0</v>
      </c>
      <c r="G76" s="26">
        <f t="shared" si="52"/>
        <v>40.67000000000007</v>
      </c>
      <c r="H76" s="26">
        <f t="shared" si="52"/>
        <v>0</v>
      </c>
      <c r="I76" s="26">
        <f t="shared" si="52"/>
        <v>-374.5100000000002</v>
      </c>
      <c r="J76" s="26">
        <f t="shared" si="52"/>
        <v>0</v>
      </c>
      <c r="K76" s="26">
        <f t="shared" si="52"/>
        <v>-272.9899999999998</v>
      </c>
      <c r="L76" s="26">
        <f t="shared" si="52"/>
        <v>0</v>
      </c>
      <c r="M76" s="26">
        <f t="shared" si="52"/>
        <v>-24.98999999999978</v>
      </c>
      <c r="N76" s="26">
        <f t="shared" si="52"/>
        <v>0</v>
      </c>
      <c r="O76" s="26">
        <f t="shared" si="52"/>
        <v>-106.78999999999996</v>
      </c>
      <c r="P76" s="26">
        <f t="shared" si="52"/>
        <v>0</v>
      </c>
      <c r="Q76" s="26">
        <f t="shared" si="52"/>
        <v>-305</v>
      </c>
      <c r="R76" s="26"/>
      <c r="S76" s="20">
        <f t="shared" si="46"/>
        <v>-1894.2399999999993</v>
      </c>
      <c r="T76" s="19"/>
      <c r="U76" s="19"/>
      <c r="V76" s="26">
        <f>V73-V71</f>
        <v>-2897.63</v>
      </c>
      <c r="W76" s="26">
        <f aca="true" t="shared" si="53" ref="W76:AL76">W73-W71</f>
        <v>0</v>
      </c>
      <c r="X76" s="26">
        <f t="shared" si="53"/>
        <v>0</v>
      </c>
      <c r="Y76" s="26">
        <f t="shared" si="53"/>
        <v>-3377.33</v>
      </c>
      <c r="Z76" s="26">
        <f t="shared" si="53"/>
        <v>0</v>
      </c>
      <c r="AA76" s="26">
        <f t="shared" si="53"/>
        <v>0</v>
      </c>
      <c r="AB76" s="26">
        <f t="shared" si="53"/>
        <v>-2202.67</v>
      </c>
      <c r="AC76" s="26">
        <f t="shared" si="53"/>
        <v>0</v>
      </c>
      <c r="AD76" s="26">
        <f t="shared" si="53"/>
        <v>0</v>
      </c>
      <c r="AE76" s="26">
        <f t="shared" si="53"/>
        <v>-1958.3200000000002</v>
      </c>
      <c r="AF76" s="42">
        <f t="shared" si="5"/>
        <v>-12330.19</v>
      </c>
      <c r="AG76" s="26">
        <f t="shared" si="53"/>
        <v>0</v>
      </c>
      <c r="AH76" s="26">
        <f t="shared" si="53"/>
        <v>0</v>
      </c>
      <c r="AI76" s="26">
        <f t="shared" si="53"/>
        <v>-1515.4500000000007</v>
      </c>
      <c r="AJ76" s="26">
        <f t="shared" si="53"/>
        <v>0</v>
      </c>
      <c r="AK76" s="26">
        <f t="shared" si="53"/>
        <v>0</v>
      </c>
      <c r="AL76" s="26">
        <f t="shared" si="53"/>
        <v>-370.0599999999995</v>
      </c>
      <c r="AM76" s="26"/>
      <c r="AN76" s="26"/>
      <c r="AO76" s="26">
        <f>AO73-AO71</f>
        <v>-388.08000000000084</v>
      </c>
      <c r="AP76" s="26">
        <f aca="true" t="shared" si="54" ref="AP76:AU76">AP73-AP71</f>
        <v>0</v>
      </c>
      <c r="AQ76" s="26">
        <f t="shared" si="54"/>
        <v>0</v>
      </c>
      <c r="AR76" s="26">
        <f t="shared" si="54"/>
        <v>56.42000000000007</v>
      </c>
      <c r="AS76" s="26">
        <f t="shared" si="54"/>
        <v>0</v>
      </c>
      <c r="AT76" s="26">
        <f t="shared" si="54"/>
        <v>0</v>
      </c>
      <c r="AU76" s="26">
        <f t="shared" si="54"/>
        <v>-124.24000000000069</v>
      </c>
      <c r="AV76" s="26"/>
      <c r="AW76" s="26"/>
      <c r="AX76" s="26">
        <f>AX73-AX71</f>
        <v>-285.5100000000002</v>
      </c>
      <c r="AY76" s="26">
        <f aca="true" t="shared" si="55" ref="AY76:BD76">AY73-AY71</f>
        <v>0</v>
      </c>
      <c r="AZ76" s="26">
        <f t="shared" si="55"/>
        <v>0</v>
      </c>
      <c r="BA76" s="26">
        <f t="shared" si="55"/>
        <v>-139.02000000000044</v>
      </c>
      <c r="BB76" s="26">
        <f t="shared" si="55"/>
        <v>0</v>
      </c>
      <c r="BC76" s="26">
        <f t="shared" si="55"/>
        <v>0</v>
      </c>
      <c r="BD76" s="26">
        <f t="shared" si="55"/>
        <v>-128.10999999999967</v>
      </c>
      <c r="BE76" s="26">
        <f aca="true" t="shared" si="56" ref="BE76:BM76">BE73-BE71</f>
        <v>0</v>
      </c>
      <c r="BF76" s="26">
        <f t="shared" si="56"/>
        <v>0</v>
      </c>
      <c r="BG76" s="26">
        <f t="shared" si="56"/>
        <v>-1336.87</v>
      </c>
      <c r="BH76" s="26">
        <f t="shared" si="56"/>
        <v>0</v>
      </c>
      <c r="BI76" s="26">
        <f t="shared" si="56"/>
        <v>0</v>
      </c>
      <c r="BJ76" s="26">
        <f t="shared" si="56"/>
        <v>62.710000000000036</v>
      </c>
      <c r="BK76" s="26">
        <f t="shared" si="56"/>
        <v>0</v>
      </c>
      <c r="BL76" s="26">
        <f t="shared" si="56"/>
        <v>0</v>
      </c>
      <c r="BM76" s="26">
        <f t="shared" si="56"/>
        <v>33.55000000000018</v>
      </c>
      <c r="BN76" s="26">
        <f>BN73-BN71</f>
        <v>0</v>
      </c>
      <c r="BO76" s="26">
        <f>BO73-BO71</f>
        <v>0</v>
      </c>
      <c r="BP76" s="26">
        <f>BP73-BP71</f>
        <v>-429.9200000000001</v>
      </c>
      <c r="BQ76" s="42">
        <f t="shared" si="36"/>
        <v>-4564.580000000002</v>
      </c>
      <c r="BR76" s="42">
        <f t="shared" si="6"/>
        <v>-16894.770000000004</v>
      </c>
      <c r="BS76" s="26"/>
      <c r="BT76" s="26"/>
      <c r="BU76" s="26">
        <f>BU73-BU71</f>
        <v>-565.79</v>
      </c>
      <c r="BV76" s="26"/>
      <c r="BW76" s="26"/>
      <c r="BX76" s="26">
        <f>BX73-BX71</f>
        <v>-213.6199999999999</v>
      </c>
      <c r="BY76" s="26"/>
      <c r="BZ76" s="26"/>
      <c r="CA76" s="26">
        <f>CA73-CA71</f>
        <v>-35.97999999999956</v>
      </c>
      <c r="CB76" s="26"/>
      <c r="CC76" s="26"/>
      <c r="CD76" s="26">
        <f>CD73-CD71</f>
        <v>-191.6800000000003</v>
      </c>
      <c r="CE76" s="26"/>
      <c r="CF76" s="26"/>
      <c r="CG76" s="26">
        <f>CG73-CG71</f>
        <v>-2.3700000000008004</v>
      </c>
      <c r="CH76" s="26"/>
      <c r="CI76" s="26"/>
      <c r="CJ76" s="26">
        <f>CJ73-CJ71</f>
        <v>244.76999999999953</v>
      </c>
      <c r="CK76" s="26"/>
      <c r="CL76" s="26"/>
      <c r="CM76" s="26">
        <f>CM73-CM71</f>
        <v>-383.6700000000001</v>
      </c>
      <c r="CN76" s="26"/>
      <c r="CO76" s="26"/>
      <c r="CP76" s="26">
        <f>CP73-CP71</f>
        <v>152.57000000000062</v>
      </c>
      <c r="CQ76" s="26"/>
      <c r="CR76" s="26"/>
      <c r="CS76" s="26">
        <f>CS73-CS71</f>
        <v>-279.3699999999999</v>
      </c>
      <c r="CT76" s="26"/>
      <c r="CU76" s="26"/>
      <c r="CV76" s="26">
        <f>CV73-CV71</f>
        <v>-493.72999999999956</v>
      </c>
      <c r="CW76" s="26"/>
      <c r="CX76" s="26"/>
      <c r="CY76" s="26">
        <f>CY73-CY71</f>
        <v>-82.93000000000029</v>
      </c>
      <c r="CZ76" s="26"/>
      <c r="DA76" s="26"/>
      <c r="DB76" s="26">
        <f>DB73-DB71</f>
        <v>-293.09999999999945</v>
      </c>
      <c r="DC76" s="10">
        <f t="shared" si="7"/>
        <v>-2144.8999999999996</v>
      </c>
      <c r="DD76" s="48">
        <f t="shared" si="8"/>
        <v>-19039.670000000006</v>
      </c>
      <c r="DE76" s="26"/>
      <c r="DF76" s="26"/>
      <c r="DG76" s="26">
        <f>DG73-DG71</f>
        <v>-389.6700000000001</v>
      </c>
      <c r="DH76" s="26"/>
      <c r="DI76" s="26"/>
      <c r="DJ76" s="26">
        <f>DJ73-DJ71</f>
        <v>-538.2000000000007</v>
      </c>
      <c r="DK76" s="26"/>
      <c r="DL76" s="26"/>
      <c r="DM76" s="26">
        <f>DM73-DM71</f>
        <v>72.48000000000047</v>
      </c>
      <c r="DN76" s="26"/>
      <c r="DO76" s="26"/>
      <c r="DP76" s="26">
        <f>DP73-DP71</f>
        <v>-830.2399999999998</v>
      </c>
      <c r="DQ76" s="26"/>
      <c r="DR76" s="26"/>
      <c r="DS76" s="26">
        <f>DS73-DS71</f>
        <v>-134.4399999999996</v>
      </c>
      <c r="DT76" s="26"/>
      <c r="DU76" s="26"/>
      <c r="DV76" s="26">
        <f>DV73-DV71</f>
        <v>36.32999999999993</v>
      </c>
      <c r="DW76" s="26"/>
      <c r="DX76" s="26"/>
      <c r="DY76" s="30">
        <f>DY73-DY71</f>
        <v>209.8699999999999</v>
      </c>
      <c r="DZ76" s="26"/>
      <c r="EA76" s="35"/>
      <c r="EB76" s="26">
        <f>EB73-EB71</f>
        <v>1221.5899999999992</v>
      </c>
      <c r="EC76" s="26"/>
      <c r="ED76" s="35"/>
      <c r="EE76" s="26">
        <f>EE73-EE71</f>
        <v>-831.7299999999996</v>
      </c>
      <c r="EF76" s="26"/>
      <c r="EG76" s="35"/>
      <c r="EH76" s="26">
        <f>EH73-EH71</f>
        <v>-666.3600000000006</v>
      </c>
      <c r="EI76" s="26"/>
      <c r="EJ76" s="35"/>
      <c r="EK76" s="26">
        <f>EK73-EK71</f>
        <v>356.3000000000002</v>
      </c>
      <c r="EL76" s="26"/>
      <c r="EM76" s="35"/>
      <c r="EN76" s="26">
        <f>EN73-EN71</f>
        <v>1075.6899999999996</v>
      </c>
      <c r="EO76" s="57">
        <f t="shared" si="13"/>
        <v>-418.380000000001</v>
      </c>
      <c r="EP76" s="57">
        <f t="shared" si="14"/>
        <v>-19458.050000000007</v>
      </c>
      <c r="EQ76" s="26"/>
      <c r="ER76" s="35"/>
      <c r="ES76" s="26">
        <f>ES73-ES71</f>
        <v>-821.6099999999997</v>
      </c>
      <c r="ET76" s="26"/>
      <c r="EU76" s="35"/>
      <c r="EV76" s="26">
        <f>EV73-EV71</f>
        <v>-1287.5300000000007</v>
      </c>
      <c r="EW76" s="26"/>
      <c r="EX76" s="35"/>
      <c r="EY76" s="26">
        <f>EY73-EY71</f>
        <v>252.07999999999993</v>
      </c>
      <c r="EZ76" s="26"/>
      <c r="FA76" s="35"/>
      <c r="FB76" s="26">
        <f>FB73-FB71</f>
        <v>-277.6800000000003</v>
      </c>
      <c r="FC76" s="26"/>
      <c r="FD76" s="35"/>
      <c r="FE76" s="26">
        <f>FE73-FE71</f>
        <v>-359.6999999999998</v>
      </c>
      <c r="FF76" s="26"/>
      <c r="FG76" s="35"/>
      <c r="FH76" s="26">
        <f>FH73-FH71</f>
        <v>-82.21000000000004</v>
      </c>
      <c r="FI76" s="26"/>
      <c r="FJ76" s="35"/>
      <c r="FK76" s="26">
        <f>FK73-FK71</f>
        <v>710.21</v>
      </c>
      <c r="FL76" s="26"/>
      <c r="FM76" s="35"/>
      <c r="FN76" s="26">
        <f>FN73-FN71</f>
        <v>65.36999999999989</v>
      </c>
      <c r="FO76" s="26"/>
      <c r="FP76" s="35"/>
      <c r="FQ76" s="30">
        <f>FQ73-FQ71</f>
        <v>-141.85999999999967</v>
      </c>
      <c r="FR76" s="115"/>
      <c r="FS76" s="115"/>
      <c r="FT76" s="26">
        <f>FT73-FT71</f>
        <v>-92.60999999999967</v>
      </c>
      <c r="FU76" s="115"/>
      <c r="FV76" s="115"/>
      <c r="FW76" s="26">
        <f>FW73-FW71</f>
        <v>-13.569999999999709</v>
      </c>
      <c r="FX76" s="115"/>
      <c r="FY76" s="115"/>
      <c r="FZ76" s="26">
        <f>FZ73-FZ71</f>
        <v>-724.46</v>
      </c>
      <c r="GA76" s="33">
        <f t="shared" si="15"/>
        <v>-2773.5699999999997</v>
      </c>
    </row>
    <row r="77" spans="1:183" s="6" customFormat="1" ht="18.75" customHeight="1">
      <c r="A77" s="66" t="s">
        <v>62</v>
      </c>
      <c r="B77" s="67"/>
      <c r="C77" s="68">
        <f>C53+C60+C67+C74</f>
        <v>9068.240000000005</v>
      </c>
      <c r="D77" s="68">
        <f aca="true" t="shared" si="57" ref="D77:Q77">D53+D60+D67+D74</f>
        <v>0</v>
      </c>
      <c r="E77" s="68">
        <f t="shared" si="57"/>
        <v>-378.34999999999854</v>
      </c>
      <c r="F77" s="68">
        <f t="shared" si="57"/>
        <v>0</v>
      </c>
      <c r="G77" s="68">
        <f t="shared" si="57"/>
        <v>-3768.9700000000003</v>
      </c>
      <c r="H77" s="68">
        <f t="shared" si="57"/>
        <v>0</v>
      </c>
      <c r="I77" s="68">
        <f t="shared" si="57"/>
        <v>2998.2999999999975</v>
      </c>
      <c r="J77" s="68">
        <f t="shared" si="57"/>
        <v>0</v>
      </c>
      <c r="K77" s="68">
        <f t="shared" si="57"/>
        <v>-4174.709999999999</v>
      </c>
      <c r="L77" s="68">
        <f t="shared" si="57"/>
        <v>0</v>
      </c>
      <c r="M77" s="68">
        <f t="shared" si="57"/>
        <v>6062.5700000000015</v>
      </c>
      <c r="N77" s="68">
        <f t="shared" si="57"/>
        <v>0</v>
      </c>
      <c r="O77" s="68">
        <f t="shared" si="57"/>
        <v>-3131.7100000000014</v>
      </c>
      <c r="P77" s="68">
        <f t="shared" si="57"/>
        <v>0</v>
      </c>
      <c r="Q77" s="68">
        <f t="shared" si="57"/>
        <v>1478.1300000000047</v>
      </c>
      <c r="R77" s="68"/>
      <c r="S77" s="20">
        <f t="shared" si="46"/>
        <v>8153.500000000009</v>
      </c>
      <c r="T77" s="62"/>
      <c r="U77" s="62"/>
      <c r="V77" s="57">
        <f>V53+V60+V67+V74</f>
        <v>-7121.07</v>
      </c>
      <c r="W77" s="57">
        <f aca="true" t="shared" si="58" ref="W77:AL77">W53+W60+W67+W74</f>
        <v>0</v>
      </c>
      <c r="X77" s="57">
        <f t="shared" si="58"/>
        <v>0</v>
      </c>
      <c r="Y77" s="57">
        <f t="shared" si="58"/>
        <v>16724.019999999997</v>
      </c>
      <c r="Z77" s="57">
        <f t="shared" si="58"/>
        <v>0</v>
      </c>
      <c r="AA77" s="57">
        <f t="shared" si="58"/>
        <v>0</v>
      </c>
      <c r="AB77" s="57">
        <f t="shared" si="58"/>
        <v>-3488.9899999999966</v>
      </c>
      <c r="AC77" s="57">
        <f t="shared" si="58"/>
        <v>0</v>
      </c>
      <c r="AD77" s="57">
        <f t="shared" si="58"/>
        <v>0</v>
      </c>
      <c r="AE77" s="57">
        <f t="shared" si="58"/>
        <v>1311.510000000002</v>
      </c>
      <c r="AF77" s="42">
        <f t="shared" si="5"/>
        <v>15578.970000000012</v>
      </c>
      <c r="AG77" s="57">
        <f t="shared" si="58"/>
        <v>0</v>
      </c>
      <c r="AH77" s="57">
        <f t="shared" si="58"/>
        <v>0</v>
      </c>
      <c r="AI77" s="57">
        <f t="shared" si="58"/>
        <v>9633.479999999996</v>
      </c>
      <c r="AJ77" s="57">
        <f t="shared" si="58"/>
        <v>0</v>
      </c>
      <c r="AK77" s="57">
        <f t="shared" si="58"/>
        <v>0</v>
      </c>
      <c r="AL77" s="57">
        <f t="shared" si="58"/>
        <v>2735.4500000000025</v>
      </c>
      <c r="AM77" s="57"/>
      <c r="AN77" s="57"/>
      <c r="AO77" s="57">
        <f>AO53+AO60+AO67+AO74</f>
        <v>3924.350000000002</v>
      </c>
      <c r="AP77" s="57">
        <f aca="true" t="shared" si="59" ref="AP77:AU77">AP53+AP60+AP67+AP74</f>
        <v>0</v>
      </c>
      <c r="AQ77" s="57">
        <f t="shared" si="59"/>
        <v>0</v>
      </c>
      <c r="AR77" s="57">
        <f t="shared" si="59"/>
        <v>1653.5199999999977</v>
      </c>
      <c r="AS77" s="57">
        <f t="shared" si="59"/>
        <v>0</v>
      </c>
      <c r="AT77" s="57">
        <f t="shared" si="59"/>
        <v>0</v>
      </c>
      <c r="AU77" s="57">
        <f t="shared" si="59"/>
        <v>1653.17</v>
      </c>
      <c r="AV77" s="57"/>
      <c r="AW77" s="57"/>
      <c r="AX77" s="57">
        <f>AX53+AX60+AX67+AX74</f>
        <v>916.559999999994</v>
      </c>
      <c r="AY77" s="57">
        <f aca="true" t="shared" si="60" ref="AY77:BD77">AY53+AY60+AY67+AY74</f>
        <v>0</v>
      </c>
      <c r="AZ77" s="57">
        <f t="shared" si="60"/>
        <v>0</v>
      </c>
      <c r="BA77" s="57">
        <f t="shared" si="60"/>
        <v>1775.9699999999984</v>
      </c>
      <c r="BB77" s="57">
        <f t="shared" si="60"/>
        <v>0</v>
      </c>
      <c r="BC77" s="57">
        <f t="shared" si="60"/>
        <v>0</v>
      </c>
      <c r="BD77" s="57">
        <f t="shared" si="60"/>
        <v>4059.1799999999994</v>
      </c>
      <c r="BE77" s="57">
        <f aca="true" t="shared" si="61" ref="BE77:BM77">BE53+BE60+BE67+BE74</f>
        <v>0</v>
      </c>
      <c r="BF77" s="57">
        <f t="shared" si="61"/>
        <v>0</v>
      </c>
      <c r="BG77" s="57">
        <f t="shared" si="61"/>
        <v>15796.3</v>
      </c>
      <c r="BH77" s="57">
        <f t="shared" si="61"/>
        <v>0</v>
      </c>
      <c r="BI77" s="57">
        <f t="shared" si="61"/>
        <v>0</v>
      </c>
      <c r="BJ77" s="57">
        <f t="shared" si="61"/>
        <v>-2860.590000000001</v>
      </c>
      <c r="BK77" s="57">
        <f t="shared" si="61"/>
        <v>0</v>
      </c>
      <c r="BL77" s="57">
        <f t="shared" si="61"/>
        <v>0</v>
      </c>
      <c r="BM77" s="57">
        <f t="shared" si="61"/>
        <v>-561.9000000000015</v>
      </c>
      <c r="BN77" s="57">
        <f>BN53+BN60+BN67+BN74</f>
        <v>0</v>
      </c>
      <c r="BO77" s="57">
        <f>BO53+BO60+BO67+BO74</f>
        <v>0</v>
      </c>
      <c r="BP77" s="57">
        <f>BP53+BP60+BP67+BP74</f>
        <v>-2121.329999999999</v>
      </c>
      <c r="BQ77" s="42">
        <f t="shared" si="36"/>
        <v>36604.15999999998</v>
      </c>
      <c r="BR77" s="42">
        <f t="shared" si="6"/>
        <v>52183.12999999999</v>
      </c>
      <c r="BS77" s="57"/>
      <c r="BT77" s="57"/>
      <c r="BU77" s="57">
        <f>BU53+BU60+BU67+BU74</f>
        <v>113.74999999999818</v>
      </c>
      <c r="BV77" s="57"/>
      <c r="BW77" s="57"/>
      <c r="BX77" s="57">
        <f>BX53+BX60+BX67+BX74</f>
        <v>-2270.9100000000053</v>
      </c>
      <c r="BY77" s="57"/>
      <c r="BZ77" s="57"/>
      <c r="CA77" s="57">
        <f>CA53+CA60+CA67+CA74</f>
        <v>5592.470000000001</v>
      </c>
      <c r="CB77" s="57"/>
      <c r="CC77" s="57"/>
      <c r="CD77" s="57">
        <f>CD53+CD60+CD67+CD74</f>
        <v>1633.1100000000006</v>
      </c>
      <c r="CE77" s="57"/>
      <c r="CF77" s="57"/>
      <c r="CG77" s="57">
        <f>CG53+CG60+CG67+CG74</f>
        <v>3187.430000000005</v>
      </c>
      <c r="CH77" s="57"/>
      <c r="CI77" s="57"/>
      <c r="CJ77" s="57">
        <f>CJ53+CJ60+CJ67+CJ74</f>
        <v>-2776.580000000001</v>
      </c>
      <c r="CK77" s="57"/>
      <c r="CL77" s="57"/>
      <c r="CM77" s="57">
        <f>CM53+CM60+CM67+CM74</f>
        <v>2595.2199999999975</v>
      </c>
      <c r="CN77" s="57"/>
      <c r="CO77" s="57"/>
      <c r="CP77" s="57">
        <f>CP53+CP60+CP67+CP74</f>
        <v>-2346.100000000003</v>
      </c>
      <c r="CQ77" s="57"/>
      <c r="CR77" s="57"/>
      <c r="CS77" s="57">
        <f>CS53+CS60+CS67+CS74</f>
        <v>1584.9500000000016</v>
      </c>
      <c r="CT77" s="57"/>
      <c r="CU77" s="57"/>
      <c r="CV77" s="57">
        <f>CV53+CV60+CV67+CV74</f>
        <v>2960.449999999998</v>
      </c>
      <c r="CW77" s="57"/>
      <c r="CX77" s="57"/>
      <c r="CY77" s="57">
        <f>CY53+CY60+CY67+CY74</f>
        <v>1649.340000000001</v>
      </c>
      <c r="CZ77" s="57"/>
      <c r="DA77" s="57"/>
      <c r="DB77" s="57">
        <f>DB53+DB60+DB67+DB74</f>
        <v>17481.510000000002</v>
      </c>
      <c r="DC77" s="10">
        <f t="shared" si="7"/>
        <v>29404.639999999992</v>
      </c>
      <c r="DD77" s="48">
        <f t="shared" si="8"/>
        <v>81587.76999999999</v>
      </c>
      <c r="DE77" s="57"/>
      <c r="DF77" s="57"/>
      <c r="DG77" s="57">
        <f>DG53+DG60+DG67+DG74</f>
        <v>11421.169999999996</v>
      </c>
      <c r="DH77" s="57"/>
      <c r="DI77" s="57"/>
      <c r="DJ77" s="57">
        <f>DJ53+DJ60+DJ67+DJ74</f>
        <v>4305.42</v>
      </c>
      <c r="DK77" s="57"/>
      <c r="DL77" s="57"/>
      <c r="DM77" s="57">
        <f>DM53+DM60+DM67+DM74</f>
        <v>-181.68999999999778</v>
      </c>
      <c r="DN77" s="57"/>
      <c r="DO77" s="57"/>
      <c r="DP77" s="57">
        <f>DP53+DP60+DP67+DP74</f>
        <v>5750.819999999998</v>
      </c>
      <c r="DQ77" s="57"/>
      <c r="DR77" s="57"/>
      <c r="DS77" s="57">
        <f>DS53+DS60+DS67+DS74</f>
        <v>-925.7800000000034</v>
      </c>
      <c r="DT77" s="57"/>
      <c r="DU77" s="57"/>
      <c r="DV77" s="57">
        <f>DV53+DV60+DV67+DV74</f>
        <v>-578.3700000000026</v>
      </c>
      <c r="DW77" s="57"/>
      <c r="DX77" s="57"/>
      <c r="DY77" s="64">
        <f>DY53+DY60+DY67+DY74</f>
        <v>-1336.1500000000005</v>
      </c>
      <c r="DZ77" s="57"/>
      <c r="EA77" s="65"/>
      <c r="EB77" s="57">
        <f>EB53+EB60+EB67+EB74</f>
        <v>-10403.68</v>
      </c>
      <c r="EC77" s="57"/>
      <c r="ED77" s="65"/>
      <c r="EE77" s="57">
        <f>EE53+EE60+EE67+EE74</f>
        <v>7732.879999999997</v>
      </c>
      <c r="EF77" s="57"/>
      <c r="EG77" s="65"/>
      <c r="EH77" s="57">
        <f>EH53+EH60+EH67+EH74</f>
        <v>4625.420000000004</v>
      </c>
      <c r="EI77" s="57"/>
      <c r="EJ77" s="65"/>
      <c r="EK77" s="57">
        <f>EK53+EK60+EK67+EK74</f>
        <v>-3285.0600000000013</v>
      </c>
      <c r="EL77" s="57"/>
      <c r="EM77" s="65"/>
      <c r="EN77" s="57">
        <f>EN53+EN60+EN67+EN74</f>
        <v>-5874.650000000002</v>
      </c>
      <c r="EO77" s="57">
        <f t="shared" si="13"/>
        <v>11250.32999999999</v>
      </c>
      <c r="EP77" s="57">
        <f t="shared" si="14"/>
        <v>92838.09999999998</v>
      </c>
      <c r="EQ77" s="57"/>
      <c r="ER77" s="65"/>
      <c r="ES77" s="57">
        <f>ES53+ES60+ES67+ES74</f>
        <v>8234.5</v>
      </c>
      <c r="ET77" s="57"/>
      <c r="EU77" s="65"/>
      <c r="EV77" s="57">
        <f>EV53+EV60+EV67+EV74</f>
        <v>7911.780000000006</v>
      </c>
      <c r="EW77" s="57"/>
      <c r="EX77" s="65"/>
      <c r="EY77" s="57">
        <f>EY53+EY60+EY67+EY74</f>
        <v>3541.920000000022</v>
      </c>
      <c r="EZ77" s="57"/>
      <c r="FA77" s="65"/>
      <c r="FB77" s="57">
        <f>FB53+FB60+FB67+FB74</f>
        <v>3957.3800000000083</v>
      </c>
      <c r="FC77" s="57"/>
      <c r="FD77" s="65"/>
      <c r="FE77" s="57">
        <f>FE53+FE60+FE67+FE74</f>
        <v>-2847.8599999999906</v>
      </c>
      <c r="FF77" s="57"/>
      <c r="FG77" s="65"/>
      <c r="FH77" s="57">
        <f>FH53+FH60+FH67+FH74</f>
        <v>7043.150000000015</v>
      </c>
      <c r="FI77" s="57"/>
      <c r="FJ77" s="65"/>
      <c r="FK77" s="57">
        <f>FK53+FK60+FK67+FK74</f>
        <v>-6064.649999999989</v>
      </c>
      <c r="FL77" s="57"/>
      <c r="FM77" s="65"/>
      <c r="FN77" s="57">
        <f>FN53+FN60+FN67+FN74</f>
        <v>682.4300000000194</v>
      </c>
      <c r="FO77" s="57"/>
      <c r="FP77" s="65"/>
      <c r="FQ77" s="64">
        <f>FQ53+FQ60+FQ67+FQ74</f>
        <v>2271.910000000021</v>
      </c>
      <c r="FR77" s="69"/>
      <c r="FS77" s="69"/>
      <c r="FT77" s="57">
        <f>FT53+FT60+FT67+FT74</f>
        <v>1326.750000000019</v>
      </c>
      <c r="FU77" s="69"/>
      <c r="FV77" s="69"/>
      <c r="FW77" s="57">
        <f>FW53+FW60+FW67+FW74</f>
        <v>332.9000000000178</v>
      </c>
      <c r="FX77" s="69"/>
      <c r="FY77" s="69"/>
      <c r="FZ77" s="57">
        <f>FZ53+FZ60+FZ67+FZ74</f>
        <v>9497.320000000018</v>
      </c>
      <c r="GA77" s="33">
        <f t="shared" si="15"/>
        <v>35887.53000000017</v>
      </c>
    </row>
    <row r="78" spans="1:183" s="6" customFormat="1" ht="24">
      <c r="A78" s="66" t="s">
        <v>63</v>
      </c>
      <c r="B78" s="67"/>
      <c r="C78" s="68">
        <f>C55+C62+C69+C76</f>
        <v>639.6899999999991</v>
      </c>
      <c r="D78" s="68">
        <f aca="true" t="shared" si="62" ref="D78:Q78">D55+D62+D69+D76</f>
        <v>0</v>
      </c>
      <c r="E78" s="68">
        <f t="shared" si="62"/>
        <v>3889.6399999999994</v>
      </c>
      <c r="F78" s="68">
        <f t="shared" si="62"/>
        <v>0</v>
      </c>
      <c r="G78" s="68">
        <f t="shared" si="62"/>
        <v>13082.129999999992</v>
      </c>
      <c r="H78" s="68">
        <f t="shared" si="62"/>
        <v>0</v>
      </c>
      <c r="I78" s="68">
        <f t="shared" si="62"/>
        <v>5490.699999999999</v>
      </c>
      <c r="J78" s="68">
        <f t="shared" si="62"/>
        <v>0</v>
      </c>
      <c r="K78" s="68">
        <f t="shared" si="62"/>
        <v>8951.630000000006</v>
      </c>
      <c r="L78" s="68">
        <f t="shared" si="62"/>
        <v>0</v>
      </c>
      <c r="M78" s="68">
        <f t="shared" si="62"/>
        <v>4536.840000000004</v>
      </c>
      <c r="N78" s="68">
        <f t="shared" si="62"/>
        <v>0</v>
      </c>
      <c r="O78" s="68">
        <f t="shared" si="62"/>
        <v>11569.399999999998</v>
      </c>
      <c r="P78" s="68">
        <f t="shared" si="62"/>
        <v>0</v>
      </c>
      <c r="Q78" s="68">
        <f t="shared" si="62"/>
        <v>7459.3500000000095</v>
      </c>
      <c r="R78" s="69"/>
      <c r="S78" s="20">
        <f t="shared" si="46"/>
        <v>55619.380000000005</v>
      </c>
      <c r="T78" s="26"/>
      <c r="U78" s="26"/>
      <c r="V78" s="26">
        <f>V55+V62+V69+V76</f>
        <v>16019.179999999997</v>
      </c>
      <c r="W78" s="26">
        <f aca="true" t="shared" si="63" ref="W78:AL78">W55+W62+W69+W76</f>
        <v>0</v>
      </c>
      <c r="X78" s="26">
        <f t="shared" si="63"/>
        <v>0</v>
      </c>
      <c r="Y78" s="26">
        <f t="shared" si="63"/>
        <v>-2259.959999999999</v>
      </c>
      <c r="Z78" s="26">
        <f t="shared" si="63"/>
        <v>0</v>
      </c>
      <c r="AA78" s="26">
        <f t="shared" si="63"/>
        <v>0</v>
      </c>
      <c r="AB78" s="26">
        <f t="shared" si="63"/>
        <v>13754.499999999998</v>
      </c>
      <c r="AC78" s="26">
        <f t="shared" si="63"/>
        <v>0</v>
      </c>
      <c r="AD78" s="26">
        <f t="shared" si="63"/>
        <v>0</v>
      </c>
      <c r="AE78" s="26">
        <f t="shared" si="63"/>
        <v>1426.4299999999953</v>
      </c>
      <c r="AF78" s="42">
        <f t="shared" si="5"/>
        <v>84559.53</v>
      </c>
      <c r="AG78" s="26">
        <f t="shared" si="63"/>
        <v>0</v>
      </c>
      <c r="AH78" s="26">
        <f t="shared" si="63"/>
        <v>0</v>
      </c>
      <c r="AI78" s="26">
        <f t="shared" si="63"/>
        <v>-2609.03332178932</v>
      </c>
      <c r="AJ78" s="26">
        <f t="shared" si="63"/>
        <v>0</v>
      </c>
      <c r="AK78" s="26">
        <f t="shared" si="63"/>
        <v>0</v>
      </c>
      <c r="AL78" s="26">
        <f t="shared" si="63"/>
        <v>815.2799999999934</v>
      </c>
      <c r="AM78" s="26"/>
      <c r="AN78" s="26"/>
      <c r="AO78" s="26">
        <f>AO55+AO62+AO69+AO76</f>
        <v>-26362.450000000023</v>
      </c>
      <c r="AP78" s="26">
        <f aca="true" t="shared" si="64" ref="AP78:AU78">AP55+AP62+AP69+AP76</f>
        <v>0</v>
      </c>
      <c r="AQ78" s="26">
        <f t="shared" si="64"/>
        <v>0</v>
      </c>
      <c r="AR78" s="26">
        <f t="shared" si="64"/>
        <v>3049.7200000000003</v>
      </c>
      <c r="AS78" s="26">
        <f t="shared" si="64"/>
        <v>0</v>
      </c>
      <c r="AT78" s="26">
        <f t="shared" si="64"/>
        <v>0</v>
      </c>
      <c r="AU78" s="26">
        <f t="shared" si="64"/>
        <v>8356.479999999996</v>
      </c>
      <c r="AV78" s="26"/>
      <c r="AW78" s="26"/>
      <c r="AX78" s="26">
        <f>AX55+AX62+AX69+AX76</f>
        <v>7922.720000000005</v>
      </c>
      <c r="AY78" s="26">
        <f aca="true" t="shared" si="65" ref="AY78:BD78">AY55+AY62+AY69+AY76</f>
        <v>0</v>
      </c>
      <c r="AZ78" s="26">
        <f t="shared" si="65"/>
        <v>0</v>
      </c>
      <c r="BA78" s="26">
        <f t="shared" si="65"/>
        <v>10698.91</v>
      </c>
      <c r="BB78" s="26">
        <f t="shared" si="65"/>
        <v>0</v>
      </c>
      <c r="BC78" s="26">
        <f t="shared" si="65"/>
        <v>0</v>
      </c>
      <c r="BD78" s="26">
        <f t="shared" si="65"/>
        <v>4243.310000000006</v>
      </c>
      <c r="BE78" s="26">
        <f aca="true" t="shared" si="66" ref="BE78:BM78">BE55+BE62+BE69+BE76</f>
        <v>0</v>
      </c>
      <c r="BF78" s="26">
        <f t="shared" si="66"/>
        <v>0</v>
      </c>
      <c r="BG78" s="26">
        <f t="shared" si="66"/>
        <v>-7448.479999999999</v>
      </c>
      <c r="BH78" s="26">
        <f t="shared" si="66"/>
        <v>0</v>
      </c>
      <c r="BI78" s="26">
        <f t="shared" si="66"/>
        <v>0</v>
      </c>
      <c r="BJ78" s="26">
        <f t="shared" si="66"/>
        <v>-45100.070000000036</v>
      </c>
      <c r="BK78" s="26">
        <f t="shared" si="66"/>
        <v>0</v>
      </c>
      <c r="BL78" s="26">
        <f t="shared" si="66"/>
        <v>0</v>
      </c>
      <c r="BM78" s="26">
        <f t="shared" si="66"/>
        <v>-86794.78</v>
      </c>
      <c r="BN78" s="26">
        <f>BN55+BN62+BN69+BN76</f>
        <v>0</v>
      </c>
      <c r="BO78" s="26">
        <f>BO55+BO62+BO69+BO76</f>
        <v>0</v>
      </c>
      <c r="BP78" s="26">
        <f>BP55+BP62+BP69+BP76</f>
        <v>-23052.199999999997</v>
      </c>
      <c r="BQ78" s="42">
        <f t="shared" si="36"/>
        <v>-156280.59332178938</v>
      </c>
      <c r="BR78" s="42">
        <f t="shared" si="6"/>
        <v>-71721.06332178938</v>
      </c>
      <c r="BS78" s="26"/>
      <c r="BT78" s="26"/>
      <c r="BU78" s="26">
        <f>BU55+BU62+BU69+BU76</f>
        <v>-1269.259999999993</v>
      </c>
      <c r="BV78" s="26"/>
      <c r="BW78" s="26"/>
      <c r="BX78" s="26">
        <f>BX55+BX62+BX69+BX76</f>
        <v>10831.330000000009</v>
      </c>
      <c r="BY78" s="26"/>
      <c r="BZ78" s="26"/>
      <c r="CA78" s="26">
        <f>CA55+CA62+CA69+CA76</f>
        <v>-41160.53000000001</v>
      </c>
      <c r="CB78" s="26"/>
      <c r="CC78" s="26"/>
      <c r="CD78" s="26">
        <f>CD55+CD62+CD69+CD76</f>
        <v>14817.120000000003</v>
      </c>
      <c r="CE78" s="26"/>
      <c r="CF78" s="26"/>
      <c r="CG78" s="26">
        <f>CG55+CG62+CG69+CG76</f>
        <v>14215.059999999992</v>
      </c>
      <c r="CH78" s="26"/>
      <c r="CI78" s="26"/>
      <c r="CJ78" s="26">
        <f>CJ55+CJ62+CJ69+CJ76</f>
        <v>10055.560000000009</v>
      </c>
      <c r="CK78" s="26"/>
      <c r="CL78" s="26"/>
      <c r="CM78" s="26">
        <f>CM55+CM62+CM69+CM76</f>
        <v>15143.410000000007</v>
      </c>
      <c r="CN78" s="26"/>
      <c r="CO78" s="26"/>
      <c r="CP78" s="26">
        <f>CP55+CP62+CP69+CP76</f>
        <v>14971.420000000002</v>
      </c>
      <c r="CQ78" s="26"/>
      <c r="CR78" s="26"/>
      <c r="CS78" s="26">
        <f>CS55+CS62+CS69+CS76</f>
        <v>14639.780000000002</v>
      </c>
      <c r="CT78" s="26"/>
      <c r="CU78" s="26"/>
      <c r="CV78" s="26">
        <f>CV55+CV62+CV69+CV76</f>
        <v>14588.610000000008</v>
      </c>
      <c r="CW78" s="26"/>
      <c r="CX78" s="26"/>
      <c r="CY78" s="26">
        <f>CY55+CY62+CY69+CY76</f>
        <v>14851.630000000006</v>
      </c>
      <c r="CZ78" s="26"/>
      <c r="DA78" s="26"/>
      <c r="DB78" s="26">
        <f>DB55+DB62+DB69+DB76</f>
        <v>-1713.6999999999998</v>
      </c>
      <c r="DC78" s="10">
        <f t="shared" si="7"/>
        <v>79970.43000000004</v>
      </c>
      <c r="DD78" s="48">
        <f t="shared" si="8"/>
        <v>8249.36667821066</v>
      </c>
      <c r="DE78" s="26"/>
      <c r="DF78" s="26"/>
      <c r="DG78" s="26">
        <f>DG55+DG62+DG69+DG76</f>
        <v>5980.660000000005</v>
      </c>
      <c r="DH78" s="26"/>
      <c r="DI78" s="26"/>
      <c r="DJ78" s="26">
        <f>DJ55+DJ62+DJ69+DJ76</f>
        <v>13630.139999999998</v>
      </c>
      <c r="DK78" s="26"/>
      <c r="DL78" s="26"/>
      <c r="DM78" s="26">
        <f>DM55+DM62+DM69+DM76</f>
        <v>-39369.32999999998</v>
      </c>
      <c r="DN78" s="26"/>
      <c r="DO78" s="26"/>
      <c r="DP78" s="26">
        <f>DP55+DP62+DP69+DP76</f>
        <v>-61871.16000000002</v>
      </c>
      <c r="DQ78" s="26"/>
      <c r="DR78" s="26"/>
      <c r="DS78" s="26">
        <f>DS55+DS62+DS69+DS76</f>
        <v>17442.47000000001</v>
      </c>
      <c r="DT78" s="26"/>
      <c r="DU78" s="26"/>
      <c r="DV78" s="26">
        <f>DV55+DV62+DV69+DV76</f>
        <v>18508.36</v>
      </c>
      <c r="DW78" s="26"/>
      <c r="DX78" s="26"/>
      <c r="DY78" s="30">
        <f>DY55+DY62+DY69+DY76</f>
        <v>19044.500000000007</v>
      </c>
      <c r="DZ78" s="26"/>
      <c r="EA78" s="35"/>
      <c r="EB78" s="26">
        <f>EB55+EB62+EB69+EB76</f>
        <v>15439.239999999998</v>
      </c>
      <c r="EC78" s="26"/>
      <c r="ED78" s="35"/>
      <c r="EE78" s="26">
        <f>EE55+EE62+EE69+EE76</f>
        <v>9971.120000000003</v>
      </c>
      <c r="EF78" s="26"/>
      <c r="EG78" s="35"/>
      <c r="EH78" s="26">
        <f>EH55+EH62+EH69+EH76</f>
        <v>13508.829999999996</v>
      </c>
      <c r="EI78" s="26"/>
      <c r="EJ78" s="35"/>
      <c r="EK78" s="26">
        <f>EK55+EK62+EK69+EK76</f>
        <v>4029.860000000004</v>
      </c>
      <c r="EL78" s="26"/>
      <c r="EM78" s="35"/>
      <c r="EN78" s="26">
        <f>EN55+EN62+EN69+EN76</f>
        <v>22960.510000000002</v>
      </c>
      <c r="EO78" s="57">
        <f t="shared" si="13"/>
        <v>39275.20000000002</v>
      </c>
      <c r="EP78" s="57">
        <f t="shared" si="14"/>
        <v>47524.56667821068</v>
      </c>
      <c r="EQ78" s="26"/>
      <c r="ER78" s="35"/>
      <c r="ES78" s="26">
        <f>ES55+ES62+ES69+ES76</f>
        <v>-11064.930000000008</v>
      </c>
      <c r="ET78" s="26"/>
      <c r="EU78" s="35"/>
      <c r="EV78" s="26">
        <f>EV55+EV62+EV69+EV76</f>
        <v>14271.510000000004</v>
      </c>
      <c r="EW78" s="26"/>
      <c r="EX78" s="35"/>
      <c r="EY78" s="26">
        <f>EY55+EY62+EY69+EY76</f>
        <v>-5654.779999999993</v>
      </c>
      <c r="EZ78" s="26"/>
      <c r="FA78" s="35"/>
      <c r="FB78" s="26">
        <f>FB55+FB62+FB69+FB76</f>
        <v>-36235.12000000002</v>
      </c>
      <c r="FC78" s="26"/>
      <c r="FD78" s="35"/>
      <c r="FE78" s="26">
        <f>FE55+FE62+FE69+FE76</f>
        <v>-48459.929999999986</v>
      </c>
      <c r="FF78" s="26"/>
      <c r="FG78" s="35"/>
      <c r="FH78" s="26">
        <f>FH55+FH62+FH69+FH76</f>
        <v>14840.099999999999</v>
      </c>
      <c r="FI78" s="26"/>
      <c r="FJ78" s="35"/>
      <c r="FK78" s="26">
        <f>FK55+FK62+FK69+FK76</f>
        <v>28192.060000000005</v>
      </c>
      <c r="FL78" s="26"/>
      <c r="FM78" s="35"/>
      <c r="FN78" s="26">
        <f>FN55+FN62+FN69+FN76</f>
        <v>14026.649999999998</v>
      </c>
      <c r="FO78" s="26"/>
      <c r="FP78" s="35"/>
      <c r="FQ78" s="30">
        <f>FQ55+FQ62+FQ69+FQ76</f>
        <v>7927.349999999996</v>
      </c>
      <c r="FR78" s="69"/>
      <c r="FS78" s="69"/>
      <c r="FT78" s="26">
        <f>FT55+FT62+FT69+FT76</f>
        <v>-14996.09999999998</v>
      </c>
      <c r="FU78" s="69"/>
      <c r="FV78" s="69"/>
      <c r="FW78" s="26">
        <f>FW55+FW62+FW69+FW76</f>
        <v>-16457.279999999995</v>
      </c>
      <c r="FX78" s="69"/>
      <c r="FY78" s="69"/>
      <c r="FZ78" s="26">
        <f>FZ55+FZ62+FZ69+FZ76</f>
        <v>-51880.97000000001</v>
      </c>
      <c r="GA78" s="171">
        <f t="shared" si="15"/>
        <v>-105491.43999999997</v>
      </c>
    </row>
    <row r="79" spans="1:182" ht="12.75">
      <c r="A79" s="9"/>
      <c r="B79" s="9"/>
      <c r="C79" s="9"/>
      <c r="D79" s="9"/>
      <c r="E79" s="70">
        <f>C78+E78</f>
        <v>4529.329999999998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70">
        <f>S78+V78</f>
        <v>71638.56</v>
      </c>
      <c r="W79" s="8"/>
      <c r="X79" s="8"/>
      <c r="Y79" s="8"/>
      <c r="Z79" s="8"/>
      <c r="AA79" s="8"/>
      <c r="AB79" s="8"/>
      <c r="AG79" s="8"/>
      <c r="AH79" s="8"/>
      <c r="AI79" s="8"/>
      <c r="AJ79" s="8"/>
      <c r="AK79" s="8"/>
      <c r="AL79" s="71"/>
      <c r="AM79" s="8"/>
      <c r="AN79" s="8"/>
      <c r="AO79" s="71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12"/>
      <c r="EA79" s="8"/>
      <c r="EB79" s="8"/>
      <c r="EC79" s="12"/>
      <c r="ED79" s="8"/>
      <c r="EE79" s="8"/>
      <c r="EF79" s="12"/>
      <c r="EG79" s="8"/>
      <c r="EH79" s="8"/>
      <c r="EI79" s="12"/>
      <c r="EJ79" s="8"/>
      <c r="EK79" s="80"/>
      <c r="EL79" s="80"/>
      <c r="EM79" s="8"/>
      <c r="EN79" s="8"/>
      <c r="EO79" s="8"/>
      <c r="EP79" s="8"/>
      <c r="EQ79" s="80"/>
      <c r="ER79" s="8"/>
      <c r="ES79" s="8"/>
      <c r="ET79" s="80"/>
      <c r="EU79" s="8"/>
      <c r="EV79" s="8"/>
      <c r="EW79" s="80"/>
      <c r="EX79" s="8"/>
      <c r="EY79" s="8"/>
      <c r="EZ79" s="80"/>
      <c r="FA79" s="8"/>
      <c r="FB79" s="8"/>
      <c r="FC79" s="80"/>
      <c r="FD79" s="8"/>
      <c r="FE79" s="8"/>
      <c r="FF79" s="80"/>
      <c r="FG79" s="8"/>
      <c r="FH79" s="8"/>
      <c r="FI79" s="80"/>
      <c r="FJ79" s="8"/>
      <c r="FK79" s="8"/>
      <c r="FL79" s="80"/>
      <c r="FM79" s="8"/>
      <c r="FN79" s="8"/>
      <c r="FO79" s="80"/>
      <c r="FP79" s="8"/>
      <c r="FQ79" s="8"/>
      <c r="FT79" s="8"/>
      <c r="FW79" s="8"/>
      <c r="FZ79" s="8"/>
    </row>
    <row r="80" spans="1:183" ht="14.25">
      <c r="A80" s="197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8"/>
      <c r="AI80" s="8"/>
      <c r="AJ80" s="8"/>
      <c r="AK80" s="8"/>
      <c r="AL80" s="70">
        <f>AL78+AI78+AE78+AB78+Y78+V78+S78</f>
        <v>82765.77667821068</v>
      </c>
      <c r="AM80" s="8"/>
      <c r="AN80" s="8"/>
      <c r="AO80" s="8"/>
      <c r="AP80" s="8"/>
      <c r="AQ80" s="8"/>
      <c r="AR80" s="8"/>
      <c r="AS80" s="8"/>
      <c r="AT80" s="8"/>
      <c r="AU80" s="48">
        <f>AU78+AR78+AO78+AL78+AI78+AE78+AB78+Y78+V78+S78</f>
        <v>67809.52667821065</v>
      </c>
      <c r="AV80" s="8"/>
      <c r="AW80" s="8"/>
      <c r="AX80" s="48"/>
      <c r="AY80" s="8"/>
      <c r="AZ80" s="8"/>
      <c r="BA80" s="8"/>
      <c r="BB80" s="8"/>
      <c r="BC80" s="8"/>
      <c r="BD80" s="70">
        <f>BD78+BA78+AX78+AU78+AR78+AO78+AL78+AI78+AE78+AB78+Y78+V78+S78</f>
        <v>90674.46667821065</v>
      </c>
      <c r="BE80" s="8"/>
      <c r="BF80" s="8"/>
      <c r="BG80" s="70"/>
      <c r="BH80" s="8"/>
      <c r="BI80" s="8"/>
      <c r="BJ80" s="70"/>
      <c r="BK80" s="8"/>
      <c r="BL80" s="8"/>
      <c r="BM80" s="70"/>
      <c r="BN80" s="8"/>
      <c r="BO80" s="8"/>
      <c r="BP80" s="70"/>
      <c r="BQ80" s="48"/>
      <c r="BS80" s="8"/>
      <c r="BT80" s="8"/>
      <c r="BU80" s="70">
        <f>BR78+BU78</f>
        <v>-72990.32332178937</v>
      </c>
      <c r="BV80" s="8"/>
      <c r="BW80" s="8"/>
      <c r="BX80" s="70">
        <f>BU80+BX78</f>
        <v>-62158.99332178936</v>
      </c>
      <c r="BY80" s="8"/>
      <c r="BZ80" s="8"/>
      <c r="CA80" s="70">
        <f>BX80+CA78</f>
        <v>-103319.52332178937</v>
      </c>
      <c r="CB80" s="8"/>
      <c r="CC80" s="8"/>
      <c r="CD80" s="70">
        <f>CA80+CD78</f>
        <v>-88502.40332178937</v>
      </c>
      <c r="CE80" s="8"/>
      <c r="CF80" s="8"/>
      <c r="CG80" s="70">
        <f>CD80+CG78</f>
        <v>-74287.34332178938</v>
      </c>
      <c r="CH80" s="8"/>
      <c r="CI80" s="8"/>
      <c r="CJ80" s="70">
        <f>CG80+CJ78</f>
        <v>-64231.783321789364</v>
      </c>
      <c r="CK80" s="8"/>
      <c r="CL80" s="8"/>
      <c r="CM80" s="70">
        <f>CJ80+CM78</f>
        <v>-49088.37332178936</v>
      </c>
      <c r="CN80" s="8"/>
      <c r="CO80" s="8"/>
      <c r="CP80" s="70">
        <f>CM80+CP78</f>
        <v>-34116.95332178936</v>
      </c>
      <c r="CQ80" s="8"/>
      <c r="CR80" s="8"/>
      <c r="CS80" s="70">
        <f>CP80+CS78</f>
        <v>-19477.17332178936</v>
      </c>
      <c r="CT80" s="8"/>
      <c r="CU80" s="8"/>
      <c r="CV80" s="70">
        <f>CS80+CV78</f>
        <v>-4888.563321789352</v>
      </c>
      <c r="CW80" s="8"/>
      <c r="CX80" s="8"/>
      <c r="CY80" s="70">
        <f>CV80+CY78</f>
        <v>9963.066678210655</v>
      </c>
      <c r="CZ80" s="8"/>
      <c r="DA80" s="8"/>
      <c r="DB80" s="70">
        <f>CY80+DB78</f>
        <v>8249.366678210656</v>
      </c>
      <c r="DE80" s="8"/>
      <c r="DF80" s="8"/>
      <c r="DG80" s="70" t="e">
        <f>DD81+DG78</f>
        <v>#REF!</v>
      </c>
      <c r="DH80" s="8"/>
      <c r="DI80" s="8"/>
      <c r="DJ80" s="70" t="e">
        <f>DG81+DJ78</f>
        <v>#REF!</v>
      </c>
      <c r="DK80" s="8"/>
      <c r="DL80" s="8"/>
      <c r="DM80" s="70" t="e">
        <f>DJ81+DM78</f>
        <v>#REF!</v>
      </c>
      <c r="DN80" s="8"/>
      <c r="DO80" s="8"/>
      <c r="DP80" s="70" t="e">
        <f>DM81+DP78</f>
        <v>#REF!</v>
      </c>
      <c r="DQ80" s="8"/>
      <c r="DR80" s="8"/>
      <c r="DS80" s="70" t="e">
        <f>DP81+DS78</f>
        <v>#REF!</v>
      </c>
      <c r="DT80" s="8"/>
      <c r="DU80" s="8"/>
      <c r="DV80" s="70" t="e">
        <f>DS81+DV78</f>
        <v>#REF!</v>
      </c>
      <c r="DW80" s="8"/>
      <c r="DX80" s="8"/>
      <c r="DY80" s="70" t="e">
        <f>DV81+DY78</f>
        <v>#REF!</v>
      </c>
      <c r="DZ80" s="12"/>
      <c r="EA80" s="8"/>
      <c r="EB80" s="70" t="e">
        <f>DY81+EB78</f>
        <v>#REF!</v>
      </c>
      <c r="EC80" s="12"/>
      <c r="ED80" s="8"/>
      <c r="EE80" s="70" t="e">
        <f>EB80+EE78</f>
        <v>#REF!</v>
      </c>
      <c r="EF80" s="12"/>
      <c r="EG80" s="8"/>
      <c r="EH80" s="70" t="e">
        <f>EE80+EH78</f>
        <v>#REF!</v>
      </c>
      <c r="EI80" s="12"/>
      <c r="EJ80" s="8"/>
      <c r="EK80" s="82" t="e">
        <f>EH80+EK78</f>
        <v>#REF!</v>
      </c>
      <c r="EL80" s="80"/>
      <c r="EM80" s="8"/>
      <c r="EN80" s="70" t="e">
        <f>EK80+EN78</f>
        <v>#REF!</v>
      </c>
      <c r="EO80" s="70"/>
      <c r="EP80" s="70"/>
      <c r="EQ80" s="80"/>
      <c r="ER80" s="8"/>
      <c r="ES80" s="70">
        <f>EP82+ES78</f>
        <v>57954.8766782107</v>
      </c>
      <c r="ET80" s="80"/>
      <c r="EU80" s="8"/>
      <c r="EV80" s="70">
        <f>ES82+EV78</f>
        <v>72472.3866782107</v>
      </c>
      <c r="EW80" s="80"/>
      <c r="EX80" s="8"/>
      <c r="EY80" s="70">
        <f>EV82+EY78</f>
        <v>67063.60667821071</v>
      </c>
      <c r="EZ80" s="80"/>
      <c r="FA80" s="8"/>
      <c r="FB80" s="70">
        <f>EY82+FB78</f>
        <v>31074.48667821069</v>
      </c>
      <c r="FC80" s="80"/>
      <c r="FD80" s="8"/>
      <c r="FE80" s="70">
        <f>FB82+FE78</f>
        <v>-17139.443321789295</v>
      </c>
      <c r="FF80" s="80"/>
      <c r="FG80" s="8"/>
      <c r="FH80" s="70">
        <f>FE82+FH78</f>
        <v>-2053.343321789296</v>
      </c>
      <c r="FI80" s="80"/>
      <c r="FJ80" s="8"/>
      <c r="FK80" s="70">
        <f>FH82+FK78</f>
        <v>26384.71667821071</v>
      </c>
      <c r="FL80" s="80"/>
      <c r="FM80" s="8"/>
      <c r="FN80" s="70">
        <f>FK82+FN78</f>
        <v>40657.3666782107</v>
      </c>
      <c r="FO80" s="80"/>
      <c r="FP80" s="8"/>
      <c r="FQ80" s="70">
        <f>FN82+FQ78</f>
        <v>48830.7166782107</v>
      </c>
      <c r="FT80" s="70">
        <f>FQ82+FT78</f>
        <v>34080.61667821072</v>
      </c>
      <c r="FW80" s="70">
        <f>FT82+FW78</f>
        <v>17869.336678210722</v>
      </c>
      <c r="FZ80" s="70">
        <f>FW82+FZ78</f>
        <v>-33765.63332178928</v>
      </c>
      <c r="GA80" s="173"/>
    </row>
    <row r="81" spans="1:183" ht="14.25">
      <c r="A81" s="197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70"/>
      <c r="BQ81" s="48"/>
      <c r="BR81" s="72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8"/>
      <c r="CI81" s="8"/>
      <c r="CJ81" s="48">
        <f>CJ44+CJ57+CJ64+CJ71</f>
        <v>71746.09</v>
      </c>
      <c r="CK81" s="8"/>
      <c r="CL81" s="8"/>
      <c r="CM81" s="48">
        <f>CM44+CM57+CM64+CM71</f>
        <v>66671.08</v>
      </c>
      <c r="CN81" s="8"/>
      <c r="CO81" s="8"/>
      <c r="CP81" s="70"/>
      <c r="CQ81" s="8"/>
      <c r="CR81" s="8"/>
      <c r="CS81" s="70"/>
      <c r="CT81" s="8"/>
      <c r="CU81" s="8"/>
      <c r="CV81" s="70"/>
      <c r="CW81" s="8"/>
      <c r="CX81" s="8"/>
      <c r="CY81" s="70"/>
      <c r="CZ81" s="8"/>
      <c r="DA81" s="8"/>
      <c r="DB81" s="70" t="e">
        <f>DB80+#REF!</f>
        <v>#REF!</v>
      </c>
      <c r="DD81" s="48" t="e">
        <f>DD78+#REF!</f>
        <v>#REF!</v>
      </c>
      <c r="DE81" s="8"/>
      <c r="DF81" s="8"/>
      <c r="DG81" s="70" t="e">
        <f>DG80+#REF!</f>
        <v>#REF!</v>
      </c>
      <c r="DH81" s="8"/>
      <c r="DI81" s="8"/>
      <c r="DJ81" s="70" t="e">
        <f>DJ80+#REF!</f>
        <v>#REF!</v>
      </c>
      <c r="DK81" s="8"/>
      <c r="DL81" s="8"/>
      <c r="DM81" s="70" t="e">
        <f>DM80+#REF!</f>
        <v>#REF!</v>
      </c>
      <c r="DN81" s="8"/>
      <c r="DO81" s="8"/>
      <c r="DP81" s="70" t="e">
        <f>DP80+#REF!</f>
        <v>#REF!</v>
      </c>
      <c r="DQ81" s="8"/>
      <c r="DR81" s="8"/>
      <c r="DS81" s="70" t="e">
        <f>DS80+#REF!</f>
        <v>#REF!</v>
      </c>
      <c r="DT81" s="8"/>
      <c r="DU81" s="8"/>
      <c r="DV81" s="70" t="e">
        <f>DV80+#REF!</f>
        <v>#REF!</v>
      </c>
      <c r="DW81" s="8"/>
      <c r="DX81" s="8"/>
      <c r="DY81" s="70" t="e">
        <f>DY80+#REF!</f>
        <v>#REF!</v>
      </c>
      <c r="DZ81" s="12"/>
      <c r="EA81" s="8"/>
      <c r="EB81" s="70" t="e">
        <f>EB80+#REF!</f>
        <v>#REF!</v>
      </c>
      <c r="EC81" s="12"/>
      <c r="ED81" s="8"/>
      <c r="EE81" s="70" t="e">
        <f>EE80+#REF!</f>
        <v>#REF!</v>
      </c>
      <c r="EF81" s="12"/>
      <c r="EG81" s="8"/>
      <c r="EH81" s="70" t="e">
        <f>EH80+#REF!</f>
        <v>#REF!</v>
      </c>
      <c r="EI81" s="12"/>
      <c r="EJ81" s="8"/>
      <c r="EK81" s="82" t="e">
        <f>EK80+#REF!</f>
        <v>#REF!</v>
      </c>
      <c r="EL81" s="80"/>
      <c r="EM81" s="8" t="s">
        <v>533</v>
      </c>
      <c r="EN81" s="70">
        <v>3048</v>
      </c>
      <c r="EO81" s="70"/>
      <c r="EP81" s="70"/>
      <c r="EQ81" s="80"/>
      <c r="ER81" s="8" t="s">
        <v>533</v>
      </c>
      <c r="ES81" s="70">
        <v>246</v>
      </c>
      <c r="ET81" s="80"/>
      <c r="EU81" s="8" t="s">
        <v>533</v>
      </c>
      <c r="EV81" s="70">
        <v>246</v>
      </c>
      <c r="EW81" s="80"/>
      <c r="EX81" s="8" t="s">
        <v>533</v>
      </c>
      <c r="EY81" s="70">
        <v>246</v>
      </c>
      <c r="EZ81" s="80"/>
      <c r="FA81" s="8" t="s">
        <v>533</v>
      </c>
      <c r="FB81" s="70">
        <v>246</v>
      </c>
      <c r="FC81" s="80"/>
      <c r="FD81" s="8" t="s">
        <v>533</v>
      </c>
      <c r="FE81" s="70">
        <v>246</v>
      </c>
      <c r="FF81" s="80"/>
      <c r="FG81" s="8" t="s">
        <v>533</v>
      </c>
      <c r="FH81" s="70">
        <v>246</v>
      </c>
      <c r="FI81" s="80"/>
      <c r="FJ81" s="8" t="s">
        <v>533</v>
      </c>
      <c r="FK81" s="70">
        <v>246</v>
      </c>
      <c r="FL81" s="80"/>
      <c r="FM81" s="8" t="s">
        <v>533</v>
      </c>
      <c r="FN81" s="70">
        <v>246</v>
      </c>
      <c r="FO81" s="80"/>
      <c r="FP81" s="8" t="s">
        <v>533</v>
      </c>
      <c r="FQ81" s="70">
        <v>246</v>
      </c>
      <c r="FS81" s="8" t="s">
        <v>533</v>
      </c>
      <c r="FT81" s="70">
        <v>246</v>
      </c>
      <c r="FV81" s="8" t="s">
        <v>533</v>
      </c>
      <c r="FW81" s="70">
        <v>246</v>
      </c>
      <c r="FY81" s="8" t="s">
        <v>533</v>
      </c>
      <c r="FZ81" s="70">
        <v>246</v>
      </c>
      <c r="GA81" s="181">
        <f>SUM(ES81:FZ81)</f>
        <v>2952</v>
      </c>
    </row>
    <row r="82" spans="1:183" ht="15">
      <c r="A82" s="9"/>
      <c r="B82" s="9"/>
      <c r="C82" s="9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70"/>
      <c r="AV82" s="8"/>
      <c r="AW82" s="8"/>
      <c r="AX82" s="70"/>
      <c r="AY82" s="8"/>
      <c r="AZ82" s="8"/>
      <c r="BA82" s="8"/>
      <c r="BB82" s="8"/>
      <c r="BC82" s="8"/>
      <c r="BD82" s="70"/>
      <c r="BE82" s="8"/>
      <c r="BF82" s="8"/>
      <c r="BG82" s="70"/>
      <c r="BH82" s="8"/>
      <c r="BI82" s="8"/>
      <c r="BJ82" s="70"/>
      <c r="BK82" s="8"/>
      <c r="BL82" s="8"/>
      <c r="BM82" s="70"/>
      <c r="BN82" s="8"/>
      <c r="BO82" s="8"/>
      <c r="BP82" s="70"/>
      <c r="BQ82" s="48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8"/>
      <c r="CI82" s="8"/>
      <c r="CJ82" s="48">
        <f>CJ50+CJ59+CJ66+CJ73</f>
        <v>81801.65</v>
      </c>
      <c r="CK82" s="8"/>
      <c r="CL82" s="8"/>
      <c r="CM82" s="48">
        <f>CM50+CM59+CM66+CM73</f>
        <v>81814.49</v>
      </c>
      <c r="CN82" s="8"/>
      <c r="CO82" s="8"/>
      <c r="CP82" s="48"/>
      <c r="CQ82" s="8"/>
      <c r="CR82" s="8"/>
      <c r="CS82" s="48"/>
      <c r="CT82" s="8"/>
      <c r="CU82" s="8"/>
      <c r="CV82" s="48"/>
      <c r="CW82" s="8"/>
      <c r="CX82" s="8"/>
      <c r="CY82" s="48"/>
      <c r="CZ82" s="8"/>
      <c r="DA82" s="8"/>
      <c r="DB82" s="48"/>
      <c r="DE82" s="8"/>
      <c r="DF82" s="8"/>
      <c r="DG82" s="48"/>
      <c r="DH82" s="8"/>
      <c r="DI82" s="8"/>
      <c r="DJ82" s="48"/>
      <c r="DK82" s="8"/>
      <c r="DL82" s="8"/>
      <c r="DM82" s="48"/>
      <c r="DN82" s="8"/>
      <c r="DO82" s="8"/>
      <c r="DP82" s="48"/>
      <c r="DQ82" s="8"/>
      <c r="DR82" s="8"/>
      <c r="DS82" s="48"/>
      <c r="DT82" s="8"/>
      <c r="DU82" s="8"/>
      <c r="DV82" s="48"/>
      <c r="DW82" s="8"/>
      <c r="DX82" s="8"/>
      <c r="DY82" s="48"/>
      <c r="DZ82" s="12"/>
      <c r="EA82" s="8"/>
      <c r="EB82" s="48"/>
      <c r="EC82" s="12"/>
      <c r="ED82" s="8"/>
      <c r="EE82" s="48"/>
      <c r="EF82" s="12"/>
      <c r="EG82" s="8"/>
      <c r="EH82" s="48"/>
      <c r="EI82" s="12"/>
      <c r="EJ82" s="8"/>
      <c r="EK82" s="83"/>
      <c r="EL82" s="80"/>
      <c r="EM82" s="8"/>
      <c r="EN82" s="48" t="e">
        <f>EN80+#REF!+EN81</f>
        <v>#REF!</v>
      </c>
      <c r="EO82" s="48"/>
      <c r="EP82" s="159">
        <f>'[1]Лист1'!$EN$81</f>
        <v>69019.8066782107</v>
      </c>
      <c r="EQ82" s="80"/>
      <c r="ER82" s="8"/>
      <c r="ES82" s="48">
        <f>ES80+ES81</f>
        <v>58200.8766782107</v>
      </c>
      <c r="ET82" s="80"/>
      <c r="EU82" s="8"/>
      <c r="EV82" s="48">
        <f>EV80+EV81</f>
        <v>72718.3866782107</v>
      </c>
      <c r="EW82" s="80"/>
      <c r="EX82" s="8"/>
      <c r="EY82" s="48">
        <f>EY80+EY81</f>
        <v>67309.60667821071</v>
      </c>
      <c r="EZ82" s="80"/>
      <c r="FA82" s="8"/>
      <c r="FB82" s="48">
        <f>FB80+FB81</f>
        <v>31320.48667821069</v>
      </c>
      <c r="FC82" s="80"/>
      <c r="FD82" s="8"/>
      <c r="FE82" s="48">
        <f>FE80+FE81</f>
        <v>-16893.443321789295</v>
      </c>
      <c r="FF82" s="80"/>
      <c r="FG82" s="8"/>
      <c r="FH82" s="48">
        <f>FH80+FH81</f>
        <v>-1807.3433217892962</v>
      </c>
      <c r="FI82" s="80"/>
      <c r="FJ82" s="8"/>
      <c r="FK82" s="48">
        <f>FK80+FK81</f>
        <v>26630.71667821071</v>
      </c>
      <c r="FL82" s="80"/>
      <c r="FM82" s="8"/>
      <c r="FN82" s="48">
        <f>FN80+FN81</f>
        <v>40903.3666782107</v>
      </c>
      <c r="FO82" s="80"/>
      <c r="FP82" s="8"/>
      <c r="FQ82" s="48">
        <f>FQ80+FQ81</f>
        <v>49076.7166782107</v>
      </c>
      <c r="FT82" s="48">
        <f>FT80+FT81</f>
        <v>34326.61667821072</v>
      </c>
      <c r="FW82" s="48">
        <f>FW80+FW81</f>
        <v>18115.336678210722</v>
      </c>
      <c r="FZ82" s="178">
        <f>FZ80+FZ81</f>
        <v>-33519.63332178928</v>
      </c>
      <c r="GA82" s="173"/>
    </row>
    <row r="83" spans="1:173" ht="23.25" customHeight="1">
      <c r="A83" s="9"/>
      <c r="B83" s="9"/>
      <c r="C83" s="9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48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12"/>
      <c r="EA83" s="8"/>
      <c r="EB83" s="8"/>
      <c r="EC83" s="12"/>
      <c r="ED83" s="8"/>
      <c r="EE83" s="8"/>
      <c r="EF83" s="12"/>
      <c r="EG83" s="8"/>
      <c r="EH83" s="8"/>
      <c r="EI83" s="12"/>
      <c r="EJ83" s="8"/>
      <c r="EK83" s="84"/>
      <c r="EL83" s="80"/>
      <c r="EM83" s="80"/>
      <c r="EN83" s="80"/>
      <c r="EO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</row>
    <row r="84" spans="1:183" ht="14.25">
      <c r="A84" s="9"/>
      <c r="B84" s="9"/>
      <c r="C84" s="9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48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12"/>
      <c r="EA84" s="8"/>
      <c r="EB84" s="8"/>
      <c r="EC84" s="12"/>
      <c r="ED84" s="8"/>
      <c r="EE84" s="8"/>
      <c r="EF84" s="12"/>
      <c r="EG84" s="8"/>
      <c r="EH84" s="8"/>
      <c r="EI84" s="12"/>
      <c r="EJ84" s="8"/>
      <c r="EK84" s="84"/>
      <c r="EL84" s="80"/>
      <c r="EM84" s="80"/>
      <c r="EN84" s="80"/>
      <c r="EO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X84" s="175" t="s">
        <v>534</v>
      </c>
      <c r="FY84" s="182"/>
      <c r="FZ84" s="182"/>
      <c r="GA84" s="182" t="s">
        <v>670</v>
      </c>
    </row>
    <row r="85" spans="1:183" ht="37.5" customHeight="1">
      <c r="A85" s="9"/>
      <c r="B85" s="9"/>
      <c r="C85" s="9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48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12"/>
      <c r="EA85" s="8"/>
      <c r="EB85" s="8"/>
      <c r="EC85" s="12"/>
      <c r="ED85" s="8"/>
      <c r="EE85" s="8"/>
      <c r="EF85" s="12"/>
      <c r="EG85" s="8"/>
      <c r="EH85" s="8"/>
      <c r="EI85" s="12"/>
      <c r="EJ85" s="8"/>
      <c r="EK85" s="84"/>
      <c r="EL85" s="80"/>
      <c r="EM85" s="80"/>
      <c r="EN85" s="80"/>
      <c r="EO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X85" s="175"/>
      <c r="FY85" s="182"/>
      <c r="FZ85" s="182"/>
      <c r="GA85" s="182"/>
    </row>
    <row r="86" spans="1:183" ht="28.5">
      <c r="A86" s="9"/>
      <c r="B86" s="9"/>
      <c r="C86" s="9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48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12"/>
      <c r="EA86" s="8"/>
      <c r="EB86" s="8"/>
      <c r="EC86" s="12"/>
      <c r="ED86" s="8"/>
      <c r="EE86" s="8"/>
      <c r="EF86" s="12"/>
      <c r="EG86" s="8"/>
      <c r="EH86" s="8"/>
      <c r="EI86" s="12"/>
      <c r="EJ86" s="8"/>
      <c r="EK86" s="84"/>
      <c r="EL86" s="80"/>
      <c r="EM86" s="80"/>
      <c r="EN86" s="80"/>
      <c r="EO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X86" s="183" t="s">
        <v>535</v>
      </c>
      <c r="FY86" s="182"/>
      <c r="FZ86" s="182"/>
      <c r="GA86" s="182" t="s">
        <v>671</v>
      </c>
    </row>
    <row r="87" spans="1:173" ht="12.75">
      <c r="A87" s="9"/>
      <c r="B87" s="9"/>
      <c r="C87" s="9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48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12"/>
      <c r="EA87" s="8"/>
      <c r="EB87" s="8"/>
      <c r="EC87" s="12"/>
      <c r="ED87" s="8"/>
      <c r="EE87" s="8"/>
      <c r="EF87" s="12"/>
      <c r="EG87" s="8"/>
      <c r="EH87" s="8"/>
      <c r="EI87" s="12"/>
      <c r="EJ87" s="8"/>
      <c r="EK87" s="84"/>
      <c r="EL87" s="80"/>
      <c r="EM87" s="80"/>
      <c r="EN87" s="80"/>
      <c r="EO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</row>
    <row r="88" spans="1:173" ht="12.75">
      <c r="A88" s="9"/>
      <c r="B88" s="9"/>
      <c r="C88" s="9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48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12"/>
      <c r="EA88" s="8"/>
      <c r="EB88" s="8"/>
      <c r="EC88" s="12"/>
      <c r="ED88" s="8"/>
      <c r="EE88" s="8"/>
      <c r="EF88" s="12"/>
      <c r="EG88" s="8"/>
      <c r="EH88" s="8"/>
      <c r="EI88" s="12"/>
      <c r="EJ88" s="8"/>
      <c r="EK88" s="84"/>
      <c r="EL88" s="80"/>
      <c r="EM88" s="80"/>
      <c r="EN88" s="80"/>
      <c r="EO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</row>
    <row r="89" spans="1:184" ht="14.25">
      <c r="A89" s="9"/>
      <c r="B89" s="9"/>
      <c r="C89" s="9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74"/>
      <c r="DA89" s="74"/>
      <c r="DB89" s="8"/>
      <c r="DE89" s="74"/>
      <c r="DF89" s="74"/>
      <c r="DG89" s="8"/>
      <c r="DH89" s="74"/>
      <c r="DI89" s="74"/>
      <c r="DJ89" s="8"/>
      <c r="DK89" s="74"/>
      <c r="DL89" s="74"/>
      <c r="DM89" s="8"/>
      <c r="DN89" s="74"/>
      <c r="DO89" s="74"/>
      <c r="DP89" s="8"/>
      <c r="DQ89" s="74"/>
      <c r="DR89" s="74"/>
      <c r="DS89" s="8"/>
      <c r="DT89" s="74"/>
      <c r="DU89" s="74"/>
      <c r="DV89" s="8"/>
      <c r="DW89" s="74"/>
      <c r="DX89" s="74"/>
      <c r="DY89" s="8"/>
      <c r="DZ89" s="75"/>
      <c r="EA89" s="74"/>
      <c r="EB89" s="8"/>
      <c r="EC89" s="75"/>
      <c r="ED89" s="74"/>
      <c r="EE89" s="8"/>
      <c r="EF89" s="75"/>
      <c r="EG89" s="74"/>
      <c r="EH89" s="8"/>
      <c r="EI89" s="75"/>
      <c r="EJ89" s="74"/>
      <c r="EK89" s="8"/>
      <c r="EL89" s="85" t="s">
        <v>534</v>
      </c>
      <c r="EM89" s="86"/>
      <c r="EN89" s="86"/>
      <c r="EO89" s="86"/>
      <c r="EP89" s="86"/>
      <c r="EQ89" s="85"/>
      <c r="ER89" s="86"/>
      <c r="ES89" s="86"/>
      <c r="ET89" s="85"/>
      <c r="EU89" s="86"/>
      <c r="EV89" s="86"/>
      <c r="EW89" s="85"/>
      <c r="EX89" s="86"/>
      <c r="EY89" s="86"/>
      <c r="EZ89" s="85"/>
      <c r="FA89" s="86"/>
      <c r="FB89" s="86"/>
      <c r="FC89" s="85"/>
      <c r="FD89" s="86"/>
      <c r="FE89" s="86"/>
      <c r="FF89" s="85"/>
      <c r="FG89" s="86"/>
      <c r="FH89" s="86"/>
      <c r="FI89" s="85"/>
      <c r="FJ89" s="86"/>
      <c r="FK89" s="86"/>
      <c r="FL89" s="85"/>
      <c r="FM89" s="86"/>
      <c r="FN89" s="86"/>
      <c r="FO89" s="85"/>
      <c r="FP89" s="86"/>
      <c r="FQ89" s="86"/>
      <c r="FW89" s="209" t="s">
        <v>643</v>
      </c>
      <c r="FX89" s="209"/>
      <c r="FY89" s="209"/>
      <c r="FZ89" s="166">
        <f>GA44+GA57+GA64+GA71</f>
        <v>1347224.6599999997</v>
      </c>
      <c r="GB89" s="167"/>
    </row>
    <row r="90" spans="1:184" ht="14.25">
      <c r="A90" s="9"/>
      <c r="B90" s="9"/>
      <c r="C90" s="9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74"/>
      <c r="DA90" s="74"/>
      <c r="DB90" s="8"/>
      <c r="DE90" s="74"/>
      <c r="DF90" s="74"/>
      <c r="DG90" s="8"/>
      <c r="DH90" s="74"/>
      <c r="DI90" s="74"/>
      <c r="DJ90" s="8"/>
      <c r="DK90" s="74"/>
      <c r="DL90" s="74"/>
      <c r="DM90" s="8"/>
      <c r="DN90" s="74"/>
      <c r="DO90" s="74"/>
      <c r="DP90" s="8"/>
      <c r="DQ90" s="74"/>
      <c r="DR90" s="74"/>
      <c r="DS90" s="8"/>
      <c r="DT90" s="74"/>
      <c r="DU90" s="74"/>
      <c r="DV90" s="8"/>
      <c r="DW90" s="74"/>
      <c r="DX90" s="74"/>
      <c r="DY90" s="8"/>
      <c r="DZ90" s="75"/>
      <c r="EA90" s="74"/>
      <c r="EB90" s="8"/>
      <c r="EC90" s="75"/>
      <c r="ED90" s="74"/>
      <c r="EE90" s="8"/>
      <c r="EF90" s="75"/>
      <c r="EG90" s="74"/>
      <c r="EH90" s="8"/>
      <c r="EI90" s="75"/>
      <c r="EJ90" s="74"/>
      <c r="EK90" s="8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W90" s="209" t="s">
        <v>644</v>
      </c>
      <c r="FX90" s="209"/>
      <c r="FY90" s="209"/>
      <c r="FZ90" s="166">
        <f>GA45+GA58+GA65+GA72</f>
        <v>1277620.7499999998</v>
      </c>
      <c r="GB90" s="167"/>
    </row>
    <row r="91" spans="1:184" ht="13.5" customHeight="1">
      <c r="A91" s="9"/>
      <c r="B91" s="9"/>
      <c r="C91" s="9"/>
      <c r="D91" s="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R91" s="72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74"/>
      <c r="DA91" s="74"/>
      <c r="DB91" s="8"/>
      <c r="DE91" s="74"/>
      <c r="DF91" s="74"/>
      <c r="DG91" s="8"/>
      <c r="DH91" s="74"/>
      <c r="DI91" s="74"/>
      <c r="DJ91" s="8"/>
      <c r="DK91" s="74"/>
      <c r="DL91" s="74"/>
      <c r="DM91" s="8"/>
      <c r="DN91" s="74"/>
      <c r="DO91" s="74"/>
      <c r="DP91" s="8"/>
      <c r="DQ91" s="74"/>
      <c r="DR91" s="74"/>
      <c r="DS91" s="8"/>
      <c r="DT91" s="74"/>
      <c r="DU91" s="74"/>
      <c r="DV91" s="8"/>
      <c r="DW91" s="74"/>
      <c r="DX91" s="74"/>
      <c r="DY91" s="8"/>
      <c r="DZ91" s="75"/>
      <c r="EA91" s="74"/>
      <c r="EB91" s="8"/>
      <c r="EC91" s="75"/>
      <c r="ED91" s="74"/>
      <c r="EE91" s="8"/>
      <c r="EF91" s="75"/>
      <c r="EG91" s="74"/>
      <c r="EH91" s="8"/>
      <c r="EI91" s="75"/>
      <c r="EJ91" s="74"/>
      <c r="EK91" s="8"/>
      <c r="EL91" s="87" t="s">
        <v>535</v>
      </c>
      <c r="EM91" s="86"/>
      <c r="EN91" s="86"/>
      <c r="EO91" s="86"/>
      <c r="EP91" s="86"/>
      <c r="EQ91" s="87"/>
      <c r="ER91" s="86"/>
      <c r="ES91" s="86"/>
      <c r="ET91" s="87"/>
      <c r="EU91" s="86"/>
      <c r="EV91" s="86"/>
      <c r="EW91" s="87"/>
      <c r="EX91" s="86"/>
      <c r="EY91" s="86"/>
      <c r="EZ91" s="87"/>
      <c r="FA91" s="86"/>
      <c r="FB91" s="86"/>
      <c r="FC91" s="87"/>
      <c r="FD91" s="86"/>
      <c r="FE91" s="86"/>
      <c r="FF91" s="87"/>
      <c r="FG91" s="86"/>
      <c r="FH91" s="86"/>
      <c r="FI91" s="87"/>
      <c r="FJ91" s="86"/>
      <c r="FK91" s="86"/>
      <c r="FL91" s="87"/>
      <c r="FM91" s="86"/>
      <c r="FN91" s="86"/>
      <c r="FO91" s="87"/>
      <c r="FP91" s="86"/>
      <c r="FQ91" s="86"/>
      <c r="FW91" s="209" t="s">
        <v>645</v>
      </c>
      <c r="FX91" s="209"/>
      <c r="FY91" s="209"/>
      <c r="FZ91" s="166">
        <f>GA49+GA59+GA66+GA73</f>
        <v>1241733.2199999997</v>
      </c>
      <c r="GB91" s="167"/>
    </row>
    <row r="92" spans="1:184" ht="14.25" customHeight="1">
      <c r="A92" s="9"/>
      <c r="B92" s="9"/>
      <c r="C92" s="9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R92" s="46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74"/>
      <c r="DB92" s="74"/>
      <c r="DC92" s="8"/>
      <c r="DE92" s="8"/>
      <c r="DF92" s="74"/>
      <c r="DG92" s="74"/>
      <c r="DH92" s="8"/>
      <c r="DI92" s="74"/>
      <c r="DJ92" s="74"/>
      <c r="DK92" s="8"/>
      <c r="DL92" s="74"/>
      <c r="DM92" s="74"/>
      <c r="DN92" s="8"/>
      <c r="DO92" s="74"/>
      <c r="DP92" s="74"/>
      <c r="DQ92" s="8"/>
      <c r="DR92" s="74"/>
      <c r="DS92" s="74"/>
      <c r="DT92" s="8"/>
      <c r="DU92" s="74"/>
      <c r="DV92" s="74"/>
      <c r="DW92" s="8"/>
      <c r="DX92" s="74"/>
      <c r="DY92" s="74"/>
      <c r="DZ92" s="12"/>
      <c r="EA92" s="74"/>
      <c r="EB92" s="74"/>
      <c r="EC92" s="12"/>
      <c r="ED92" s="74"/>
      <c r="EE92" s="74"/>
      <c r="EF92" s="12"/>
      <c r="EG92" s="74"/>
      <c r="EH92" s="74"/>
      <c r="EI92" s="12"/>
      <c r="EJ92" s="74"/>
      <c r="EK92" s="74"/>
      <c r="EL92" s="80"/>
      <c r="EM92" s="81"/>
      <c r="EN92" s="81"/>
      <c r="EO92" s="81"/>
      <c r="EP92" s="81"/>
      <c r="EQ92" s="80"/>
      <c r="ER92" s="81"/>
      <c r="ES92" s="81"/>
      <c r="ET92" s="80"/>
      <c r="EU92" s="81"/>
      <c r="EV92" s="81"/>
      <c r="EW92" s="80"/>
      <c r="EX92" s="81"/>
      <c r="EY92" s="81"/>
      <c r="EZ92" s="80"/>
      <c r="FA92" s="81"/>
      <c r="FB92" s="81"/>
      <c r="FC92" s="80"/>
      <c r="FD92" s="81"/>
      <c r="FE92" s="81"/>
      <c r="FF92" s="80"/>
      <c r="FG92" s="81"/>
      <c r="FH92" s="81"/>
      <c r="FI92" s="80"/>
      <c r="FJ92" s="81"/>
      <c r="FK92" s="81"/>
      <c r="FL92" s="80"/>
      <c r="FM92" s="81"/>
      <c r="FN92" s="81"/>
      <c r="FO92" s="80"/>
      <c r="FP92" s="81"/>
      <c r="FQ92" s="81"/>
      <c r="FW92" s="209" t="s">
        <v>646</v>
      </c>
      <c r="FX92" s="209"/>
      <c r="FY92" s="209"/>
      <c r="FZ92" s="166">
        <f>FZ91-FZ90</f>
        <v>-35887.53000000003</v>
      </c>
      <c r="GB92" s="167"/>
    </row>
    <row r="93" spans="1:184" ht="12.75">
      <c r="A93" s="9"/>
      <c r="B93" s="9"/>
      <c r="C93" s="9"/>
      <c r="D93" s="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R93" s="72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74"/>
      <c r="DB93" s="74"/>
      <c r="DC93" s="8"/>
      <c r="DE93" s="8"/>
      <c r="DF93" s="74"/>
      <c r="DG93" s="74"/>
      <c r="DH93" s="8"/>
      <c r="DI93" s="74"/>
      <c r="DJ93" s="74"/>
      <c r="DK93" s="8"/>
      <c r="DL93" s="74"/>
      <c r="DM93" s="74"/>
      <c r="DN93" s="8"/>
      <c r="DO93" s="74"/>
      <c r="DP93" s="74"/>
      <c r="DQ93" s="8"/>
      <c r="DR93" s="74"/>
      <c r="DS93" s="74"/>
      <c r="DT93" s="8"/>
      <c r="DU93" s="74"/>
      <c r="DV93" s="74"/>
      <c r="DW93" s="8"/>
      <c r="DX93" s="74"/>
      <c r="DY93" s="74"/>
      <c r="DZ93" s="12"/>
      <c r="EA93" s="74"/>
      <c r="EB93" s="74"/>
      <c r="EC93" s="12"/>
      <c r="ED93" s="74"/>
      <c r="EE93" s="74"/>
      <c r="EF93" s="12"/>
      <c r="EG93" s="74"/>
      <c r="EH93" s="74"/>
      <c r="EI93" s="12"/>
      <c r="EJ93" s="74"/>
      <c r="EK93" s="74"/>
      <c r="EL93" s="80"/>
      <c r="EM93" s="81"/>
      <c r="EN93" s="81"/>
      <c r="EO93" s="81"/>
      <c r="EP93" s="81"/>
      <c r="EQ93" s="80"/>
      <c r="ER93" s="81"/>
      <c r="ES93" s="81"/>
      <c r="ET93" s="80"/>
      <c r="EU93" s="81"/>
      <c r="EV93" s="81"/>
      <c r="EW93" s="80"/>
      <c r="EX93" s="81"/>
      <c r="EY93" s="81"/>
      <c r="EZ93" s="80"/>
      <c r="FA93" s="81"/>
      <c r="FB93" s="81"/>
      <c r="FC93" s="80"/>
      <c r="FD93" s="81"/>
      <c r="FE93" s="81"/>
      <c r="FF93" s="80"/>
      <c r="FG93" s="81"/>
      <c r="FH93" s="81"/>
      <c r="FI93" s="80"/>
      <c r="FJ93" s="81"/>
      <c r="FK93" s="81"/>
      <c r="FL93" s="80"/>
      <c r="FM93" s="81"/>
      <c r="FN93" s="81"/>
      <c r="FO93" s="80"/>
      <c r="FP93" s="81"/>
      <c r="FQ93" s="81"/>
      <c r="FW93" s="210" t="s">
        <v>647</v>
      </c>
      <c r="FX93" s="210"/>
      <c r="FY93" s="210"/>
      <c r="FZ93" s="166">
        <f>FZ90-FZ89</f>
        <v>-69603.90999999992</v>
      </c>
      <c r="GB93" s="167"/>
    </row>
    <row r="94" spans="1:184" ht="12.75">
      <c r="A94" s="9"/>
      <c r="B94" s="9"/>
      <c r="C94" s="9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R94" s="72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74"/>
      <c r="DB94" s="74"/>
      <c r="DC94" s="8"/>
      <c r="DE94" s="8"/>
      <c r="DF94" s="74"/>
      <c r="DG94" s="74"/>
      <c r="DH94" s="8"/>
      <c r="DI94" s="74"/>
      <c r="DJ94" s="74"/>
      <c r="DK94" s="8"/>
      <c r="DL94" s="74"/>
      <c r="DM94" s="74"/>
      <c r="DN94" s="8"/>
      <c r="DO94" s="74"/>
      <c r="DP94" s="74"/>
      <c r="DQ94" s="8"/>
      <c r="DR94" s="74"/>
      <c r="DS94" s="74"/>
      <c r="DT94" s="8"/>
      <c r="DU94" s="74"/>
      <c r="DV94" s="74"/>
      <c r="DW94" s="8"/>
      <c r="DX94" s="74"/>
      <c r="DY94" s="74"/>
      <c r="DZ94" s="12"/>
      <c r="EA94" s="74"/>
      <c r="EB94" s="74"/>
      <c r="EC94" s="12"/>
      <c r="ED94" s="74"/>
      <c r="EE94" s="74"/>
      <c r="EF94" s="12"/>
      <c r="EG94" s="74"/>
      <c r="EH94" s="74"/>
      <c r="EI94" s="12"/>
      <c r="EJ94" s="74"/>
      <c r="EK94" s="74"/>
      <c r="EL94" s="80"/>
      <c r="EM94" s="81"/>
      <c r="EN94" s="81"/>
      <c r="EO94" s="81"/>
      <c r="EP94" s="81"/>
      <c r="EQ94" s="80"/>
      <c r="ER94" s="81"/>
      <c r="ES94" s="81"/>
      <c r="ET94" s="80"/>
      <c r="EU94" s="81"/>
      <c r="EV94" s="81"/>
      <c r="EW94" s="80"/>
      <c r="EX94" s="81"/>
      <c r="EY94" s="81"/>
      <c r="EZ94" s="80"/>
      <c r="FA94" s="81"/>
      <c r="FB94" s="81"/>
      <c r="FC94" s="80"/>
      <c r="FD94" s="81"/>
      <c r="FE94" s="81"/>
      <c r="FF94" s="80"/>
      <c r="FG94" s="81"/>
      <c r="FH94" s="81"/>
      <c r="FI94" s="80"/>
      <c r="FJ94" s="81"/>
      <c r="FK94" s="81"/>
      <c r="FL94" s="80"/>
      <c r="FM94" s="81"/>
      <c r="FN94" s="81"/>
      <c r="FO94" s="80"/>
      <c r="FP94" s="81"/>
      <c r="FQ94" s="81"/>
      <c r="FW94" s="211" t="s">
        <v>648</v>
      </c>
      <c r="FX94" s="212"/>
      <c r="FY94" s="213"/>
      <c r="FZ94" s="168">
        <f>EP82</f>
        <v>69019.8066782107</v>
      </c>
      <c r="GB94" s="167"/>
    </row>
    <row r="95" spans="1:184" ht="15">
      <c r="A95" s="9"/>
      <c r="B95" s="9"/>
      <c r="C95" s="9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R95" s="72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6"/>
      <c r="CF95" s="73"/>
      <c r="CG95" s="77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12"/>
      <c r="EA95" s="8"/>
      <c r="EB95" s="8"/>
      <c r="EC95" s="12"/>
      <c r="ED95" s="8"/>
      <c r="EE95" s="8"/>
      <c r="EF95" s="12"/>
      <c r="EG95" s="8"/>
      <c r="EH95" s="8"/>
      <c r="EI95" s="12"/>
      <c r="EJ95" s="8"/>
      <c r="EK95" s="8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  <c r="FK95" s="80"/>
      <c r="FL95" s="80"/>
      <c r="FM95" s="80"/>
      <c r="FN95" s="80"/>
      <c r="FO95" s="80"/>
      <c r="FP95" s="80"/>
      <c r="FQ95" s="80"/>
      <c r="FW95" s="214" t="s">
        <v>649</v>
      </c>
      <c r="FX95" s="214"/>
      <c r="FY95" s="214"/>
      <c r="FZ95" s="172">
        <f>FZ94+FZ93+FZ92+FZ96</f>
        <v>-33519.63332178924</v>
      </c>
      <c r="GA95" s="169"/>
      <c r="GB95" s="167"/>
    </row>
    <row r="96" spans="1:184" ht="12.75">
      <c r="A96" s="9"/>
      <c r="B96" s="9"/>
      <c r="C96" s="9"/>
      <c r="D96" s="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12"/>
      <c r="EA96" s="8"/>
      <c r="EB96" s="8"/>
      <c r="EC96" s="12"/>
      <c r="ED96" s="8"/>
      <c r="EE96" s="8"/>
      <c r="EF96" s="12"/>
      <c r="EG96" s="8"/>
      <c r="EH96" s="8"/>
      <c r="EI96" s="12"/>
      <c r="EJ96" s="8"/>
      <c r="EK96" s="8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W96" s="208" t="s">
        <v>669</v>
      </c>
      <c r="FX96" s="208"/>
      <c r="FY96" s="208"/>
      <c r="FZ96" s="170">
        <f>GA81</f>
        <v>2952</v>
      </c>
      <c r="GB96" s="167"/>
    </row>
    <row r="97" spans="1:184" ht="12.75">
      <c r="A97" s="9"/>
      <c r="B97" s="9"/>
      <c r="C97" s="9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12"/>
      <c r="EA97" s="8"/>
      <c r="EB97" s="8"/>
      <c r="EC97" s="12"/>
      <c r="ED97" s="8"/>
      <c r="EE97" s="8"/>
      <c r="EF97" s="12"/>
      <c r="EG97" s="8"/>
      <c r="EH97" s="8"/>
      <c r="EI97" s="12"/>
      <c r="EJ97" s="8"/>
      <c r="EK97" s="8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W97" s="210" t="s">
        <v>650</v>
      </c>
      <c r="FX97" s="210"/>
      <c r="FY97" s="210"/>
      <c r="FZ97" s="166">
        <f>FZ23+FZ19+FT20+FT21+FQ23+FN19+FN20+FH19+FE20+FE22+FE24+FE25+FE26+FE27+FE29+FE30+FE31+FE33+FE34+FE35+FE36+FE37+FB25+FB23+FB22+FB21+FB19+EY22+EY24+EY25+EY26+EY27+ES19+ES20+ES21+ES29</f>
        <v>94280.25</v>
      </c>
      <c r="GA97" s="206" t="s">
        <v>651</v>
      </c>
      <c r="GB97" s="207"/>
    </row>
    <row r="98" spans="1:182" ht="12.75">
      <c r="A98" s="9"/>
      <c r="B98" s="9"/>
      <c r="C98" s="9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12"/>
      <c r="EA98" s="8"/>
      <c r="EB98" s="8"/>
      <c r="EC98" s="12"/>
      <c r="ED98" s="8"/>
      <c r="EE98" s="8"/>
      <c r="EF98" s="12"/>
      <c r="EG98" s="8"/>
      <c r="EH98" s="8"/>
      <c r="EI98" s="12"/>
      <c r="EJ98" s="8"/>
      <c r="EK98" s="8"/>
      <c r="EL98" s="12"/>
      <c r="EM98" s="8"/>
      <c r="EN98" s="8"/>
      <c r="EO98" s="8"/>
      <c r="EP98" s="8"/>
      <c r="EQ98" s="12"/>
      <c r="ER98" s="8"/>
      <c r="ES98" s="8"/>
      <c r="ET98" s="12"/>
      <c r="EU98" s="8"/>
      <c r="EV98" s="8"/>
      <c r="EW98" s="12"/>
      <c r="EX98" s="8"/>
      <c r="EY98" s="8"/>
      <c r="EZ98" s="12"/>
      <c r="FA98" s="8"/>
      <c r="FB98" s="8"/>
      <c r="FC98" s="12"/>
      <c r="FD98" s="8"/>
      <c r="FE98" s="8"/>
      <c r="FF98" s="12"/>
      <c r="FG98" s="8"/>
      <c r="FH98" s="8"/>
      <c r="FI98" s="12"/>
      <c r="FJ98" s="8"/>
      <c r="FK98" s="8"/>
      <c r="FL98" s="12"/>
      <c r="FM98" s="8"/>
      <c r="FN98" s="8"/>
      <c r="FO98" s="12"/>
      <c r="FP98" s="8"/>
      <c r="FQ98" s="8"/>
      <c r="FW98" s="208" t="s">
        <v>664</v>
      </c>
      <c r="FX98" s="208"/>
      <c r="FY98" s="208"/>
      <c r="FZ98" s="170">
        <v>50412</v>
      </c>
    </row>
    <row r="99" spans="1:182" ht="12.75">
      <c r="A99" s="9"/>
      <c r="B99" s="9"/>
      <c r="C99" s="9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12"/>
      <c r="EA99" s="8"/>
      <c r="EB99" s="8"/>
      <c r="EC99" s="12"/>
      <c r="ED99" s="8"/>
      <c r="EE99" s="8"/>
      <c r="EF99" s="12"/>
      <c r="EG99" s="8"/>
      <c r="EH99" s="8"/>
      <c r="EI99" s="12"/>
      <c r="EJ99" s="8"/>
      <c r="EK99" s="8"/>
      <c r="EL99" s="12"/>
      <c r="EM99" s="8"/>
      <c r="EN99" s="8"/>
      <c r="EO99" s="8"/>
      <c r="EP99" s="8"/>
      <c r="EQ99" s="12"/>
      <c r="ER99" s="8"/>
      <c r="ES99" s="8"/>
      <c r="ET99" s="12"/>
      <c r="EU99" s="8"/>
      <c r="EV99" s="8"/>
      <c r="EW99" s="12"/>
      <c r="EX99" s="8"/>
      <c r="EY99" s="8"/>
      <c r="EZ99" s="12"/>
      <c r="FA99" s="8"/>
      <c r="FB99" s="8"/>
      <c r="FC99" s="12"/>
      <c r="FD99" s="8"/>
      <c r="FE99" s="8"/>
      <c r="FF99" s="12"/>
      <c r="FG99" s="8"/>
      <c r="FH99" s="8"/>
      <c r="FI99" s="12"/>
      <c r="FJ99" s="8"/>
      <c r="FK99" s="8"/>
      <c r="FL99" s="12"/>
      <c r="FM99" s="8"/>
      <c r="FN99" s="8"/>
      <c r="FO99" s="12"/>
      <c r="FP99" s="8"/>
      <c r="FQ99" s="8"/>
      <c r="FW99" s="208" t="s">
        <v>665</v>
      </c>
      <c r="FX99" s="208"/>
      <c r="FY99" s="208"/>
      <c r="FZ99" s="170">
        <v>-26599</v>
      </c>
    </row>
    <row r="100" spans="1:182" ht="12.75">
      <c r="A100" s="9"/>
      <c r="B100" s="9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12"/>
      <c r="EA100" s="8"/>
      <c r="EB100" s="8"/>
      <c r="EC100" s="12"/>
      <c r="ED100" s="8"/>
      <c r="EE100" s="8"/>
      <c r="EF100" s="12"/>
      <c r="EG100" s="8"/>
      <c r="EH100" s="8"/>
      <c r="EI100" s="12"/>
      <c r="EJ100" s="8"/>
      <c r="EK100" s="8"/>
      <c r="EL100" s="12"/>
      <c r="EM100" s="8"/>
      <c r="EN100" s="8"/>
      <c r="EO100" s="8"/>
      <c r="EP100" s="8"/>
      <c r="EQ100" s="12"/>
      <c r="ER100" s="8"/>
      <c r="ES100" s="8"/>
      <c r="ET100" s="12"/>
      <c r="EU100" s="8"/>
      <c r="EV100" s="8"/>
      <c r="EW100" s="12"/>
      <c r="EX100" s="8"/>
      <c r="EY100" s="8"/>
      <c r="EZ100" s="12"/>
      <c r="FA100" s="8"/>
      <c r="FB100" s="8"/>
      <c r="FC100" s="12"/>
      <c r="FD100" s="8"/>
      <c r="FE100" s="8"/>
      <c r="FF100" s="12"/>
      <c r="FG100" s="8"/>
      <c r="FH100" s="8"/>
      <c r="FI100" s="12"/>
      <c r="FJ100" s="8"/>
      <c r="FK100" s="8"/>
      <c r="FL100" s="12"/>
      <c r="FM100" s="8"/>
      <c r="FN100" s="8"/>
      <c r="FO100" s="12"/>
      <c r="FP100" s="8"/>
      <c r="FQ100" s="8"/>
      <c r="FW100" s="208" t="s">
        <v>666</v>
      </c>
      <c r="FX100" s="208"/>
      <c r="FY100" s="208"/>
      <c r="FZ100" s="170">
        <f>FZ98+FZ99</f>
        <v>23813</v>
      </c>
    </row>
    <row r="101" spans="1:182" ht="12.75">
      <c r="A101" s="9"/>
      <c r="B101" s="9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12"/>
      <c r="EA101" s="8"/>
      <c r="EB101" s="8"/>
      <c r="EC101" s="12"/>
      <c r="ED101" s="8"/>
      <c r="EE101" s="8"/>
      <c r="EF101" s="12"/>
      <c r="EG101" s="8"/>
      <c r="EH101" s="8"/>
      <c r="EI101" s="12"/>
      <c r="EJ101" s="8"/>
      <c r="EK101" s="8"/>
      <c r="EL101" s="12"/>
      <c r="EM101" s="8"/>
      <c r="EN101" s="8"/>
      <c r="EO101" s="8"/>
      <c r="EP101" s="8"/>
      <c r="EQ101" s="12"/>
      <c r="ER101" s="8"/>
      <c r="ES101" s="8"/>
      <c r="ET101" s="12"/>
      <c r="EU101" s="8"/>
      <c r="EV101" s="8"/>
      <c r="EW101" s="12"/>
      <c r="EX101" s="8"/>
      <c r="EY101" s="8"/>
      <c r="EZ101" s="12"/>
      <c r="FA101" s="8"/>
      <c r="FB101" s="8"/>
      <c r="FC101" s="12"/>
      <c r="FD101" s="8"/>
      <c r="FE101" s="8"/>
      <c r="FF101" s="12"/>
      <c r="FG101" s="8"/>
      <c r="FH101" s="8"/>
      <c r="FI101" s="12"/>
      <c r="FJ101" s="8"/>
      <c r="FK101" s="8"/>
      <c r="FL101" s="12"/>
      <c r="FM101" s="8"/>
      <c r="FN101" s="8"/>
      <c r="FO101" s="12"/>
      <c r="FP101" s="8"/>
      <c r="FQ101" s="8"/>
      <c r="FW101" s="208" t="s">
        <v>667</v>
      </c>
      <c r="FX101" s="208"/>
      <c r="FY101" s="208"/>
      <c r="FZ101" s="170">
        <f>FZ100-FZ97</f>
        <v>-70467.25</v>
      </c>
    </row>
    <row r="102" spans="1:182" ht="12.75">
      <c r="A102" s="9"/>
      <c r="B102" s="9"/>
      <c r="C102" s="9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12"/>
      <c r="EA102" s="8"/>
      <c r="EB102" s="8"/>
      <c r="EC102" s="12"/>
      <c r="ED102" s="8"/>
      <c r="EE102" s="8"/>
      <c r="EF102" s="12"/>
      <c r="EG102" s="8"/>
      <c r="EH102" s="8"/>
      <c r="EI102" s="12"/>
      <c r="EJ102" s="8"/>
      <c r="EK102" s="8"/>
      <c r="EL102" s="12"/>
      <c r="EM102" s="8"/>
      <c r="EN102" s="8"/>
      <c r="EO102" s="8"/>
      <c r="EP102" s="8"/>
      <c r="EQ102" s="12"/>
      <c r="ER102" s="8"/>
      <c r="ES102" s="8"/>
      <c r="ET102" s="12"/>
      <c r="EU102" s="8"/>
      <c r="EV102" s="8"/>
      <c r="EW102" s="12"/>
      <c r="EX102" s="8"/>
      <c r="EY102" s="8"/>
      <c r="EZ102" s="12"/>
      <c r="FA102" s="8"/>
      <c r="FB102" s="8"/>
      <c r="FC102" s="12"/>
      <c r="FD102" s="8"/>
      <c r="FE102" s="8"/>
      <c r="FF102" s="12"/>
      <c r="FG102" s="8"/>
      <c r="FH102" s="8"/>
      <c r="FI102" s="12"/>
      <c r="FJ102" s="8"/>
      <c r="FK102" s="8"/>
      <c r="FL102" s="12"/>
      <c r="FM102" s="8"/>
      <c r="FN102" s="8"/>
      <c r="FO102" s="12"/>
      <c r="FP102" s="8"/>
      <c r="FQ102" s="8"/>
      <c r="FW102" s="208" t="s">
        <v>668</v>
      </c>
      <c r="FX102" s="208"/>
      <c r="FY102" s="208"/>
      <c r="FZ102" s="180">
        <f>FZ93-FZ101</f>
        <v>863.3400000000838</v>
      </c>
    </row>
    <row r="103" spans="1:173" ht="12.75">
      <c r="A103" s="9"/>
      <c r="B103" s="9"/>
      <c r="C103" s="9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12"/>
      <c r="EA103" s="8"/>
      <c r="EB103" s="8"/>
      <c r="EC103" s="12"/>
      <c r="ED103" s="8"/>
      <c r="EE103" s="8"/>
      <c r="EF103" s="12"/>
      <c r="EG103" s="8"/>
      <c r="EH103" s="8"/>
      <c r="EI103" s="12"/>
      <c r="EJ103" s="8"/>
      <c r="EK103" s="8"/>
      <c r="EL103" s="12"/>
      <c r="EM103" s="8"/>
      <c r="EN103" s="8"/>
      <c r="EO103" s="8"/>
      <c r="EP103" s="8"/>
      <c r="EQ103" s="12"/>
      <c r="ER103" s="8"/>
      <c r="ES103" s="8"/>
      <c r="ET103" s="12"/>
      <c r="EU103" s="8"/>
      <c r="EV103" s="8"/>
      <c r="EW103" s="12"/>
      <c r="EX103" s="8"/>
      <c r="EY103" s="8"/>
      <c r="EZ103" s="12"/>
      <c r="FA103" s="8"/>
      <c r="FB103" s="8"/>
      <c r="FC103" s="12"/>
      <c r="FD103" s="8"/>
      <c r="FE103" s="8"/>
      <c r="FF103" s="12"/>
      <c r="FG103" s="8"/>
      <c r="FH103" s="8"/>
      <c r="FI103" s="12"/>
      <c r="FJ103" s="8"/>
      <c r="FK103" s="8"/>
      <c r="FL103" s="12"/>
      <c r="FM103" s="8"/>
      <c r="FN103" s="8"/>
      <c r="FO103" s="12"/>
      <c r="FP103" s="8"/>
      <c r="FQ103" s="8"/>
    </row>
    <row r="104" spans="1:173" ht="12.75">
      <c r="A104" s="9"/>
      <c r="B104" s="9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12"/>
      <c r="EA104" s="8"/>
      <c r="EB104" s="8"/>
      <c r="EC104" s="12"/>
      <c r="ED104" s="8"/>
      <c r="EE104" s="8"/>
      <c r="EF104" s="12"/>
      <c r="EG104" s="8"/>
      <c r="EH104" s="8"/>
      <c r="EI104" s="12"/>
      <c r="EJ104" s="8"/>
      <c r="EK104" s="8"/>
      <c r="EL104" s="12"/>
      <c r="EM104" s="8"/>
      <c r="EN104" s="8"/>
      <c r="EO104" s="8"/>
      <c r="EP104" s="8"/>
      <c r="EQ104" s="12"/>
      <c r="ER104" s="8"/>
      <c r="ES104" s="8"/>
      <c r="ET104" s="12"/>
      <c r="EU104" s="8"/>
      <c r="EV104" s="8"/>
      <c r="EW104" s="12"/>
      <c r="EX104" s="8"/>
      <c r="EY104" s="8"/>
      <c r="EZ104" s="12"/>
      <c r="FA104" s="8"/>
      <c r="FB104" s="8"/>
      <c r="FC104" s="12"/>
      <c r="FD104" s="8"/>
      <c r="FE104" s="8"/>
      <c r="FF104" s="12"/>
      <c r="FG104" s="8"/>
      <c r="FH104" s="8"/>
      <c r="FI104" s="12"/>
      <c r="FJ104" s="8"/>
      <c r="FK104" s="8"/>
      <c r="FL104" s="12"/>
      <c r="FM104" s="8"/>
      <c r="FN104" s="8"/>
      <c r="FO104" s="12"/>
      <c r="FP104" s="8"/>
      <c r="FQ104" s="8"/>
    </row>
    <row r="105" spans="1:173" ht="12.75">
      <c r="A105" s="9"/>
      <c r="B105" s="9"/>
      <c r="C105" s="9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12"/>
      <c r="EA105" s="8"/>
      <c r="EB105" s="8"/>
      <c r="EC105" s="12"/>
      <c r="ED105" s="8"/>
      <c r="EE105" s="8"/>
      <c r="EF105" s="12"/>
      <c r="EG105" s="8"/>
      <c r="EH105" s="8"/>
      <c r="EI105" s="12"/>
      <c r="EJ105" s="8"/>
      <c r="EK105" s="8"/>
      <c r="EL105" s="12"/>
      <c r="EM105" s="8"/>
      <c r="EN105" s="8"/>
      <c r="EO105" s="8"/>
      <c r="EP105" s="8"/>
      <c r="EQ105" s="12"/>
      <c r="ER105" s="8"/>
      <c r="ES105" s="8"/>
      <c r="ET105" s="12"/>
      <c r="EU105" s="8"/>
      <c r="EV105" s="8"/>
      <c r="EW105" s="12"/>
      <c r="EX105" s="8"/>
      <c r="EY105" s="8"/>
      <c r="EZ105" s="12"/>
      <c r="FA105" s="8"/>
      <c r="FB105" s="8"/>
      <c r="FC105" s="12"/>
      <c r="FD105" s="8"/>
      <c r="FE105" s="8"/>
      <c r="FF105" s="12"/>
      <c r="FG105" s="8"/>
      <c r="FH105" s="8"/>
      <c r="FI105" s="12"/>
      <c r="FJ105" s="8"/>
      <c r="FK105" s="8"/>
      <c r="FL105" s="12"/>
      <c r="FM105" s="8"/>
      <c r="FN105" s="8"/>
      <c r="FO105" s="12"/>
      <c r="FP105" s="8"/>
      <c r="FQ105" s="8"/>
    </row>
    <row r="106" spans="1:173" ht="12.75">
      <c r="A106" s="9"/>
      <c r="B106" s="9"/>
      <c r="C106" s="9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12"/>
      <c r="EA106" s="8"/>
      <c r="EB106" s="8"/>
      <c r="EC106" s="12"/>
      <c r="ED106" s="8"/>
      <c r="EE106" s="8"/>
      <c r="EF106" s="12"/>
      <c r="EG106" s="8"/>
      <c r="EH106" s="8"/>
      <c r="EI106" s="12"/>
      <c r="EJ106" s="8"/>
      <c r="EK106" s="8"/>
      <c r="EL106" s="12"/>
      <c r="EM106" s="8"/>
      <c r="EN106" s="8"/>
      <c r="EO106" s="8"/>
      <c r="EP106" s="8"/>
      <c r="EQ106" s="12"/>
      <c r="ER106" s="8"/>
      <c r="ES106" s="8"/>
      <c r="ET106" s="12"/>
      <c r="EU106" s="8"/>
      <c r="EV106" s="8"/>
      <c r="EW106" s="12"/>
      <c r="EX106" s="8"/>
      <c r="EY106" s="8"/>
      <c r="EZ106" s="12"/>
      <c r="FA106" s="8"/>
      <c r="FB106" s="8"/>
      <c r="FC106" s="12"/>
      <c r="FD106" s="8"/>
      <c r="FE106" s="8"/>
      <c r="FF106" s="12"/>
      <c r="FG106" s="8"/>
      <c r="FH106" s="8"/>
      <c r="FI106" s="12"/>
      <c r="FJ106" s="8"/>
      <c r="FK106" s="8"/>
      <c r="FL106" s="12"/>
      <c r="FM106" s="8"/>
      <c r="FN106" s="8"/>
      <c r="FO106" s="12"/>
      <c r="FP106" s="8"/>
      <c r="FQ106" s="8"/>
    </row>
    <row r="107" spans="1:173" ht="12.75">
      <c r="A107" s="9"/>
      <c r="B107" s="9"/>
      <c r="C107" s="9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12"/>
      <c r="EA107" s="8"/>
      <c r="EB107" s="8"/>
      <c r="EC107" s="12"/>
      <c r="ED107" s="8"/>
      <c r="EE107" s="8"/>
      <c r="EF107" s="12"/>
      <c r="EG107" s="8"/>
      <c r="EH107" s="8"/>
      <c r="EI107" s="12"/>
      <c r="EJ107" s="8"/>
      <c r="EK107" s="8"/>
      <c r="EL107" s="12"/>
      <c r="EM107" s="8"/>
      <c r="EN107" s="8"/>
      <c r="EO107" s="8"/>
      <c r="EP107" s="8"/>
      <c r="EQ107" s="12"/>
      <c r="ER107" s="8"/>
      <c r="ES107" s="8"/>
      <c r="ET107" s="12"/>
      <c r="EU107" s="8"/>
      <c r="EV107" s="8"/>
      <c r="EW107" s="12"/>
      <c r="EX107" s="8"/>
      <c r="EY107" s="8"/>
      <c r="EZ107" s="12"/>
      <c r="FA107" s="8"/>
      <c r="FB107" s="8"/>
      <c r="FC107" s="12"/>
      <c r="FD107" s="8"/>
      <c r="FE107" s="8"/>
      <c r="FF107" s="12"/>
      <c r="FG107" s="8"/>
      <c r="FH107" s="8"/>
      <c r="FI107" s="12"/>
      <c r="FJ107" s="8"/>
      <c r="FK107" s="8"/>
      <c r="FL107" s="12"/>
      <c r="FM107" s="8"/>
      <c r="FN107" s="8"/>
      <c r="FO107" s="12"/>
      <c r="FP107" s="8"/>
      <c r="FQ107" s="8"/>
    </row>
    <row r="108" spans="1:173" ht="12.75">
      <c r="A108" s="9"/>
      <c r="B108" s="9"/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12"/>
      <c r="EA108" s="8"/>
      <c r="EB108" s="8"/>
      <c r="EC108" s="12"/>
      <c r="ED108" s="8"/>
      <c r="EE108" s="8"/>
      <c r="EF108" s="12"/>
      <c r="EG108" s="8"/>
      <c r="EH108" s="8"/>
      <c r="EI108" s="12"/>
      <c r="EJ108" s="8"/>
      <c r="EK108" s="8"/>
      <c r="EL108" s="12"/>
      <c r="EM108" s="8"/>
      <c r="EN108" s="8"/>
      <c r="EO108" s="8"/>
      <c r="EP108" s="8"/>
      <c r="EQ108" s="12"/>
      <c r="ER108" s="8"/>
      <c r="ES108" s="8"/>
      <c r="ET108" s="12"/>
      <c r="EU108" s="8"/>
      <c r="EV108" s="8"/>
      <c r="EW108" s="12"/>
      <c r="EX108" s="8"/>
      <c r="EY108" s="8"/>
      <c r="EZ108" s="12"/>
      <c r="FA108" s="8"/>
      <c r="FB108" s="8"/>
      <c r="FC108" s="12"/>
      <c r="FD108" s="8"/>
      <c r="FE108" s="8"/>
      <c r="FF108" s="12"/>
      <c r="FG108" s="8"/>
      <c r="FH108" s="8"/>
      <c r="FI108" s="12"/>
      <c r="FJ108" s="8"/>
      <c r="FK108" s="8"/>
      <c r="FL108" s="12"/>
      <c r="FM108" s="8"/>
      <c r="FN108" s="8"/>
      <c r="FO108" s="12"/>
      <c r="FP108" s="8"/>
      <c r="FQ108" s="8"/>
    </row>
    <row r="109" spans="1:173" ht="12.75">
      <c r="A109" s="9"/>
      <c r="B109" s="9"/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12"/>
      <c r="EA109" s="8"/>
      <c r="EB109" s="8"/>
      <c r="EC109" s="12"/>
      <c r="ED109" s="8"/>
      <c r="EE109" s="8"/>
      <c r="EF109" s="12"/>
      <c r="EG109" s="8"/>
      <c r="EH109" s="8"/>
      <c r="EI109" s="12"/>
      <c r="EJ109" s="8"/>
      <c r="EK109" s="8"/>
      <c r="EL109" s="12"/>
      <c r="EM109" s="8"/>
      <c r="EN109" s="8"/>
      <c r="EO109" s="8"/>
      <c r="EP109" s="8"/>
      <c r="EQ109" s="12"/>
      <c r="ER109" s="8"/>
      <c r="ES109" s="8"/>
      <c r="ET109" s="12"/>
      <c r="EU109" s="8"/>
      <c r="EV109" s="8"/>
      <c r="EW109" s="12"/>
      <c r="EX109" s="8"/>
      <c r="EY109" s="8"/>
      <c r="EZ109" s="12"/>
      <c r="FA109" s="8"/>
      <c r="FB109" s="8"/>
      <c r="FC109" s="12"/>
      <c r="FD109" s="8"/>
      <c r="FE109" s="8"/>
      <c r="FF109" s="12"/>
      <c r="FG109" s="8"/>
      <c r="FH109" s="8"/>
      <c r="FI109" s="12"/>
      <c r="FJ109" s="8"/>
      <c r="FK109" s="8"/>
      <c r="FL109" s="12"/>
      <c r="FM109" s="8"/>
      <c r="FN109" s="8"/>
      <c r="FO109" s="12"/>
      <c r="FP109" s="8"/>
      <c r="FQ109" s="8"/>
    </row>
    <row r="110" spans="1:173" ht="12.75">
      <c r="A110" s="9"/>
      <c r="B110" s="9"/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12"/>
      <c r="EA110" s="8"/>
      <c r="EB110" s="8"/>
      <c r="EC110" s="12"/>
      <c r="ED110" s="8"/>
      <c r="EE110" s="8"/>
      <c r="EF110" s="12"/>
      <c r="EG110" s="8"/>
      <c r="EH110" s="8"/>
      <c r="EI110" s="12"/>
      <c r="EJ110" s="8"/>
      <c r="EK110" s="8"/>
      <c r="EL110" s="12"/>
      <c r="EM110" s="8"/>
      <c r="EN110" s="8"/>
      <c r="EO110" s="8"/>
      <c r="EP110" s="8"/>
      <c r="EQ110" s="12"/>
      <c r="ER110" s="8"/>
      <c r="ES110" s="8"/>
      <c r="ET110" s="12"/>
      <c r="EU110" s="8"/>
      <c r="EV110" s="8"/>
      <c r="EW110" s="12"/>
      <c r="EX110" s="8"/>
      <c r="EY110" s="8"/>
      <c r="EZ110" s="12"/>
      <c r="FA110" s="8"/>
      <c r="FB110" s="8"/>
      <c r="FC110" s="12"/>
      <c r="FD110" s="8"/>
      <c r="FE110" s="8"/>
      <c r="FF110" s="12"/>
      <c r="FG110" s="8"/>
      <c r="FH110" s="8"/>
      <c r="FI110" s="12"/>
      <c r="FJ110" s="8"/>
      <c r="FK110" s="8"/>
      <c r="FL110" s="12"/>
      <c r="FM110" s="8"/>
      <c r="FN110" s="8"/>
      <c r="FO110" s="12"/>
      <c r="FP110" s="8"/>
      <c r="FQ110" s="8"/>
    </row>
    <row r="111" spans="1:173" ht="12.75">
      <c r="A111" s="9"/>
      <c r="B111" s="9"/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12"/>
      <c r="EA111" s="8"/>
      <c r="EB111" s="8"/>
      <c r="EC111" s="12"/>
      <c r="ED111" s="8"/>
      <c r="EE111" s="8"/>
      <c r="EF111" s="12"/>
      <c r="EG111" s="8"/>
      <c r="EH111" s="8"/>
      <c r="EI111" s="12"/>
      <c r="EJ111" s="8"/>
      <c r="EK111" s="8"/>
      <c r="EL111" s="12"/>
      <c r="EM111" s="8"/>
      <c r="EN111" s="8"/>
      <c r="EO111" s="8"/>
      <c r="EP111" s="8"/>
      <c r="EQ111" s="12"/>
      <c r="ER111" s="8"/>
      <c r="ES111" s="8"/>
      <c r="ET111" s="12"/>
      <c r="EU111" s="8"/>
      <c r="EV111" s="8"/>
      <c r="EW111" s="12"/>
      <c r="EX111" s="8"/>
      <c r="EY111" s="8"/>
      <c r="EZ111" s="12"/>
      <c r="FA111" s="8"/>
      <c r="FB111" s="8"/>
      <c r="FC111" s="12"/>
      <c r="FD111" s="8"/>
      <c r="FE111" s="8"/>
      <c r="FF111" s="12"/>
      <c r="FG111" s="8"/>
      <c r="FH111" s="8"/>
      <c r="FI111" s="12"/>
      <c r="FJ111" s="8"/>
      <c r="FK111" s="8"/>
      <c r="FL111" s="12"/>
      <c r="FM111" s="8"/>
      <c r="FN111" s="8"/>
      <c r="FO111" s="12"/>
      <c r="FP111" s="8"/>
      <c r="FQ111" s="8"/>
    </row>
    <row r="112" spans="1:173" ht="12.75">
      <c r="A112" s="9"/>
      <c r="B112" s="9"/>
      <c r="C112" s="9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12"/>
      <c r="EA112" s="8"/>
      <c r="EB112" s="8"/>
      <c r="EC112" s="12"/>
      <c r="ED112" s="8"/>
      <c r="EE112" s="8"/>
      <c r="EF112" s="12"/>
      <c r="EG112" s="8"/>
      <c r="EH112" s="8"/>
      <c r="EI112" s="12"/>
      <c r="EJ112" s="8"/>
      <c r="EK112" s="8"/>
      <c r="EL112" s="12"/>
      <c r="EM112" s="8"/>
      <c r="EN112" s="8"/>
      <c r="EO112" s="8"/>
      <c r="EP112" s="8"/>
      <c r="EQ112" s="12"/>
      <c r="ER112" s="8"/>
      <c r="ES112" s="8"/>
      <c r="ET112" s="12"/>
      <c r="EU112" s="8"/>
      <c r="EV112" s="8"/>
      <c r="EW112" s="12"/>
      <c r="EX112" s="8"/>
      <c r="EY112" s="8"/>
      <c r="EZ112" s="12"/>
      <c r="FA112" s="8"/>
      <c r="FB112" s="8"/>
      <c r="FC112" s="12"/>
      <c r="FD112" s="8"/>
      <c r="FE112" s="8"/>
      <c r="FF112" s="12"/>
      <c r="FG112" s="8"/>
      <c r="FH112" s="8"/>
      <c r="FI112" s="12"/>
      <c r="FJ112" s="8"/>
      <c r="FK112" s="8"/>
      <c r="FL112" s="12"/>
      <c r="FM112" s="8"/>
      <c r="FN112" s="8"/>
      <c r="FO112" s="12"/>
      <c r="FP112" s="8"/>
      <c r="FQ112" s="8"/>
    </row>
    <row r="113" spans="1:173" ht="12.75">
      <c r="A113" s="9"/>
      <c r="B113" s="9"/>
      <c r="C113" s="9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12"/>
      <c r="EA113" s="8"/>
      <c r="EB113" s="8"/>
      <c r="EC113" s="12"/>
      <c r="ED113" s="8"/>
      <c r="EE113" s="8"/>
      <c r="EF113" s="12"/>
      <c r="EG113" s="8"/>
      <c r="EH113" s="8"/>
      <c r="EI113" s="12"/>
      <c r="EJ113" s="8"/>
      <c r="EK113" s="8"/>
      <c r="EL113" s="12"/>
      <c r="EM113" s="8"/>
      <c r="EN113" s="8"/>
      <c r="EO113" s="8"/>
      <c r="EP113" s="8"/>
      <c r="EQ113" s="12"/>
      <c r="ER113" s="8"/>
      <c r="ES113" s="8"/>
      <c r="ET113" s="12"/>
      <c r="EU113" s="8"/>
      <c r="EV113" s="8"/>
      <c r="EW113" s="12"/>
      <c r="EX113" s="8"/>
      <c r="EY113" s="8"/>
      <c r="EZ113" s="12"/>
      <c r="FA113" s="8"/>
      <c r="FB113" s="8"/>
      <c r="FC113" s="12"/>
      <c r="FD113" s="8"/>
      <c r="FE113" s="8"/>
      <c r="FF113" s="12"/>
      <c r="FG113" s="8"/>
      <c r="FH113" s="8"/>
      <c r="FI113" s="12"/>
      <c r="FJ113" s="8"/>
      <c r="FK113" s="8"/>
      <c r="FL113" s="12"/>
      <c r="FM113" s="8"/>
      <c r="FN113" s="8"/>
      <c r="FO113" s="12"/>
      <c r="FP113" s="8"/>
      <c r="FQ113" s="8"/>
    </row>
    <row r="114" spans="1:173" ht="12.75">
      <c r="A114" s="9"/>
      <c r="B114" s="9"/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12"/>
      <c r="EA114" s="8"/>
      <c r="EB114" s="8"/>
      <c r="EC114" s="12"/>
      <c r="ED114" s="8"/>
      <c r="EE114" s="8"/>
      <c r="EF114" s="12"/>
      <c r="EG114" s="8"/>
      <c r="EH114" s="8"/>
      <c r="EI114" s="12"/>
      <c r="EJ114" s="8"/>
      <c r="EK114" s="8"/>
      <c r="EL114" s="12"/>
      <c r="EM114" s="8"/>
      <c r="EN114" s="8"/>
      <c r="EO114" s="8"/>
      <c r="EP114" s="8"/>
      <c r="EQ114" s="12"/>
      <c r="ER114" s="8"/>
      <c r="ES114" s="8"/>
      <c r="ET114" s="12"/>
      <c r="EU114" s="8"/>
      <c r="EV114" s="8"/>
      <c r="EW114" s="12"/>
      <c r="EX114" s="8"/>
      <c r="EY114" s="8"/>
      <c r="EZ114" s="12"/>
      <c r="FA114" s="8"/>
      <c r="FB114" s="8"/>
      <c r="FC114" s="12"/>
      <c r="FD114" s="8"/>
      <c r="FE114" s="8"/>
      <c r="FF114" s="12"/>
      <c r="FG114" s="8"/>
      <c r="FH114" s="8"/>
      <c r="FI114" s="12"/>
      <c r="FJ114" s="8"/>
      <c r="FK114" s="8"/>
      <c r="FL114" s="12"/>
      <c r="FM114" s="8"/>
      <c r="FN114" s="8"/>
      <c r="FO114" s="12"/>
      <c r="FP114" s="8"/>
      <c r="FQ114" s="8"/>
    </row>
    <row r="115" spans="1:173" ht="12.75">
      <c r="A115" s="9"/>
      <c r="B115" s="9"/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12"/>
      <c r="EA115" s="8"/>
      <c r="EB115" s="8"/>
      <c r="EC115" s="12"/>
      <c r="ED115" s="8"/>
      <c r="EE115" s="8"/>
      <c r="EF115" s="12"/>
      <c r="EG115" s="8"/>
      <c r="EH115" s="8"/>
      <c r="EI115" s="12"/>
      <c r="EJ115" s="8"/>
      <c r="EK115" s="8"/>
      <c r="EL115" s="12"/>
      <c r="EM115" s="8"/>
      <c r="EN115" s="8"/>
      <c r="EO115" s="8"/>
      <c r="EP115" s="8"/>
      <c r="EQ115" s="12"/>
      <c r="ER115" s="8"/>
      <c r="ES115" s="8"/>
      <c r="ET115" s="12"/>
      <c r="EU115" s="8"/>
      <c r="EV115" s="8"/>
      <c r="EW115" s="12"/>
      <c r="EX115" s="8"/>
      <c r="EY115" s="8"/>
      <c r="EZ115" s="12"/>
      <c r="FA115" s="8"/>
      <c r="FB115" s="8"/>
      <c r="FC115" s="12"/>
      <c r="FD115" s="8"/>
      <c r="FE115" s="8"/>
      <c r="FF115" s="12"/>
      <c r="FG115" s="8"/>
      <c r="FH115" s="8"/>
      <c r="FI115" s="12"/>
      <c r="FJ115" s="8"/>
      <c r="FK115" s="8"/>
      <c r="FL115" s="12"/>
      <c r="FM115" s="8"/>
      <c r="FN115" s="8"/>
      <c r="FO115" s="12"/>
      <c r="FP115" s="8"/>
      <c r="FQ115" s="8"/>
    </row>
    <row r="116" spans="1:173" ht="12.75">
      <c r="A116" s="9"/>
      <c r="B116" s="9"/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12"/>
      <c r="EA116" s="8"/>
      <c r="EB116" s="8"/>
      <c r="EC116" s="12"/>
      <c r="ED116" s="8"/>
      <c r="EE116" s="8"/>
      <c r="EF116" s="12"/>
      <c r="EG116" s="8"/>
      <c r="EH116" s="8"/>
      <c r="EI116" s="12"/>
      <c r="EJ116" s="8"/>
      <c r="EK116" s="8"/>
      <c r="EL116" s="12"/>
      <c r="EM116" s="8"/>
      <c r="EN116" s="8"/>
      <c r="EO116" s="8"/>
      <c r="EP116" s="8"/>
      <c r="EQ116" s="12"/>
      <c r="ER116" s="8"/>
      <c r="ES116" s="8"/>
      <c r="ET116" s="12"/>
      <c r="EU116" s="8"/>
      <c r="EV116" s="8"/>
      <c r="EW116" s="12"/>
      <c r="EX116" s="8"/>
      <c r="EY116" s="8"/>
      <c r="EZ116" s="12"/>
      <c r="FA116" s="8"/>
      <c r="FB116" s="8"/>
      <c r="FC116" s="12"/>
      <c r="FD116" s="8"/>
      <c r="FE116" s="8"/>
      <c r="FF116" s="12"/>
      <c r="FG116" s="8"/>
      <c r="FH116" s="8"/>
      <c r="FI116" s="12"/>
      <c r="FJ116" s="8"/>
      <c r="FK116" s="8"/>
      <c r="FL116" s="12"/>
      <c r="FM116" s="8"/>
      <c r="FN116" s="8"/>
      <c r="FO116" s="12"/>
      <c r="FP116" s="8"/>
      <c r="FQ116" s="8"/>
    </row>
    <row r="117" spans="1:173" ht="12.75">
      <c r="A117" s="9"/>
      <c r="B117" s="9"/>
      <c r="C117" s="9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12"/>
      <c r="EA117" s="8"/>
      <c r="EB117" s="8"/>
      <c r="EC117" s="12"/>
      <c r="ED117" s="8"/>
      <c r="EE117" s="8"/>
      <c r="EF117" s="12"/>
      <c r="EG117" s="8"/>
      <c r="EH117" s="8"/>
      <c r="EI117" s="12"/>
      <c r="EJ117" s="8"/>
      <c r="EK117" s="8"/>
      <c r="EL117" s="12"/>
      <c r="EM117" s="8"/>
      <c r="EN117" s="8"/>
      <c r="EO117" s="8"/>
      <c r="EP117" s="8"/>
      <c r="EQ117" s="12"/>
      <c r="ER117" s="8"/>
      <c r="ES117" s="8"/>
      <c r="ET117" s="12"/>
      <c r="EU117" s="8"/>
      <c r="EV117" s="8"/>
      <c r="EW117" s="12"/>
      <c r="EX117" s="8"/>
      <c r="EY117" s="8"/>
      <c r="EZ117" s="12"/>
      <c r="FA117" s="8"/>
      <c r="FB117" s="8"/>
      <c r="FC117" s="12"/>
      <c r="FD117" s="8"/>
      <c r="FE117" s="8"/>
      <c r="FF117" s="12"/>
      <c r="FG117" s="8"/>
      <c r="FH117" s="8"/>
      <c r="FI117" s="12"/>
      <c r="FJ117" s="8"/>
      <c r="FK117" s="8"/>
      <c r="FL117" s="12"/>
      <c r="FM117" s="8"/>
      <c r="FN117" s="8"/>
      <c r="FO117" s="12"/>
      <c r="FP117" s="8"/>
      <c r="FQ117" s="8"/>
    </row>
    <row r="118" spans="1:173" ht="12.75">
      <c r="A118" s="9"/>
      <c r="B118" s="9"/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12"/>
      <c r="EA118" s="8"/>
      <c r="EB118" s="8"/>
      <c r="EC118" s="12"/>
      <c r="ED118" s="8"/>
      <c r="EE118" s="8"/>
      <c r="EF118" s="12"/>
      <c r="EG118" s="8"/>
      <c r="EH118" s="8"/>
      <c r="EI118" s="12"/>
      <c r="EJ118" s="8"/>
      <c r="EK118" s="8"/>
      <c r="EL118" s="12"/>
      <c r="EM118" s="8"/>
      <c r="EN118" s="8"/>
      <c r="EO118" s="8"/>
      <c r="EP118" s="8"/>
      <c r="EQ118" s="12"/>
      <c r="ER118" s="8"/>
      <c r="ES118" s="8"/>
      <c r="ET118" s="12"/>
      <c r="EU118" s="8"/>
      <c r="EV118" s="8"/>
      <c r="EW118" s="12"/>
      <c r="EX118" s="8"/>
      <c r="EY118" s="8"/>
      <c r="EZ118" s="12"/>
      <c r="FA118" s="8"/>
      <c r="FB118" s="8"/>
      <c r="FC118" s="12"/>
      <c r="FD118" s="8"/>
      <c r="FE118" s="8"/>
      <c r="FF118" s="12"/>
      <c r="FG118" s="8"/>
      <c r="FH118" s="8"/>
      <c r="FI118" s="12"/>
      <c r="FJ118" s="8"/>
      <c r="FK118" s="8"/>
      <c r="FL118" s="12"/>
      <c r="FM118" s="8"/>
      <c r="FN118" s="8"/>
      <c r="FO118" s="12"/>
      <c r="FP118" s="8"/>
      <c r="FQ118" s="8"/>
    </row>
    <row r="119" spans="1:173" ht="12.75">
      <c r="A119" s="9"/>
      <c r="B119" s="9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12"/>
      <c r="EA119" s="8"/>
      <c r="EB119" s="8"/>
      <c r="EC119" s="12"/>
      <c r="ED119" s="8"/>
      <c r="EE119" s="8"/>
      <c r="EF119" s="12"/>
      <c r="EG119" s="8"/>
      <c r="EH119" s="8"/>
      <c r="EI119" s="12"/>
      <c r="EJ119" s="8"/>
      <c r="EK119" s="8"/>
      <c r="EL119" s="12"/>
      <c r="EM119" s="8"/>
      <c r="EN119" s="8"/>
      <c r="EO119" s="8"/>
      <c r="EP119" s="8"/>
      <c r="EQ119" s="12"/>
      <c r="ER119" s="8"/>
      <c r="ES119" s="8"/>
      <c r="ET119" s="12"/>
      <c r="EU119" s="8"/>
      <c r="EV119" s="8"/>
      <c r="EW119" s="12"/>
      <c r="EX119" s="8"/>
      <c r="EY119" s="8"/>
      <c r="EZ119" s="12"/>
      <c r="FA119" s="8"/>
      <c r="FB119" s="8"/>
      <c r="FC119" s="12"/>
      <c r="FD119" s="8"/>
      <c r="FE119" s="8"/>
      <c r="FF119" s="12"/>
      <c r="FG119" s="8"/>
      <c r="FH119" s="8"/>
      <c r="FI119" s="12"/>
      <c r="FJ119" s="8"/>
      <c r="FK119" s="8"/>
      <c r="FL119" s="12"/>
      <c r="FM119" s="8"/>
      <c r="FN119" s="8"/>
      <c r="FO119" s="12"/>
      <c r="FP119" s="8"/>
      <c r="FQ119" s="8"/>
    </row>
    <row r="120" spans="1:173" ht="12.75">
      <c r="A120" s="9"/>
      <c r="B120" s="9"/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12"/>
      <c r="EA120" s="8"/>
      <c r="EB120" s="8"/>
      <c r="EC120" s="12"/>
      <c r="ED120" s="8"/>
      <c r="EE120" s="8"/>
      <c r="EF120" s="12"/>
      <c r="EG120" s="8"/>
      <c r="EH120" s="8"/>
      <c r="EI120" s="12"/>
      <c r="EJ120" s="8"/>
      <c r="EK120" s="8"/>
      <c r="EL120" s="12"/>
      <c r="EM120" s="8"/>
      <c r="EN120" s="8"/>
      <c r="EO120" s="8"/>
      <c r="EP120" s="8"/>
      <c r="EQ120" s="12"/>
      <c r="ER120" s="8"/>
      <c r="ES120" s="8"/>
      <c r="ET120" s="12"/>
      <c r="EU120" s="8"/>
      <c r="EV120" s="8"/>
      <c r="EW120" s="12"/>
      <c r="EX120" s="8"/>
      <c r="EY120" s="8"/>
      <c r="EZ120" s="12"/>
      <c r="FA120" s="8"/>
      <c r="FB120" s="8"/>
      <c r="FC120" s="12"/>
      <c r="FD120" s="8"/>
      <c r="FE120" s="8"/>
      <c r="FF120" s="12"/>
      <c r="FG120" s="8"/>
      <c r="FH120" s="8"/>
      <c r="FI120" s="12"/>
      <c r="FJ120" s="8"/>
      <c r="FK120" s="8"/>
      <c r="FL120" s="12"/>
      <c r="FM120" s="8"/>
      <c r="FN120" s="8"/>
      <c r="FO120" s="12"/>
      <c r="FP120" s="8"/>
      <c r="FQ120" s="8"/>
    </row>
    <row r="121" spans="1:173" ht="12.75">
      <c r="A121" s="9"/>
      <c r="B121" s="9"/>
      <c r="C121" s="9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12"/>
      <c r="EA121" s="8"/>
      <c r="EB121" s="8"/>
      <c r="EC121" s="12"/>
      <c r="ED121" s="8"/>
      <c r="EE121" s="8"/>
      <c r="EF121" s="12"/>
      <c r="EG121" s="8"/>
      <c r="EH121" s="8"/>
      <c r="EI121" s="12"/>
      <c r="EJ121" s="8"/>
      <c r="EK121" s="8"/>
      <c r="EL121" s="12"/>
      <c r="EM121" s="8"/>
      <c r="EN121" s="8"/>
      <c r="EO121" s="8"/>
      <c r="EP121" s="8"/>
      <c r="EQ121" s="12"/>
      <c r="ER121" s="8"/>
      <c r="ES121" s="8"/>
      <c r="ET121" s="12"/>
      <c r="EU121" s="8"/>
      <c r="EV121" s="8"/>
      <c r="EW121" s="12"/>
      <c r="EX121" s="8"/>
      <c r="EY121" s="8"/>
      <c r="EZ121" s="12"/>
      <c r="FA121" s="8"/>
      <c r="FB121" s="8"/>
      <c r="FC121" s="12"/>
      <c r="FD121" s="8"/>
      <c r="FE121" s="8"/>
      <c r="FF121" s="12"/>
      <c r="FG121" s="8"/>
      <c r="FH121" s="8"/>
      <c r="FI121" s="12"/>
      <c r="FJ121" s="8"/>
      <c r="FK121" s="8"/>
      <c r="FL121" s="12"/>
      <c r="FM121" s="8"/>
      <c r="FN121" s="8"/>
      <c r="FO121" s="12"/>
      <c r="FP121" s="8"/>
      <c r="FQ121" s="8"/>
    </row>
    <row r="122" spans="1:173" ht="12.75">
      <c r="A122" s="9"/>
      <c r="B122" s="9"/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12"/>
      <c r="EA122" s="8"/>
      <c r="EB122" s="8"/>
      <c r="EC122" s="12"/>
      <c r="ED122" s="8"/>
      <c r="EE122" s="8"/>
      <c r="EF122" s="12"/>
      <c r="EG122" s="8"/>
      <c r="EH122" s="8"/>
      <c r="EI122" s="12"/>
      <c r="EJ122" s="8"/>
      <c r="EK122" s="8"/>
      <c r="EL122" s="12"/>
      <c r="EM122" s="8"/>
      <c r="EN122" s="8"/>
      <c r="EO122" s="8"/>
      <c r="EP122" s="8"/>
      <c r="EQ122" s="12"/>
      <c r="ER122" s="8"/>
      <c r="ES122" s="8"/>
      <c r="ET122" s="12"/>
      <c r="EU122" s="8"/>
      <c r="EV122" s="8"/>
      <c r="EW122" s="12"/>
      <c r="EX122" s="8"/>
      <c r="EY122" s="8"/>
      <c r="EZ122" s="12"/>
      <c r="FA122" s="8"/>
      <c r="FB122" s="8"/>
      <c r="FC122" s="12"/>
      <c r="FD122" s="8"/>
      <c r="FE122" s="8"/>
      <c r="FF122" s="12"/>
      <c r="FG122" s="8"/>
      <c r="FH122" s="8"/>
      <c r="FI122" s="12"/>
      <c r="FJ122" s="8"/>
      <c r="FK122" s="8"/>
      <c r="FL122" s="12"/>
      <c r="FM122" s="8"/>
      <c r="FN122" s="8"/>
      <c r="FO122" s="12"/>
      <c r="FP122" s="8"/>
      <c r="FQ122" s="8"/>
    </row>
    <row r="123" spans="1:173" ht="12.75">
      <c r="A123" s="9"/>
      <c r="B123" s="9"/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12"/>
      <c r="EA123" s="8"/>
      <c r="EB123" s="8"/>
      <c r="EC123" s="12"/>
      <c r="ED123" s="8"/>
      <c r="EE123" s="8"/>
      <c r="EF123" s="12"/>
      <c r="EG123" s="8"/>
      <c r="EH123" s="8"/>
      <c r="EI123" s="12"/>
      <c r="EJ123" s="8"/>
      <c r="EK123" s="8"/>
      <c r="EL123" s="12"/>
      <c r="EM123" s="8"/>
      <c r="EN123" s="8"/>
      <c r="EO123" s="8"/>
      <c r="EP123" s="8"/>
      <c r="EQ123" s="12"/>
      <c r="ER123" s="8"/>
      <c r="ES123" s="8"/>
      <c r="ET123" s="12"/>
      <c r="EU123" s="8"/>
      <c r="EV123" s="8"/>
      <c r="EW123" s="12"/>
      <c r="EX123" s="8"/>
      <c r="EY123" s="8"/>
      <c r="EZ123" s="12"/>
      <c r="FA123" s="8"/>
      <c r="FB123" s="8"/>
      <c r="FC123" s="12"/>
      <c r="FD123" s="8"/>
      <c r="FE123" s="8"/>
      <c r="FF123" s="12"/>
      <c r="FG123" s="8"/>
      <c r="FH123" s="8"/>
      <c r="FI123" s="12"/>
      <c r="FJ123" s="8"/>
      <c r="FK123" s="8"/>
      <c r="FL123" s="12"/>
      <c r="FM123" s="8"/>
      <c r="FN123" s="8"/>
      <c r="FO123" s="12"/>
      <c r="FP123" s="8"/>
      <c r="FQ123" s="8"/>
    </row>
    <row r="124" spans="1:173" ht="12.75">
      <c r="A124" s="9"/>
      <c r="B124" s="9"/>
      <c r="C124" s="9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12"/>
      <c r="EA124" s="8"/>
      <c r="EB124" s="8"/>
      <c r="EC124" s="12"/>
      <c r="ED124" s="8"/>
      <c r="EE124" s="8"/>
      <c r="EF124" s="12"/>
      <c r="EG124" s="8"/>
      <c r="EH124" s="8"/>
      <c r="EI124" s="12"/>
      <c r="EJ124" s="8"/>
      <c r="EK124" s="8"/>
      <c r="EL124" s="12"/>
      <c r="EM124" s="8"/>
      <c r="EN124" s="8"/>
      <c r="EO124" s="8"/>
      <c r="EP124" s="8"/>
      <c r="EQ124" s="12"/>
      <c r="ER124" s="8"/>
      <c r="ES124" s="8"/>
      <c r="ET124" s="12"/>
      <c r="EU124" s="8"/>
      <c r="EV124" s="8"/>
      <c r="EW124" s="12"/>
      <c r="EX124" s="8"/>
      <c r="EY124" s="8"/>
      <c r="EZ124" s="12"/>
      <c r="FA124" s="8"/>
      <c r="FB124" s="8"/>
      <c r="FC124" s="12"/>
      <c r="FD124" s="8"/>
      <c r="FE124" s="8"/>
      <c r="FF124" s="12"/>
      <c r="FG124" s="8"/>
      <c r="FH124" s="8"/>
      <c r="FI124" s="12"/>
      <c r="FJ124" s="8"/>
      <c r="FK124" s="8"/>
      <c r="FL124" s="12"/>
      <c r="FM124" s="8"/>
      <c r="FN124" s="8"/>
      <c r="FO124" s="12"/>
      <c r="FP124" s="8"/>
      <c r="FQ124" s="8"/>
    </row>
    <row r="125" spans="1:173" ht="12.75">
      <c r="A125" s="9"/>
      <c r="B125" s="9"/>
      <c r="C125" s="9"/>
      <c r="D125" s="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12"/>
      <c r="EA125" s="8"/>
      <c r="EB125" s="8"/>
      <c r="EC125" s="12"/>
      <c r="ED125" s="8"/>
      <c r="EE125" s="8"/>
      <c r="EF125" s="12"/>
      <c r="EG125" s="8"/>
      <c r="EH125" s="8"/>
      <c r="EI125" s="12"/>
      <c r="EJ125" s="8"/>
      <c r="EK125" s="8"/>
      <c r="EL125" s="12"/>
      <c r="EM125" s="8"/>
      <c r="EN125" s="8"/>
      <c r="EO125" s="8"/>
      <c r="EP125" s="8"/>
      <c r="EQ125" s="12"/>
      <c r="ER125" s="8"/>
      <c r="ES125" s="8"/>
      <c r="ET125" s="12"/>
      <c r="EU125" s="8"/>
      <c r="EV125" s="8"/>
      <c r="EW125" s="12"/>
      <c r="EX125" s="8"/>
      <c r="EY125" s="8"/>
      <c r="EZ125" s="12"/>
      <c r="FA125" s="8"/>
      <c r="FB125" s="8"/>
      <c r="FC125" s="12"/>
      <c r="FD125" s="8"/>
      <c r="FE125" s="8"/>
      <c r="FF125" s="12"/>
      <c r="FG125" s="8"/>
      <c r="FH125" s="8"/>
      <c r="FI125" s="12"/>
      <c r="FJ125" s="8"/>
      <c r="FK125" s="8"/>
      <c r="FL125" s="12"/>
      <c r="FM125" s="8"/>
      <c r="FN125" s="8"/>
      <c r="FO125" s="12"/>
      <c r="FP125" s="8"/>
      <c r="FQ125" s="8"/>
    </row>
    <row r="126" spans="1:173" ht="12.75">
      <c r="A126" s="9"/>
      <c r="B126" s="9"/>
      <c r="C126" s="9"/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12"/>
      <c r="EA126" s="8"/>
      <c r="EB126" s="8"/>
      <c r="EC126" s="12"/>
      <c r="ED126" s="8"/>
      <c r="EE126" s="8"/>
      <c r="EF126" s="12"/>
      <c r="EG126" s="8"/>
      <c r="EH126" s="8"/>
      <c r="EI126" s="12"/>
      <c r="EJ126" s="8"/>
      <c r="EK126" s="8"/>
      <c r="EL126" s="12"/>
      <c r="EM126" s="8"/>
      <c r="EN126" s="8"/>
      <c r="EO126" s="8"/>
      <c r="EP126" s="8"/>
      <c r="EQ126" s="12"/>
      <c r="ER126" s="8"/>
      <c r="ES126" s="8"/>
      <c r="ET126" s="12"/>
      <c r="EU126" s="8"/>
      <c r="EV126" s="8"/>
      <c r="EW126" s="12"/>
      <c r="EX126" s="8"/>
      <c r="EY126" s="8"/>
      <c r="EZ126" s="12"/>
      <c r="FA126" s="8"/>
      <c r="FB126" s="8"/>
      <c r="FC126" s="12"/>
      <c r="FD126" s="8"/>
      <c r="FE126" s="8"/>
      <c r="FF126" s="12"/>
      <c r="FG126" s="8"/>
      <c r="FH126" s="8"/>
      <c r="FI126" s="12"/>
      <c r="FJ126" s="8"/>
      <c r="FK126" s="8"/>
      <c r="FL126" s="12"/>
      <c r="FM126" s="8"/>
      <c r="FN126" s="8"/>
      <c r="FO126" s="12"/>
      <c r="FP126" s="8"/>
      <c r="FQ126" s="8"/>
    </row>
    <row r="127" spans="1:173" ht="12.75">
      <c r="A127" s="9"/>
      <c r="B127" s="9"/>
      <c r="C127" s="9"/>
      <c r="D127" s="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12"/>
      <c r="EA127" s="8"/>
      <c r="EB127" s="8"/>
      <c r="EC127" s="12"/>
      <c r="ED127" s="8"/>
      <c r="EE127" s="8"/>
      <c r="EF127" s="12"/>
      <c r="EG127" s="8"/>
      <c r="EH127" s="8"/>
      <c r="EI127" s="12"/>
      <c r="EJ127" s="8"/>
      <c r="EK127" s="8"/>
      <c r="EL127" s="12"/>
      <c r="EM127" s="8"/>
      <c r="EN127" s="8"/>
      <c r="EO127" s="8"/>
      <c r="EP127" s="8"/>
      <c r="EQ127" s="12"/>
      <c r="ER127" s="8"/>
      <c r="ES127" s="8"/>
      <c r="ET127" s="12"/>
      <c r="EU127" s="8"/>
      <c r="EV127" s="8"/>
      <c r="EW127" s="12"/>
      <c r="EX127" s="8"/>
      <c r="EY127" s="8"/>
      <c r="EZ127" s="12"/>
      <c r="FA127" s="8"/>
      <c r="FB127" s="8"/>
      <c r="FC127" s="12"/>
      <c r="FD127" s="8"/>
      <c r="FE127" s="8"/>
      <c r="FF127" s="12"/>
      <c r="FG127" s="8"/>
      <c r="FH127" s="8"/>
      <c r="FI127" s="12"/>
      <c r="FJ127" s="8"/>
      <c r="FK127" s="8"/>
      <c r="FL127" s="12"/>
      <c r="FM127" s="8"/>
      <c r="FN127" s="8"/>
      <c r="FO127" s="12"/>
      <c r="FP127" s="8"/>
      <c r="FQ127" s="8"/>
    </row>
    <row r="128" spans="1:173" ht="12.75">
      <c r="A128" s="9"/>
      <c r="B128" s="9"/>
      <c r="C128" s="9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12"/>
      <c r="EA128" s="8"/>
      <c r="EB128" s="8"/>
      <c r="EC128" s="12"/>
      <c r="ED128" s="8"/>
      <c r="EE128" s="8"/>
      <c r="EF128" s="12"/>
      <c r="EG128" s="8"/>
      <c r="EH128" s="8"/>
      <c r="EI128" s="12"/>
      <c r="EJ128" s="8"/>
      <c r="EK128" s="8"/>
      <c r="EL128" s="12"/>
      <c r="EM128" s="8"/>
      <c r="EN128" s="8"/>
      <c r="EO128" s="8"/>
      <c r="EP128" s="8"/>
      <c r="EQ128" s="12"/>
      <c r="ER128" s="8"/>
      <c r="ES128" s="8"/>
      <c r="ET128" s="12"/>
      <c r="EU128" s="8"/>
      <c r="EV128" s="8"/>
      <c r="EW128" s="12"/>
      <c r="EX128" s="8"/>
      <c r="EY128" s="8"/>
      <c r="EZ128" s="12"/>
      <c r="FA128" s="8"/>
      <c r="FB128" s="8"/>
      <c r="FC128" s="12"/>
      <c r="FD128" s="8"/>
      <c r="FE128" s="8"/>
      <c r="FF128" s="12"/>
      <c r="FG128" s="8"/>
      <c r="FH128" s="8"/>
      <c r="FI128" s="12"/>
      <c r="FJ128" s="8"/>
      <c r="FK128" s="8"/>
      <c r="FL128" s="12"/>
      <c r="FM128" s="8"/>
      <c r="FN128" s="8"/>
      <c r="FO128" s="12"/>
      <c r="FP128" s="8"/>
      <c r="FQ128" s="8"/>
    </row>
    <row r="129" spans="1:173" ht="12.75">
      <c r="A129" s="9"/>
      <c r="B129" s="9"/>
      <c r="C129" s="9"/>
      <c r="D129" s="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12"/>
      <c r="EA129" s="8"/>
      <c r="EB129" s="8"/>
      <c r="EC129" s="12"/>
      <c r="ED129" s="8"/>
      <c r="EE129" s="8"/>
      <c r="EF129" s="12"/>
      <c r="EG129" s="8"/>
      <c r="EH129" s="8"/>
      <c r="EI129" s="12"/>
      <c r="EJ129" s="8"/>
      <c r="EK129" s="8"/>
      <c r="EL129" s="12"/>
      <c r="EM129" s="8"/>
      <c r="EN129" s="8"/>
      <c r="EO129" s="8"/>
      <c r="EP129" s="8"/>
      <c r="EQ129" s="12"/>
      <c r="ER129" s="8"/>
      <c r="ES129" s="8"/>
      <c r="ET129" s="12"/>
      <c r="EU129" s="8"/>
      <c r="EV129" s="8"/>
      <c r="EW129" s="12"/>
      <c r="EX129" s="8"/>
      <c r="EY129" s="8"/>
      <c r="EZ129" s="12"/>
      <c r="FA129" s="8"/>
      <c r="FB129" s="8"/>
      <c r="FC129" s="12"/>
      <c r="FD129" s="8"/>
      <c r="FE129" s="8"/>
      <c r="FF129" s="12"/>
      <c r="FG129" s="8"/>
      <c r="FH129" s="8"/>
      <c r="FI129" s="12"/>
      <c r="FJ129" s="8"/>
      <c r="FK129" s="8"/>
      <c r="FL129" s="12"/>
      <c r="FM129" s="8"/>
      <c r="FN129" s="8"/>
      <c r="FO129" s="12"/>
      <c r="FP129" s="8"/>
      <c r="FQ129" s="8"/>
    </row>
    <row r="130" spans="1:173" ht="12.75">
      <c r="A130" s="78"/>
      <c r="B130" s="78"/>
      <c r="C130" s="78"/>
      <c r="D130" s="78"/>
      <c r="T130" s="8"/>
      <c r="U130" s="8"/>
      <c r="V130" s="8"/>
      <c r="W130" s="8"/>
      <c r="X130" s="8"/>
      <c r="Y130" s="8"/>
      <c r="Z130" s="8"/>
      <c r="AA130" s="8"/>
      <c r="AB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12"/>
      <c r="EA130" s="8"/>
      <c r="EB130" s="8"/>
      <c r="EC130" s="12"/>
      <c r="ED130" s="8"/>
      <c r="EE130" s="8"/>
      <c r="EF130" s="12"/>
      <c r="EG130" s="8"/>
      <c r="EH130" s="8"/>
      <c r="EI130" s="12"/>
      <c r="EJ130" s="8"/>
      <c r="EK130" s="8"/>
      <c r="EL130" s="12"/>
      <c r="EM130" s="8"/>
      <c r="EN130" s="8"/>
      <c r="EO130" s="8"/>
      <c r="EP130" s="8"/>
      <c r="EQ130" s="12"/>
      <c r="ER130" s="8"/>
      <c r="ES130" s="8"/>
      <c r="ET130" s="12"/>
      <c r="EU130" s="8"/>
      <c r="EV130" s="8"/>
      <c r="EW130" s="12"/>
      <c r="EX130" s="8"/>
      <c r="EY130" s="8"/>
      <c r="EZ130" s="12"/>
      <c r="FA130" s="8"/>
      <c r="FB130" s="8"/>
      <c r="FC130" s="12"/>
      <c r="FD130" s="8"/>
      <c r="FE130" s="8"/>
      <c r="FF130" s="12"/>
      <c r="FG130" s="8"/>
      <c r="FH130" s="8"/>
      <c r="FI130" s="12"/>
      <c r="FJ130" s="8"/>
      <c r="FK130" s="8"/>
      <c r="FL130" s="12"/>
      <c r="FM130" s="8"/>
      <c r="FN130" s="8"/>
      <c r="FO130" s="12"/>
      <c r="FP130" s="8"/>
      <c r="FQ130" s="8"/>
    </row>
    <row r="131" spans="1:173" ht="12.75">
      <c r="A131" s="78"/>
      <c r="B131" s="78"/>
      <c r="C131" s="78"/>
      <c r="D131" s="78"/>
      <c r="T131" s="8"/>
      <c r="U131" s="8"/>
      <c r="V131" s="8"/>
      <c r="W131" s="8"/>
      <c r="X131" s="8"/>
      <c r="Y131" s="8"/>
      <c r="Z131" s="8"/>
      <c r="AA131" s="8"/>
      <c r="AB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12"/>
      <c r="EA131" s="8"/>
      <c r="EB131" s="8"/>
      <c r="EC131" s="12"/>
      <c r="ED131" s="8"/>
      <c r="EE131" s="8"/>
      <c r="EF131" s="12"/>
      <c r="EG131" s="8"/>
      <c r="EH131" s="8"/>
      <c r="EI131" s="12"/>
      <c r="EJ131" s="8"/>
      <c r="EK131" s="8"/>
      <c r="EL131" s="12"/>
      <c r="EM131" s="8"/>
      <c r="EN131" s="8"/>
      <c r="EO131" s="8"/>
      <c r="EP131" s="8"/>
      <c r="EQ131" s="12"/>
      <c r="ER131" s="8"/>
      <c r="ES131" s="8"/>
      <c r="ET131" s="12"/>
      <c r="EU131" s="8"/>
      <c r="EV131" s="8"/>
      <c r="EW131" s="12"/>
      <c r="EX131" s="8"/>
      <c r="EY131" s="8"/>
      <c r="EZ131" s="12"/>
      <c r="FA131" s="8"/>
      <c r="FB131" s="8"/>
      <c r="FC131" s="12"/>
      <c r="FD131" s="8"/>
      <c r="FE131" s="8"/>
      <c r="FF131" s="12"/>
      <c r="FG131" s="8"/>
      <c r="FH131" s="8"/>
      <c r="FI131" s="12"/>
      <c r="FJ131" s="8"/>
      <c r="FK131" s="8"/>
      <c r="FL131" s="12"/>
      <c r="FM131" s="8"/>
      <c r="FN131" s="8"/>
      <c r="FO131" s="12"/>
      <c r="FP131" s="8"/>
      <c r="FQ131" s="8"/>
    </row>
    <row r="132" spans="1:173" ht="12.75">
      <c r="A132" s="78"/>
      <c r="B132" s="78"/>
      <c r="C132" s="78"/>
      <c r="D132" s="78"/>
      <c r="T132" s="8"/>
      <c r="U132" s="8"/>
      <c r="V132" s="8"/>
      <c r="W132" s="8"/>
      <c r="X132" s="8"/>
      <c r="Y132" s="8"/>
      <c r="Z132" s="8"/>
      <c r="AA132" s="8"/>
      <c r="AB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12"/>
      <c r="EA132" s="8"/>
      <c r="EB132" s="8"/>
      <c r="EC132" s="12"/>
      <c r="ED132" s="8"/>
      <c r="EE132" s="8"/>
      <c r="EF132" s="12"/>
      <c r="EG132" s="8"/>
      <c r="EH132" s="8"/>
      <c r="EI132" s="12"/>
      <c r="EJ132" s="8"/>
      <c r="EK132" s="8"/>
      <c r="EL132" s="12"/>
      <c r="EM132" s="8"/>
      <c r="EN132" s="8"/>
      <c r="EO132" s="8"/>
      <c r="EP132" s="8"/>
      <c r="EQ132" s="12"/>
      <c r="ER132" s="8"/>
      <c r="ES132" s="8"/>
      <c r="ET132" s="12"/>
      <c r="EU132" s="8"/>
      <c r="EV132" s="8"/>
      <c r="EW132" s="12"/>
      <c r="EX132" s="8"/>
      <c r="EY132" s="8"/>
      <c r="EZ132" s="12"/>
      <c r="FA132" s="8"/>
      <c r="FB132" s="8"/>
      <c r="FC132" s="12"/>
      <c r="FD132" s="8"/>
      <c r="FE132" s="8"/>
      <c r="FF132" s="12"/>
      <c r="FG132" s="8"/>
      <c r="FH132" s="8"/>
      <c r="FI132" s="12"/>
      <c r="FJ132" s="8"/>
      <c r="FK132" s="8"/>
      <c r="FL132" s="12"/>
      <c r="FM132" s="8"/>
      <c r="FN132" s="8"/>
      <c r="FO132" s="12"/>
      <c r="FP132" s="8"/>
      <c r="FQ132" s="8"/>
    </row>
    <row r="133" spans="1:173" ht="12.75">
      <c r="A133" s="78"/>
      <c r="B133" s="78"/>
      <c r="C133" s="78"/>
      <c r="D133" s="78"/>
      <c r="T133" s="8"/>
      <c r="U133" s="8"/>
      <c r="V133" s="8"/>
      <c r="W133" s="8"/>
      <c r="X133" s="8"/>
      <c r="Y133" s="8"/>
      <c r="Z133" s="8"/>
      <c r="AA133" s="8"/>
      <c r="AB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12"/>
      <c r="EA133" s="8"/>
      <c r="EB133" s="8"/>
      <c r="EC133" s="12"/>
      <c r="ED133" s="8"/>
      <c r="EE133" s="8"/>
      <c r="EF133" s="12"/>
      <c r="EG133" s="8"/>
      <c r="EH133" s="8"/>
      <c r="EI133" s="12"/>
      <c r="EJ133" s="8"/>
      <c r="EK133" s="8"/>
      <c r="EL133" s="12"/>
      <c r="EM133" s="8"/>
      <c r="EN133" s="8"/>
      <c r="EO133" s="8"/>
      <c r="EP133" s="8"/>
      <c r="EQ133" s="12"/>
      <c r="ER133" s="8"/>
      <c r="ES133" s="8"/>
      <c r="ET133" s="12"/>
      <c r="EU133" s="8"/>
      <c r="EV133" s="8"/>
      <c r="EW133" s="12"/>
      <c r="EX133" s="8"/>
      <c r="EY133" s="8"/>
      <c r="EZ133" s="12"/>
      <c r="FA133" s="8"/>
      <c r="FB133" s="8"/>
      <c r="FC133" s="12"/>
      <c r="FD133" s="8"/>
      <c r="FE133" s="8"/>
      <c r="FF133" s="12"/>
      <c r="FG133" s="8"/>
      <c r="FH133" s="8"/>
      <c r="FI133" s="12"/>
      <c r="FJ133" s="8"/>
      <c r="FK133" s="8"/>
      <c r="FL133" s="12"/>
      <c r="FM133" s="8"/>
      <c r="FN133" s="8"/>
      <c r="FO133" s="12"/>
      <c r="FP133" s="8"/>
      <c r="FQ133" s="8"/>
    </row>
    <row r="134" spans="1:173" ht="12.75">
      <c r="A134" s="78"/>
      <c r="B134" s="78"/>
      <c r="C134" s="78"/>
      <c r="D134" s="78"/>
      <c r="T134" s="8"/>
      <c r="U134" s="8"/>
      <c r="V134" s="8"/>
      <c r="W134" s="8"/>
      <c r="X134" s="8"/>
      <c r="Y134" s="8"/>
      <c r="Z134" s="8"/>
      <c r="AA134" s="8"/>
      <c r="AB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12"/>
      <c r="EA134" s="8"/>
      <c r="EB134" s="8"/>
      <c r="EC134" s="12"/>
      <c r="ED134" s="8"/>
      <c r="EE134" s="8"/>
      <c r="EF134" s="12"/>
      <c r="EG134" s="8"/>
      <c r="EH134" s="8"/>
      <c r="EI134" s="12"/>
      <c r="EJ134" s="8"/>
      <c r="EK134" s="8"/>
      <c r="EL134" s="12"/>
      <c r="EM134" s="8"/>
      <c r="EN134" s="8"/>
      <c r="EO134" s="8"/>
      <c r="EP134" s="8"/>
      <c r="EQ134" s="12"/>
      <c r="ER134" s="8"/>
      <c r="ES134" s="8"/>
      <c r="ET134" s="12"/>
      <c r="EU134" s="8"/>
      <c r="EV134" s="8"/>
      <c r="EW134" s="12"/>
      <c r="EX134" s="8"/>
      <c r="EY134" s="8"/>
      <c r="EZ134" s="12"/>
      <c r="FA134" s="8"/>
      <c r="FB134" s="8"/>
      <c r="FC134" s="12"/>
      <c r="FD134" s="8"/>
      <c r="FE134" s="8"/>
      <c r="FF134" s="12"/>
      <c r="FG134" s="8"/>
      <c r="FH134" s="8"/>
      <c r="FI134" s="12"/>
      <c r="FJ134" s="8"/>
      <c r="FK134" s="8"/>
      <c r="FL134" s="12"/>
      <c r="FM134" s="8"/>
      <c r="FN134" s="8"/>
      <c r="FO134" s="12"/>
      <c r="FP134" s="8"/>
      <c r="FQ134" s="8"/>
    </row>
    <row r="135" spans="1:173" ht="12.75">
      <c r="A135" s="78"/>
      <c r="B135" s="78"/>
      <c r="C135" s="78"/>
      <c r="D135" s="78"/>
      <c r="T135" s="8"/>
      <c r="U135" s="8"/>
      <c r="V135" s="8"/>
      <c r="W135" s="8"/>
      <c r="X135" s="8"/>
      <c r="Y135" s="8"/>
      <c r="Z135" s="8"/>
      <c r="AA135" s="8"/>
      <c r="AB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12"/>
      <c r="EA135" s="8"/>
      <c r="EB135" s="8"/>
      <c r="EC135" s="12"/>
      <c r="ED135" s="8"/>
      <c r="EE135" s="8"/>
      <c r="EF135" s="12"/>
      <c r="EG135" s="8"/>
      <c r="EH135" s="8"/>
      <c r="EI135" s="12"/>
      <c r="EJ135" s="8"/>
      <c r="EK135" s="8"/>
      <c r="EL135" s="12"/>
      <c r="EM135" s="8"/>
      <c r="EN135" s="8"/>
      <c r="EO135" s="8"/>
      <c r="EP135" s="8"/>
      <c r="EQ135" s="12"/>
      <c r="ER135" s="8"/>
      <c r="ES135" s="8"/>
      <c r="ET135" s="12"/>
      <c r="EU135" s="8"/>
      <c r="EV135" s="8"/>
      <c r="EW135" s="12"/>
      <c r="EX135" s="8"/>
      <c r="EY135" s="8"/>
      <c r="EZ135" s="12"/>
      <c r="FA135" s="8"/>
      <c r="FB135" s="8"/>
      <c r="FC135" s="12"/>
      <c r="FD135" s="8"/>
      <c r="FE135" s="8"/>
      <c r="FF135" s="12"/>
      <c r="FG135" s="8"/>
      <c r="FH135" s="8"/>
      <c r="FI135" s="12"/>
      <c r="FJ135" s="8"/>
      <c r="FK135" s="8"/>
      <c r="FL135" s="12"/>
      <c r="FM135" s="8"/>
      <c r="FN135" s="8"/>
      <c r="FO135" s="12"/>
      <c r="FP135" s="8"/>
      <c r="FQ135" s="8"/>
    </row>
    <row r="136" spans="1:173" ht="12.75">
      <c r="A136" s="78"/>
      <c r="B136" s="78"/>
      <c r="C136" s="78"/>
      <c r="D136" s="78"/>
      <c r="T136" s="8"/>
      <c r="U136" s="8"/>
      <c r="V136" s="8"/>
      <c r="W136" s="8"/>
      <c r="X136" s="8"/>
      <c r="Y136" s="8"/>
      <c r="Z136" s="8"/>
      <c r="AA136" s="8"/>
      <c r="AB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12"/>
      <c r="EA136" s="8"/>
      <c r="EB136" s="8"/>
      <c r="EC136" s="12"/>
      <c r="ED136" s="8"/>
      <c r="EE136" s="8"/>
      <c r="EF136" s="12"/>
      <c r="EG136" s="8"/>
      <c r="EH136" s="8"/>
      <c r="EI136" s="12"/>
      <c r="EJ136" s="8"/>
      <c r="EK136" s="8"/>
      <c r="EL136" s="12"/>
      <c r="EM136" s="8"/>
      <c r="EN136" s="8"/>
      <c r="EO136" s="8"/>
      <c r="EP136" s="8"/>
      <c r="EQ136" s="12"/>
      <c r="ER136" s="8"/>
      <c r="ES136" s="8"/>
      <c r="ET136" s="12"/>
      <c r="EU136" s="8"/>
      <c r="EV136" s="8"/>
      <c r="EW136" s="12"/>
      <c r="EX136" s="8"/>
      <c r="EY136" s="8"/>
      <c r="EZ136" s="12"/>
      <c r="FA136" s="8"/>
      <c r="FB136" s="8"/>
      <c r="FC136" s="12"/>
      <c r="FD136" s="8"/>
      <c r="FE136" s="8"/>
      <c r="FF136" s="12"/>
      <c r="FG136" s="8"/>
      <c r="FH136" s="8"/>
      <c r="FI136" s="12"/>
      <c r="FJ136" s="8"/>
      <c r="FK136" s="8"/>
      <c r="FL136" s="12"/>
      <c r="FM136" s="8"/>
      <c r="FN136" s="8"/>
      <c r="FO136" s="12"/>
      <c r="FP136" s="8"/>
      <c r="FQ136" s="8"/>
    </row>
    <row r="137" spans="1:173" ht="12.75">
      <c r="A137" s="78"/>
      <c r="B137" s="78"/>
      <c r="C137" s="78"/>
      <c r="D137" s="78"/>
      <c r="T137" s="8"/>
      <c r="U137" s="8"/>
      <c r="V137" s="8"/>
      <c r="W137" s="8"/>
      <c r="X137" s="8"/>
      <c r="Y137" s="8"/>
      <c r="Z137" s="8"/>
      <c r="AA137" s="8"/>
      <c r="AB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12"/>
      <c r="EA137" s="8"/>
      <c r="EB137" s="8"/>
      <c r="EC137" s="12"/>
      <c r="ED137" s="8"/>
      <c r="EE137" s="8"/>
      <c r="EF137" s="12"/>
      <c r="EG137" s="8"/>
      <c r="EH137" s="8"/>
      <c r="EI137" s="12"/>
      <c r="EJ137" s="8"/>
      <c r="EK137" s="8"/>
      <c r="EL137" s="12"/>
      <c r="EM137" s="8"/>
      <c r="EN137" s="8"/>
      <c r="EO137" s="8"/>
      <c r="EP137" s="8"/>
      <c r="EQ137" s="12"/>
      <c r="ER137" s="8"/>
      <c r="ES137" s="8"/>
      <c r="ET137" s="12"/>
      <c r="EU137" s="8"/>
      <c r="EV137" s="8"/>
      <c r="EW137" s="12"/>
      <c r="EX137" s="8"/>
      <c r="EY137" s="8"/>
      <c r="EZ137" s="12"/>
      <c r="FA137" s="8"/>
      <c r="FB137" s="8"/>
      <c r="FC137" s="12"/>
      <c r="FD137" s="8"/>
      <c r="FE137" s="8"/>
      <c r="FF137" s="12"/>
      <c r="FG137" s="8"/>
      <c r="FH137" s="8"/>
      <c r="FI137" s="12"/>
      <c r="FJ137" s="8"/>
      <c r="FK137" s="8"/>
      <c r="FL137" s="12"/>
      <c r="FM137" s="8"/>
      <c r="FN137" s="8"/>
      <c r="FO137" s="12"/>
      <c r="FP137" s="8"/>
      <c r="FQ137" s="8"/>
    </row>
    <row r="138" spans="1:173" ht="12.75">
      <c r="A138" s="78"/>
      <c r="B138" s="78"/>
      <c r="C138" s="78"/>
      <c r="D138" s="78"/>
      <c r="T138" s="8"/>
      <c r="U138" s="8"/>
      <c r="V138" s="8"/>
      <c r="W138" s="8"/>
      <c r="X138" s="8"/>
      <c r="Y138" s="8"/>
      <c r="Z138" s="8"/>
      <c r="AA138" s="8"/>
      <c r="AB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12"/>
      <c r="EA138" s="8"/>
      <c r="EB138" s="8"/>
      <c r="EC138" s="12"/>
      <c r="ED138" s="8"/>
      <c r="EE138" s="8"/>
      <c r="EF138" s="12"/>
      <c r="EG138" s="8"/>
      <c r="EH138" s="8"/>
      <c r="EI138" s="12"/>
      <c r="EJ138" s="8"/>
      <c r="EK138" s="8"/>
      <c r="EL138" s="12"/>
      <c r="EM138" s="8"/>
      <c r="EN138" s="8"/>
      <c r="EO138" s="8"/>
      <c r="EP138" s="8"/>
      <c r="EQ138" s="12"/>
      <c r="ER138" s="8"/>
      <c r="ES138" s="8"/>
      <c r="ET138" s="12"/>
      <c r="EU138" s="8"/>
      <c r="EV138" s="8"/>
      <c r="EW138" s="12"/>
      <c r="EX138" s="8"/>
      <c r="EY138" s="8"/>
      <c r="EZ138" s="12"/>
      <c r="FA138" s="8"/>
      <c r="FB138" s="8"/>
      <c r="FC138" s="12"/>
      <c r="FD138" s="8"/>
      <c r="FE138" s="8"/>
      <c r="FF138" s="12"/>
      <c r="FG138" s="8"/>
      <c r="FH138" s="8"/>
      <c r="FI138" s="12"/>
      <c r="FJ138" s="8"/>
      <c r="FK138" s="8"/>
      <c r="FL138" s="12"/>
      <c r="FM138" s="8"/>
      <c r="FN138" s="8"/>
      <c r="FO138" s="12"/>
      <c r="FP138" s="8"/>
      <c r="FQ138" s="8"/>
    </row>
    <row r="139" spans="1:173" ht="12.75">
      <c r="A139" s="78"/>
      <c r="B139" s="78"/>
      <c r="C139" s="78"/>
      <c r="D139" s="78"/>
      <c r="T139" s="8"/>
      <c r="U139" s="8"/>
      <c r="V139" s="8"/>
      <c r="W139" s="8"/>
      <c r="X139" s="8"/>
      <c r="Y139" s="8"/>
      <c r="Z139" s="8"/>
      <c r="AA139" s="8"/>
      <c r="AB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12"/>
      <c r="EA139" s="8"/>
      <c r="EB139" s="8"/>
      <c r="EC139" s="12"/>
      <c r="ED139" s="8"/>
      <c r="EE139" s="8"/>
      <c r="EF139" s="12"/>
      <c r="EG139" s="8"/>
      <c r="EH139" s="8"/>
      <c r="EI139" s="12"/>
      <c r="EJ139" s="8"/>
      <c r="EK139" s="8"/>
      <c r="EL139" s="12"/>
      <c r="EM139" s="8"/>
      <c r="EN139" s="8"/>
      <c r="EO139" s="8"/>
      <c r="EP139" s="8"/>
      <c r="EQ139" s="12"/>
      <c r="ER139" s="8"/>
      <c r="ES139" s="8"/>
      <c r="ET139" s="12"/>
      <c r="EU139" s="8"/>
      <c r="EV139" s="8"/>
      <c r="EW139" s="12"/>
      <c r="EX139" s="8"/>
      <c r="EY139" s="8"/>
      <c r="EZ139" s="12"/>
      <c r="FA139" s="8"/>
      <c r="FB139" s="8"/>
      <c r="FC139" s="12"/>
      <c r="FD139" s="8"/>
      <c r="FE139" s="8"/>
      <c r="FF139" s="12"/>
      <c r="FG139" s="8"/>
      <c r="FH139" s="8"/>
      <c r="FI139" s="12"/>
      <c r="FJ139" s="8"/>
      <c r="FK139" s="8"/>
      <c r="FL139" s="12"/>
      <c r="FM139" s="8"/>
      <c r="FN139" s="8"/>
      <c r="FO139" s="12"/>
      <c r="FP139" s="8"/>
      <c r="FQ139" s="8"/>
    </row>
    <row r="140" spans="1:173" ht="12.75">
      <c r="A140" s="78"/>
      <c r="B140" s="78"/>
      <c r="C140" s="78"/>
      <c r="D140" s="78"/>
      <c r="T140" s="8"/>
      <c r="U140" s="8"/>
      <c r="V140" s="8"/>
      <c r="W140" s="8"/>
      <c r="X140" s="8"/>
      <c r="Y140" s="8"/>
      <c r="Z140" s="8"/>
      <c r="AA140" s="8"/>
      <c r="AB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12"/>
      <c r="EA140" s="8"/>
      <c r="EB140" s="8"/>
      <c r="EC140" s="12"/>
      <c r="ED140" s="8"/>
      <c r="EE140" s="8"/>
      <c r="EF140" s="12"/>
      <c r="EG140" s="8"/>
      <c r="EH140" s="8"/>
      <c r="EI140" s="12"/>
      <c r="EJ140" s="8"/>
      <c r="EK140" s="8"/>
      <c r="EL140" s="12"/>
      <c r="EM140" s="8"/>
      <c r="EN140" s="8"/>
      <c r="EO140" s="8"/>
      <c r="EP140" s="8"/>
      <c r="EQ140" s="12"/>
      <c r="ER140" s="8"/>
      <c r="ES140" s="8"/>
      <c r="ET140" s="12"/>
      <c r="EU140" s="8"/>
      <c r="EV140" s="8"/>
      <c r="EW140" s="12"/>
      <c r="EX140" s="8"/>
      <c r="EY140" s="8"/>
      <c r="EZ140" s="12"/>
      <c r="FA140" s="8"/>
      <c r="FB140" s="8"/>
      <c r="FC140" s="12"/>
      <c r="FD140" s="8"/>
      <c r="FE140" s="8"/>
      <c r="FF140" s="12"/>
      <c r="FG140" s="8"/>
      <c r="FH140" s="8"/>
      <c r="FI140" s="12"/>
      <c r="FJ140" s="8"/>
      <c r="FK140" s="8"/>
      <c r="FL140" s="12"/>
      <c r="FM140" s="8"/>
      <c r="FN140" s="8"/>
      <c r="FO140" s="12"/>
      <c r="FP140" s="8"/>
      <c r="FQ140" s="8"/>
    </row>
    <row r="141" spans="1:173" ht="12.75">
      <c r="A141" s="78"/>
      <c r="B141" s="78"/>
      <c r="C141" s="78"/>
      <c r="D141" s="78"/>
      <c r="T141" s="8"/>
      <c r="U141" s="8"/>
      <c r="V141" s="8"/>
      <c r="W141" s="8"/>
      <c r="X141" s="8"/>
      <c r="Y141" s="8"/>
      <c r="Z141" s="8"/>
      <c r="AA141" s="8"/>
      <c r="AB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12"/>
      <c r="EA141" s="8"/>
      <c r="EB141" s="8"/>
      <c r="EC141" s="12"/>
      <c r="ED141" s="8"/>
      <c r="EE141" s="8"/>
      <c r="EF141" s="12"/>
      <c r="EG141" s="8"/>
      <c r="EH141" s="8"/>
      <c r="EI141" s="12"/>
      <c r="EJ141" s="8"/>
      <c r="EK141" s="8"/>
      <c r="EL141" s="12"/>
      <c r="EM141" s="8"/>
      <c r="EN141" s="8"/>
      <c r="EO141" s="8"/>
      <c r="EP141" s="8"/>
      <c r="EQ141" s="12"/>
      <c r="ER141" s="8"/>
      <c r="ES141" s="8"/>
      <c r="ET141" s="12"/>
      <c r="EU141" s="8"/>
      <c r="EV141" s="8"/>
      <c r="EW141" s="12"/>
      <c r="EX141" s="8"/>
      <c r="EY141" s="8"/>
      <c r="EZ141" s="12"/>
      <c r="FA141" s="8"/>
      <c r="FB141" s="8"/>
      <c r="FC141" s="12"/>
      <c r="FD141" s="8"/>
      <c r="FE141" s="8"/>
      <c r="FF141" s="12"/>
      <c r="FG141" s="8"/>
      <c r="FH141" s="8"/>
      <c r="FI141" s="12"/>
      <c r="FJ141" s="8"/>
      <c r="FK141" s="8"/>
      <c r="FL141" s="12"/>
      <c r="FM141" s="8"/>
      <c r="FN141" s="8"/>
      <c r="FO141" s="12"/>
      <c r="FP141" s="8"/>
      <c r="FQ141" s="8"/>
    </row>
    <row r="142" spans="1:173" ht="12.75">
      <c r="A142" s="78"/>
      <c r="B142" s="78"/>
      <c r="C142" s="78"/>
      <c r="D142" s="78"/>
      <c r="T142" s="8"/>
      <c r="U142" s="8"/>
      <c r="V142" s="8"/>
      <c r="W142" s="8"/>
      <c r="X142" s="8"/>
      <c r="Y142" s="8"/>
      <c r="Z142" s="8"/>
      <c r="AA142" s="8"/>
      <c r="AB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12"/>
      <c r="EA142" s="8"/>
      <c r="EB142" s="8"/>
      <c r="EC142" s="12"/>
      <c r="ED142" s="8"/>
      <c r="EE142" s="8"/>
      <c r="EF142" s="12"/>
      <c r="EG142" s="8"/>
      <c r="EH142" s="8"/>
      <c r="EI142" s="12"/>
      <c r="EJ142" s="8"/>
      <c r="EK142" s="8"/>
      <c r="EL142" s="12"/>
      <c r="EM142" s="8"/>
      <c r="EN142" s="8"/>
      <c r="EO142" s="8"/>
      <c r="EP142" s="8"/>
      <c r="EQ142" s="12"/>
      <c r="ER142" s="8"/>
      <c r="ES142" s="8"/>
      <c r="ET142" s="12"/>
      <c r="EU142" s="8"/>
      <c r="EV142" s="8"/>
      <c r="EW142" s="12"/>
      <c r="EX142" s="8"/>
      <c r="EY142" s="8"/>
      <c r="EZ142" s="12"/>
      <c r="FA142" s="8"/>
      <c r="FB142" s="8"/>
      <c r="FC142" s="12"/>
      <c r="FD142" s="8"/>
      <c r="FE142" s="8"/>
      <c r="FF142" s="12"/>
      <c r="FG142" s="8"/>
      <c r="FH142" s="8"/>
      <c r="FI142" s="12"/>
      <c r="FJ142" s="8"/>
      <c r="FK142" s="8"/>
      <c r="FL142" s="12"/>
      <c r="FM142" s="8"/>
      <c r="FN142" s="8"/>
      <c r="FO142" s="12"/>
      <c r="FP142" s="8"/>
      <c r="FQ142" s="8"/>
    </row>
    <row r="143" spans="1:173" ht="12.75">
      <c r="A143" s="78"/>
      <c r="B143" s="78"/>
      <c r="C143" s="78"/>
      <c r="D143" s="78"/>
      <c r="T143" s="8"/>
      <c r="U143" s="8"/>
      <c r="V143" s="8"/>
      <c r="W143" s="8"/>
      <c r="X143" s="8"/>
      <c r="Y143" s="8"/>
      <c r="Z143" s="8"/>
      <c r="AA143" s="8"/>
      <c r="AB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12"/>
      <c r="EA143" s="8"/>
      <c r="EB143" s="8"/>
      <c r="EC143" s="12"/>
      <c r="ED143" s="8"/>
      <c r="EE143" s="8"/>
      <c r="EF143" s="12"/>
      <c r="EG143" s="8"/>
      <c r="EH143" s="8"/>
      <c r="EI143" s="12"/>
      <c r="EJ143" s="8"/>
      <c r="EK143" s="8"/>
      <c r="EL143" s="12"/>
      <c r="EM143" s="8"/>
      <c r="EN143" s="8"/>
      <c r="EO143" s="8"/>
      <c r="EP143" s="8"/>
      <c r="EQ143" s="12"/>
      <c r="ER143" s="8"/>
      <c r="ES143" s="8"/>
      <c r="ET143" s="12"/>
      <c r="EU143" s="8"/>
      <c r="EV143" s="8"/>
      <c r="EW143" s="12"/>
      <c r="EX143" s="8"/>
      <c r="EY143" s="8"/>
      <c r="EZ143" s="12"/>
      <c r="FA143" s="8"/>
      <c r="FB143" s="8"/>
      <c r="FC143" s="12"/>
      <c r="FD143" s="8"/>
      <c r="FE143" s="8"/>
      <c r="FF143" s="12"/>
      <c r="FG143" s="8"/>
      <c r="FH143" s="8"/>
      <c r="FI143" s="12"/>
      <c r="FJ143" s="8"/>
      <c r="FK143" s="8"/>
      <c r="FL143" s="12"/>
      <c r="FM143" s="8"/>
      <c r="FN143" s="8"/>
      <c r="FO143" s="12"/>
      <c r="FP143" s="8"/>
      <c r="FQ143" s="8"/>
    </row>
    <row r="144" spans="1:173" ht="12.75">
      <c r="A144" s="78"/>
      <c r="B144" s="78"/>
      <c r="C144" s="78"/>
      <c r="D144" s="78"/>
      <c r="T144" s="8"/>
      <c r="U144" s="8"/>
      <c r="V144" s="8"/>
      <c r="W144" s="8"/>
      <c r="X144" s="8"/>
      <c r="Y144" s="8"/>
      <c r="Z144" s="8"/>
      <c r="AA144" s="8"/>
      <c r="AB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12"/>
      <c r="EA144" s="8"/>
      <c r="EB144" s="8"/>
      <c r="EC144" s="12"/>
      <c r="ED144" s="8"/>
      <c r="EE144" s="8"/>
      <c r="EF144" s="12"/>
      <c r="EG144" s="8"/>
      <c r="EH144" s="8"/>
      <c r="EI144" s="12"/>
      <c r="EJ144" s="8"/>
      <c r="EK144" s="8"/>
      <c r="EL144" s="12"/>
      <c r="EM144" s="8"/>
      <c r="EN144" s="8"/>
      <c r="EO144" s="8"/>
      <c r="EP144" s="8"/>
      <c r="EQ144" s="12"/>
      <c r="ER144" s="8"/>
      <c r="ES144" s="8"/>
      <c r="ET144" s="12"/>
      <c r="EU144" s="8"/>
      <c r="EV144" s="8"/>
      <c r="EW144" s="12"/>
      <c r="EX144" s="8"/>
      <c r="EY144" s="8"/>
      <c r="EZ144" s="12"/>
      <c r="FA144" s="8"/>
      <c r="FB144" s="8"/>
      <c r="FC144" s="12"/>
      <c r="FD144" s="8"/>
      <c r="FE144" s="8"/>
      <c r="FF144" s="12"/>
      <c r="FG144" s="8"/>
      <c r="FH144" s="8"/>
      <c r="FI144" s="12"/>
      <c r="FJ144" s="8"/>
      <c r="FK144" s="8"/>
      <c r="FL144" s="12"/>
      <c r="FM144" s="8"/>
      <c r="FN144" s="8"/>
      <c r="FO144" s="12"/>
      <c r="FP144" s="8"/>
      <c r="FQ144" s="8"/>
    </row>
    <row r="145" spans="1:173" ht="12.75">
      <c r="A145" s="78"/>
      <c r="B145" s="78"/>
      <c r="C145" s="78"/>
      <c r="D145" s="78"/>
      <c r="T145" s="8"/>
      <c r="U145" s="8"/>
      <c r="V145" s="8"/>
      <c r="W145" s="8"/>
      <c r="X145" s="8"/>
      <c r="Y145" s="8"/>
      <c r="Z145" s="8"/>
      <c r="AA145" s="8"/>
      <c r="AB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12"/>
      <c r="EA145" s="8"/>
      <c r="EB145" s="8"/>
      <c r="EC145" s="12"/>
      <c r="ED145" s="8"/>
      <c r="EE145" s="8"/>
      <c r="EF145" s="12"/>
      <c r="EG145" s="8"/>
      <c r="EH145" s="8"/>
      <c r="EI145" s="12"/>
      <c r="EJ145" s="8"/>
      <c r="EK145" s="8"/>
      <c r="EL145" s="12"/>
      <c r="EM145" s="8"/>
      <c r="EN145" s="8"/>
      <c r="EO145" s="8"/>
      <c r="EP145" s="8"/>
      <c r="EQ145" s="12"/>
      <c r="ER145" s="8"/>
      <c r="ES145" s="8"/>
      <c r="ET145" s="12"/>
      <c r="EU145" s="8"/>
      <c r="EV145" s="8"/>
      <c r="EW145" s="12"/>
      <c r="EX145" s="8"/>
      <c r="EY145" s="8"/>
      <c r="EZ145" s="12"/>
      <c r="FA145" s="8"/>
      <c r="FB145" s="8"/>
      <c r="FC145" s="12"/>
      <c r="FD145" s="8"/>
      <c r="FE145" s="8"/>
      <c r="FF145" s="12"/>
      <c r="FG145" s="8"/>
      <c r="FH145" s="8"/>
      <c r="FI145" s="12"/>
      <c r="FJ145" s="8"/>
      <c r="FK145" s="8"/>
      <c r="FL145" s="12"/>
      <c r="FM145" s="8"/>
      <c r="FN145" s="8"/>
      <c r="FO145" s="12"/>
      <c r="FP145" s="8"/>
      <c r="FQ145" s="8"/>
    </row>
    <row r="146" spans="1:173" ht="12.75">
      <c r="A146" s="78"/>
      <c r="B146" s="78"/>
      <c r="C146" s="78"/>
      <c r="D146" s="78"/>
      <c r="T146" s="8"/>
      <c r="U146" s="8"/>
      <c r="V146" s="8"/>
      <c r="W146" s="8"/>
      <c r="X146" s="8"/>
      <c r="Y146" s="8"/>
      <c r="Z146" s="8"/>
      <c r="AA146" s="8"/>
      <c r="AB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12"/>
      <c r="EA146" s="8"/>
      <c r="EB146" s="8"/>
      <c r="EC146" s="12"/>
      <c r="ED146" s="8"/>
      <c r="EE146" s="8"/>
      <c r="EF146" s="12"/>
      <c r="EG146" s="8"/>
      <c r="EH146" s="8"/>
      <c r="EI146" s="12"/>
      <c r="EJ146" s="8"/>
      <c r="EK146" s="8"/>
      <c r="EL146" s="12"/>
      <c r="EM146" s="8"/>
      <c r="EN146" s="8"/>
      <c r="EO146" s="8"/>
      <c r="EP146" s="8"/>
      <c r="EQ146" s="12"/>
      <c r="ER146" s="8"/>
      <c r="ES146" s="8"/>
      <c r="ET146" s="12"/>
      <c r="EU146" s="8"/>
      <c r="EV146" s="8"/>
      <c r="EW146" s="12"/>
      <c r="EX146" s="8"/>
      <c r="EY146" s="8"/>
      <c r="EZ146" s="12"/>
      <c r="FA146" s="8"/>
      <c r="FB146" s="8"/>
      <c r="FC146" s="12"/>
      <c r="FD146" s="8"/>
      <c r="FE146" s="8"/>
      <c r="FF146" s="12"/>
      <c r="FG146" s="8"/>
      <c r="FH146" s="8"/>
      <c r="FI146" s="12"/>
      <c r="FJ146" s="8"/>
      <c r="FK146" s="8"/>
      <c r="FL146" s="12"/>
      <c r="FM146" s="8"/>
      <c r="FN146" s="8"/>
      <c r="FO146" s="12"/>
      <c r="FP146" s="8"/>
      <c r="FQ146" s="8"/>
    </row>
    <row r="147" spans="1:173" ht="12.75">
      <c r="A147" s="78"/>
      <c r="B147" s="78"/>
      <c r="C147" s="78"/>
      <c r="D147" s="78"/>
      <c r="T147" s="8"/>
      <c r="U147" s="8"/>
      <c r="V147" s="8"/>
      <c r="W147" s="8"/>
      <c r="X147" s="8"/>
      <c r="Y147" s="8"/>
      <c r="Z147" s="8"/>
      <c r="AA147" s="8"/>
      <c r="AB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12"/>
      <c r="EA147" s="8"/>
      <c r="EB147" s="8"/>
      <c r="EC147" s="12"/>
      <c r="ED147" s="8"/>
      <c r="EE147" s="8"/>
      <c r="EF147" s="12"/>
      <c r="EG147" s="8"/>
      <c r="EH147" s="8"/>
      <c r="EI147" s="12"/>
      <c r="EJ147" s="8"/>
      <c r="EK147" s="8"/>
      <c r="EL147" s="12"/>
      <c r="EM147" s="8"/>
      <c r="EN147" s="8"/>
      <c r="EO147" s="8"/>
      <c r="EP147" s="8"/>
      <c r="EQ147" s="12"/>
      <c r="ER147" s="8"/>
      <c r="ES147" s="8"/>
      <c r="ET147" s="12"/>
      <c r="EU147" s="8"/>
      <c r="EV147" s="8"/>
      <c r="EW147" s="12"/>
      <c r="EX147" s="8"/>
      <c r="EY147" s="8"/>
      <c r="EZ147" s="12"/>
      <c r="FA147" s="8"/>
      <c r="FB147" s="8"/>
      <c r="FC147" s="12"/>
      <c r="FD147" s="8"/>
      <c r="FE147" s="8"/>
      <c r="FF147" s="12"/>
      <c r="FG147" s="8"/>
      <c r="FH147" s="8"/>
      <c r="FI147" s="12"/>
      <c r="FJ147" s="8"/>
      <c r="FK147" s="8"/>
      <c r="FL147" s="12"/>
      <c r="FM147" s="8"/>
      <c r="FN147" s="8"/>
      <c r="FO147" s="12"/>
      <c r="FP147" s="8"/>
      <c r="FQ147" s="8"/>
    </row>
    <row r="148" spans="1:173" ht="12.75">
      <c r="A148" s="78"/>
      <c r="B148" s="78"/>
      <c r="C148" s="78"/>
      <c r="D148" s="78"/>
      <c r="T148" s="8"/>
      <c r="U148" s="8"/>
      <c r="V148" s="8"/>
      <c r="W148" s="8"/>
      <c r="X148" s="8"/>
      <c r="Y148" s="8"/>
      <c r="Z148" s="8"/>
      <c r="AA148" s="8"/>
      <c r="AB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12"/>
      <c r="EA148" s="8"/>
      <c r="EB148" s="8"/>
      <c r="EC148" s="12"/>
      <c r="ED148" s="8"/>
      <c r="EE148" s="8"/>
      <c r="EF148" s="12"/>
      <c r="EG148" s="8"/>
      <c r="EH148" s="8"/>
      <c r="EI148" s="12"/>
      <c r="EJ148" s="8"/>
      <c r="EK148" s="8"/>
      <c r="EL148" s="12"/>
      <c r="EM148" s="8"/>
      <c r="EN148" s="8"/>
      <c r="EO148" s="8"/>
      <c r="EP148" s="8"/>
      <c r="EQ148" s="12"/>
      <c r="ER148" s="8"/>
      <c r="ES148" s="8"/>
      <c r="ET148" s="12"/>
      <c r="EU148" s="8"/>
      <c r="EV148" s="8"/>
      <c r="EW148" s="12"/>
      <c r="EX148" s="8"/>
      <c r="EY148" s="8"/>
      <c r="EZ148" s="12"/>
      <c r="FA148" s="8"/>
      <c r="FB148" s="8"/>
      <c r="FC148" s="12"/>
      <c r="FD148" s="8"/>
      <c r="FE148" s="8"/>
      <c r="FF148" s="12"/>
      <c r="FG148" s="8"/>
      <c r="FH148" s="8"/>
      <c r="FI148" s="12"/>
      <c r="FJ148" s="8"/>
      <c r="FK148" s="8"/>
      <c r="FL148" s="12"/>
      <c r="FM148" s="8"/>
      <c r="FN148" s="8"/>
      <c r="FO148" s="12"/>
      <c r="FP148" s="8"/>
      <c r="FQ148" s="8"/>
    </row>
    <row r="149" spans="1:173" ht="12.75">
      <c r="A149" s="78"/>
      <c r="B149" s="78"/>
      <c r="C149" s="78"/>
      <c r="D149" s="78"/>
      <c r="T149" s="8"/>
      <c r="U149" s="8"/>
      <c r="V149" s="8"/>
      <c r="W149" s="8"/>
      <c r="X149" s="8"/>
      <c r="Y149" s="8"/>
      <c r="Z149" s="8"/>
      <c r="AA149" s="8"/>
      <c r="AB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12"/>
      <c r="EA149" s="8"/>
      <c r="EB149" s="8"/>
      <c r="EC149" s="12"/>
      <c r="ED149" s="8"/>
      <c r="EE149" s="8"/>
      <c r="EF149" s="12"/>
      <c r="EG149" s="8"/>
      <c r="EH149" s="8"/>
      <c r="EI149" s="12"/>
      <c r="EJ149" s="8"/>
      <c r="EK149" s="8"/>
      <c r="EL149" s="12"/>
      <c r="EM149" s="8"/>
      <c r="EN149" s="8"/>
      <c r="EO149" s="8"/>
      <c r="EP149" s="8"/>
      <c r="EQ149" s="12"/>
      <c r="ER149" s="8"/>
      <c r="ES149" s="8"/>
      <c r="ET149" s="12"/>
      <c r="EU149" s="8"/>
      <c r="EV149" s="8"/>
      <c r="EW149" s="12"/>
      <c r="EX149" s="8"/>
      <c r="EY149" s="8"/>
      <c r="EZ149" s="12"/>
      <c r="FA149" s="8"/>
      <c r="FB149" s="8"/>
      <c r="FC149" s="12"/>
      <c r="FD149" s="8"/>
      <c r="FE149" s="8"/>
      <c r="FF149" s="12"/>
      <c r="FG149" s="8"/>
      <c r="FH149" s="8"/>
      <c r="FI149" s="12"/>
      <c r="FJ149" s="8"/>
      <c r="FK149" s="8"/>
      <c r="FL149" s="12"/>
      <c r="FM149" s="8"/>
      <c r="FN149" s="8"/>
      <c r="FO149" s="12"/>
      <c r="FP149" s="8"/>
      <c r="FQ149" s="8"/>
    </row>
    <row r="150" spans="1:173" ht="12.75">
      <c r="A150" s="78"/>
      <c r="B150" s="78"/>
      <c r="C150" s="78"/>
      <c r="D150" s="78"/>
      <c r="T150" s="8"/>
      <c r="U150" s="8"/>
      <c r="V150" s="8"/>
      <c r="W150" s="8"/>
      <c r="X150" s="8"/>
      <c r="Y150" s="8"/>
      <c r="Z150" s="8"/>
      <c r="AA150" s="8"/>
      <c r="AB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12"/>
      <c r="EA150" s="8"/>
      <c r="EB150" s="8"/>
      <c r="EC150" s="12"/>
      <c r="ED150" s="8"/>
      <c r="EE150" s="8"/>
      <c r="EF150" s="12"/>
      <c r="EG150" s="8"/>
      <c r="EH150" s="8"/>
      <c r="EI150" s="12"/>
      <c r="EJ150" s="8"/>
      <c r="EK150" s="8"/>
      <c r="EL150" s="12"/>
      <c r="EM150" s="8"/>
      <c r="EN150" s="8"/>
      <c r="EO150" s="8"/>
      <c r="EP150" s="8"/>
      <c r="EQ150" s="12"/>
      <c r="ER150" s="8"/>
      <c r="ES150" s="8"/>
      <c r="ET150" s="12"/>
      <c r="EU150" s="8"/>
      <c r="EV150" s="8"/>
      <c r="EW150" s="12"/>
      <c r="EX150" s="8"/>
      <c r="EY150" s="8"/>
      <c r="EZ150" s="12"/>
      <c r="FA150" s="8"/>
      <c r="FB150" s="8"/>
      <c r="FC150" s="12"/>
      <c r="FD150" s="8"/>
      <c r="FE150" s="8"/>
      <c r="FF150" s="12"/>
      <c r="FG150" s="8"/>
      <c r="FH150" s="8"/>
      <c r="FI150" s="12"/>
      <c r="FJ150" s="8"/>
      <c r="FK150" s="8"/>
      <c r="FL150" s="12"/>
      <c r="FM150" s="8"/>
      <c r="FN150" s="8"/>
      <c r="FO150" s="12"/>
      <c r="FP150" s="8"/>
      <c r="FQ150" s="8"/>
    </row>
    <row r="151" spans="1:173" ht="12.75">
      <c r="A151" s="78"/>
      <c r="B151" s="78"/>
      <c r="C151" s="78"/>
      <c r="D151" s="78"/>
      <c r="T151" s="8"/>
      <c r="U151" s="8"/>
      <c r="V151" s="8"/>
      <c r="W151" s="8"/>
      <c r="X151" s="8"/>
      <c r="Y151" s="8"/>
      <c r="Z151" s="8"/>
      <c r="AA151" s="8"/>
      <c r="AB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12"/>
      <c r="EA151" s="8"/>
      <c r="EB151" s="8"/>
      <c r="EC151" s="12"/>
      <c r="ED151" s="8"/>
      <c r="EE151" s="8"/>
      <c r="EF151" s="12"/>
      <c r="EG151" s="8"/>
      <c r="EH151" s="8"/>
      <c r="EI151" s="12"/>
      <c r="EJ151" s="8"/>
      <c r="EK151" s="8"/>
      <c r="EL151" s="12"/>
      <c r="EM151" s="8"/>
      <c r="EN151" s="8"/>
      <c r="EO151" s="8"/>
      <c r="EP151" s="8"/>
      <c r="EQ151" s="12"/>
      <c r="ER151" s="8"/>
      <c r="ES151" s="8"/>
      <c r="ET151" s="12"/>
      <c r="EU151" s="8"/>
      <c r="EV151" s="8"/>
      <c r="EW151" s="12"/>
      <c r="EX151" s="8"/>
      <c r="EY151" s="8"/>
      <c r="EZ151" s="12"/>
      <c r="FA151" s="8"/>
      <c r="FB151" s="8"/>
      <c r="FC151" s="12"/>
      <c r="FD151" s="8"/>
      <c r="FE151" s="8"/>
      <c r="FF151" s="12"/>
      <c r="FG151" s="8"/>
      <c r="FH151" s="8"/>
      <c r="FI151" s="12"/>
      <c r="FJ151" s="8"/>
      <c r="FK151" s="8"/>
      <c r="FL151" s="12"/>
      <c r="FM151" s="8"/>
      <c r="FN151" s="8"/>
      <c r="FO151" s="12"/>
      <c r="FP151" s="8"/>
      <c r="FQ151" s="8"/>
    </row>
    <row r="152" spans="1:173" ht="12.75">
      <c r="A152" s="78"/>
      <c r="B152" s="78"/>
      <c r="C152" s="78"/>
      <c r="D152" s="78"/>
      <c r="T152" s="8"/>
      <c r="U152" s="8"/>
      <c r="V152" s="8"/>
      <c r="W152" s="8"/>
      <c r="X152" s="8"/>
      <c r="Y152" s="8"/>
      <c r="Z152" s="8"/>
      <c r="AA152" s="8"/>
      <c r="AB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12"/>
      <c r="EA152" s="8"/>
      <c r="EB152" s="8"/>
      <c r="EC152" s="12"/>
      <c r="ED152" s="8"/>
      <c r="EE152" s="8"/>
      <c r="EF152" s="12"/>
      <c r="EG152" s="8"/>
      <c r="EH152" s="8"/>
      <c r="EI152" s="12"/>
      <c r="EJ152" s="8"/>
      <c r="EK152" s="8"/>
      <c r="EL152" s="12"/>
      <c r="EM152" s="8"/>
      <c r="EN152" s="8"/>
      <c r="EO152" s="8"/>
      <c r="EP152" s="8"/>
      <c r="EQ152" s="12"/>
      <c r="ER152" s="8"/>
      <c r="ES152" s="8"/>
      <c r="ET152" s="12"/>
      <c r="EU152" s="8"/>
      <c r="EV152" s="8"/>
      <c r="EW152" s="12"/>
      <c r="EX152" s="8"/>
      <c r="EY152" s="8"/>
      <c r="EZ152" s="12"/>
      <c r="FA152" s="8"/>
      <c r="FB152" s="8"/>
      <c r="FC152" s="12"/>
      <c r="FD152" s="8"/>
      <c r="FE152" s="8"/>
      <c r="FF152" s="12"/>
      <c r="FG152" s="8"/>
      <c r="FH152" s="8"/>
      <c r="FI152" s="12"/>
      <c r="FJ152" s="8"/>
      <c r="FK152" s="8"/>
      <c r="FL152" s="12"/>
      <c r="FM152" s="8"/>
      <c r="FN152" s="8"/>
      <c r="FO152" s="12"/>
      <c r="FP152" s="8"/>
      <c r="FQ152" s="8"/>
    </row>
    <row r="153" spans="1:173" ht="12.75">
      <c r="A153" s="78"/>
      <c r="B153" s="78"/>
      <c r="C153" s="78"/>
      <c r="D153" s="78"/>
      <c r="T153" s="8"/>
      <c r="U153" s="8"/>
      <c r="V153" s="8"/>
      <c r="W153" s="8"/>
      <c r="X153" s="8"/>
      <c r="Y153" s="8"/>
      <c r="Z153" s="8"/>
      <c r="AA153" s="8"/>
      <c r="AB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12"/>
      <c r="EA153" s="8"/>
      <c r="EB153" s="8"/>
      <c r="EC153" s="12"/>
      <c r="ED153" s="8"/>
      <c r="EE153" s="8"/>
      <c r="EF153" s="12"/>
      <c r="EG153" s="8"/>
      <c r="EH153" s="8"/>
      <c r="EI153" s="12"/>
      <c r="EJ153" s="8"/>
      <c r="EK153" s="8"/>
      <c r="EL153" s="12"/>
      <c r="EM153" s="8"/>
      <c r="EN153" s="8"/>
      <c r="EO153" s="8"/>
      <c r="EP153" s="8"/>
      <c r="EQ153" s="12"/>
      <c r="ER153" s="8"/>
      <c r="ES153" s="8"/>
      <c r="ET153" s="12"/>
      <c r="EU153" s="8"/>
      <c r="EV153" s="8"/>
      <c r="EW153" s="12"/>
      <c r="EX153" s="8"/>
      <c r="EY153" s="8"/>
      <c r="EZ153" s="12"/>
      <c r="FA153" s="8"/>
      <c r="FB153" s="8"/>
      <c r="FC153" s="12"/>
      <c r="FD153" s="8"/>
      <c r="FE153" s="8"/>
      <c r="FF153" s="12"/>
      <c r="FG153" s="8"/>
      <c r="FH153" s="8"/>
      <c r="FI153" s="12"/>
      <c r="FJ153" s="8"/>
      <c r="FK153" s="8"/>
      <c r="FL153" s="12"/>
      <c r="FM153" s="8"/>
      <c r="FN153" s="8"/>
      <c r="FO153" s="12"/>
      <c r="FP153" s="8"/>
      <c r="FQ153" s="8"/>
    </row>
    <row r="154" spans="1:173" ht="12.75">
      <c r="A154" s="78"/>
      <c r="B154" s="78"/>
      <c r="C154" s="78"/>
      <c r="D154" s="78"/>
      <c r="T154" s="8"/>
      <c r="U154" s="8"/>
      <c r="V154" s="8"/>
      <c r="W154" s="8"/>
      <c r="X154" s="8"/>
      <c r="Y154" s="8"/>
      <c r="Z154" s="8"/>
      <c r="AA154" s="8"/>
      <c r="AB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12"/>
      <c r="EA154" s="8"/>
      <c r="EB154" s="8"/>
      <c r="EC154" s="12"/>
      <c r="ED154" s="8"/>
      <c r="EE154" s="8"/>
      <c r="EF154" s="12"/>
      <c r="EG154" s="8"/>
      <c r="EH154" s="8"/>
      <c r="EI154" s="12"/>
      <c r="EJ154" s="8"/>
      <c r="EK154" s="8"/>
      <c r="EL154" s="12"/>
      <c r="EM154" s="8"/>
      <c r="EN154" s="8"/>
      <c r="EO154" s="8"/>
      <c r="EP154" s="8"/>
      <c r="EQ154" s="12"/>
      <c r="ER154" s="8"/>
      <c r="ES154" s="8"/>
      <c r="ET154" s="12"/>
      <c r="EU154" s="8"/>
      <c r="EV154" s="8"/>
      <c r="EW154" s="12"/>
      <c r="EX154" s="8"/>
      <c r="EY154" s="8"/>
      <c r="EZ154" s="12"/>
      <c r="FA154" s="8"/>
      <c r="FB154" s="8"/>
      <c r="FC154" s="12"/>
      <c r="FD154" s="8"/>
      <c r="FE154" s="8"/>
      <c r="FF154" s="12"/>
      <c r="FG154" s="8"/>
      <c r="FH154" s="8"/>
      <c r="FI154" s="12"/>
      <c r="FJ154" s="8"/>
      <c r="FK154" s="8"/>
      <c r="FL154" s="12"/>
      <c r="FM154" s="8"/>
      <c r="FN154" s="8"/>
      <c r="FO154" s="12"/>
      <c r="FP154" s="8"/>
      <c r="FQ154" s="8"/>
    </row>
    <row r="155" spans="1:41" ht="12.75">
      <c r="A155" s="78"/>
      <c r="B155" s="78"/>
      <c r="C155" s="78"/>
      <c r="D155" s="78"/>
      <c r="T155" s="8"/>
      <c r="U155" s="8"/>
      <c r="V155" s="8"/>
      <c r="W155" s="8"/>
      <c r="X155" s="8"/>
      <c r="Y155" s="8"/>
      <c r="Z155" s="8"/>
      <c r="AA155" s="8"/>
      <c r="AB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12.75">
      <c r="A156" s="78"/>
      <c r="B156" s="78"/>
      <c r="C156" s="78"/>
      <c r="D156" s="78"/>
      <c r="T156" s="8"/>
      <c r="U156" s="8"/>
      <c r="V156" s="8"/>
      <c r="W156" s="8"/>
      <c r="X156" s="8"/>
      <c r="Y156" s="8"/>
      <c r="Z156" s="8"/>
      <c r="AA156" s="8"/>
      <c r="AB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12.75">
      <c r="A157" s="78"/>
      <c r="B157" s="78"/>
      <c r="C157" s="78"/>
      <c r="D157" s="78"/>
      <c r="T157" s="8"/>
      <c r="U157" s="8"/>
      <c r="V157" s="8"/>
      <c r="W157" s="8"/>
      <c r="X157" s="8"/>
      <c r="Y157" s="8"/>
      <c r="Z157" s="8"/>
      <c r="AA157" s="8"/>
      <c r="AB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12.75">
      <c r="A158" s="78"/>
      <c r="B158" s="78"/>
      <c r="C158" s="78"/>
      <c r="D158" s="78"/>
      <c r="T158" s="8"/>
      <c r="U158" s="8"/>
      <c r="V158" s="8"/>
      <c r="W158" s="8"/>
      <c r="X158" s="8"/>
      <c r="Y158" s="8"/>
      <c r="Z158" s="8"/>
      <c r="AA158" s="8"/>
      <c r="AB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12.75">
      <c r="A159" s="78"/>
      <c r="B159" s="78"/>
      <c r="C159" s="78"/>
      <c r="D159" s="78"/>
      <c r="T159" s="8"/>
      <c r="U159" s="8"/>
      <c r="V159" s="8"/>
      <c r="W159" s="8"/>
      <c r="X159" s="8"/>
      <c r="Y159" s="8"/>
      <c r="Z159" s="8"/>
      <c r="AA159" s="8"/>
      <c r="AB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12.75">
      <c r="A160" s="78"/>
      <c r="B160" s="78"/>
      <c r="C160" s="78"/>
      <c r="D160" s="78"/>
      <c r="T160" s="8"/>
      <c r="U160" s="8"/>
      <c r="V160" s="8"/>
      <c r="W160" s="8"/>
      <c r="X160" s="8"/>
      <c r="Y160" s="8"/>
      <c r="Z160" s="8"/>
      <c r="AA160" s="8"/>
      <c r="AB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12.75">
      <c r="A161" s="78"/>
      <c r="B161" s="78"/>
      <c r="C161" s="78"/>
      <c r="D161" s="78"/>
      <c r="T161" s="8"/>
      <c r="U161" s="8"/>
      <c r="V161" s="8"/>
      <c r="W161" s="8"/>
      <c r="X161" s="8"/>
      <c r="Y161" s="8"/>
      <c r="Z161" s="8"/>
      <c r="AA161" s="8"/>
      <c r="AB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12.75">
      <c r="A162" s="78"/>
      <c r="B162" s="78"/>
      <c r="C162" s="78"/>
      <c r="D162" s="78"/>
      <c r="T162" s="8"/>
      <c r="U162" s="8"/>
      <c r="V162" s="8"/>
      <c r="W162" s="8"/>
      <c r="X162" s="8"/>
      <c r="Y162" s="8"/>
      <c r="Z162" s="8"/>
      <c r="AA162" s="8"/>
      <c r="AB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12.75">
      <c r="A163" s="78"/>
      <c r="B163" s="78"/>
      <c r="C163" s="78"/>
      <c r="D163" s="78"/>
      <c r="T163" s="8"/>
      <c r="U163" s="8"/>
      <c r="V163" s="8"/>
      <c r="W163" s="8"/>
      <c r="X163" s="8"/>
      <c r="Y163" s="8"/>
      <c r="Z163" s="8"/>
      <c r="AA163" s="8"/>
      <c r="AB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12.75">
      <c r="A164" s="78"/>
      <c r="B164" s="78"/>
      <c r="C164" s="78"/>
      <c r="D164" s="78"/>
      <c r="T164" s="8"/>
      <c r="U164" s="8"/>
      <c r="V164" s="8"/>
      <c r="W164" s="8"/>
      <c r="X164" s="8"/>
      <c r="Y164" s="8"/>
      <c r="Z164" s="8"/>
      <c r="AA164" s="8"/>
      <c r="AB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12.75">
      <c r="A165" s="78"/>
      <c r="B165" s="78"/>
      <c r="C165" s="78"/>
      <c r="D165" s="78"/>
      <c r="T165" s="8"/>
      <c r="U165" s="8"/>
      <c r="V165" s="8"/>
      <c r="W165" s="8"/>
      <c r="X165" s="8"/>
      <c r="Y165" s="8"/>
      <c r="Z165" s="8"/>
      <c r="AA165" s="8"/>
      <c r="AB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12.75">
      <c r="A166" s="78"/>
      <c r="B166" s="78"/>
      <c r="C166" s="78"/>
      <c r="D166" s="78"/>
      <c r="T166" s="8"/>
      <c r="U166" s="8"/>
      <c r="V166" s="8"/>
      <c r="W166" s="8"/>
      <c r="X166" s="8"/>
      <c r="Y166" s="8"/>
      <c r="Z166" s="8"/>
      <c r="AA166" s="8"/>
      <c r="AB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" ht="12.75">
      <c r="A167" s="78"/>
      <c r="B167" s="78"/>
      <c r="C167" s="78"/>
      <c r="D167" s="78"/>
    </row>
    <row r="168" spans="1:4" ht="12.75">
      <c r="A168" s="78"/>
      <c r="B168" s="78"/>
      <c r="C168" s="78"/>
      <c r="D168" s="78"/>
    </row>
    <row r="169" spans="1:4" ht="12.75">
      <c r="A169" s="78"/>
      <c r="B169" s="78"/>
      <c r="C169" s="78"/>
      <c r="D169" s="78"/>
    </row>
    <row r="170" spans="1:4" ht="12.75">
      <c r="A170" s="78"/>
      <c r="B170" s="78"/>
      <c r="C170" s="78"/>
      <c r="D170" s="78"/>
    </row>
    <row r="171" spans="1:4" ht="12.75">
      <c r="A171" s="78"/>
      <c r="B171" s="78"/>
      <c r="C171" s="78"/>
      <c r="D171" s="78"/>
    </row>
    <row r="172" spans="1:4" ht="12.75">
      <c r="A172" s="78"/>
      <c r="B172" s="78"/>
      <c r="C172" s="78"/>
      <c r="D172" s="78"/>
    </row>
    <row r="173" spans="1:4" ht="12.75">
      <c r="A173" s="78"/>
      <c r="B173" s="78"/>
      <c r="C173" s="78"/>
      <c r="D173" s="78"/>
    </row>
    <row r="174" spans="1:4" ht="12.75">
      <c r="A174" s="78"/>
      <c r="B174" s="78"/>
      <c r="C174" s="78"/>
      <c r="D174" s="78"/>
    </row>
    <row r="175" spans="1:4" ht="12.75">
      <c r="A175" s="78"/>
      <c r="B175" s="78"/>
      <c r="C175" s="78"/>
      <c r="D175" s="78"/>
    </row>
    <row r="176" spans="1:4" ht="12.75">
      <c r="A176" s="78"/>
      <c r="B176" s="78"/>
      <c r="C176" s="78"/>
      <c r="D176" s="78"/>
    </row>
    <row r="177" spans="1:4" ht="12.75">
      <c r="A177" s="78"/>
      <c r="B177" s="78"/>
      <c r="C177" s="78"/>
      <c r="D177" s="78"/>
    </row>
    <row r="178" spans="1:4" ht="12.75">
      <c r="A178" s="78"/>
      <c r="B178" s="78"/>
      <c r="C178" s="78"/>
      <c r="D178" s="78"/>
    </row>
    <row r="179" spans="1:4" ht="12.75">
      <c r="A179" s="78"/>
      <c r="B179" s="78"/>
      <c r="C179" s="78"/>
      <c r="D179" s="78"/>
    </row>
    <row r="180" spans="1:4" ht="12.75">
      <c r="A180" s="78"/>
      <c r="B180" s="78"/>
      <c r="C180" s="78"/>
      <c r="D180" s="78"/>
    </row>
    <row r="181" spans="1:4" ht="12.75">
      <c r="A181" s="78"/>
      <c r="B181" s="78"/>
      <c r="C181" s="78"/>
      <c r="D181" s="78"/>
    </row>
    <row r="182" spans="1:4" ht="12.75">
      <c r="A182" s="78"/>
      <c r="B182" s="78"/>
      <c r="C182" s="78"/>
      <c r="D182" s="78"/>
    </row>
    <row r="183" spans="1:4" ht="12.75">
      <c r="A183" s="78"/>
      <c r="B183" s="78"/>
      <c r="C183" s="78"/>
      <c r="D183" s="78"/>
    </row>
    <row r="184" spans="1:4" ht="12.75">
      <c r="A184" s="78"/>
      <c r="B184" s="78"/>
      <c r="C184" s="78"/>
      <c r="D184" s="78"/>
    </row>
    <row r="185" spans="1:4" ht="12.75">
      <c r="A185" s="78"/>
      <c r="B185" s="78"/>
      <c r="C185" s="78"/>
      <c r="D185" s="78"/>
    </row>
    <row r="186" spans="1:4" ht="12.75">
      <c r="A186" s="78"/>
      <c r="B186" s="78"/>
      <c r="C186" s="78"/>
      <c r="D186" s="78"/>
    </row>
    <row r="187" spans="1:4" ht="12.75">
      <c r="A187" s="78"/>
      <c r="B187" s="78"/>
      <c r="C187" s="78"/>
      <c r="D187" s="78"/>
    </row>
    <row r="188" spans="1:4" ht="12.75">
      <c r="A188" s="78"/>
      <c r="B188" s="78"/>
      <c r="C188" s="78"/>
      <c r="D188" s="78"/>
    </row>
    <row r="189" spans="1:4" ht="12.75">
      <c r="A189" s="78"/>
      <c r="B189" s="78"/>
      <c r="C189" s="78"/>
      <c r="D189" s="78"/>
    </row>
    <row r="190" spans="1:4" ht="12.75">
      <c r="A190" s="78"/>
      <c r="B190" s="78"/>
      <c r="C190" s="78"/>
      <c r="D190" s="78"/>
    </row>
    <row r="191" spans="1:4" ht="12.75">
      <c r="A191" s="78"/>
      <c r="B191" s="78"/>
      <c r="C191" s="78"/>
      <c r="D191" s="78"/>
    </row>
    <row r="192" spans="1:4" ht="12.75">
      <c r="A192" s="78"/>
      <c r="B192" s="78"/>
      <c r="C192" s="78"/>
      <c r="D192" s="78"/>
    </row>
    <row r="193" spans="1:4" ht="12.75">
      <c r="A193" s="78"/>
      <c r="B193" s="78"/>
      <c r="C193" s="78"/>
      <c r="D193" s="78"/>
    </row>
    <row r="194" spans="1:4" ht="12.75">
      <c r="A194" s="78"/>
      <c r="B194" s="78"/>
      <c r="C194" s="78"/>
      <c r="D194" s="78"/>
    </row>
    <row r="195" spans="1:4" ht="12.75">
      <c r="A195" s="78"/>
      <c r="B195" s="78"/>
      <c r="C195" s="78"/>
      <c r="D195" s="78"/>
    </row>
    <row r="196" spans="1:4" ht="12.75">
      <c r="A196" s="78"/>
      <c r="B196" s="78"/>
      <c r="C196" s="78"/>
      <c r="D196" s="78"/>
    </row>
    <row r="197" spans="1:4" ht="12.75">
      <c r="A197" s="78"/>
      <c r="B197" s="78"/>
      <c r="C197" s="78"/>
      <c r="D197" s="78"/>
    </row>
    <row r="198" spans="1:4" ht="12.75">
      <c r="A198" s="78"/>
      <c r="B198" s="78"/>
      <c r="C198" s="78"/>
      <c r="D198" s="78"/>
    </row>
    <row r="199" spans="1:4" ht="12.75">
      <c r="A199" s="78"/>
      <c r="B199" s="78"/>
      <c r="C199" s="78"/>
      <c r="D199" s="78"/>
    </row>
    <row r="200" spans="1:4" ht="12.75">
      <c r="A200" s="78"/>
      <c r="B200" s="78"/>
      <c r="C200" s="78"/>
      <c r="D200" s="78"/>
    </row>
    <row r="201" spans="1:4" ht="12.75">
      <c r="A201" s="78"/>
      <c r="B201" s="78"/>
      <c r="C201" s="78"/>
      <c r="D201" s="78"/>
    </row>
    <row r="202" spans="1:4" ht="12.75">
      <c r="A202" s="78"/>
      <c r="B202" s="78"/>
      <c r="C202" s="78"/>
      <c r="D202" s="78"/>
    </row>
    <row r="203" spans="1:4" ht="12.75">
      <c r="A203" s="78"/>
      <c r="B203" s="78"/>
      <c r="C203" s="78"/>
      <c r="D203" s="78"/>
    </row>
    <row r="204" spans="1:4" ht="12.75">
      <c r="A204" s="78"/>
      <c r="B204" s="78"/>
      <c r="C204" s="78"/>
      <c r="D204" s="78"/>
    </row>
    <row r="205" spans="1:4" ht="12.75">
      <c r="A205" s="78"/>
      <c r="B205" s="78"/>
      <c r="C205" s="78"/>
      <c r="D205" s="78"/>
    </row>
    <row r="206" spans="1:4" ht="12.75">
      <c r="A206" s="78"/>
      <c r="B206" s="78"/>
      <c r="C206" s="78"/>
      <c r="D206" s="78"/>
    </row>
    <row r="207" spans="1:4" ht="12.75">
      <c r="A207" s="78"/>
      <c r="B207" s="78"/>
      <c r="C207" s="78"/>
      <c r="D207" s="78"/>
    </row>
    <row r="208" spans="1:4" ht="12.75">
      <c r="A208" s="78"/>
      <c r="B208" s="78"/>
      <c r="C208" s="78"/>
      <c r="D208" s="78"/>
    </row>
    <row r="209" spans="1:4" ht="12.75">
      <c r="A209" s="78"/>
      <c r="B209" s="78"/>
      <c r="C209" s="78"/>
      <c r="D209" s="78"/>
    </row>
    <row r="210" spans="1:4" ht="12.75">
      <c r="A210" s="78"/>
      <c r="B210" s="78"/>
      <c r="C210" s="78"/>
      <c r="D210" s="78"/>
    </row>
    <row r="211" spans="1:4" ht="12.75">
      <c r="A211" s="78"/>
      <c r="B211" s="78"/>
      <c r="C211" s="78"/>
      <c r="D211" s="78"/>
    </row>
    <row r="212" spans="1:4" ht="12.75">
      <c r="A212" s="78"/>
      <c r="B212" s="78"/>
      <c r="C212" s="78"/>
      <c r="D212" s="78"/>
    </row>
    <row r="213" spans="1:4" ht="12.75">
      <c r="A213" s="78"/>
      <c r="B213" s="78"/>
      <c r="C213" s="78"/>
      <c r="D213" s="78"/>
    </row>
    <row r="214" spans="1:4" ht="12.75">
      <c r="A214" s="78"/>
      <c r="B214" s="78"/>
      <c r="C214" s="78"/>
      <c r="D214" s="78"/>
    </row>
    <row r="215" spans="1:4" ht="12.75">
      <c r="A215" s="78"/>
      <c r="B215" s="78"/>
      <c r="C215" s="78"/>
      <c r="D215" s="78"/>
    </row>
    <row r="216" spans="1:4" ht="12.75">
      <c r="A216" s="78"/>
      <c r="B216" s="78"/>
      <c r="C216" s="78"/>
      <c r="D216" s="78"/>
    </row>
    <row r="217" spans="1:4" ht="12.75">
      <c r="A217" s="78"/>
      <c r="B217" s="78"/>
      <c r="C217" s="78"/>
      <c r="D217" s="78"/>
    </row>
    <row r="218" spans="1:4" ht="12.75">
      <c r="A218" s="78"/>
      <c r="B218" s="78"/>
      <c r="C218" s="78"/>
      <c r="D218" s="78"/>
    </row>
    <row r="219" spans="1:4" ht="12.75">
      <c r="A219" s="78"/>
      <c r="B219" s="78"/>
      <c r="C219" s="78"/>
      <c r="D219" s="78"/>
    </row>
    <row r="220" spans="1:4" ht="12.75">
      <c r="A220" s="78"/>
      <c r="B220" s="78"/>
      <c r="C220" s="78"/>
      <c r="D220" s="78"/>
    </row>
    <row r="221" spans="1:4" ht="12.75">
      <c r="A221" s="78"/>
      <c r="B221" s="78"/>
      <c r="C221" s="78"/>
      <c r="D221" s="78"/>
    </row>
    <row r="222" spans="1:4" ht="12.75">
      <c r="A222" s="78"/>
      <c r="B222" s="78"/>
      <c r="C222" s="78"/>
      <c r="D222" s="78"/>
    </row>
    <row r="223" spans="1:4" ht="12.75">
      <c r="A223" s="78"/>
      <c r="B223" s="78"/>
      <c r="C223" s="78"/>
      <c r="D223" s="78"/>
    </row>
    <row r="224" spans="1:4" ht="12.75">
      <c r="A224" s="78"/>
      <c r="B224" s="78"/>
      <c r="C224" s="78"/>
      <c r="D224" s="78"/>
    </row>
    <row r="225" spans="1:4" ht="12.75">
      <c r="A225" s="78"/>
      <c r="B225" s="78"/>
      <c r="C225" s="78"/>
      <c r="D225" s="78"/>
    </row>
    <row r="226" spans="1:4" ht="12.75">
      <c r="A226" s="78"/>
      <c r="B226" s="78"/>
      <c r="C226" s="78"/>
      <c r="D226" s="78"/>
    </row>
    <row r="227" spans="1:4" ht="12.75">
      <c r="A227" s="78"/>
      <c r="B227" s="78"/>
      <c r="C227" s="78"/>
      <c r="D227" s="78"/>
    </row>
    <row r="228" spans="1:4" ht="12.75">
      <c r="A228" s="78"/>
      <c r="B228" s="78"/>
      <c r="C228" s="78"/>
      <c r="D228" s="78"/>
    </row>
    <row r="229" spans="1:4" ht="12.75">
      <c r="A229" s="78"/>
      <c r="B229" s="78"/>
      <c r="C229" s="78"/>
      <c r="D229" s="78"/>
    </row>
    <row r="230" spans="1:4" ht="12.75">
      <c r="A230" s="78"/>
      <c r="B230" s="78"/>
      <c r="C230" s="78"/>
      <c r="D230" s="78"/>
    </row>
    <row r="231" spans="1:4" ht="12.75">
      <c r="A231" s="78"/>
      <c r="B231" s="78"/>
      <c r="C231" s="78"/>
      <c r="D231" s="78"/>
    </row>
    <row r="232" spans="1:4" ht="12.75">
      <c r="A232" s="78"/>
      <c r="B232" s="78"/>
      <c r="C232" s="78"/>
      <c r="D232" s="78"/>
    </row>
    <row r="233" spans="1:4" ht="12.75">
      <c r="A233" s="78"/>
      <c r="B233" s="78"/>
      <c r="C233" s="78"/>
      <c r="D233" s="78"/>
    </row>
    <row r="234" spans="1:4" ht="12.75">
      <c r="A234" s="78"/>
      <c r="B234" s="78"/>
      <c r="C234" s="78"/>
      <c r="D234" s="78"/>
    </row>
    <row r="235" spans="1:4" ht="12.75">
      <c r="A235" s="78"/>
      <c r="B235" s="78"/>
      <c r="C235" s="78"/>
      <c r="D235" s="78"/>
    </row>
    <row r="236" spans="1:4" ht="12.75">
      <c r="A236" s="78"/>
      <c r="B236" s="78"/>
      <c r="C236" s="78"/>
      <c r="D236" s="78"/>
    </row>
    <row r="237" spans="1:4" ht="12.75">
      <c r="A237" s="78"/>
      <c r="B237" s="78"/>
      <c r="C237" s="78"/>
      <c r="D237" s="78"/>
    </row>
    <row r="238" spans="1:4" ht="12.75">
      <c r="A238" s="78"/>
      <c r="B238" s="78"/>
      <c r="C238" s="78"/>
      <c r="D238" s="78"/>
    </row>
    <row r="239" spans="1:4" ht="12.75">
      <c r="A239" s="78"/>
      <c r="B239" s="78"/>
      <c r="C239" s="78"/>
      <c r="D239" s="78"/>
    </row>
    <row r="240" spans="1:4" ht="12.75">
      <c r="A240" s="78"/>
      <c r="B240" s="78"/>
      <c r="C240" s="78"/>
      <c r="D240" s="78"/>
    </row>
    <row r="241" spans="1:4" ht="12.75">
      <c r="A241" s="78"/>
      <c r="B241" s="78"/>
      <c r="C241" s="78"/>
      <c r="D241" s="78"/>
    </row>
    <row r="242" spans="1:4" ht="12.75">
      <c r="A242" s="78"/>
      <c r="B242" s="78"/>
      <c r="C242" s="78"/>
      <c r="D242" s="78"/>
    </row>
    <row r="243" spans="1:4" ht="12.75">
      <c r="A243" s="78"/>
      <c r="B243" s="78"/>
      <c r="C243" s="78"/>
      <c r="D243" s="78"/>
    </row>
    <row r="244" spans="1:4" ht="12.75">
      <c r="A244" s="78"/>
      <c r="B244" s="78"/>
      <c r="C244" s="78"/>
      <c r="D244" s="78"/>
    </row>
    <row r="245" spans="1:4" ht="12.75">
      <c r="A245" s="78"/>
      <c r="B245" s="78"/>
      <c r="C245" s="78"/>
      <c r="D245" s="78"/>
    </row>
    <row r="246" spans="1:4" ht="12.75">
      <c r="A246" s="78"/>
      <c r="B246" s="78"/>
      <c r="C246" s="78"/>
      <c r="D246" s="78"/>
    </row>
    <row r="247" spans="1:4" ht="12.75">
      <c r="A247" s="78"/>
      <c r="B247" s="78"/>
      <c r="C247" s="78"/>
      <c r="D247" s="78"/>
    </row>
    <row r="248" spans="1:4" ht="12.75">
      <c r="A248" s="78"/>
      <c r="B248" s="78"/>
      <c r="C248" s="78"/>
      <c r="D248" s="78"/>
    </row>
    <row r="249" spans="1:4" ht="12.75">
      <c r="A249" s="78"/>
      <c r="B249" s="78"/>
      <c r="C249" s="78"/>
      <c r="D249" s="78"/>
    </row>
    <row r="250" spans="1:4" ht="12.75">
      <c r="A250" s="78"/>
      <c r="B250" s="78"/>
      <c r="C250" s="78"/>
      <c r="D250" s="78"/>
    </row>
    <row r="251" spans="1:4" ht="12.75">
      <c r="A251" s="78"/>
      <c r="B251" s="78"/>
      <c r="C251" s="78"/>
      <c r="D251" s="78"/>
    </row>
    <row r="252" spans="1:4" ht="12.75">
      <c r="A252" s="78"/>
      <c r="B252" s="78"/>
      <c r="C252" s="78"/>
      <c r="D252" s="78"/>
    </row>
    <row r="253" spans="1:4" ht="12.75">
      <c r="A253" s="78"/>
      <c r="B253" s="78"/>
      <c r="C253" s="78"/>
      <c r="D253" s="78"/>
    </row>
    <row r="254" spans="1:4" ht="12.75">
      <c r="A254" s="78"/>
      <c r="B254" s="78"/>
      <c r="C254" s="78"/>
      <c r="D254" s="78"/>
    </row>
    <row r="255" spans="1:4" ht="12.75">
      <c r="A255" s="78"/>
      <c r="B255" s="78"/>
      <c r="C255" s="78"/>
      <c r="D255" s="78"/>
    </row>
    <row r="256" spans="1:4" ht="12.75">
      <c r="A256" s="78"/>
      <c r="B256" s="78"/>
      <c r="C256" s="78"/>
      <c r="D256" s="78"/>
    </row>
    <row r="257" spans="1:4" ht="12.75">
      <c r="A257" s="78"/>
      <c r="B257" s="78"/>
      <c r="C257" s="78"/>
      <c r="D257" s="78"/>
    </row>
    <row r="258" spans="1:4" ht="12.75">
      <c r="A258" s="78"/>
      <c r="B258" s="78"/>
      <c r="C258" s="78"/>
      <c r="D258" s="78"/>
    </row>
    <row r="259" spans="1:4" ht="12.75">
      <c r="A259" s="78"/>
      <c r="B259" s="78"/>
      <c r="C259" s="78"/>
      <c r="D259" s="78"/>
    </row>
    <row r="260" spans="1:4" ht="12.75">
      <c r="A260" s="78"/>
      <c r="B260" s="78"/>
      <c r="C260" s="78"/>
      <c r="D260" s="78"/>
    </row>
    <row r="261" spans="1:4" ht="12.75">
      <c r="A261" s="78"/>
      <c r="B261" s="78"/>
      <c r="C261" s="78"/>
      <c r="D261" s="78"/>
    </row>
    <row r="262" spans="1:4" ht="12.75">
      <c r="A262" s="78"/>
      <c r="B262" s="78"/>
      <c r="C262" s="78"/>
      <c r="D262" s="78"/>
    </row>
    <row r="263" spans="1:4" ht="12.75">
      <c r="A263" s="78"/>
      <c r="B263" s="78"/>
      <c r="C263" s="78"/>
      <c r="D263" s="78"/>
    </row>
    <row r="264" spans="1:4" ht="12.75">
      <c r="A264" s="78"/>
      <c r="B264" s="78"/>
      <c r="C264" s="78"/>
      <c r="D264" s="78"/>
    </row>
    <row r="265" spans="1:4" ht="12.75">
      <c r="A265" s="78"/>
      <c r="B265" s="78"/>
      <c r="C265" s="78"/>
      <c r="D265" s="78"/>
    </row>
    <row r="266" spans="1:4" ht="12.75">
      <c r="A266" s="78"/>
      <c r="B266" s="78"/>
      <c r="C266" s="78"/>
      <c r="D266" s="78"/>
    </row>
    <row r="267" spans="1:4" ht="12.75">
      <c r="A267" s="78"/>
      <c r="B267" s="78"/>
      <c r="C267" s="78"/>
      <c r="D267" s="78"/>
    </row>
    <row r="268" spans="1:4" ht="12.75">
      <c r="A268" s="78"/>
      <c r="B268" s="78"/>
      <c r="C268" s="78"/>
      <c r="D268" s="78"/>
    </row>
    <row r="269" spans="1:4" ht="12.75">
      <c r="A269" s="78"/>
      <c r="B269" s="78"/>
      <c r="C269" s="78"/>
      <c r="D269" s="78"/>
    </row>
    <row r="270" spans="1:4" ht="12.75">
      <c r="A270" s="78"/>
      <c r="B270" s="78"/>
      <c r="C270" s="78"/>
      <c r="D270" s="78"/>
    </row>
    <row r="271" spans="1:4" ht="12.75">
      <c r="A271" s="78"/>
      <c r="B271" s="78"/>
      <c r="C271" s="78"/>
      <c r="D271" s="78"/>
    </row>
    <row r="272" spans="1:4" ht="12.75">
      <c r="A272" s="78"/>
      <c r="B272" s="78"/>
      <c r="C272" s="78"/>
      <c r="D272" s="78"/>
    </row>
    <row r="273" spans="1:4" ht="12.75">
      <c r="A273" s="78"/>
      <c r="B273" s="78"/>
      <c r="C273" s="78"/>
      <c r="D273" s="78"/>
    </row>
    <row r="274" spans="1:4" ht="12.75">
      <c r="A274" s="78"/>
      <c r="B274" s="78"/>
      <c r="C274" s="78"/>
      <c r="D274" s="78"/>
    </row>
    <row r="275" spans="1:4" ht="12.75">
      <c r="A275" s="78"/>
      <c r="B275" s="78"/>
      <c r="C275" s="78"/>
      <c r="D275" s="78"/>
    </row>
    <row r="276" spans="1:4" ht="12.75">
      <c r="A276" s="78"/>
      <c r="B276" s="78"/>
      <c r="C276" s="78"/>
      <c r="D276" s="78"/>
    </row>
    <row r="277" spans="1:4" ht="12.75">
      <c r="A277" s="78"/>
      <c r="B277" s="78"/>
      <c r="C277" s="78"/>
      <c r="D277" s="78"/>
    </row>
    <row r="278" spans="1:4" ht="12.75">
      <c r="A278" s="78"/>
      <c r="B278" s="78"/>
      <c r="C278" s="78"/>
      <c r="D278" s="78"/>
    </row>
    <row r="279" spans="1:4" ht="12.75">
      <c r="A279" s="78"/>
      <c r="B279" s="78"/>
      <c r="C279" s="78"/>
      <c r="D279" s="78"/>
    </row>
    <row r="280" spans="1:4" ht="12.75">
      <c r="A280" s="78"/>
      <c r="B280" s="78"/>
      <c r="C280" s="78"/>
      <c r="D280" s="78"/>
    </row>
    <row r="281" spans="1:4" ht="12.75">
      <c r="A281" s="78"/>
      <c r="B281" s="78"/>
      <c r="C281" s="78"/>
      <c r="D281" s="78"/>
    </row>
    <row r="282" spans="1:4" ht="12.75">
      <c r="A282" s="78"/>
      <c r="B282" s="78"/>
      <c r="C282" s="78"/>
      <c r="D282" s="78"/>
    </row>
    <row r="283" spans="1:4" ht="12.75">
      <c r="A283" s="78"/>
      <c r="B283" s="78"/>
      <c r="C283" s="78"/>
      <c r="D283" s="78"/>
    </row>
    <row r="284" spans="1:4" ht="12.75">
      <c r="A284" s="78"/>
      <c r="B284" s="78"/>
      <c r="C284" s="78"/>
      <c r="D284" s="78"/>
    </row>
    <row r="285" spans="1:4" ht="12.75">
      <c r="A285" s="78"/>
      <c r="B285" s="78"/>
      <c r="C285" s="78"/>
      <c r="D285" s="78"/>
    </row>
    <row r="286" spans="1:4" ht="12.75">
      <c r="A286" s="78"/>
      <c r="B286" s="78"/>
      <c r="C286" s="78"/>
      <c r="D286" s="78"/>
    </row>
    <row r="287" spans="1:4" ht="12.75">
      <c r="A287" s="78"/>
      <c r="B287" s="78"/>
      <c r="C287" s="78"/>
      <c r="D287" s="78"/>
    </row>
    <row r="288" spans="1:4" ht="12.75">
      <c r="A288" s="78"/>
      <c r="B288" s="78"/>
      <c r="C288" s="78"/>
      <c r="D288" s="78"/>
    </row>
    <row r="289" spans="1:4" ht="12.75">
      <c r="A289" s="78"/>
      <c r="B289" s="78"/>
      <c r="C289" s="78"/>
      <c r="D289" s="78"/>
    </row>
    <row r="290" spans="1:4" ht="12.75">
      <c r="A290" s="78"/>
      <c r="B290" s="78"/>
      <c r="C290" s="78"/>
      <c r="D290" s="78"/>
    </row>
    <row r="291" spans="1:4" ht="12.75">
      <c r="A291" s="78"/>
      <c r="B291" s="78"/>
      <c r="C291" s="78"/>
      <c r="D291" s="78"/>
    </row>
    <row r="292" spans="1:4" ht="12.75">
      <c r="A292" s="78"/>
      <c r="B292" s="78"/>
      <c r="C292" s="78"/>
      <c r="D292" s="78"/>
    </row>
    <row r="293" spans="1:4" ht="12.75">
      <c r="A293" s="78"/>
      <c r="B293" s="78"/>
      <c r="C293" s="78"/>
      <c r="D293" s="78"/>
    </row>
    <row r="294" spans="1:4" ht="12.75">
      <c r="A294" s="78"/>
      <c r="B294" s="78"/>
      <c r="C294" s="78"/>
      <c r="D294" s="78"/>
    </row>
    <row r="295" spans="1:4" ht="12.75">
      <c r="A295" s="78"/>
      <c r="B295" s="78"/>
      <c r="C295" s="78"/>
      <c r="D295" s="78"/>
    </row>
    <row r="296" spans="1:4" ht="12.75">
      <c r="A296" s="78"/>
      <c r="B296" s="78"/>
      <c r="C296" s="78"/>
      <c r="D296" s="78"/>
    </row>
    <row r="297" spans="1:4" ht="12.75">
      <c r="A297" s="78"/>
      <c r="B297" s="78"/>
      <c r="C297" s="78"/>
      <c r="D297" s="78"/>
    </row>
    <row r="298" spans="1:4" ht="12.75">
      <c r="A298" s="78"/>
      <c r="B298" s="78"/>
      <c r="C298" s="78"/>
      <c r="D298" s="78"/>
    </row>
    <row r="299" spans="1:4" ht="12.75">
      <c r="A299" s="78"/>
      <c r="B299" s="78"/>
      <c r="C299" s="78"/>
      <c r="D299" s="78"/>
    </row>
    <row r="300" spans="1:4" ht="12.75">
      <c r="A300" s="78"/>
      <c r="B300" s="78"/>
      <c r="C300" s="78"/>
      <c r="D300" s="78"/>
    </row>
    <row r="301" spans="1:4" ht="12.75">
      <c r="A301" s="78"/>
      <c r="B301" s="78"/>
      <c r="C301" s="78"/>
      <c r="D301" s="78"/>
    </row>
    <row r="302" spans="1:4" ht="12.75">
      <c r="A302" s="78"/>
      <c r="B302" s="78"/>
      <c r="C302" s="78"/>
      <c r="D302" s="78"/>
    </row>
    <row r="303" spans="1:4" ht="12.75">
      <c r="A303" s="78"/>
      <c r="B303" s="78"/>
      <c r="C303" s="78"/>
      <c r="D303" s="78"/>
    </row>
    <row r="304" spans="1:4" ht="12.75">
      <c r="A304" s="78"/>
      <c r="B304" s="78"/>
      <c r="C304" s="78"/>
      <c r="D304" s="78"/>
    </row>
    <row r="305" spans="1:4" ht="12.75">
      <c r="A305" s="78"/>
      <c r="B305" s="78"/>
      <c r="C305" s="78"/>
      <c r="D305" s="78"/>
    </row>
    <row r="306" spans="1:4" ht="12.75">
      <c r="A306" s="78"/>
      <c r="B306" s="78"/>
      <c r="C306" s="78"/>
      <c r="D306" s="78"/>
    </row>
    <row r="307" spans="1:4" ht="12.75">
      <c r="A307" s="78"/>
      <c r="B307" s="78"/>
      <c r="C307" s="78"/>
      <c r="D307" s="78"/>
    </row>
    <row r="308" spans="1:4" ht="12.75">
      <c r="A308" s="78"/>
      <c r="B308" s="78"/>
      <c r="C308" s="78"/>
      <c r="D308" s="78"/>
    </row>
    <row r="309" spans="1:4" ht="12.75">
      <c r="A309" s="78"/>
      <c r="B309" s="78"/>
      <c r="C309" s="78"/>
      <c r="D309" s="78"/>
    </row>
    <row r="310" spans="1:4" ht="12.75">
      <c r="A310" s="78"/>
      <c r="B310" s="78"/>
      <c r="C310" s="78"/>
      <c r="D310" s="78"/>
    </row>
    <row r="311" spans="1:4" ht="12.75">
      <c r="A311" s="78"/>
      <c r="B311" s="78"/>
      <c r="C311" s="78"/>
      <c r="D311" s="78"/>
    </row>
    <row r="312" spans="1:4" ht="12.75">
      <c r="A312" s="78"/>
      <c r="B312" s="78"/>
      <c r="C312" s="78"/>
      <c r="D312" s="78"/>
    </row>
    <row r="313" spans="1:4" ht="12.75">
      <c r="A313" s="78"/>
      <c r="B313" s="78"/>
      <c r="C313" s="78"/>
      <c r="D313" s="78"/>
    </row>
    <row r="314" spans="1:4" ht="12.75">
      <c r="A314" s="78"/>
      <c r="B314" s="78"/>
      <c r="C314" s="78"/>
      <c r="D314" s="78"/>
    </row>
    <row r="315" spans="1:4" ht="12.75">
      <c r="A315" s="78"/>
      <c r="B315" s="78"/>
      <c r="C315" s="78"/>
      <c r="D315" s="78"/>
    </row>
    <row r="316" spans="1:4" ht="12.75">
      <c r="A316" s="78"/>
      <c r="B316" s="78"/>
      <c r="C316" s="78"/>
      <c r="D316" s="78"/>
    </row>
    <row r="317" spans="1:4" ht="12.75">
      <c r="A317" s="78"/>
      <c r="B317" s="78"/>
      <c r="C317" s="78"/>
      <c r="D317" s="78"/>
    </row>
    <row r="318" spans="1:4" ht="12.75">
      <c r="A318" s="78"/>
      <c r="B318" s="78"/>
      <c r="C318" s="78"/>
      <c r="D318" s="78"/>
    </row>
    <row r="319" spans="1:4" ht="12.75">
      <c r="A319" s="78"/>
      <c r="B319" s="78"/>
      <c r="C319" s="78"/>
      <c r="D319" s="78"/>
    </row>
    <row r="320" spans="1:4" ht="12.75">
      <c r="A320" s="78"/>
      <c r="B320" s="78"/>
      <c r="C320" s="78"/>
      <c r="D320" s="78"/>
    </row>
    <row r="321" spans="1:4" ht="12.75">
      <c r="A321" s="78"/>
      <c r="B321" s="78"/>
      <c r="C321" s="78"/>
      <c r="D321" s="78"/>
    </row>
    <row r="322" spans="1:4" ht="12.75">
      <c r="A322" s="78"/>
      <c r="B322" s="78"/>
      <c r="C322" s="78"/>
      <c r="D322" s="78"/>
    </row>
    <row r="323" spans="1:4" ht="12.75">
      <c r="A323" s="78"/>
      <c r="B323" s="78"/>
      <c r="C323" s="78"/>
      <c r="D323" s="78"/>
    </row>
    <row r="324" spans="1:4" ht="12.75">
      <c r="A324" s="78"/>
      <c r="B324" s="78"/>
      <c r="C324" s="78"/>
      <c r="D324" s="78"/>
    </row>
    <row r="325" spans="1:4" ht="12.75">
      <c r="A325" s="78"/>
      <c r="B325" s="78"/>
      <c r="C325" s="78"/>
      <c r="D325" s="78"/>
    </row>
    <row r="326" spans="1:4" ht="12.75">
      <c r="A326" s="78"/>
      <c r="B326" s="78"/>
      <c r="C326" s="78"/>
      <c r="D326" s="78"/>
    </row>
    <row r="327" spans="1:4" ht="12.75">
      <c r="A327" s="78"/>
      <c r="B327" s="78"/>
      <c r="C327" s="78"/>
      <c r="D327" s="78"/>
    </row>
    <row r="328" spans="1:4" ht="12.75">
      <c r="A328" s="78"/>
      <c r="B328" s="78"/>
      <c r="C328" s="78"/>
      <c r="D328" s="78"/>
    </row>
    <row r="329" spans="1:4" ht="12.75">
      <c r="A329" s="78"/>
      <c r="B329" s="78"/>
      <c r="C329" s="78"/>
      <c r="D329" s="78"/>
    </row>
    <row r="330" spans="1:4" ht="12.75">
      <c r="A330" s="78"/>
      <c r="B330" s="78"/>
      <c r="C330" s="78"/>
      <c r="D330" s="78"/>
    </row>
    <row r="331" spans="1:4" ht="12.75">
      <c r="A331" s="78"/>
      <c r="B331" s="78"/>
      <c r="C331" s="78"/>
      <c r="D331" s="78"/>
    </row>
    <row r="332" spans="1:4" ht="12.75">
      <c r="A332" s="78"/>
      <c r="B332" s="78"/>
      <c r="C332" s="78"/>
      <c r="D332" s="78"/>
    </row>
    <row r="333" spans="1:4" ht="12.75">
      <c r="A333" s="78"/>
      <c r="B333" s="78"/>
      <c r="C333" s="78"/>
      <c r="D333" s="78"/>
    </row>
    <row r="334" spans="1:4" ht="12.75">
      <c r="A334" s="78"/>
      <c r="B334" s="78"/>
      <c r="C334" s="78"/>
      <c r="D334" s="78"/>
    </row>
    <row r="335" spans="1:4" ht="12.75">
      <c r="A335" s="78"/>
      <c r="B335" s="78"/>
      <c r="C335" s="78"/>
      <c r="D335" s="78"/>
    </row>
    <row r="336" spans="1:4" ht="12.75">
      <c r="A336" s="78"/>
      <c r="B336" s="78"/>
      <c r="C336" s="78"/>
      <c r="D336" s="78"/>
    </row>
    <row r="337" spans="1:4" ht="12.75">
      <c r="A337" s="78"/>
      <c r="B337" s="78"/>
      <c r="C337" s="78"/>
      <c r="D337" s="78"/>
    </row>
    <row r="338" spans="1:4" ht="12.75">
      <c r="A338" s="78"/>
      <c r="B338" s="78"/>
      <c r="C338" s="78"/>
      <c r="D338" s="78"/>
    </row>
    <row r="339" spans="1:4" ht="12.75">
      <c r="A339" s="78"/>
      <c r="B339" s="78"/>
      <c r="C339" s="78"/>
      <c r="D339" s="78"/>
    </row>
    <row r="340" spans="1:4" ht="12.75">
      <c r="A340" s="78"/>
      <c r="B340" s="78"/>
      <c r="C340" s="78"/>
      <c r="D340" s="78"/>
    </row>
    <row r="341" spans="1:4" ht="12.75">
      <c r="A341" s="78"/>
      <c r="B341" s="78"/>
      <c r="C341" s="78"/>
      <c r="D341" s="78"/>
    </row>
    <row r="342" spans="1:4" ht="12.75">
      <c r="A342" s="78"/>
      <c r="B342" s="78"/>
      <c r="C342" s="78"/>
      <c r="D342" s="78"/>
    </row>
    <row r="343" spans="1:4" ht="12.75">
      <c r="A343" s="78"/>
      <c r="B343" s="78"/>
      <c r="C343" s="78"/>
      <c r="D343" s="78"/>
    </row>
    <row r="344" spans="1:4" ht="12.75">
      <c r="A344" s="78"/>
      <c r="B344" s="78"/>
      <c r="C344" s="78"/>
      <c r="D344" s="78"/>
    </row>
    <row r="345" spans="1:4" ht="12.75">
      <c r="A345" s="78"/>
      <c r="B345" s="78"/>
      <c r="C345" s="78"/>
      <c r="D345" s="78"/>
    </row>
    <row r="346" spans="1:4" ht="12.75">
      <c r="A346" s="78"/>
      <c r="B346" s="78"/>
      <c r="C346" s="78"/>
      <c r="D346" s="78"/>
    </row>
    <row r="347" spans="1:4" ht="12.75">
      <c r="A347" s="78"/>
      <c r="B347" s="78"/>
      <c r="C347" s="78"/>
      <c r="D347" s="78"/>
    </row>
    <row r="348" spans="1:4" ht="12.75">
      <c r="A348" s="78"/>
      <c r="B348" s="78"/>
      <c r="C348" s="78"/>
      <c r="D348" s="78"/>
    </row>
    <row r="349" spans="1:4" ht="12.75">
      <c r="A349" s="78"/>
      <c r="B349" s="78"/>
      <c r="C349" s="78"/>
      <c r="D349" s="78"/>
    </row>
    <row r="350" spans="1:4" ht="12.75">
      <c r="A350" s="78"/>
      <c r="B350" s="78"/>
      <c r="C350" s="78"/>
      <c r="D350" s="78"/>
    </row>
    <row r="351" spans="1:4" ht="12.75">
      <c r="A351" s="78"/>
      <c r="B351" s="78"/>
      <c r="C351" s="78"/>
      <c r="D351" s="78"/>
    </row>
    <row r="352" spans="1:4" ht="12.75">
      <c r="A352" s="78"/>
      <c r="B352" s="78"/>
      <c r="C352" s="78"/>
      <c r="D352" s="78"/>
    </row>
    <row r="353" spans="1:4" ht="12.75">
      <c r="A353" s="78"/>
      <c r="B353" s="78"/>
      <c r="C353" s="78"/>
      <c r="D353" s="78"/>
    </row>
    <row r="354" spans="1:4" ht="12.75">
      <c r="A354" s="78"/>
      <c r="B354" s="78"/>
      <c r="C354" s="78"/>
      <c r="D354" s="78"/>
    </row>
    <row r="355" spans="1:4" ht="12.75">
      <c r="A355" s="78"/>
      <c r="B355" s="78"/>
      <c r="C355" s="78"/>
      <c r="D355" s="78"/>
    </row>
    <row r="356" spans="1:4" ht="12.75">
      <c r="A356" s="78"/>
      <c r="B356" s="78"/>
      <c r="C356" s="78"/>
      <c r="D356" s="78"/>
    </row>
    <row r="357" spans="1:4" ht="12.75">
      <c r="A357" s="78"/>
      <c r="B357" s="78"/>
      <c r="C357" s="78"/>
      <c r="D357" s="78"/>
    </row>
    <row r="358" spans="1:4" ht="12.75">
      <c r="A358" s="78"/>
      <c r="B358" s="78"/>
      <c r="C358" s="78"/>
      <c r="D358" s="78"/>
    </row>
    <row r="359" spans="1:4" ht="12.75">
      <c r="A359" s="78"/>
      <c r="B359" s="78"/>
      <c r="C359" s="78"/>
      <c r="D359" s="78"/>
    </row>
    <row r="360" spans="1:4" ht="12.75">
      <c r="A360" s="78"/>
      <c r="B360" s="78"/>
      <c r="C360" s="78"/>
      <c r="D360" s="78"/>
    </row>
    <row r="361" spans="1:4" ht="12.75">
      <c r="A361" s="78"/>
      <c r="B361" s="78"/>
      <c r="C361" s="78"/>
      <c r="D361" s="78"/>
    </row>
    <row r="362" spans="1:4" ht="12.75">
      <c r="A362" s="78"/>
      <c r="B362" s="78"/>
      <c r="C362" s="78"/>
      <c r="D362" s="78"/>
    </row>
    <row r="363" spans="1:4" ht="12.75">
      <c r="A363" s="78"/>
      <c r="B363" s="78"/>
      <c r="C363" s="78"/>
      <c r="D363" s="78"/>
    </row>
    <row r="364" spans="1:4" ht="12.75">
      <c r="A364" s="78"/>
      <c r="B364" s="78"/>
      <c r="C364" s="78"/>
      <c r="D364" s="78"/>
    </row>
    <row r="365" spans="1:4" ht="12.75">
      <c r="A365" s="78"/>
      <c r="B365" s="78"/>
      <c r="C365" s="78"/>
      <c r="D365" s="78"/>
    </row>
    <row r="366" spans="1:4" ht="12.75">
      <c r="A366" s="78"/>
      <c r="B366" s="78"/>
      <c r="C366" s="78"/>
      <c r="D366" s="78"/>
    </row>
    <row r="367" spans="1:4" ht="12.75">
      <c r="A367" s="78"/>
      <c r="B367" s="78"/>
      <c r="C367" s="78"/>
      <c r="D367" s="78"/>
    </row>
    <row r="368" spans="1:4" ht="12.75">
      <c r="A368" s="78"/>
      <c r="B368" s="78"/>
      <c r="C368" s="78"/>
      <c r="D368" s="78"/>
    </row>
    <row r="369" spans="1:4" ht="12.75">
      <c r="A369" s="78"/>
      <c r="B369" s="78"/>
      <c r="C369" s="78"/>
      <c r="D369" s="78"/>
    </row>
    <row r="370" spans="1:4" ht="12.75">
      <c r="A370" s="78"/>
      <c r="B370" s="78"/>
      <c r="C370" s="78"/>
      <c r="D370" s="78"/>
    </row>
    <row r="371" spans="1:4" ht="12.75">
      <c r="A371" s="78"/>
      <c r="B371" s="78"/>
      <c r="C371" s="78"/>
      <c r="D371" s="78"/>
    </row>
    <row r="372" spans="1:4" ht="12.75">
      <c r="A372" s="78"/>
      <c r="B372" s="78"/>
      <c r="C372" s="78"/>
      <c r="D372" s="78"/>
    </row>
    <row r="373" spans="1:4" ht="12.75">
      <c r="A373" s="78"/>
      <c r="B373" s="78"/>
      <c r="C373" s="78"/>
      <c r="D373" s="78"/>
    </row>
    <row r="374" spans="1:4" ht="12.75">
      <c r="A374" s="78"/>
      <c r="B374" s="78"/>
      <c r="C374" s="78"/>
      <c r="D374" s="78"/>
    </row>
    <row r="375" spans="1:4" ht="12.75">
      <c r="A375" s="78"/>
      <c r="B375" s="78"/>
      <c r="C375" s="78"/>
      <c r="D375" s="78"/>
    </row>
    <row r="376" spans="1:4" ht="12.75">
      <c r="A376" s="78"/>
      <c r="B376" s="78"/>
      <c r="C376" s="78"/>
      <c r="D376" s="78"/>
    </row>
    <row r="377" spans="1:4" ht="12.75">
      <c r="A377" s="78"/>
      <c r="B377" s="78"/>
      <c r="C377" s="78"/>
      <c r="D377" s="78"/>
    </row>
    <row r="378" spans="1:4" ht="12.75">
      <c r="A378" s="78"/>
      <c r="B378" s="78"/>
      <c r="C378" s="78"/>
      <c r="D378" s="78"/>
    </row>
    <row r="379" spans="1:4" ht="12.75">
      <c r="A379" s="78"/>
      <c r="B379" s="78"/>
      <c r="C379" s="78"/>
      <c r="D379" s="78"/>
    </row>
    <row r="380" spans="1:4" ht="12.75">
      <c r="A380" s="78"/>
      <c r="B380" s="78"/>
      <c r="C380" s="78"/>
      <c r="D380" s="78"/>
    </row>
    <row r="381" spans="1:4" ht="12.75">
      <c r="A381" s="78"/>
      <c r="B381" s="78"/>
      <c r="C381" s="78"/>
      <c r="D381" s="78"/>
    </row>
    <row r="382" spans="1:4" ht="12.75">
      <c r="A382" s="78"/>
      <c r="B382" s="78"/>
      <c r="C382" s="78"/>
      <c r="D382" s="78"/>
    </row>
    <row r="383" spans="1:4" ht="12.75">
      <c r="A383" s="78"/>
      <c r="B383" s="78"/>
      <c r="C383" s="78"/>
      <c r="D383" s="78"/>
    </row>
    <row r="384" spans="1:4" ht="12.75">
      <c r="A384" s="78"/>
      <c r="B384" s="78"/>
      <c r="C384" s="78"/>
      <c r="D384" s="78"/>
    </row>
    <row r="385" spans="1:4" ht="12.75">
      <c r="A385" s="78"/>
      <c r="B385" s="78"/>
      <c r="C385" s="78"/>
      <c r="D385" s="78"/>
    </row>
    <row r="386" spans="1:4" ht="12.75">
      <c r="A386" s="78"/>
      <c r="B386" s="78"/>
      <c r="C386" s="78"/>
      <c r="D386" s="78"/>
    </row>
    <row r="387" spans="1:4" ht="12.75">
      <c r="A387" s="78"/>
      <c r="B387" s="78"/>
      <c r="C387" s="78"/>
      <c r="D387" s="78"/>
    </row>
    <row r="388" spans="1:4" ht="12.75">
      <c r="A388" s="78"/>
      <c r="B388" s="78"/>
      <c r="C388" s="78"/>
      <c r="D388" s="78"/>
    </row>
    <row r="389" spans="1:4" ht="12.75">
      <c r="A389" s="78"/>
      <c r="B389" s="78"/>
      <c r="C389" s="78"/>
      <c r="D389" s="78"/>
    </row>
    <row r="390" spans="1:4" ht="12.75">
      <c r="A390" s="78"/>
      <c r="B390" s="78"/>
      <c r="C390" s="78"/>
      <c r="D390" s="78"/>
    </row>
    <row r="391" spans="1:4" ht="12.75">
      <c r="A391" s="78"/>
      <c r="B391" s="78"/>
      <c r="C391" s="78"/>
      <c r="D391" s="78"/>
    </row>
    <row r="392" spans="1:4" ht="12.75">
      <c r="A392" s="78"/>
      <c r="B392" s="78"/>
      <c r="C392" s="78"/>
      <c r="D392" s="78"/>
    </row>
    <row r="393" spans="1:4" ht="12.75">
      <c r="A393" s="78"/>
      <c r="B393" s="78"/>
      <c r="C393" s="78"/>
      <c r="D393" s="78"/>
    </row>
    <row r="394" spans="1:4" ht="12.75">
      <c r="A394" s="78"/>
      <c r="B394" s="78"/>
      <c r="C394" s="78"/>
      <c r="D394" s="78"/>
    </row>
    <row r="395" spans="1:4" ht="12.75">
      <c r="A395" s="78"/>
      <c r="B395" s="78"/>
      <c r="C395" s="78"/>
      <c r="D395" s="78"/>
    </row>
    <row r="396" spans="1:4" ht="12.75">
      <c r="A396" s="78"/>
      <c r="B396" s="78"/>
      <c r="C396" s="78"/>
      <c r="D396" s="78"/>
    </row>
    <row r="397" spans="1:4" ht="12.75">
      <c r="A397" s="78"/>
      <c r="B397" s="78"/>
      <c r="C397" s="78"/>
      <c r="D397" s="78"/>
    </row>
    <row r="398" spans="1:4" ht="12.75">
      <c r="A398" s="78"/>
      <c r="B398" s="78"/>
      <c r="C398" s="78"/>
      <c r="D398" s="78"/>
    </row>
    <row r="399" spans="1:4" ht="12.75">
      <c r="A399" s="78"/>
      <c r="B399" s="78"/>
      <c r="C399" s="78"/>
      <c r="D399" s="78"/>
    </row>
    <row r="400" spans="1:4" ht="12.75">
      <c r="A400" s="78"/>
      <c r="B400" s="78"/>
      <c r="C400" s="78"/>
      <c r="D400" s="78"/>
    </row>
    <row r="401" spans="1:4" ht="12.75">
      <c r="A401" s="78"/>
      <c r="B401" s="78"/>
      <c r="C401" s="78"/>
      <c r="D401" s="78"/>
    </row>
    <row r="402" spans="1:4" ht="12.75">
      <c r="A402" s="78"/>
      <c r="B402" s="78"/>
      <c r="C402" s="78"/>
      <c r="D402" s="78"/>
    </row>
    <row r="403" spans="1:4" ht="12.75">
      <c r="A403" s="78"/>
      <c r="B403" s="78"/>
      <c r="C403" s="78"/>
      <c r="D403" s="78"/>
    </row>
    <row r="404" spans="1:4" ht="12.75">
      <c r="A404" s="78"/>
      <c r="B404" s="78"/>
      <c r="C404" s="78"/>
      <c r="D404" s="78"/>
    </row>
    <row r="405" spans="1:4" ht="12.75">
      <c r="A405" s="78"/>
      <c r="B405" s="78"/>
      <c r="C405" s="78"/>
      <c r="D405" s="78"/>
    </row>
    <row r="406" spans="1:4" ht="12.75">
      <c r="A406" s="78"/>
      <c r="B406" s="78"/>
      <c r="C406" s="78"/>
      <c r="D406" s="78"/>
    </row>
    <row r="407" spans="1:4" ht="12.75">
      <c r="A407" s="78"/>
      <c r="B407" s="78"/>
      <c r="C407" s="78"/>
      <c r="D407" s="78"/>
    </row>
    <row r="408" spans="1:4" ht="12.75">
      <c r="A408" s="78"/>
      <c r="B408" s="78"/>
      <c r="C408" s="78"/>
      <c r="D408" s="78"/>
    </row>
    <row r="409" spans="1:4" ht="12.75">
      <c r="A409" s="78"/>
      <c r="B409" s="78"/>
      <c r="C409" s="78"/>
      <c r="D409" s="78"/>
    </row>
    <row r="410" spans="1:4" ht="12.75">
      <c r="A410" s="78"/>
      <c r="B410" s="78"/>
      <c r="C410" s="78"/>
      <c r="D410" s="78"/>
    </row>
    <row r="411" spans="1:4" ht="12.75">
      <c r="A411" s="78"/>
      <c r="B411" s="78"/>
      <c r="C411" s="78"/>
      <c r="D411" s="78"/>
    </row>
    <row r="412" spans="1:4" ht="12.75">
      <c r="A412" s="78"/>
      <c r="B412" s="78"/>
      <c r="C412" s="78"/>
      <c r="D412" s="78"/>
    </row>
    <row r="413" spans="1:4" ht="12.75">
      <c r="A413" s="78"/>
      <c r="B413" s="78"/>
      <c r="C413" s="78"/>
      <c r="D413" s="78"/>
    </row>
    <row r="414" spans="1:4" ht="12.75">
      <c r="A414" s="78"/>
      <c r="B414" s="78"/>
      <c r="C414" s="78"/>
      <c r="D414" s="78"/>
    </row>
    <row r="415" spans="1:4" ht="12.75">
      <c r="A415" s="78"/>
      <c r="B415" s="78"/>
      <c r="C415" s="78"/>
      <c r="D415" s="78"/>
    </row>
    <row r="416" spans="1:4" ht="12.75">
      <c r="A416" s="78"/>
      <c r="B416" s="78"/>
      <c r="C416" s="78"/>
      <c r="D416" s="78"/>
    </row>
    <row r="417" spans="1:4" ht="12.75">
      <c r="A417" s="78"/>
      <c r="B417" s="78"/>
      <c r="C417" s="78"/>
      <c r="D417" s="78"/>
    </row>
    <row r="418" spans="1:4" ht="12.75">
      <c r="A418" s="78"/>
      <c r="B418" s="78"/>
      <c r="C418" s="78"/>
      <c r="D418" s="78"/>
    </row>
    <row r="419" spans="1:4" ht="12.75">
      <c r="A419" s="78"/>
      <c r="B419" s="78"/>
      <c r="C419" s="78"/>
      <c r="D419" s="78"/>
    </row>
    <row r="420" spans="1:4" ht="12.75">
      <c r="A420" s="78"/>
      <c r="B420" s="78"/>
      <c r="C420" s="78"/>
      <c r="D420" s="78"/>
    </row>
    <row r="421" spans="1:4" ht="12.75">
      <c r="A421" s="78"/>
      <c r="B421" s="78"/>
      <c r="C421" s="78"/>
      <c r="D421" s="78"/>
    </row>
    <row r="422" spans="1:4" ht="12.75">
      <c r="A422" s="78"/>
      <c r="B422" s="78"/>
      <c r="C422" s="78"/>
      <c r="D422" s="78"/>
    </row>
    <row r="423" spans="1:4" ht="12.75">
      <c r="A423" s="78"/>
      <c r="B423" s="78"/>
      <c r="C423" s="78"/>
      <c r="D423" s="78"/>
    </row>
    <row r="424" spans="1:4" ht="12.75">
      <c r="A424" s="78"/>
      <c r="B424" s="78"/>
      <c r="C424" s="78"/>
      <c r="D424" s="78"/>
    </row>
    <row r="425" spans="1:4" ht="12.75">
      <c r="A425" s="78"/>
      <c r="B425" s="78"/>
      <c r="C425" s="78"/>
      <c r="D425" s="78"/>
    </row>
    <row r="426" spans="1:4" ht="12.75">
      <c r="A426" s="78"/>
      <c r="B426" s="78"/>
      <c r="C426" s="78"/>
      <c r="D426" s="78"/>
    </row>
    <row r="427" spans="1:4" ht="12.75">
      <c r="A427" s="78"/>
      <c r="B427" s="78"/>
      <c r="C427" s="78"/>
      <c r="D427" s="78"/>
    </row>
    <row r="428" spans="1:4" ht="12.75">
      <c r="A428" s="78"/>
      <c r="B428" s="78"/>
      <c r="C428" s="78"/>
      <c r="D428" s="78"/>
    </row>
    <row r="429" spans="1:4" ht="12.75">
      <c r="A429" s="78"/>
      <c r="B429" s="78"/>
      <c r="C429" s="78"/>
      <c r="D429" s="78"/>
    </row>
    <row r="430" spans="1:4" ht="12.75">
      <c r="A430" s="78"/>
      <c r="B430" s="78"/>
      <c r="C430" s="78"/>
      <c r="D430" s="78"/>
    </row>
    <row r="431" spans="1:4" ht="12.75">
      <c r="A431" s="78"/>
      <c r="B431" s="78"/>
      <c r="C431" s="78"/>
      <c r="D431" s="78"/>
    </row>
    <row r="432" spans="1:4" ht="12.75">
      <c r="A432" s="78"/>
      <c r="B432" s="78"/>
      <c r="C432" s="78"/>
      <c r="D432" s="78"/>
    </row>
    <row r="433" spans="1:4" ht="12.75">
      <c r="A433" s="78"/>
      <c r="B433" s="78"/>
      <c r="C433" s="78"/>
      <c r="D433" s="78"/>
    </row>
    <row r="434" spans="1:4" ht="12.75">
      <c r="A434" s="78"/>
      <c r="B434" s="78"/>
      <c r="C434" s="78"/>
      <c r="D434" s="78"/>
    </row>
    <row r="435" spans="1:4" ht="12.75">
      <c r="A435" s="78"/>
      <c r="B435" s="78"/>
      <c r="C435" s="78"/>
      <c r="D435" s="78"/>
    </row>
    <row r="436" spans="1:4" ht="12.75">
      <c r="A436" s="78"/>
      <c r="B436" s="78"/>
      <c r="C436" s="78"/>
      <c r="D436" s="78"/>
    </row>
    <row r="437" spans="1:4" ht="12.75">
      <c r="A437" s="78"/>
      <c r="B437" s="78"/>
      <c r="C437" s="78"/>
      <c r="D437" s="78"/>
    </row>
    <row r="438" spans="1:4" ht="12.75">
      <c r="A438" s="78"/>
      <c r="B438" s="78"/>
      <c r="C438" s="78"/>
      <c r="D438" s="78"/>
    </row>
    <row r="439" spans="1:4" ht="12.75">
      <c r="A439" s="78"/>
      <c r="B439" s="78"/>
      <c r="C439" s="78"/>
      <c r="D439" s="78"/>
    </row>
    <row r="440" spans="1:4" ht="12.75">
      <c r="A440" s="78"/>
      <c r="B440" s="78"/>
      <c r="C440" s="78"/>
      <c r="D440" s="78"/>
    </row>
    <row r="441" spans="1:4" ht="12.75">
      <c r="A441" s="78"/>
      <c r="B441" s="78"/>
      <c r="C441" s="78"/>
      <c r="D441" s="78"/>
    </row>
    <row r="442" spans="1:4" ht="12.75">
      <c r="A442" s="78"/>
      <c r="B442" s="78"/>
      <c r="C442" s="78"/>
      <c r="D442" s="78"/>
    </row>
    <row r="443" spans="1:4" ht="12.75">
      <c r="A443" s="78"/>
      <c r="B443" s="78"/>
      <c r="C443" s="78"/>
      <c r="D443" s="78"/>
    </row>
    <row r="444" spans="1:4" ht="12.75">
      <c r="A444" s="78"/>
      <c r="B444" s="78"/>
      <c r="C444" s="78"/>
      <c r="D444" s="78"/>
    </row>
    <row r="445" spans="1:4" ht="12.75">
      <c r="A445" s="78"/>
      <c r="B445" s="78"/>
      <c r="C445" s="78"/>
      <c r="D445" s="78"/>
    </row>
    <row r="446" spans="1:4" ht="12.75">
      <c r="A446" s="78"/>
      <c r="B446" s="78"/>
      <c r="C446" s="78"/>
      <c r="D446" s="78"/>
    </row>
    <row r="447" spans="1:4" ht="12.75">
      <c r="A447" s="78"/>
      <c r="B447" s="78"/>
      <c r="C447" s="78"/>
      <c r="D447" s="78"/>
    </row>
    <row r="448" spans="1:4" ht="12.75">
      <c r="A448" s="78"/>
      <c r="B448" s="78"/>
      <c r="C448" s="78"/>
      <c r="D448" s="78"/>
    </row>
    <row r="449" spans="1:4" ht="12.75">
      <c r="A449" s="78"/>
      <c r="B449" s="78"/>
      <c r="C449" s="78"/>
      <c r="D449" s="78"/>
    </row>
    <row r="450" spans="1:4" ht="12.75">
      <c r="A450" s="78"/>
      <c r="B450" s="78"/>
      <c r="C450" s="78"/>
      <c r="D450" s="78"/>
    </row>
    <row r="451" spans="1:4" ht="12.75">
      <c r="A451" s="78"/>
      <c r="B451" s="78"/>
      <c r="C451" s="78"/>
      <c r="D451" s="78"/>
    </row>
    <row r="452" spans="1:4" ht="12.75">
      <c r="A452" s="78"/>
      <c r="B452" s="78"/>
      <c r="C452" s="78"/>
      <c r="D452" s="78"/>
    </row>
    <row r="453" spans="1:4" ht="12.75">
      <c r="A453" s="78"/>
      <c r="B453" s="78"/>
      <c r="C453" s="78"/>
      <c r="D453" s="78"/>
    </row>
    <row r="454" spans="1:4" ht="12.75">
      <c r="A454" s="78"/>
      <c r="B454" s="78"/>
      <c r="C454" s="78"/>
      <c r="D454" s="78"/>
    </row>
    <row r="455" spans="1:4" ht="12.75">
      <c r="A455" s="78"/>
      <c r="B455" s="78"/>
      <c r="C455" s="78"/>
      <c r="D455" s="78"/>
    </row>
    <row r="456" spans="1:4" ht="12.75">
      <c r="A456" s="78"/>
      <c r="B456" s="78"/>
      <c r="C456" s="78"/>
      <c r="D456" s="78"/>
    </row>
    <row r="457" spans="1:4" ht="12.75">
      <c r="A457" s="78"/>
      <c r="B457" s="78"/>
      <c r="C457" s="78"/>
      <c r="D457" s="78"/>
    </row>
    <row r="458" spans="1:4" ht="12.75">
      <c r="A458" s="78"/>
      <c r="B458" s="78"/>
      <c r="C458" s="78"/>
      <c r="D458" s="78"/>
    </row>
    <row r="459" spans="1:4" ht="12.75">
      <c r="A459" s="78"/>
      <c r="B459" s="78"/>
      <c r="C459" s="78"/>
      <c r="D459" s="78"/>
    </row>
    <row r="460" spans="1:4" ht="12.75">
      <c r="A460" s="78"/>
      <c r="B460" s="78"/>
      <c r="C460" s="78"/>
      <c r="D460" s="78"/>
    </row>
    <row r="461" spans="1:4" ht="12.75">
      <c r="A461" s="78"/>
      <c r="B461" s="78"/>
      <c r="C461" s="78"/>
      <c r="D461" s="78"/>
    </row>
    <row r="462" spans="1:4" ht="12.75">
      <c r="A462" s="78"/>
      <c r="B462" s="78"/>
      <c r="C462" s="78"/>
      <c r="D462" s="78"/>
    </row>
    <row r="463" spans="1:4" ht="12.75">
      <c r="A463" s="78"/>
      <c r="B463" s="78"/>
      <c r="C463" s="78"/>
      <c r="D463" s="78"/>
    </row>
  </sheetData>
  <sheetProtection/>
  <mergeCells count="196">
    <mergeCell ref="FW98:FY98"/>
    <mergeCell ref="FW99:FY99"/>
    <mergeCell ref="FW100:FY100"/>
    <mergeCell ref="FW101:FY101"/>
    <mergeCell ref="FW102:FY102"/>
    <mergeCell ref="FW95:FY95"/>
    <mergeCell ref="FW97:FY97"/>
    <mergeCell ref="GA97:GB97"/>
    <mergeCell ref="FW96:FY96"/>
    <mergeCell ref="FW89:FY89"/>
    <mergeCell ref="FW90:FY90"/>
    <mergeCell ref="FW91:FY91"/>
    <mergeCell ref="FW92:FY92"/>
    <mergeCell ref="FW93:FY93"/>
    <mergeCell ref="FW94:FY94"/>
    <mergeCell ref="FO36:FP36"/>
    <mergeCell ref="EZ36:FA36"/>
    <mergeCell ref="FI4:FK4"/>
    <mergeCell ref="FI6:FK6"/>
    <mergeCell ref="FI36:FJ36"/>
    <mergeCell ref="FF4:FH4"/>
    <mergeCell ref="FC4:FE4"/>
    <mergeCell ref="FC6:FE6"/>
    <mergeCell ref="FL36:FM36"/>
    <mergeCell ref="FF6:FH6"/>
    <mergeCell ref="EZ4:FB4"/>
    <mergeCell ref="EZ6:FB6"/>
    <mergeCell ref="DT4:DV4"/>
    <mergeCell ref="DT6:DV6"/>
    <mergeCell ref="DT36:DU36"/>
    <mergeCell ref="EC6:EE6"/>
    <mergeCell ref="EL4:EN4"/>
    <mergeCell ref="DQ4:DS4"/>
    <mergeCell ref="DQ36:DR36"/>
    <mergeCell ref="ET6:EV6"/>
    <mergeCell ref="ET36:EU36"/>
    <mergeCell ref="DQ6:DS6"/>
    <mergeCell ref="DZ6:EB6"/>
    <mergeCell ref="DZ36:EA36"/>
    <mergeCell ref="EF36:EG36"/>
    <mergeCell ref="DZ4:EB4"/>
    <mergeCell ref="EC4:EE4"/>
    <mergeCell ref="CQ36:CR36"/>
    <mergeCell ref="CB6:CD6"/>
    <mergeCell ref="CK4:CM4"/>
    <mergeCell ref="CK6:CM6"/>
    <mergeCell ref="DN4:DP4"/>
    <mergeCell ref="DN6:DP6"/>
    <mergeCell ref="DN36:DO36"/>
    <mergeCell ref="DE36:DF36"/>
    <mergeCell ref="CZ36:DA36"/>
    <mergeCell ref="DK4:DM4"/>
    <mergeCell ref="CZ4:DB4"/>
    <mergeCell ref="CW36:CX36"/>
    <mergeCell ref="CZ6:DB6"/>
    <mergeCell ref="DH36:DI36"/>
    <mergeCell ref="DH6:DJ6"/>
    <mergeCell ref="CW4:CY4"/>
    <mergeCell ref="CW6:CY6"/>
    <mergeCell ref="DE6:DG6"/>
    <mergeCell ref="DE4:DG4"/>
    <mergeCell ref="DK6:DM6"/>
    <mergeCell ref="CT6:CV6"/>
    <mergeCell ref="CT36:CU36"/>
    <mergeCell ref="CQ4:CS4"/>
    <mergeCell ref="CQ6:CS6"/>
    <mergeCell ref="BY4:CA4"/>
    <mergeCell ref="BY6:CA6"/>
    <mergeCell ref="CK36:CL36"/>
    <mergeCell ref="CN4:CP4"/>
    <mergeCell ref="CN6:CP6"/>
    <mergeCell ref="CN36:CO36"/>
    <mergeCell ref="A81:AG81"/>
    <mergeCell ref="AG4:AI4"/>
    <mergeCell ref="AJ4:AL4"/>
    <mergeCell ref="AG6:AI6"/>
    <mergeCell ref="AJ6:AL6"/>
    <mergeCell ref="CE6:CG6"/>
    <mergeCell ref="BY36:BZ36"/>
    <mergeCell ref="CB36:CC36"/>
    <mergeCell ref="CE36:CF36"/>
    <mergeCell ref="B36:C36"/>
    <mergeCell ref="D36:E36"/>
    <mergeCell ref="A1:H3"/>
    <mergeCell ref="F36:G36"/>
    <mergeCell ref="H36:I36"/>
    <mergeCell ref="F4:G4"/>
    <mergeCell ref="B6:C6"/>
    <mergeCell ref="F6:G6"/>
    <mergeCell ref="CH6:CJ6"/>
    <mergeCell ref="CE4:CG4"/>
    <mergeCell ref="CB4:CD4"/>
    <mergeCell ref="H6:I6"/>
    <mergeCell ref="BE36:BF36"/>
    <mergeCell ref="J36:K36"/>
    <mergeCell ref="L36:M36"/>
    <mergeCell ref="T4:V4"/>
    <mergeCell ref="H4:I4"/>
    <mergeCell ref="BB4:BD4"/>
    <mergeCell ref="BE4:BG4"/>
    <mergeCell ref="AJ36:AK36"/>
    <mergeCell ref="BN4:BP4"/>
    <mergeCell ref="BN6:BP6"/>
    <mergeCell ref="BN36:BO36"/>
    <mergeCell ref="BK4:BM4"/>
    <mergeCell ref="BK6:BM6"/>
    <mergeCell ref="AP36:AQ36"/>
    <mergeCell ref="BB6:BD6"/>
    <mergeCell ref="BH4:BJ4"/>
    <mergeCell ref="A80:AG80"/>
    <mergeCell ref="A4:A5"/>
    <mergeCell ref="B4:C4"/>
    <mergeCell ref="D4:E4"/>
    <mergeCell ref="J4:K4"/>
    <mergeCell ref="P6:Q6"/>
    <mergeCell ref="W36:X36"/>
    <mergeCell ref="W6:Y6"/>
    <mergeCell ref="N36:O36"/>
    <mergeCell ref="D6:E6"/>
    <mergeCell ref="R36:S36"/>
    <mergeCell ref="T36:U36"/>
    <mergeCell ref="P36:Q36"/>
    <mergeCell ref="AC4:AE4"/>
    <mergeCell ref="Z4:AB4"/>
    <mergeCell ref="R4:S4"/>
    <mergeCell ref="P4:Q4"/>
    <mergeCell ref="J6:K6"/>
    <mergeCell ref="L6:M6"/>
    <mergeCell ref="AM6:AO6"/>
    <mergeCell ref="AS6:AU6"/>
    <mergeCell ref="AP6:AR6"/>
    <mergeCell ref="AC6:AE6"/>
    <mergeCell ref="Z6:AB6"/>
    <mergeCell ref="N6:O6"/>
    <mergeCell ref="R6:S6"/>
    <mergeCell ref="T6:V6"/>
    <mergeCell ref="AG36:AH36"/>
    <mergeCell ref="Z36:AA36"/>
    <mergeCell ref="BV6:BX6"/>
    <mergeCell ref="BH36:BI36"/>
    <mergeCell ref="AV36:AW36"/>
    <mergeCell ref="BB36:BC36"/>
    <mergeCell ref="AY36:AZ36"/>
    <mergeCell ref="AS36:AT36"/>
    <mergeCell ref="BK36:BL36"/>
    <mergeCell ref="BE6:BG6"/>
    <mergeCell ref="L4:M4"/>
    <mergeCell ref="W4:Y4"/>
    <mergeCell ref="AV6:AX6"/>
    <mergeCell ref="N4:O4"/>
    <mergeCell ref="AV4:AX4"/>
    <mergeCell ref="AY4:BA4"/>
    <mergeCell ref="AY6:BA6"/>
    <mergeCell ref="AM4:AO4"/>
    <mergeCell ref="AS4:AU4"/>
    <mergeCell ref="AP4:AR4"/>
    <mergeCell ref="BH6:BJ6"/>
    <mergeCell ref="BV36:BW36"/>
    <mergeCell ref="BS4:BU4"/>
    <mergeCell ref="BS6:BU6"/>
    <mergeCell ref="BS36:BT36"/>
    <mergeCell ref="EC36:ED36"/>
    <mergeCell ref="BV4:BX4"/>
    <mergeCell ref="DW4:DY4"/>
    <mergeCell ref="DW6:DY6"/>
    <mergeCell ref="DW36:DX36"/>
    <mergeCell ref="DK36:DL36"/>
    <mergeCell ref="CT4:CV4"/>
    <mergeCell ref="CH36:CI36"/>
    <mergeCell ref="CH4:CJ4"/>
    <mergeCell ref="EI4:EK4"/>
    <mergeCell ref="EI6:EK6"/>
    <mergeCell ref="EI36:EJ36"/>
    <mergeCell ref="DH4:DJ4"/>
    <mergeCell ref="EF4:EH4"/>
    <mergeCell ref="EF6:EH6"/>
    <mergeCell ref="FO4:FQ4"/>
    <mergeCell ref="EL6:EN6"/>
    <mergeCell ref="EL36:EM36"/>
    <mergeCell ref="EQ4:ES4"/>
    <mergeCell ref="EQ6:ES6"/>
    <mergeCell ref="EQ36:ER36"/>
    <mergeCell ref="ET4:EV4"/>
    <mergeCell ref="EW4:EY4"/>
    <mergeCell ref="EW6:EY6"/>
    <mergeCell ref="EW36:EX36"/>
    <mergeCell ref="FO6:FQ6"/>
    <mergeCell ref="FF36:FG36"/>
    <mergeCell ref="FX4:FZ4"/>
    <mergeCell ref="FX6:FZ6"/>
    <mergeCell ref="FR4:FT4"/>
    <mergeCell ref="FR6:FT6"/>
    <mergeCell ref="FL4:FN4"/>
    <mergeCell ref="FL6:FN6"/>
    <mergeCell ref="FU4:FW4"/>
    <mergeCell ref="FU6:FW6"/>
  </mergeCells>
  <printOptions/>
  <pageMargins left="0.1968503937007874" right="0.23622047244094488" top="0.23622047244094488" bottom="0.1968503937007874" header="0.1968503937007874" footer="0.196850393700787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2012-07-24T04:05:23Z</cp:lastPrinted>
  <dcterms:created xsi:type="dcterms:W3CDTF">2008-10-01T07:10:45Z</dcterms:created>
  <dcterms:modified xsi:type="dcterms:W3CDTF">2013-12-03T10:20:45Z</dcterms:modified>
  <cp:category/>
  <cp:version/>
  <cp:contentType/>
  <cp:contentStatus/>
</cp:coreProperties>
</file>