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3"/>
  </bookViews>
  <sheets>
    <sheet name="проект общий" sheetId="1" r:id="rId1"/>
    <sheet name="по заявлению" sheetId="2" r:id="rId2"/>
    <sheet name="тариф дома" sheetId="3" r:id="rId3"/>
    <sheet name="по голосованию" sheetId="4" r:id="rId4"/>
    <sheet name="ОАО КГТС" sheetId="5" r:id="rId5"/>
    <sheet name="Якушин" sheetId="6" r:id="rId6"/>
  </sheets>
  <definedNames>
    <definedName name="_xlnm.Print_Area" localSheetId="4">'ОАО КГТС'!$A$1:$H$104</definedName>
    <definedName name="_xlnm.Print_Area" localSheetId="3">'по голосованию'!$A$1:$H$142</definedName>
    <definedName name="_xlnm.Print_Area" localSheetId="1">'по заявлению'!$A$1:$H$168</definedName>
    <definedName name="_xlnm.Print_Area" localSheetId="0">'проект общий'!$A$1:$H$168</definedName>
    <definedName name="_xlnm.Print_Area" localSheetId="2">'тариф дома'!$A$1:$H$144</definedName>
    <definedName name="_xlnm.Print_Area" localSheetId="5">'Якушин'!$A$1:$H$104</definedName>
  </definedNames>
  <calcPr fullCalcOnLoad="1" fullPrecision="0"/>
</workbook>
</file>

<file path=xl/sharedStrings.xml><?xml version="1.0" encoding="utf-8"?>
<sst xmlns="http://schemas.openxmlformats.org/spreadsheetml/2006/main" count="1026" uniqueCount="163">
  <si>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</si>
  <si>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</si>
  <si>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</si>
  <si>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</si>
  <si>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</si>
  <si>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</si>
  <si>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</si>
  <si>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</si>
  <si>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</si>
  <si>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</si>
  <si>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</si>
  <si>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</si>
  <si>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</si>
  <si>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</si>
  <si>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</si>
  <si>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</si>
  <si>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</si>
  <si>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</si>
  <si>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</si>
  <si>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</si>
  <si>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</si>
  <si>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</si>
  <si>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</si>
  <si>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</si>
  <si>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</si>
  <si>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</si>
  <si>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</si>
  <si>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</si>
  <si>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</si>
  <si>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</si>
  <si>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</si>
  <si>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</si>
  <si>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</si>
  <si>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</si>
  <si>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</si>
  <si>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</si>
  <si>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</si>
  <si>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</si>
  <si>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</si>
  <si>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</si>
  <si>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</si>
  <si>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</si>
  <si>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</si>
  <si>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</si>
  <si>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</si>
  <si>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</si>
  <si>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</si>
  <si>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</si>
  <si>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</si>
  <si>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</si>
  <si>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</si>
  <si>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</si>
  <si>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</si>
  <si>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</si>
  <si>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</si>
  <si>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</si>
  <si>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</si>
  <si>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</si>
  <si>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</si>
  <si>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</si>
  <si>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</si>
  <si>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</si>
  <si>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</si>
  <si>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</si>
  <si>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</si>
  <si>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</si>
  <si>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</si>
  <si>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</si>
  <si>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</si>
  <si>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</si>
  <si>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</si>
  <si>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</si>
  <si>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</si>
  <si>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</si>
  <si>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</si>
  <si>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</si>
  <si>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</si>
  <si>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</si>
  <si>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</si>
  <si>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</si>
  <si>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</si>
  <si>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</si>
  <si>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</si>
  <si>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</si>
  <si>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</si>
  <si>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панельных швов</t>
  </si>
  <si>
    <t>ремонт цоколя и крыльца</t>
  </si>
  <si>
    <t>смена запорной арматуры на отоплении</t>
  </si>
  <si>
    <t>электроосвещение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</si>
  <si>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</si>
  <si>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</si>
  <si>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</si>
  <si>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</si>
  <si>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</si>
  <si>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</si>
  <si>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</si>
  <si>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</si>
  <si>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</si>
  <si>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</si>
  <si>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</si>
  <si>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</si>
  <si>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</si>
  <si>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</si>
  <si>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</si>
  <si>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</si>
  <si>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ВСЕГО: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</si>
  <si>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</si>
  <si>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</si>
  <si>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по адресу: ул.Ленинского Комсомола, д.52 (Sобщ.= 5581,9 м2, Sзем.уч.= 3178,44м2)</t>
  </si>
  <si>
    <t>окос травы</t>
  </si>
  <si>
    <t>2-3 раза</t>
  </si>
  <si>
    <t>Санобработка мусорокамер (согласно СанПиН 2.1.2.2645-10 утвержденного Постановлением Главного госуд.сан.врача от 10.06.2010 г. № 64)</t>
  </si>
  <si>
    <t>подключение системы отопления с регулировкой</t>
  </si>
  <si>
    <t>1 раз в 3 года</t>
  </si>
  <si>
    <t>Сбор, вывоз и утилизация ТБО*, руб/м2</t>
  </si>
  <si>
    <t>установка колпаков на ливн.канализацию (6 шт)</t>
  </si>
  <si>
    <t>ремонт покрытия козырьков подъездов (3 шт.)</t>
  </si>
  <si>
    <t>ИП  Якушин</t>
  </si>
  <si>
    <t>по адресу: ул.Ленинского Комсомола, д.52 (Sобщ.= 155,7 м2)</t>
  </si>
  <si>
    <t>ОАО "КГТС"</t>
  </si>
  <si>
    <t>ремонт мягкой кровли (1/2 дома)- 442 м2</t>
  </si>
  <si>
    <t>Управление многоквартирным домом, всего в т.ч.</t>
  </si>
  <si>
    <t>заполнение электронных паспортов</t>
  </si>
  <si>
    <t>Итого</t>
  </si>
  <si>
    <t>1 раз в год (апрель- сентябрь)</t>
  </si>
  <si>
    <t>гидравлическое испытание элеваторных узлов и запорной арматуры</t>
  </si>
  <si>
    <t>пылеудаление и дезинфекция вентиляционных каналов без пробивки</t>
  </si>
  <si>
    <t>очистка  водоприемных воронок</t>
  </si>
  <si>
    <t>Погашение задолженности прошлых лет</t>
  </si>
  <si>
    <t>смена задвижек на элеваторных узлах  № 1,2,3 (отопление)диам.50 мм- 3 шт., диам.80 мм - 7 шт.</t>
  </si>
  <si>
    <t>смена задвижек на ХВС диам.80 мм - 1 шт., диам.100 мм - 1 шт.</t>
  </si>
  <si>
    <t>по адресу: ул.Ленинского Комсомола, д.52 (Sобщ.= 780,30 м2)</t>
  </si>
  <si>
    <t>выполнение  работ по капремонту</t>
  </si>
  <si>
    <t>выполнение работ экологом</t>
  </si>
  <si>
    <t>ревизия  задвижек на отоплении  диам.80 мм - 5 шт., диам.50 мм - 2 шт.</t>
  </si>
  <si>
    <t>ревизия  задвижек на ГВС  диам.50 мм - 1 шт., диам.80 мм - 1 шт.</t>
  </si>
  <si>
    <t>ревизия задвижек  ХВС ( д.100мм-2 шт, д.80 мм - 1 шт.)</t>
  </si>
  <si>
    <t>по состоянию на 01.05.15г.</t>
  </si>
  <si>
    <t>ремонт панельных швов 135 м.п.</t>
  </si>
  <si>
    <t>устройство и установка колпаков на кан.вытяжки - 12 шт.</t>
  </si>
  <si>
    <t>ремонт подъездных пандусов - 3 шт.</t>
  </si>
  <si>
    <t>косметический ремонт подъезда - 3 шт.</t>
  </si>
  <si>
    <t>замена почтовых ящиков 108 шт.</t>
  </si>
  <si>
    <t>ремонт решеток и ограждений лестничных маршей</t>
  </si>
  <si>
    <t>смена шаровых кранов на СТС (чердак) д.20 мм- 30 шт., д.15 мм - 30 шт.</t>
  </si>
  <si>
    <t>смена задвижек на элеваторных узлах (отопление) д.50 мм - 2 шт., д.80 мм -4 шт.</t>
  </si>
  <si>
    <t>смена задвижки на СТС (ввод) диам.80 мм - 1 шт.</t>
  </si>
  <si>
    <t>смена задвижек на ГВС д.80 мм - 1 шт., д.50 мм - 1 шт.</t>
  </si>
  <si>
    <t>демонтаж шаровых кранов на эл.узлах д.25 мм - 3 шт.</t>
  </si>
  <si>
    <t>окраска трубопроводов ХВС составом  "Корунд"</t>
  </si>
  <si>
    <t>ремонт освещения подходов к машинному отделению лифта</t>
  </si>
  <si>
    <t>ремонт освещения чердака</t>
  </si>
  <si>
    <t>смена шаровых кранов на СТС (тех.подвал) д.20 мм- 51 шт., д.15 мм - 51 шт.</t>
  </si>
  <si>
    <t>замена пассажирских лифтов  3 шт.</t>
  </si>
  <si>
    <t>2015 -2016 гг.</t>
  </si>
  <si>
    <t>Проект  общий</t>
  </si>
  <si>
    <t>(стоимость услуг  увеличена на 10,5 % в соответствии с уровнем инфляции 2014 г.)</t>
  </si>
  <si>
    <t>по состоянию на 01.03.15</t>
  </si>
  <si>
    <t>Работы заявочного характера, в т.ч работы по предписанию надзорных органов</t>
  </si>
  <si>
    <t>учет  работ по капремонту</t>
  </si>
  <si>
    <t xml:space="preserve"> ремонт входов в подъезды подъезда - 3 шт.</t>
  </si>
  <si>
    <t>ремонт входов в подъезды - 3 шт.</t>
  </si>
  <si>
    <t>по адресу: ул.Ленинского Комсомола, д.52 (S жилые + нежилые =  6523,0 м2, Sзем.уч.= 3178,44м2)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</si>
</sst>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4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left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0" fillId="24" borderId="22" xfId="0" applyNumberFormat="1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 vertical="center" wrapText="1"/>
    </xf>
    <xf numFmtId="4" fontId="19" fillId="24" borderId="22" xfId="0" applyNumberFormat="1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center" vertical="center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19" fillId="24" borderId="24" xfId="0" applyNumberFormat="1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4" fontId="0" fillId="24" borderId="19" xfId="0" applyNumberFormat="1" applyFont="1" applyFill="1" applyBorder="1" applyAlignment="1">
      <alignment horizontal="left" vertical="center" wrapText="1"/>
    </xf>
    <xf numFmtId="4" fontId="0" fillId="24" borderId="24" xfId="0" applyNumberFormat="1" applyFont="1" applyFill="1" applyBorder="1" applyAlignment="1">
      <alignment horizontal="left" vertical="center" wrapText="1"/>
    </xf>
    <xf numFmtId="4" fontId="0" fillId="24" borderId="23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left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/>
    </xf>
    <xf numFmtId="4" fontId="23" fillId="24" borderId="0" xfId="0" applyNumberFormat="1" applyFont="1" applyFill="1" applyAlignment="1">
      <alignment horizontal="center" vertical="center" wrapText="1"/>
    </xf>
    <xf numFmtId="4" fontId="20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20" fillId="24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0" fillId="24" borderId="27" xfId="0" applyNumberFormat="1" applyFont="1" applyFill="1" applyBorder="1" applyAlignment="1">
      <alignment horizontal="center" vertical="center" wrapText="1"/>
    </xf>
    <xf numFmtId="4" fontId="18" fillId="25" borderId="28" xfId="0" applyNumberFormat="1" applyFont="1" applyFill="1" applyBorder="1" applyAlignment="1">
      <alignment horizontal="center" vertical="center" wrapText="1"/>
    </xf>
    <xf numFmtId="4" fontId="18" fillId="25" borderId="21" xfId="0" applyNumberFormat="1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24" borderId="20" xfId="0" applyFill="1" applyBorder="1" applyAlignment="1">
      <alignment horizontal="center" vertical="center" wrapText="1"/>
    </xf>
    <xf numFmtId="4" fontId="18" fillId="25" borderId="29" xfId="0" applyNumberFormat="1" applyFont="1" applyFill="1" applyBorder="1" applyAlignment="1">
      <alignment horizontal="center" vertical="center" wrapText="1"/>
    </xf>
    <xf numFmtId="4" fontId="18" fillId="25" borderId="23" xfId="0" applyNumberFormat="1" applyFont="1" applyFill="1" applyBorder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center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18" fillId="26" borderId="28" xfId="0" applyNumberFormat="1" applyFont="1" applyFill="1" applyBorder="1" applyAlignment="1">
      <alignment horizontal="center" vertical="center" wrapText="1"/>
    </xf>
    <xf numFmtId="4" fontId="18" fillId="26" borderId="21" xfId="0" applyNumberFormat="1" applyFont="1" applyFill="1" applyBorder="1" applyAlignment="1">
      <alignment horizontal="center" vertical="center" wrapText="1"/>
    </xf>
    <xf numFmtId="2" fontId="25" fillId="26" borderId="28" xfId="0" applyNumberFormat="1" applyFont="1" applyFill="1" applyBorder="1" applyAlignment="1">
      <alignment horizontal="center" vertical="center" wrapText="1"/>
    </xf>
    <xf numFmtId="2" fontId="25" fillId="26" borderId="21" xfId="0" applyNumberFormat="1" applyFont="1" applyFill="1" applyBorder="1" applyAlignment="1">
      <alignment horizontal="center" vertical="center" wrapText="1"/>
    </xf>
    <xf numFmtId="2" fontId="25" fillId="26" borderId="30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4" fontId="18" fillId="26" borderId="29" xfId="0" applyNumberFormat="1" applyFont="1" applyFill="1" applyBorder="1" applyAlignment="1">
      <alignment horizontal="center" vertical="center" wrapText="1"/>
    </xf>
    <xf numFmtId="4" fontId="18" fillId="26" borderId="20" xfId="0" applyNumberFormat="1" applyFont="1" applyFill="1" applyBorder="1" applyAlignment="1">
      <alignment horizontal="center" vertical="center" wrapText="1"/>
    </xf>
    <xf numFmtId="4" fontId="0" fillId="26" borderId="31" xfId="0" applyNumberFormat="1" applyFont="1" applyFill="1" applyBorder="1" applyAlignment="1">
      <alignment horizontal="center" vertical="center" wrapText="1"/>
    </xf>
    <xf numFmtId="4" fontId="0" fillId="26" borderId="20" xfId="0" applyNumberFormat="1" applyFont="1" applyFill="1" applyBorder="1" applyAlignment="1">
      <alignment horizontal="center" vertical="center" wrapText="1"/>
    </xf>
    <xf numFmtId="4" fontId="0" fillId="26" borderId="29" xfId="0" applyNumberFormat="1" applyFont="1" applyFill="1" applyBorder="1" applyAlignment="1">
      <alignment horizontal="center" vertical="center" wrapText="1"/>
    </xf>
    <xf numFmtId="4" fontId="0" fillId="26" borderId="21" xfId="0" applyNumberFormat="1" applyFont="1" applyFill="1" applyBorder="1" applyAlignment="1">
      <alignment horizontal="center" vertical="center" wrapText="1"/>
    </xf>
    <xf numFmtId="4" fontId="0" fillId="26" borderId="2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4" fontId="0" fillId="25" borderId="31" xfId="0" applyNumberFormat="1" applyFont="1" applyFill="1" applyBorder="1" applyAlignment="1">
      <alignment horizontal="center" vertical="center" wrapText="1"/>
    </xf>
    <xf numFmtId="4" fontId="19" fillId="24" borderId="32" xfId="0" applyNumberFormat="1" applyFont="1" applyFill="1" applyBorder="1" applyAlignment="1">
      <alignment horizontal="left" vertical="center" wrapText="1"/>
    </xf>
    <xf numFmtId="4" fontId="18" fillId="24" borderId="27" xfId="0" applyNumberFormat="1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 vertical="center" wrapText="1"/>
    </xf>
    <xf numFmtId="4" fontId="18" fillId="26" borderId="30" xfId="0" applyNumberFormat="1" applyFont="1" applyFill="1" applyBorder="1" applyAlignment="1">
      <alignment horizontal="center" vertical="center" wrapText="1"/>
    </xf>
    <xf numFmtId="4" fontId="18" fillId="26" borderId="23" xfId="0" applyNumberFormat="1" applyFont="1" applyFill="1" applyBorder="1" applyAlignment="1">
      <alignment horizontal="center" vertical="center" wrapText="1"/>
    </xf>
    <xf numFmtId="4" fontId="18" fillId="26" borderId="33" xfId="0" applyNumberFormat="1" applyFont="1" applyFill="1" applyBorder="1" applyAlignment="1">
      <alignment horizontal="center" vertical="center" wrapText="1"/>
    </xf>
    <xf numFmtId="4" fontId="0" fillId="26" borderId="34" xfId="0" applyNumberFormat="1" applyFont="1" applyFill="1" applyBorder="1" applyAlignment="1">
      <alignment horizontal="center" vertical="center" wrapText="1"/>
    </xf>
    <xf numFmtId="4" fontId="0" fillId="26" borderId="23" xfId="0" applyNumberFormat="1" applyFont="1" applyFill="1" applyBorder="1" applyAlignment="1">
      <alignment horizontal="center" vertical="center" wrapText="1"/>
    </xf>
    <xf numFmtId="4" fontId="0" fillId="26" borderId="33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center"/>
    </xf>
    <xf numFmtId="4" fontId="18" fillId="26" borderId="35" xfId="0" applyNumberFormat="1" applyFont="1" applyFill="1" applyBorder="1" applyAlignment="1">
      <alignment horizontal="center" vertical="center"/>
    </xf>
    <xf numFmtId="4" fontId="18" fillId="26" borderId="11" xfId="0" applyNumberFormat="1" applyFont="1" applyFill="1" applyBorder="1" applyAlignment="1">
      <alignment horizontal="center" vertical="center"/>
    </xf>
    <xf numFmtId="4" fontId="18" fillId="26" borderId="12" xfId="0" applyNumberFormat="1" applyFont="1" applyFill="1" applyBorder="1" applyAlignment="1">
      <alignment horizontal="center" vertical="center"/>
    </xf>
    <xf numFmtId="4" fontId="0" fillId="26" borderId="0" xfId="0" applyNumberFormat="1" applyFill="1" applyAlignment="1">
      <alignment horizontal="center" vertical="center"/>
    </xf>
    <xf numFmtId="4" fontId="23" fillId="26" borderId="11" xfId="0" applyNumberFormat="1" applyFont="1" applyFill="1" applyBorder="1" applyAlignment="1">
      <alignment horizontal="center" vertical="center" wrapText="1"/>
    </xf>
    <xf numFmtId="4" fontId="0" fillId="26" borderId="30" xfId="0" applyNumberFormat="1" applyFont="1" applyFill="1" applyBorder="1" applyAlignment="1">
      <alignment horizontal="center" vertical="center" wrapText="1"/>
    </xf>
    <xf numFmtId="2" fontId="25" fillId="25" borderId="21" xfId="0" applyNumberFormat="1" applyFont="1" applyFill="1" applyBorder="1" applyAlignment="1">
      <alignment horizontal="center" vertical="center" wrapText="1"/>
    </xf>
    <xf numFmtId="4" fontId="18" fillId="25" borderId="34" xfId="0" applyNumberFormat="1" applyFont="1" applyFill="1" applyBorder="1" applyAlignment="1">
      <alignment horizontal="center" vertical="center" wrapText="1"/>
    </xf>
    <xf numFmtId="4" fontId="0" fillId="25" borderId="19" xfId="0" applyNumberFormat="1" applyFont="1" applyFill="1" applyBorder="1" applyAlignment="1">
      <alignment horizontal="left" vertical="center" wrapText="1"/>
    </xf>
    <xf numFmtId="4" fontId="0" fillId="25" borderId="21" xfId="0" applyNumberFormat="1" applyFont="1" applyFill="1" applyBorder="1" applyAlignment="1">
      <alignment horizontal="center" vertical="center" wrapText="1"/>
    </xf>
    <xf numFmtId="4" fontId="0" fillId="25" borderId="30" xfId="0" applyNumberFormat="1" applyFont="1" applyFill="1" applyBorder="1" applyAlignment="1">
      <alignment horizontal="center" vertical="center" wrapText="1"/>
    </xf>
    <xf numFmtId="4" fontId="0" fillId="25" borderId="20" xfId="0" applyNumberFormat="1" applyFont="1" applyFill="1" applyBorder="1" applyAlignment="1">
      <alignment horizontal="left" vertical="center" wrapText="1"/>
    </xf>
    <xf numFmtId="4" fontId="0" fillId="25" borderId="20" xfId="0" applyNumberFormat="1" applyFont="1" applyFill="1" applyBorder="1" applyAlignment="1">
      <alignment horizontal="center" vertical="center" wrapText="1"/>
    </xf>
    <xf numFmtId="4" fontId="0" fillId="25" borderId="20" xfId="0" applyNumberFormat="1" applyFill="1" applyBorder="1" applyAlignment="1">
      <alignment horizontal="left" vertical="center"/>
    </xf>
    <xf numFmtId="4" fontId="0" fillId="25" borderId="20" xfId="0" applyNumberFormat="1" applyFill="1" applyBorder="1" applyAlignment="1">
      <alignment horizontal="center" vertical="center"/>
    </xf>
    <xf numFmtId="4" fontId="0" fillId="25" borderId="20" xfId="0" applyNumberFormat="1" applyFill="1" applyBorder="1" applyAlignment="1">
      <alignment horizontal="center" vertical="center" wrapText="1"/>
    </xf>
    <xf numFmtId="2" fontId="20" fillId="24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textRotation="90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2" fontId="0" fillId="26" borderId="31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0" fillId="26" borderId="33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left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6" borderId="12" xfId="0" applyNumberFormat="1" applyFont="1" applyFill="1" applyBorder="1" applyAlignment="1">
      <alignment horizontal="center"/>
    </xf>
    <xf numFmtId="2" fontId="18" fillId="26" borderId="35" xfId="0" applyNumberFormat="1" applyFont="1" applyFill="1" applyBorder="1" applyAlignment="1">
      <alignment horizontal="center" vertical="center"/>
    </xf>
    <xf numFmtId="2" fontId="18" fillId="26" borderId="11" xfId="0" applyNumberFormat="1" applyFont="1" applyFill="1" applyBorder="1" applyAlignment="1">
      <alignment horizontal="center" vertical="center"/>
    </xf>
    <xf numFmtId="2" fontId="18" fillId="26" borderId="12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 horizontal="left" vertical="center"/>
    </xf>
    <xf numFmtId="2" fontId="0" fillId="26" borderId="0" xfId="0" applyNumberFormat="1" applyFill="1" applyAlignment="1">
      <alignment horizontal="center" vertical="center"/>
    </xf>
    <xf numFmtId="2" fontId="23" fillId="26" borderId="11" xfId="0" applyNumberFormat="1" applyFont="1" applyFill="1" applyBorder="1" applyAlignment="1">
      <alignment horizontal="center" vertical="center" wrapText="1"/>
    </xf>
    <xf numFmtId="2" fontId="0" fillId="26" borderId="28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25" fillId="26" borderId="19" xfId="0" applyNumberFormat="1" applyFont="1" applyFill="1" applyBorder="1" applyAlignment="1">
      <alignment horizontal="left" vertical="center" wrapText="1"/>
    </xf>
    <xf numFmtId="2" fontId="18" fillId="26" borderId="19" xfId="0" applyNumberFormat="1" applyFont="1" applyFill="1" applyBorder="1" applyAlignment="1">
      <alignment horizontal="left" vertical="center" wrapText="1"/>
    </xf>
    <xf numFmtId="2" fontId="0" fillId="26" borderId="22" xfId="0" applyNumberFormat="1" applyFont="1" applyFill="1" applyBorder="1" applyAlignment="1">
      <alignment horizontal="left" vertical="center" wrapText="1"/>
    </xf>
    <xf numFmtId="2" fontId="0" fillId="26" borderId="22" xfId="0" applyNumberFormat="1" applyFill="1" applyBorder="1" applyAlignment="1">
      <alignment horizontal="left" vertical="center" wrapText="1"/>
    </xf>
    <xf numFmtId="2" fontId="0" fillId="26" borderId="20" xfId="0" applyNumberForma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left" vertical="center" wrapText="1"/>
    </xf>
    <xf numFmtId="2" fontId="0" fillId="26" borderId="25" xfId="0" applyNumberFormat="1" applyFont="1" applyFill="1" applyBorder="1" applyAlignment="1">
      <alignment horizontal="left" vertical="center" wrapText="1"/>
    </xf>
    <xf numFmtId="2" fontId="0" fillId="26" borderId="26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left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left" vertical="center" wrapText="1"/>
    </xf>
    <xf numFmtId="2" fontId="0" fillId="26" borderId="20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left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19" fillId="26" borderId="22" xfId="0" applyNumberFormat="1" applyFont="1" applyFill="1" applyBorder="1" applyAlignment="1">
      <alignment horizontal="left" vertical="center" wrapText="1"/>
    </xf>
    <xf numFmtId="2" fontId="19" fillId="26" borderId="24" xfId="0" applyNumberFormat="1" applyFont="1" applyFill="1" applyBorder="1" applyAlignment="1">
      <alignment horizontal="left" vertical="center" wrapText="1"/>
    </xf>
    <xf numFmtId="2" fontId="0" fillId="26" borderId="24" xfId="0" applyNumberFormat="1" applyFont="1" applyFill="1" applyBorder="1" applyAlignment="1">
      <alignment horizontal="left" vertical="center" wrapText="1"/>
    </xf>
    <xf numFmtId="2" fontId="19" fillId="26" borderId="32" xfId="0" applyNumberFormat="1" applyFont="1" applyFill="1" applyBorder="1" applyAlignment="1">
      <alignment horizontal="left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23" fillId="26" borderId="10" xfId="0" applyNumberFormat="1" applyFont="1" applyFill="1" applyBorder="1" applyAlignment="1">
      <alignment horizontal="left" vertical="center" wrapText="1"/>
    </xf>
    <xf numFmtId="2" fontId="0" fillId="26" borderId="27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left" vertical="center" wrapText="1"/>
    </xf>
    <xf numFmtId="2" fontId="0" fillId="26" borderId="0" xfId="0" applyNumberFormat="1" applyFill="1" applyAlignment="1">
      <alignment horizontal="left" vertical="center"/>
    </xf>
    <xf numFmtId="2" fontId="18" fillId="26" borderId="10" xfId="0" applyNumberFormat="1" applyFont="1" applyFill="1" applyBorder="1" applyAlignment="1">
      <alignment horizontal="left" vertical="center" wrapText="1"/>
    </xf>
    <xf numFmtId="2" fontId="0" fillId="26" borderId="28" xfId="0" applyNumberFormat="1" applyFont="1" applyFill="1" applyBorder="1" applyAlignment="1">
      <alignment horizontal="center" vertical="center" wrapText="1"/>
    </xf>
    <xf numFmtId="2" fontId="18" fillId="26" borderId="36" xfId="0" applyNumberFormat="1" applyFont="1" applyFill="1" applyBorder="1" applyAlignment="1">
      <alignment horizontal="center" vertical="center" wrapText="1"/>
    </xf>
    <xf numFmtId="2" fontId="18" fillId="26" borderId="37" xfId="0" applyNumberFormat="1" applyFont="1" applyFill="1" applyBorder="1" applyAlignment="1">
      <alignment horizontal="center" vertical="center" wrapText="1"/>
    </xf>
    <xf numFmtId="4" fontId="19" fillId="26" borderId="0" xfId="0" applyNumberFormat="1" applyFont="1" applyFill="1" applyAlignment="1">
      <alignment horizontal="center" wrapText="1"/>
    </xf>
    <xf numFmtId="4" fontId="0" fillId="26" borderId="0" xfId="0" applyNumberFormat="1" applyFill="1" applyAlignment="1">
      <alignment/>
    </xf>
    <xf numFmtId="4" fontId="21" fillId="26" borderId="0" xfId="0" applyNumberFormat="1" applyFont="1" applyFill="1" applyAlignment="1">
      <alignment horizontal="center" vertical="center" wrapText="1"/>
    </xf>
    <xf numFmtId="4" fontId="0" fillId="26" borderId="0" xfId="0" applyNumberFormat="1" applyFill="1" applyAlignment="1">
      <alignment horizontal="center" vertical="center" wrapText="1"/>
    </xf>
    <xf numFmtId="4" fontId="19" fillId="26" borderId="38" xfId="0" applyNumberFormat="1" applyFont="1" applyFill="1" applyBorder="1" applyAlignment="1">
      <alignment horizontal="center" vertical="center" wrapText="1"/>
    </xf>
    <xf numFmtId="4" fontId="0" fillId="26" borderId="38" xfId="0" applyNumberFormat="1" applyFill="1" applyBorder="1" applyAlignment="1">
      <alignment horizontal="center" vertical="center" wrapText="1"/>
    </xf>
    <xf numFmtId="4" fontId="19" fillId="26" borderId="39" xfId="0" applyNumberFormat="1" applyFont="1" applyFill="1" applyBorder="1" applyAlignment="1">
      <alignment horizontal="center" vertical="center" wrapText="1"/>
    </xf>
    <xf numFmtId="4" fontId="19" fillId="26" borderId="40" xfId="0" applyNumberFormat="1" applyFont="1" applyFill="1" applyBorder="1" applyAlignment="1">
      <alignment horizontal="center" vertical="center" wrapText="1"/>
    </xf>
    <xf numFmtId="4" fontId="0" fillId="26" borderId="40" xfId="0" applyNumberFormat="1" applyFill="1" applyBorder="1" applyAlignment="1">
      <alignment horizontal="center" vertical="center" wrapText="1"/>
    </xf>
    <xf numFmtId="4" fontId="0" fillId="26" borderId="41" xfId="0" applyNumberFormat="1" applyFill="1" applyBorder="1" applyAlignment="1">
      <alignment horizontal="center" vertical="center" wrapText="1"/>
    </xf>
    <xf numFmtId="4" fontId="21" fillId="26" borderId="0" xfId="0" applyNumberFormat="1" applyFont="1" applyFill="1" applyAlignment="1">
      <alignment horizontal="left" vertical="center"/>
    </xf>
    <xf numFmtId="4" fontId="18" fillId="26" borderId="0" xfId="0" applyNumberFormat="1" applyFont="1" applyFill="1" applyAlignment="1">
      <alignment horizontal="right" vertical="center"/>
    </xf>
    <xf numFmtId="4" fontId="0" fillId="26" borderId="0" xfId="0" applyNumberFormat="1" applyFill="1" applyAlignment="1">
      <alignment horizontal="right"/>
    </xf>
    <xf numFmtId="4" fontId="18" fillId="26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2" fontId="18" fillId="26" borderId="0" xfId="0" applyNumberFormat="1" applyFont="1" applyFill="1" applyAlignment="1">
      <alignment horizontal="right" vertical="center"/>
    </xf>
    <xf numFmtId="2" fontId="0" fillId="26" borderId="0" xfId="0" applyNumberFormat="1" applyFill="1" applyAlignment="1">
      <alignment horizontal="right"/>
    </xf>
    <xf numFmtId="2" fontId="18" fillId="26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center"/>
    </xf>
    <xf numFmtId="2" fontId="26" fillId="0" borderId="0" xfId="0" applyNumberFormat="1" applyFont="1" applyAlignment="1">
      <alignment horizontal="center"/>
    </xf>
    <xf numFmtId="2" fontId="20" fillId="26" borderId="0" xfId="0" applyNumberFormat="1" applyFont="1" applyFill="1" applyAlignment="1">
      <alignment horizontal="center"/>
    </xf>
    <xf numFmtId="2" fontId="19" fillId="26" borderId="0" xfId="0" applyNumberFormat="1" applyFont="1" applyFill="1" applyAlignment="1">
      <alignment horizontal="center" wrapText="1"/>
    </xf>
    <xf numFmtId="2" fontId="0" fillId="26" borderId="0" xfId="0" applyNumberFormat="1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2" fontId="0" fillId="26" borderId="0" xfId="0" applyNumberFormat="1" applyFill="1" applyAlignment="1">
      <alignment horizontal="center" vertical="center" wrapText="1"/>
    </xf>
    <xf numFmtId="2" fontId="19" fillId="26" borderId="38" xfId="0" applyNumberFormat="1" applyFont="1" applyFill="1" applyBorder="1" applyAlignment="1">
      <alignment horizontal="center" vertical="center" wrapText="1"/>
    </xf>
    <xf numFmtId="2" fontId="0" fillId="26" borderId="38" xfId="0" applyNumberFormat="1" applyFill="1" applyBorder="1" applyAlignment="1">
      <alignment horizontal="center" vertical="center" wrapText="1"/>
    </xf>
    <xf numFmtId="2" fontId="19" fillId="26" borderId="39" xfId="0" applyNumberFormat="1" applyFont="1" applyFill="1" applyBorder="1" applyAlignment="1">
      <alignment horizontal="center" vertical="center" wrapText="1"/>
    </xf>
    <xf numFmtId="2" fontId="19" fillId="26" borderId="40" xfId="0" applyNumberFormat="1" applyFont="1" applyFill="1" applyBorder="1" applyAlignment="1">
      <alignment horizontal="center" vertical="center" wrapText="1"/>
    </xf>
    <xf numFmtId="2" fontId="0" fillId="26" borderId="40" xfId="0" applyNumberFormat="1" applyFill="1" applyBorder="1" applyAlignment="1">
      <alignment horizontal="center" vertical="center" wrapText="1"/>
    </xf>
    <xf numFmtId="2" fontId="0" fillId="26" borderId="41" xfId="0" applyNumberFormat="1" applyFill="1" applyBorder="1" applyAlignment="1">
      <alignment horizontal="center" vertical="center" wrapText="1"/>
    </xf>
    <xf numFmtId="2" fontId="21" fillId="26" borderId="0" xfId="0" applyNumberFormat="1" applyFont="1" applyFill="1" applyAlignment="1">
      <alignment horizontal="left" vertical="center"/>
    </xf>
    <xf numFmtId="4" fontId="23" fillId="26" borderId="0" xfId="0" applyNumberFormat="1" applyFont="1" applyFill="1" applyAlignment="1">
      <alignment horizontal="center" vertical="center" wrapText="1"/>
    </xf>
    <xf numFmtId="4" fontId="19" fillId="2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="75" zoomScaleNormal="75" zoomScalePageLayoutView="0" workbookViewId="0" topLeftCell="A80">
      <selection activeCell="M111" sqref="M1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61" hidden="1" customWidth="1"/>
    <col min="12" max="14" width="15.375" style="1" customWidth="1"/>
    <col min="15" max="16384" width="9.125" style="1" customWidth="1"/>
  </cols>
  <sheetData>
    <row r="1" spans="1:8" ht="16.5" customHeight="1">
      <c r="A1" s="209" t="s">
        <v>0</v>
      </c>
      <c r="B1" s="210"/>
      <c r="C1" s="210"/>
      <c r="D1" s="210"/>
      <c r="E1" s="210"/>
      <c r="F1" s="210"/>
      <c r="G1" s="210"/>
      <c r="H1" s="210"/>
    </row>
    <row r="2" spans="2:8" ht="12.75" customHeight="1">
      <c r="B2" s="211" t="s">
        <v>1</v>
      </c>
      <c r="C2" s="211"/>
      <c r="D2" s="211"/>
      <c r="E2" s="211"/>
      <c r="F2" s="211"/>
      <c r="G2" s="210"/>
      <c r="H2" s="210"/>
    </row>
    <row r="3" spans="1:8" ht="14.25" customHeight="1">
      <c r="A3" s="74" t="s">
        <v>154</v>
      </c>
      <c r="B3" s="211" t="s">
        <v>2</v>
      </c>
      <c r="C3" s="211"/>
      <c r="D3" s="211"/>
      <c r="E3" s="211"/>
      <c r="F3" s="211"/>
      <c r="G3" s="210"/>
      <c r="H3" s="210"/>
    </row>
    <row r="4" spans="2:8" ht="14.25" customHeight="1">
      <c r="B4" s="211" t="s">
        <v>41</v>
      </c>
      <c r="C4" s="211"/>
      <c r="D4" s="211"/>
      <c r="E4" s="211"/>
      <c r="F4" s="211"/>
      <c r="G4" s="210"/>
      <c r="H4" s="210"/>
    </row>
    <row r="5" spans="1:8" s="73" customFormat="1" ht="39.75" customHeight="1">
      <c r="A5" s="212" t="s">
        <v>155</v>
      </c>
      <c r="B5" s="213"/>
      <c r="C5" s="213"/>
      <c r="D5" s="213"/>
      <c r="E5" s="213"/>
      <c r="F5" s="213"/>
      <c r="G5" s="213"/>
      <c r="H5" s="213"/>
    </row>
    <row r="6" spans="1:8" s="73" customFormat="1" ht="33" customHeight="1">
      <c r="A6" s="214" t="s">
        <v>156</v>
      </c>
      <c r="B6" s="214"/>
      <c r="C6" s="214"/>
      <c r="D6" s="214"/>
      <c r="E6" s="214"/>
      <c r="F6" s="214"/>
      <c r="G6" s="214"/>
      <c r="H6" s="214"/>
    </row>
    <row r="7" spans="1:11" s="2" customFormat="1" ht="22.5" customHeight="1">
      <c r="A7" s="198" t="s">
        <v>3</v>
      </c>
      <c r="B7" s="198"/>
      <c r="C7" s="198"/>
      <c r="D7" s="198"/>
      <c r="E7" s="199"/>
      <c r="F7" s="199"/>
      <c r="G7" s="199"/>
      <c r="H7" s="199"/>
      <c r="K7" s="62"/>
    </row>
    <row r="8" spans="1:11" s="3" customFormat="1" ht="18.75" customHeight="1">
      <c r="A8" s="198" t="s">
        <v>108</v>
      </c>
      <c r="B8" s="198"/>
      <c r="C8" s="198"/>
      <c r="D8" s="198"/>
      <c r="E8" s="199"/>
      <c r="F8" s="199"/>
      <c r="G8" s="199"/>
      <c r="H8" s="199"/>
      <c r="K8" s="63"/>
    </row>
    <row r="9" spans="1:11" s="4" customFormat="1" ht="17.25" customHeight="1">
      <c r="A9" s="200" t="s">
        <v>33</v>
      </c>
      <c r="B9" s="200"/>
      <c r="C9" s="200"/>
      <c r="D9" s="200"/>
      <c r="E9" s="201"/>
      <c r="F9" s="201"/>
      <c r="G9" s="201"/>
      <c r="H9" s="201"/>
      <c r="K9" s="64"/>
    </row>
    <row r="10" spans="1:11" s="3" customFormat="1" ht="30" customHeight="1" thickBot="1">
      <c r="A10" s="202" t="s">
        <v>90</v>
      </c>
      <c r="B10" s="202"/>
      <c r="C10" s="202"/>
      <c r="D10" s="202"/>
      <c r="E10" s="203"/>
      <c r="F10" s="203"/>
      <c r="G10" s="203"/>
      <c r="H10" s="203"/>
      <c r="K10" s="63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42</v>
      </c>
      <c r="E11" s="7" t="s">
        <v>6</v>
      </c>
      <c r="F11" s="8" t="s">
        <v>7</v>
      </c>
      <c r="G11" s="7" t="s">
        <v>6</v>
      </c>
      <c r="H11" s="8" t="s">
        <v>7</v>
      </c>
      <c r="K11" s="65"/>
    </row>
    <row r="12" spans="1:11" s="16" customFormat="1" ht="12.75">
      <c r="A12" s="10"/>
      <c r="B12" s="11"/>
      <c r="C12" s="11">
        <v>3</v>
      </c>
      <c r="D12" s="12"/>
      <c r="E12" s="11">
        <v>3</v>
      </c>
      <c r="F12" s="13">
        <v>4</v>
      </c>
      <c r="G12" s="14"/>
      <c r="H12" s="15"/>
      <c r="K12" s="66"/>
    </row>
    <row r="13" spans="1:11" s="16" customFormat="1" ht="49.5" customHeight="1">
      <c r="A13" s="204" t="s">
        <v>8</v>
      </c>
      <c r="B13" s="205"/>
      <c r="C13" s="205"/>
      <c r="D13" s="205"/>
      <c r="E13" s="205"/>
      <c r="F13" s="205"/>
      <c r="G13" s="206"/>
      <c r="H13" s="207"/>
      <c r="K13" s="66"/>
    </row>
    <row r="14" spans="1:11" s="9" customFormat="1" ht="15">
      <c r="A14" s="17" t="s">
        <v>121</v>
      </c>
      <c r="B14" s="18"/>
      <c r="C14" s="19">
        <f>F14*12</f>
        <v>0</v>
      </c>
      <c r="D14" s="85">
        <f>G14*I14</f>
        <v>248723.06</v>
      </c>
      <c r="E14" s="86">
        <f>H14*12</f>
        <v>38.16</v>
      </c>
      <c r="F14" s="105"/>
      <c r="G14" s="86">
        <f>H14*12</f>
        <v>38.16</v>
      </c>
      <c r="H14" s="86">
        <f>H19+H23</f>
        <v>3.18</v>
      </c>
      <c r="I14" s="9">
        <v>6517.9</v>
      </c>
      <c r="J14" s="9">
        <v>1.07</v>
      </c>
      <c r="K14" s="65">
        <v>2.24</v>
      </c>
    </row>
    <row r="15" spans="1:11" s="43" customFormat="1" ht="29.25" customHeight="1">
      <c r="A15" s="40" t="s">
        <v>91</v>
      </c>
      <c r="B15" s="41" t="s">
        <v>92</v>
      </c>
      <c r="C15" s="42"/>
      <c r="D15" s="87"/>
      <c r="E15" s="88"/>
      <c r="F15" s="89"/>
      <c r="G15" s="88"/>
      <c r="H15" s="88"/>
      <c r="K15" s="67"/>
    </row>
    <row r="16" spans="1:11" s="43" customFormat="1" ht="15">
      <c r="A16" s="40" t="s">
        <v>93</v>
      </c>
      <c r="B16" s="41" t="s">
        <v>92</v>
      </c>
      <c r="C16" s="42"/>
      <c r="D16" s="87"/>
      <c r="E16" s="88"/>
      <c r="F16" s="89"/>
      <c r="G16" s="88"/>
      <c r="H16" s="88"/>
      <c r="K16" s="67"/>
    </row>
    <row r="17" spans="1:11" s="43" customFormat="1" ht="15">
      <c r="A17" s="40" t="s">
        <v>94</v>
      </c>
      <c r="B17" s="41" t="s">
        <v>95</v>
      </c>
      <c r="C17" s="42"/>
      <c r="D17" s="87"/>
      <c r="E17" s="88"/>
      <c r="F17" s="89"/>
      <c r="G17" s="88"/>
      <c r="H17" s="88"/>
      <c r="K17" s="67"/>
    </row>
    <row r="18" spans="1:11" s="43" customFormat="1" ht="15">
      <c r="A18" s="40" t="s">
        <v>96</v>
      </c>
      <c r="B18" s="41" t="s">
        <v>92</v>
      </c>
      <c r="C18" s="42"/>
      <c r="D18" s="87"/>
      <c r="E18" s="88"/>
      <c r="F18" s="89"/>
      <c r="G18" s="88"/>
      <c r="H18" s="88"/>
      <c r="K18" s="67"/>
    </row>
    <row r="19" spans="1:11" s="43" customFormat="1" ht="15">
      <c r="A19" s="100" t="s">
        <v>123</v>
      </c>
      <c r="B19" s="41"/>
      <c r="C19" s="42"/>
      <c r="D19" s="87"/>
      <c r="E19" s="88"/>
      <c r="F19" s="89"/>
      <c r="G19" s="88"/>
      <c r="H19" s="91">
        <v>2.83</v>
      </c>
      <c r="K19" s="67"/>
    </row>
    <row r="20" spans="1:11" s="43" customFormat="1" ht="15">
      <c r="A20" s="40" t="s">
        <v>122</v>
      </c>
      <c r="B20" s="41" t="s">
        <v>92</v>
      </c>
      <c r="C20" s="42"/>
      <c r="D20" s="87"/>
      <c r="E20" s="88"/>
      <c r="F20" s="89"/>
      <c r="G20" s="88"/>
      <c r="H20" s="120">
        <v>0.12</v>
      </c>
      <c r="K20" s="67"/>
    </row>
    <row r="21" spans="1:11" s="43" customFormat="1" ht="15">
      <c r="A21" s="40" t="s">
        <v>132</v>
      </c>
      <c r="B21" s="41" t="s">
        <v>92</v>
      </c>
      <c r="C21" s="42"/>
      <c r="D21" s="87"/>
      <c r="E21" s="88"/>
      <c r="F21" s="89"/>
      <c r="G21" s="88"/>
      <c r="H21" s="120">
        <v>0.11</v>
      </c>
      <c r="K21" s="67"/>
    </row>
    <row r="22" spans="1:11" s="43" customFormat="1" ht="15">
      <c r="A22" s="40" t="s">
        <v>133</v>
      </c>
      <c r="B22" s="41" t="s">
        <v>92</v>
      </c>
      <c r="C22" s="42"/>
      <c r="D22" s="87"/>
      <c r="E22" s="88"/>
      <c r="F22" s="89"/>
      <c r="G22" s="88"/>
      <c r="H22" s="120">
        <v>0.12</v>
      </c>
      <c r="K22" s="67"/>
    </row>
    <row r="23" spans="1:11" s="43" customFormat="1" ht="15">
      <c r="A23" s="100" t="s">
        <v>123</v>
      </c>
      <c r="B23" s="41"/>
      <c r="C23" s="42"/>
      <c r="D23" s="87"/>
      <c r="E23" s="88"/>
      <c r="F23" s="89"/>
      <c r="G23" s="88"/>
      <c r="H23" s="91">
        <f>H20+H21+H22</f>
        <v>0.35</v>
      </c>
      <c r="K23" s="67"/>
    </row>
    <row r="24" spans="1:11" s="9" customFormat="1" ht="30">
      <c r="A24" s="17" t="s">
        <v>10</v>
      </c>
      <c r="B24" s="19"/>
      <c r="C24" s="19">
        <f>F24*12</f>
        <v>0</v>
      </c>
      <c r="D24" s="85">
        <f>G24*I24</f>
        <v>139994.05</v>
      </c>
      <c r="E24" s="86">
        <f>H24*12</f>
        <v>25.08</v>
      </c>
      <c r="F24" s="105"/>
      <c r="G24" s="86">
        <f>H24*12</f>
        <v>25.08</v>
      </c>
      <c r="H24" s="78">
        <v>2.09</v>
      </c>
      <c r="I24" s="9">
        <v>5581.9</v>
      </c>
      <c r="J24" s="9">
        <v>1.07</v>
      </c>
      <c r="K24" s="65">
        <v>1.65</v>
      </c>
    </row>
    <row r="25" spans="1:11" s="47" customFormat="1" ht="15">
      <c r="A25" s="44" t="s">
        <v>97</v>
      </c>
      <c r="B25" s="45" t="s">
        <v>11</v>
      </c>
      <c r="C25" s="46"/>
      <c r="D25" s="90"/>
      <c r="E25" s="91"/>
      <c r="F25" s="92"/>
      <c r="G25" s="91"/>
      <c r="H25" s="91"/>
      <c r="K25" s="65"/>
    </row>
    <row r="26" spans="1:11" s="47" customFormat="1" ht="15">
      <c r="A26" s="44" t="s">
        <v>98</v>
      </c>
      <c r="B26" s="45" t="s">
        <v>11</v>
      </c>
      <c r="C26" s="46"/>
      <c r="D26" s="90"/>
      <c r="E26" s="91"/>
      <c r="F26" s="92"/>
      <c r="G26" s="91"/>
      <c r="H26" s="91"/>
      <c r="K26" s="65"/>
    </row>
    <row r="27" spans="1:11" s="47" customFormat="1" ht="15">
      <c r="A27" s="79" t="s">
        <v>109</v>
      </c>
      <c r="B27" s="80" t="s">
        <v>110</v>
      </c>
      <c r="C27" s="46"/>
      <c r="D27" s="90"/>
      <c r="E27" s="91"/>
      <c r="F27" s="92"/>
      <c r="G27" s="91"/>
      <c r="H27" s="91"/>
      <c r="K27" s="65"/>
    </row>
    <row r="28" spans="1:11" s="47" customFormat="1" ht="15">
      <c r="A28" s="44" t="s">
        <v>99</v>
      </c>
      <c r="B28" s="45" t="s">
        <v>11</v>
      </c>
      <c r="C28" s="46"/>
      <c r="D28" s="90"/>
      <c r="E28" s="91"/>
      <c r="F28" s="92"/>
      <c r="G28" s="91"/>
      <c r="H28" s="91"/>
      <c r="K28" s="65"/>
    </row>
    <row r="29" spans="1:11" s="47" customFormat="1" ht="25.5">
      <c r="A29" s="44" t="s">
        <v>100</v>
      </c>
      <c r="B29" s="45" t="s">
        <v>12</v>
      </c>
      <c r="C29" s="46"/>
      <c r="D29" s="90"/>
      <c r="E29" s="91"/>
      <c r="F29" s="92"/>
      <c r="G29" s="91"/>
      <c r="H29" s="91"/>
      <c r="K29" s="65"/>
    </row>
    <row r="30" spans="1:11" s="47" customFormat="1" ht="15">
      <c r="A30" s="44" t="s">
        <v>101</v>
      </c>
      <c r="B30" s="45" t="s">
        <v>11</v>
      </c>
      <c r="C30" s="46"/>
      <c r="D30" s="90"/>
      <c r="E30" s="91"/>
      <c r="F30" s="92"/>
      <c r="G30" s="91"/>
      <c r="H30" s="91"/>
      <c r="K30" s="65"/>
    </row>
    <row r="31" spans="1:11" s="43" customFormat="1" ht="15">
      <c r="A31" s="48" t="s">
        <v>102</v>
      </c>
      <c r="B31" s="49" t="s">
        <v>11</v>
      </c>
      <c r="C31" s="50"/>
      <c r="D31" s="90"/>
      <c r="E31" s="91"/>
      <c r="F31" s="92"/>
      <c r="G31" s="91"/>
      <c r="H31" s="91"/>
      <c r="K31" s="67"/>
    </row>
    <row r="32" spans="1:11" s="47" customFormat="1" ht="26.25" thickBot="1">
      <c r="A32" s="51" t="s">
        <v>103</v>
      </c>
      <c r="B32" s="52" t="s">
        <v>104</v>
      </c>
      <c r="C32" s="46"/>
      <c r="D32" s="90"/>
      <c r="E32" s="91"/>
      <c r="F32" s="92"/>
      <c r="G32" s="91"/>
      <c r="H32" s="91"/>
      <c r="K32" s="65"/>
    </row>
    <row r="33" spans="1:11" s="21" customFormat="1" ht="21" customHeight="1">
      <c r="A33" s="20" t="s">
        <v>13</v>
      </c>
      <c r="B33" s="18" t="s">
        <v>14</v>
      </c>
      <c r="C33" s="19">
        <f>F33*12</f>
        <v>0</v>
      </c>
      <c r="D33" s="85">
        <f>G33*I33</f>
        <v>58661.1</v>
      </c>
      <c r="E33" s="86">
        <f aca="true" t="shared" si="0" ref="E33:E40">H33*12</f>
        <v>9</v>
      </c>
      <c r="F33" s="93"/>
      <c r="G33" s="86">
        <f>H33*12</f>
        <v>9</v>
      </c>
      <c r="H33" s="78">
        <v>0.75</v>
      </c>
      <c r="I33" s="9">
        <v>6517.9</v>
      </c>
      <c r="J33" s="9">
        <v>1.07</v>
      </c>
      <c r="K33" s="65">
        <v>0.6</v>
      </c>
    </row>
    <row r="34" spans="1:11" s="9" customFormat="1" ht="18.75" customHeight="1">
      <c r="A34" s="20" t="s">
        <v>15</v>
      </c>
      <c r="B34" s="18" t="s">
        <v>16</v>
      </c>
      <c r="C34" s="19">
        <f>F34*12</f>
        <v>0</v>
      </c>
      <c r="D34" s="85">
        <f>G34*I34</f>
        <v>191626.26</v>
      </c>
      <c r="E34" s="86">
        <f t="shared" si="0"/>
        <v>29.4</v>
      </c>
      <c r="F34" s="93"/>
      <c r="G34" s="86">
        <f>H34*12</f>
        <v>29.4</v>
      </c>
      <c r="H34" s="78">
        <v>2.45</v>
      </c>
      <c r="I34" s="9">
        <v>6517.9</v>
      </c>
      <c r="J34" s="9">
        <v>1.07</v>
      </c>
      <c r="K34" s="65">
        <v>1.94</v>
      </c>
    </row>
    <row r="35" spans="1:11" s="9" customFormat="1" ht="21.75" customHeight="1">
      <c r="A35" s="20" t="s">
        <v>34</v>
      </c>
      <c r="B35" s="18" t="s">
        <v>11</v>
      </c>
      <c r="C35" s="19">
        <f>F35*12</f>
        <v>0</v>
      </c>
      <c r="D35" s="85">
        <f>G35*I35</f>
        <v>113870.76</v>
      </c>
      <c r="E35" s="86">
        <f t="shared" si="0"/>
        <v>20.4</v>
      </c>
      <c r="F35" s="93"/>
      <c r="G35" s="86">
        <f>H35*12</f>
        <v>20.4</v>
      </c>
      <c r="H35" s="78">
        <v>1.7</v>
      </c>
      <c r="I35" s="9">
        <v>5581.9</v>
      </c>
      <c r="J35" s="9">
        <v>1.07</v>
      </c>
      <c r="K35" s="65">
        <v>1.35</v>
      </c>
    </row>
    <row r="36" spans="1:11" s="9" customFormat="1" ht="45.75" customHeight="1">
      <c r="A36" s="20" t="s">
        <v>111</v>
      </c>
      <c r="B36" s="18" t="s">
        <v>124</v>
      </c>
      <c r="C36" s="19"/>
      <c r="D36" s="77">
        <f>3765.29*3</f>
        <v>11295.87</v>
      </c>
      <c r="E36" s="78"/>
      <c r="F36" s="81"/>
      <c r="G36" s="78">
        <f>D36/I36</f>
        <v>2.02</v>
      </c>
      <c r="H36" s="78">
        <f>G36/12</f>
        <v>0.17</v>
      </c>
      <c r="I36" s="9">
        <v>5581.9</v>
      </c>
      <c r="K36" s="65"/>
    </row>
    <row r="37" spans="1:11" s="9" customFormat="1" ht="21" customHeight="1">
      <c r="A37" s="20" t="s">
        <v>35</v>
      </c>
      <c r="B37" s="18" t="s">
        <v>11</v>
      </c>
      <c r="C37" s="19">
        <f>F37*12</f>
        <v>0</v>
      </c>
      <c r="D37" s="77">
        <f>G37*I37</f>
        <v>132625.94</v>
      </c>
      <c r="E37" s="86">
        <f t="shared" si="0"/>
        <v>23.76</v>
      </c>
      <c r="F37" s="93"/>
      <c r="G37" s="86">
        <f>H37*12</f>
        <v>23.76</v>
      </c>
      <c r="H37" s="78">
        <v>1.98</v>
      </c>
      <c r="I37" s="9">
        <v>5581.9</v>
      </c>
      <c r="J37" s="9">
        <v>1.07</v>
      </c>
      <c r="K37" s="65">
        <v>1.57</v>
      </c>
    </row>
    <row r="38" spans="1:11" s="9" customFormat="1" ht="28.5">
      <c r="A38" s="20" t="s">
        <v>36</v>
      </c>
      <c r="B38" s="22" t="s">
        <v>37</v>
      </c>
      <c r="C38" s="19">
        <f>F38*12</f>
        <v>0</v>
      </c>
      <c r="D38" s="77">
        <f>G38*I38</f>
        <v>282667.42</v>
      </c>
      <c r="E38" s="86">
        <f t="shared" si="0"/>
        <v>50.64</v>
      </c>
      <c r="F38" s="93"/>
      <c r="G38" s="86">
        <f>H38*12</f>
        <v>50.64</v>
      </c>
      <c r="H38" s="78">
        <v>4.22</v>
      </c>
      <c r="I38" s="9">
        <v>5581.9</v>
      </c>
      <c r="J38" s="9">
        <v>1.07</v>
      </c>
      <c r="K38" s="65">
        <v>3.35</v>
      </c>
    </row>
    <row r="39" spans="1:11" s="16" customFormat="1" ht="30">
      <c r="A39" s="20" t="s">
        <v>59</v>
      </c>
      <c r="B39" s="18" t="s">
        <v>9</v>
      </c>
      <c r="C39" s="18"/>
      <c r="D39" s="77">
        <v>2042.21</v>
      </c>
      <c r="E39" s="94">
        <f t="shared" si="0"/>
        <v>0.36</v>
      </c>
      <c r="F39" s="93"/>
      <c r="G39" s="86">
        <f>D39/I39</f>
        <v>0.31</v>
      </c>
      <c r="H39" s="78">
        <f>G39/12</f>
        <v>0.03</v>
      </c>
      <c r="I39" s="9">
        <v>6517.9</v>
      </c>
      <c r="J39" s="9">
        <v>1.07</v>
      </c>
      <c r="K39" s="65">
        <v>0.02</v>
      </c>
    </row>
    <row r="40" spans="1:11" s="16" customFormat="1" ht="30.75" customHeight="1">
      <c r="A40" s="20" t="s">
        <v>82</v>
      </c>
      <c r="B40" s="18" t="s">
        <v>9</v>
      </c>
      <c r="C40" s="18"/>
      <c r="D40" s="77">
        <v>4084.42</v>
      </c>
      <c r="E40" s="94">
        <f t="shared" si="0"/>
        <v>0.6</v>
      </c>
      <c r="F40" s="93"/>
      <c r="G40" s="86">
        <f>D40/I40</f>
        <v>0.63</v>
      </c>
      <c r="H40" s="86">
        <f>G40/12</f>
        <v>0.05</v>
      </c>
      <c r="I40" s="9">
        <v>6517.9</v>
      </c>
      <c r="J40" s="9">
        <v>1.07</v>
      </c>
      <c r="K40" s="65">
        <v>0.04</v>
      </c>
    </row>
    <row r="41" spans="1:11" s="16" customFormat="1" ht="18.75" customHeight="1">
      <c r="A41" s="20" t="s">
        <v>60</v>
      </c>
      <c r="B41" s="18" t="s">
        <v>9</v>
      </c>
      <c r="C41" s="18"/>
      <c r="D41" s="77">
        <v>12896.1</v>
      </c>
      <c r="E41" s="94"/>
      <c r="F41" s="93"/>
      <c r="G41" s="86">
        <f>D41/I41</f>
        <v>1.98</v>
      </c>
      <c r="H41" s="86">
        <f>G41/12</f>
        <v>0.17</v>
      </c>
      <c r="I41" s="9">
        <v>6517.9</v>
      </c>
      <c r="J41" s="9">
        <v>1.07</v>
      </c>
      <c r="K41" s="65">
        <v>0.13</v>
      </c>
    </row>
    <row r="42" spans="1:11" s="16" customFormat="1" ht="30" hidden="1">
      <c r="A42" s="20" t="s">
        <v>61</v>
      </c>
      <c r="B42" s="18" t="s">
        <v>12</v>
      </c>
      <c r="C42" s="18"/>
      <c r="D42" s="85">
        <f>G42*I42</f>
        <v>0</v>
      </c>
      <c r="E42" s="94"/>
      <c r="F42" s="93"/>
      <c r="G42" s="86">
        <f>D42/I42</f>
        <v>1.79</v>
      </c>
      <c r="H42" s="86">
        <f>G42/12</f>
        <v>0.15</v>
      </c>
      <c r="I42" s="9">
        <v>6517.9</v>
      </c>
      <c r="J42" s="9">
        <v>1.07</v>
      </c>
      <c r="K42" s="65">
        <v>0</v>
      </c>
    </row>
    <row r="43" spans="1:11" s="16" customFormat="1" ht="30">
      <c r="A43" s="20" t="s">
        <v>23</v>
      </c>
      <c r="B43" s="18"/>
      <c r="C43" s="18">
        <f>F43*12</f>
        <v>0</v>
      </c>
      <c r="D43" s="77">
        <f>G43*I43</f>
        <v>14066.39</v>
      </c>
      <c r="E43" s="94">
        <f>H43*12</f>
        <v>2.52</v>
      </c>
      <c r="F43" s="93"/>
      <c r="G43" s="86">
        <f>H43*12</f>
        <v>2.52</v>
      </c>
      <c r="H43" s="86">
        <v>0.21</v>
      </c>
      <c r="I43" s="9">
        <v>5581.9</v>
      </c>
      <c r="J43" s="9">
        <v>1.07</v>
      </c>
      <c r="K43" s="65">
        <v>0.14</v>
      </c>
    </row>
    <row r="44" spans="1:11" s="9" customFormat="1" ht="20.25" customHeight="1">
      <c r="A44" s="20" t="s">
        <v>25</v>
      </c>
      <c r="B44" s="18" t="s">
        <v>26</v>
      </c>
      <c r="C44" s="18">
        <f>F44*12</f>
        <v>0</v>
      </c>
      <c r="D44" s="77">
        <f>G44*I44</f>
        <v>4692.89</v>
      </c>
      <c r="E44" s="94">
        <f>H44*12</f>
        <v>0.72</v>
      </c>
      <c r="F44" s="93"/>
      <c r="G44" s="86">
        <f>H44*12</f>
        <v>0.72</v>
      </c>
      <c r="H44" s="86">
        <v>0.06</v>
      </c>
      <c r="I44" s="9">
        <v>6517.9</v>
      </c>
      <c r="J44" s="9">
        <v>1.07</v>
      </c>
      <c r="K44" s="65">
        <v>0.03</v>
      </c>
    </row>
    <row r="45" spans="1:11" s="9" customFormat="1" ht="15.75" customHeight="1">
      <c r="A45" s="20" t="s">
        <v>27</v>
      </c>
      <c r="B45" s="23" t="s">
        <v>28</v>
      </c>
      <c r="C45" s="23">
        <f>F45*12</f>
        <v>0</v>
      </c>
      <c r="D45" s="77">
        <f>G45*I45</f>
        <v>3128.59</v>
      </c>
      <c r="E45" s="106">
        <f>H45*12</f>
        <v>0.48</v>
      </c>
      <c r="F45" s="107"/>
      <c r="G45" s="86">
        <f>12*H45</f>
        <v>0.48</v>
      </c>
      <c r="H45" s="86">
        <v>0.04</v>
      </c>
      <c r="I45" s="9">
        <v>6517.9</v>
      </c>
      <c r="J45" s="9">
        <v>1.07</v>
      </c>
      <c r="K45" s="65">
        <v>0.02</v>
      </c>
    </row>
    <row r="46" spans="1:11" s="21" customFormat="1" ht="30">
      <c r="A46" s="20" t="s">
        <v>24</v>
      </c>
      <c r="B46" s="18" t="s">
        <v>106</v>
      </c>
      <c r="C46" s="18">
        <f>F46*12</f>
        <v>0</v>
      </c>
      <c r="D46" s="77">
        <f>G46*I46</f>
        <v>3910.74</v>
      </c>
      <c r="E46" s="94">
        <f>H46*12</f>
        <v>0.6</v>
      </c>
      <c r="F46" s="93"/>
      <c r="G46" s="86">
        <f>12*H46</f>
        <v>0.6</v>
      </c>
      <c r="H46" s="86">
        <v>0.05</v>
      </c>
      <c r="I46" s="9">
        <v>6517.9</v>
      </c>
      <c r="J46" s="9">
        <v>1.07</v>
      </c>
      <c r="K46" s="65">
        <v>0.03</v>
      </c>
    </row>
    <row r="47" spans="1:11" s="21" customFormat="1" ht="15">
      <c r="A47" s="20" t="s">
        <v>43</v>
      </c>
      <c r="B47" s="18"/>
      <c r="C47" s="19"/>
      <c r="D47" s="86">
        <f>D48+D49+D50+D51+D52+D53+D54+D55+D56+D57+D58+D59+D61+D62+D63+D64</f>
        <v>227008.86</v>
      </c>
      <c r="E47" s="86"/>
      <c r="F47" s="93"/>
      <c r="G47" s="86">
        <f>SUM(G48:G60)</f>
        <v>0</v>
      </c>
      <c r="H47" s="86">
        <f>SUM(H48:H60)</f>
        <v>0</v>
      </c>
      <c r="I47" s="9">
        <v>5581.9</v>
      </c>
      <c r="J47" s="9">
        <v>1.07</v>
      </c>
      <c r="K47" s="65">
        <v>0.62</v>
      </c>
    </row>
    <row r="48" spans="1:11" s="16" customFormat="1" ht="15">
      <c r="A48" s="24" t="s">
        <v>53</v>
      </c>
      <c r="B48" s="25" t="s">
        <v>17</v>
      </c>
      <c r="C48" s="25"/>
      <c r="D48" s="101">
        <v>434.25</v>
      </c>
      <c r="E48" s="96"/>
      <c r="F48" s="97"/>
      <c r="G48" s="96"/>
      <c r="H48" s="96"/>
      <c r="I48" s="9">
        <v>6517.9</v>
      </c>
      <c r="J48" s="9">
        <v>1.07</v>
      </c>
      <c r="K48" s="65">
        <v>0.01</v>
      </c>
    </row>
    <row r="49" spans="1:11" s="16" customFormat="1" ht="15">
      <c r="A49" s="24" t="s">
        <v>18</v>
      </c>
      <c r="B49" s="25" t="s">
        <v>22</v>
      </c>
      <c r="C49" s="25">
        <f>F49*12</f>
        <v>0</v>
      </c>
      <c r="D49" s="101">
        <v>1378.44</v>
      </c>
      <c r="E49" s="96">
        <f>H49*12</f>
        <v>0</v>
      </c>
      <c r="F49" s="97"/>
      <c r="G49" s="96"/>
      <c r="H49" s="96"/>
      <c r="I49" s="9">
        <v>6517.9</v>
      </c>
      <c r="J49" s="9">
        <v>1.07</v>
      </c>
      <c r="K49" s="65">
        <v>0.01</v>
      </c>
    </row>
    <row r="50" spans="1:11" s="16" customFormat="1" ht="15">
      <c r="A50" s="24" t="s">
        <v>125</v>
      </c>
      <c r="B50" s="84" t="s">
        <v>17</v>
      </c>
      <c r="C50" s="25"/>
      <c r="D50" s="101">
        <v>2456.22</v>
      </c>
      <c r="E50" s="96"/>
      <c r="F50" s="97"/>
      <c r="G50" s="96"/>
      <c r="H50" s="96"/>
      <c r="I50" s="9">
        <v>5581.9</v>
      </c>
      <c r="J50" s="9"/>
      <c r="K50" s="65"/>
    </row>
    <row r="51" spans="1:11" s="16" customFormat="1" ht="25.5">
      <c r="A51" s="53" t="s">
        <v>129</v>
      </c>
      <c r="B51" s="104" t="s">
        <v>12</v>
      </c>
      <c r="C51" s="26"/>
      <c r="D51" s="99">
        <v>0</v>
      </c>
      <c r="E51" s="96"/>
      <c r="F51" s="97"/>
      <c r="G51" s="96"/>
      <c r="H51" s="96"/>
      <c r="I51" s="9">
        <v>5581.9</v>
      </c>
      <c r="J51" s="9"/>
      <c r="K51" s="65"/>
    </row>
    <row r="52" spans="1:11" s="16" customFormat="1" ht="15">
      <c r="A52" s="53" t="s">
        <v>134</v>
      </c>
      <c r="B52" s="104" t="s">
        <v>17</v>
      </c>
      <c r="C52" s="26"/>
      <c r="D52" s="83">
        <v>5453.31</v>
      </c>
      <c r="E52" s="96"/>
      <c r="F52" s="97"/>
      <c r="G52" s="96"/>
      <c r="H52" s="96"/>
      <c r="I52" s="9">
        <v>5581.9</v>
      </c>
      <c r="J52" s="9"/>
      <c r="K52" s="65"/>
    </row>
    <row r="53" spans="1:11" s="16" customFormat="1" ht="15">
      <c r="A53" s="24" t="s">
        <v>69</v>
      </c>
      <c r="B53" s="25" t="s">
        <v>17</v>
      </c>
      <c r="C53" s="25">
        <f>F53*12</f>
        <v>0</v>
      </c>
      <c r="D53" s="101">
        <v>2626.83</v>
      </c>
      <c r="E53" s="96">
        <f>H53*12</f>
        <v>0</v>
      </c>
      <c r="F53" s="97"/>
      <c r="G53" s="96"/>
      <c r="H53" s="96"/>
      <c r="I53" s="9">
        <v>5581.9</v>
      </c>
      <c r="J53" s="9">
        <v>1.07</v>
      </c>
      <c r="K53" s="65">
        <v>0.03</v>
      </c>
    </row>
    <row r="54" spans="1:11" s="16" customFormat="1" ht="15">
      <c r="A54" s="24" t="s">
        <v>19</v>
      </c>
      <c r="B54" s="25" t="s">
        <v>17</v>
      </c>
      <c r="C54" s="25">
        <f>F54*12</f>
        <v>0</v>
      </c>
      <c r="D54" s="101">
        <v>7807.43</v>
      </c>
      <c r="E54" s="96">
        <f>H54*12</f>
        <v>0</v>
      </c>
      <c r="F54" s="97"/>
      <c r="G54" s="96"/>
      <c r="H54" s="96"/>
      <c r="I54" s="9">
        <v>5581.9</v>
      </c>
      <c r="J54" s="9">
        <v>1.07</v>
      </c>
      <c r="K54" s="65">
        <v>0.1</v>
      </c>
    </row>
    <row r="55" spans="1:11" s="16" customFormat="1" ht="15">
      <c r="A55" s="24" t="s">
        <v>20</v>
      </c>
      <c r="B55" s="25" t="s">
        <v>17</v>
      </c>
      <c r="C55" s="25">
        <f>F55*12</f>
        <v>0</v>
      </c>
      <c r="D55" s="101">
        <v>918.95</v>
      </c>
      <c r="E55" s="96">
        <f>H55*12</f>
        <v>0</v>
      </c>
      <c r="F55" s="97"/>
      <c r="G55" s="96"/>
      <c r="H55" s="96"/>
      <c r="I55" s="9">
        <v>5581.9</v>
      </c>
      <c r="J55" s="9">
        <v>1.07</v>
      </c>
      <c r="K55" s="65">
        <v>0.01</v>
      </c>
    </row>
    <row r="56" spans="1:11" s="16" customFormat="1" ht="15">
      <c r="A56" s="24" t="s">
        <v>64</v>
      </c>
      <c r="B56" s="25" t="s">
        <v>17</v>
      </c>
      <c r="C56" s="25"/>
      <c r="D56" s="101">
        <v>1313.37</v>
      </c>
      <c r="E56" s="96"/>
      <c r="F56" s="97"/>
      <c r="G56" s="96"/>
      <c r="H56" s="96"/>
      <c r="I56" s="9">
        <v>6517.9</v>
      </c>
      <c r="J56" s="9">
        <v>1.07</v>
      </c>
      <c r="K56" s="65">
        <v>0.01</v>
      </c>
    </row>
    <row r="57" spans="1:11" s="16" customFormat="1" ht="15">
      <c r="A57" s="24" t="s">
        <v>65</v>
      </c>
      <c r="B57" s="25" t="s">
        <v>22</v>
      </c>
      <c r="C57" s="25"/>
      <c r="D57" s="101">
        <v>5253.69</v>
      </c>
      <c r="E57" s="96"/>
      <c r="F57" s="97"/>
      <c r="G57" s="96"/>
      <c r="H57" s="96"/>
      <c r="I57" s="9">
        <v>5581.9</v>
      </c>
      <c r="J57" s="9">
        <v>1.07</v>
      </c>
      <c r="K57" s="65">
        <v>0.06</v>
      </c>
    </row>
    <row r="58" spans="1:11" s="16" customFormat="1" ht="25.5">
      <c r="A58" s="24" t="s">
        <v>21</v>
      </c>
      <c r="B58" s="25" t="s">
        <v>17</v>
      </c>
      <c r="C58" s="25">
        <f>F58*12</f>
        <v>0</v>
      </c>
      <c r="D58" s="101">
        <v>5997.98</v>
      </c>
      <c r="E58" s="96">
        <f>H58*12</f>
        <v>0</v>
      </c>
      <c r="F58" s="97"/>
      <c r="G58" s="96"/>
      <c r="H58" s="96"/>
      <c r="I58" s="9">
        <v>6517.9</v>
      </c>
      <c r="J58" s="9">
        <v>1.07</v>
      </c>
      <c r="K58" s="65">
        <v>0.06</v>
      </c>
    </row>
    <row r="59" spans="1:11" s="16" customFormat="1" ht="15">
      <c r="A59" s="24" t="s">
        <v>112</v>
      </c>
      <c r="B59" s="25" t="s">
        <v>17</v>
      </c>
      <c r="C59" s="25"/>
      <c r="D59" s="101">
        <v>9031.86</v>
      </c>
      <c r="E59" s="96"/>
      <c r="F59" s="97"/>
      <c r="G59" s="96"/>
      <c r="H59" s="96"/>
      <c r="I59" s="9">
        <v>6517.9</v>
      </c>
      <c r="J59" s="9">
        <v>1.07</v>
      </c>
      <c r="K59" s="65">
        <v>0.01</v>
      </c>
    </row>
    <row r="60" spans="1:11" s="16" customFormat="1" ht="15" hidden="1">
      <c r="A60" s="24"/>
      <c r="B60" s="25"/>
      <c r="C60" s="25"/>
      <c r="D60" s="95"/>
      <c r="E60" s="96"/>
      <c r="F60" s="97"/>
      <c r="G60" s="96"/>
      <c r="H60" s="96"/>
      <c r="I60" s="9">
        <v>5581.9</v>
      </c>
      <c r="J60" s="9"/>
      <c r="K60" s="65"/>
    </row>
    <row r="61" spans="1:11" s="16" customFormat="1" ht="15">
      <c r="A61" s="122" t="s">
        <v>146</v>
      </c>
      <c r="B61" s="123"/>
      <c r="C61" s="123"/>
      <c r="D61" s="83">
        <v>7474.76</v>
      </c>
      <c r="E61" s="98"/>
      <c r="F61" s="97"/>
      <c r="G61" s="98"/>
      <c r="H61" s="98"/>
      <c r="I61" s="9">
        <v>6517.9</v>
      </c>
      <c r="J61" s="9"/>
      <c r="K61" s="65"/>
    </row>
    <row r="62" spans="1:11" s="16" customFormat="1" ht="15">
      <c r="A62" s="122" t="s">
        <v>144</v>
      </c>
      <c r="B62" s="123"/>
      <c r="C62" s="123"/>
      <c r="D62" s="83">
        <v>44499.33</v>
      </c>
      <c r="E62" s="98"/>
      <c r="F62" s="97"/>
      <c r="G62" s="98"/>
      <c r="H62" s="98"/>
      <c r="I62" s="9">
        <v>6517.9</v>
      </c>
      <c r="J62" s="9"/>
      <c r="K62" s="65"/>
    </row>
    <row r="63" spans="1:11" s="16" customFormat="1" ht="15">
      <c r="A63" s="122" t="s">
        <v>152</v>
      </c>
      <c r="B63" s="123"/>
      <c r="C63" s="123"/>
      <c r="D63" s="83">
        <v>92016.04</v>
      </c>
      <c r="E63" s="98"/>
      <c r="F63" s="97"/>
      <c r="G63" s="98"/>
      <c r="H63" s="98"/>
      <c r="I63" s="9">
        <v>6517.9</v>
      </c>
      <c r="J63" s="9"/>
      <c r="K63" s="65"/>
    </row>
    <row r="64" spans="1:11" s="16" customFormat="1" ht="25.5">
      <c r="A64" s="122" t="s">
        <v>145</v>
      </c>
      <c r="B64" s="123"/>
      <c r="C64" s="123"/>
      <c r="D64" s="83">
        <v>40346.4</v>
      </c>
      <c r="E64" s="98"/>
      <c r="F64" s="97"/>
      <c r="G64" s="98"/>
      <c r="H64" s="98"/>
      <c r="I64" s="9">
        <v>6517.9</v>
      </c>
      <c r="J64" s="9"/>
      <c r="K64" s="65"/>
    </row>
    <row r="65" spans="1:11" s="21" customFormat="1" ht="30">
      <c r="A65" s="20" t="s">
        <v>49</v>
      </c>
      <c r="B65" s="18"/>
      <c r="C65" s="19"/>
      <c r="D65" s="86">
        <f>D74+D77</f>
        <v>14332.65</v>
      </c>
      <c r="E65" s="86"/>
      <c r="F65" s="93"/>
      <c r="G65" s="86">
        <f>SUM(G66:G76)</f>
        <v>0</v>
      </c>
      <c r="H65" s="86">
        <f>SUM(H66:H76)</f>
        <v>0</v>
      </c>
      <c r="I65" s="9">
        <v>5581.9</v>
      </c>
      <c r="J65" s="9">
        <v>1.07</v>
      </c>
      <c r="K65" s="65">
        <v>0.06</v>
      </c>
    </row>
    <row r="66" spans="1:11" s="16" customFormat="1" ht="15" hidden="1">
      <c r="A66" s="24" t="s">
        <v>44</v>
      </c>
      <c r="B66" s="25" t="s">
        <v>70</v>
      </c>
      <c r="C66" s="25"/>
      <c r="D66" s="95">
        <f aca="true" t="shared" si="1" ref="D66:D76">G66*I66</f>
        <v>0</v>
      </c>
      <c r="E66" s="96"/>
      <c r="F66" s="97"/>
      <c r="G66" s="96">
        <f aca="true" t="shared" si="2" ref="G66:G76">H66*12</f>
        <v>0</v>
      </c>
      <c r="H66" s="96">
        <v>0</v>
      </c>
      <c r="I66" s="9">
        <v>5581.7</v>
      </c>
      <c r="J66" s="9">
        <v>1.07</v>
      </c>
      <c r="K66" s="65">
        <v>0</v>
      </c>
    </row>
    <row r="67" spans="1:11" s="16" customFormat="1" ht="25.5" hidden="1">
      <c r="A67" s="24" t="s">
        <v>45</v>
      </c>
      <c r="B67" s="25" t="s">
        <v>54</v>
      </c>
      <c r="C67" s="25"/>
      <c r="D67" s="95">
        <f t="shared" si="1"/>
        <v>0</v>
      </c>
      <c r="E67" s="96"/>
      <c r="F67" s="97"/>
      <c r="G67" s="96">
        <f t="shared" si="2"/>
        <v>0</v>
      </c>
      <c r="H67" s="96">
        <v>0</v>
      </c>
      <c r="I67" s="9">
        <v>5581.7</v>
      </c>
      <c r="J67" s="9">
        <v>1.07</v>
      </c>
      <c r="K67" s="65">
        <v>0</v>
      </c>
    </row>
    <row r="68" spans="1:11" s="16" customFormat="1" ht="15" hidden="1">
      <c r="A68" s="24" t="s">
        <v>75</v>
      </c>
      <c r="B68" s="25" t="s">
        <v>74</v>
      </c>
      <c r="C68" s="25"/>
      <c r="D68" s="95">
        <f t="shared" si="1"/>
        <v>0</v>
      </c>
      <c r="E68" s="96"/>
      <c r="F68" s="97"/>
      <c r="G68" s="96">
        <f t="shared" si="2"/>
        <v>0</v>
      </c>
      <c r="H68" s="96">
        <v>0</v>
      </c>
      <c r="I68" s="9">
        <v>5581.7</v>
      </c>
      <c r="J68" s="9">
        <v>1.07</v>
      </c>
      <c r="K68" s="65">
        <v>0</v>
      </c>
    </row>
    <row r="69" spans="1:11" s="16" customFormat="1" ht="25.5" hidden="1">
      <c r="A69" s="24" t="s">
        <v>71</v>
      </c>
      <c r="B69" s="25" t="s">
        <v>72</v>
      </c>
      <c r="C69" s="25"/>
      <c r="D69" s="95">
        <f t="shared" si="1"/>
        <v>0</v>
      </c>
      <c r="E69" s="96"/>
      <c r="F69" s="97"/>
      <c r="G69" s="96">
        <f t="shared" si="2"/>
        <v>0</v>
      </c>
      <c r="H69" s="96">
        <v>0</v>
      </c>
      <c r="I69" s="9">
        <v>5581.7</v>
      </c>
      <c r="J69" s="9">
        <v>1.07</v>
      </c>
      <c r="K69" s="65">
        <v>0</v>
      </c>
    </row>
    <row r="70" spans="1:11" s="16" customFormat="1" ht="15" hidden="1">
      <c r="A70" s="24" t="s">
        <v>46</v>
      </c>
      <c r="B70" s="25" t="s">
        <v>73</v>
      </c>
      <c r="C70" s="25"/>
      <c r="D70" s="95">
        <f t="shared" si="1"/>
        <v>0</v>
      </c>
      <c r="E70" s="96"/>
      <c r="F70" s="97"/>
      <c r="G70" s="96">
        <f t="shared" si="2"/>
        <v>0</v>
      </c>
      <c r="H70" s="96">
        <v>0</v>
      </c>
      <c r="I70" s="9">
        <v>5581.7</v>
      </c>
      <c r="J70" s="9">
        <v>1.07</v>
      </c>
      <c r="K70" s="65">
        <v>0</v>
      </c>
    </row>
    <row r="71" spans="1:11" s="16" customFormat="1" ht="15" hidden="1">
      <c r="A71" s="24" t="s">
        <v>57</v>
      </c>
      <c r="B71" s="25" t="s">
        <v>74</v>
      </c>
      <c r="C71" s="25"/>
      <c r="D71" s="95">
        <f t="shared" si="1"/>
        <v>0</v>
      </c>
      <c r="E71" s="96"/>
      <c r="F71" s="97"/>
      <c r="G71" s="96">
        <f t="shared" si="2"/>
        <v>0</v>
      </c>
      <c r="H71" s="96">
        <v>0</v>
      </c>
      <c r="I71" s="9">
        <v>5581.7</v>
      </c>
      <c r="J71" s="9">
        <v>1.07</v>
      </c>
      <c r="K71" s="65">
        <v>0</v>
      </c>
    </row>
    <row r="72" spans="1:11" s="16" customFormat="1" ht="15" hidden="1">
      <c r="A72" s="24" t="s">
        <v>58</v>
      </c>
      <c r="B72" s="25" t="s">
        <v>17</v>
      </c>
      <c r="C72" s="25"/>
      <c r="D72" s="95">
        <f t="shared" si="1"/>
        <v>0</v>
      </c>
      <c r="E72" s="96"/>
      <c r="F72" s="97"/>
      <c r="G72" s="96">
        <f t="shared" si="2"/>
        <v>0</v>
      </c>
      <c r="H72" s="96">
        <v>0</v>
      </c>
      <c r="I72" s="9">
        <v>5581.7</v>
      </c>
      <c r="J72" s="9">
        <v>1.07</v>
      </c>
      <c r="K72" s="65">
        <v>0</v>
      </c>
    </row>
    <row r="73" spans="1:11" s="16" customFormat="1" ht="25.5" hidden="1">
      <c r="A73" s="24" t="s">
        <v>55</v>
      </c>
      <c r="B73" s="25" t="s">
        <v>17</v>
      </c>
      <c r="C73" s="25"/>
      <c r="D73" s="95">
        <f t="shared" si="1"/>
        <v>0</v>
      </c>
      <c r="E73" s="96"/>
      <c r="F73" s="97"/>
      <c r="G73" s="96">
        <f t="shared" si="2"/>
        <v>0</v>
      </c>
      <c r="H73" s="96">
        <v>0</v>
      </c>
      <c r="I73" s="9">
        <v>5581.7</v>
      </c>
      <c r="J73" s="9">
        <v>1.07</v>
      </c>
      <c r="K73" s="65">
        <v>0</v>
      </c>
    </row>
    <row r="74" spans="1:11" s="16" customFormat="1" ht="15">
      <c r="A74" s="53" t="s">
        <v>135</v>
      </c>
      <c r="B74" s="104" t="s">
        <v>17</v>
      </c>
      <c r="C74" s="26"/>
      <c r="D74" s="83">
        <v>1464.36</v>
      </c>
      <c r="E74" s="96"/>
      <c r="F74" s="97"/>
      <c r="G74" s="96"/>
      <c r="H74" s="96"/>
      <c r="I74" s="9">
        <v>6517.9</v>
      </c>
      <c r="J74" s="9">
        <v>1.07</v>
      </c>
      <c r="K74" s="65">
        <v>0.03</v>
      </c>
    </row>
    <row r="75" spans="1:11" s="16" customFormat="1" ht="15" hidden="1">
      <c r="A75" s="24" t="s">
        <v>67</v>
      </c>
      <c r="B75" s="25" t="s">
        <v>9</v>
      </c>
      <c r="C75" s="25"/>
      <c r="D75" s="95">
        <f t="shared" si="1"/>
        <v>0</v>
      </c>
      <c r="E75" s="96"/>
      <c r="F75" s="97"/>
      <c r="G75" s="96">
        <f t="shared" si="2"/>
        <v>0</v>
      </c>
      <c r="H75" s="96">
        <v>0</v>
      </c>
      <c r="I75" s="9">
        <v>6517.9</v>
      </c>
      <c r="J75" s="9">
        <v>1.07</v>
      </c>
      <c r="K75" s="65">
        <v>0</v>
      </c>
    </row>
    <row r="76" spans="1:11" s="16" customFormat="1" ht="15" hidden="1">
      <c r="A76" s="24" t="s">
        <v>66</v>
      </c>
      <c r="B76" s="25" t="s">
        <v>9</v>
      </c>
      <c r="C76" s="26"/>
      <c r="D76" s="95">
        <f t="shared" si="1"/>
        <v>0</v>
      </c>
      <c r="E76" s="98"/>
      <c r="F76" s="97"/>
      <c r="G76" s="96">
        <f t="shared" si="2"/>
        <v>0</v>
      </c>
      <c r="H76" s="96">
        <v>0</v>
      </c>
      <c r="I76" s="9">
        <v>6517.9</v>
      </c>
      <c r="J76" s="9">
        <v>1.07</v>
      </c>
      <c r="K76" s="65">
        <v>0</v>
      </c>
    </row>
    <row r="77" spans="1:11" s="16" customFormat="1" ht="15">
      <c r="A77" s="125" t="s">
        <v>147</v>
      </c>
      <c r="B77" s="126"/>
      <c r="C77" s="126"/>
      <c r="D77" s="126">
        <v>12868.29</v>
      </c>
      <c r="E77" s="98"/>
      <c r="F77" s="97"/>
      <c r="G77" s="98"/>
      <c r="H77" s="98"/>
      <c r="I77" s="9">
        <v>6517.9</v>
      </c>
      <c r="J77" s="9"/>
      <c r="K77" s="65"/>
    </row>
    <row r="78" spans="1:11" s="16" customFormat="1" ht="30">
      <c r="A78" s="20" t="s">
        <v>50</v>
      </c>
      <c r="B78" s="25"/>
      <c r="C78" s="25"/>
      <c r="D78" s="86">
        <f>D79+D80</f>
        <v>2524.59</v>
      </c>
      <c r="E78" s="96"/>
      <c r="F78" s="97"/>
      <c r="G78" s="86">
        <v>0</v>
      </c>
      <c r="H78" s="86">
        <v>0</v>
      </c>
      <c r="I78" s="9">
        <v>5581.9</v>
      </c>
      <c r="J78" s="9">
        <v>1.07</v>
      </c>
      <c r="K78" s="65">
        <v>0.04</v>
      </c>
    </row>
    <row r="79" spans="1:11" s="16" customFormat="1" ht="25.5">
      <c r="A79" s="53" t="s">
        <v>130</v>
      </c>
      <c r="B79" s="104" t="s">
        <v>12</v>
      </c>
      <c r="C79" s="26"/>
      <c r="D79" s="99">
        <v>0</v>
      </c>
      <c r="E79" s="96"/>
      <c r="F79" s="97"/>
      <c r="G79" s="86"/>
      <c r="H79" s="86"/>
      <c r="I79" s="9">
        <v>6517.9</v>
      </c>
      <c r="J79" s="9"/>
      <c r="K79" s="65"/>
    </row>
    <row r="80" spans="1:11" s="16" customFormat="1" ht="15">
      <c r="A80" s="24" t="s">
        <v>136</v>
      </c>
      <c r="B80" s="25" t="s">
        <v>17</v>
      </c>
      <c r="C80" s="25"/>
      <c r="D80" s="101">
        <v>2524.59</v>
      </c>
      <c r="E80" s="96"/>
      <c r="F80" s="97"/>
      <c r="G80" s="96"/>
      <c r="H80" s="96"/>
      <c r="I80" s="9">
        <v>6517.9</v>
      </c>
      <c r="J80" s="9">
        <v>1.07</v>
      </c>
      <c r="K80" s="65">
        <v>0.03</v>
      </c>
    </row>
    <row r="81" spans="1:11" s="16" customFormat="1" ht="15" hidden="1">
      <c r="A81" s="24" t="s">
        <v>68</v>
      </c>
      <c r="B81" s="25" t="s">
        <v>9</v>
      </c>
      <c r="C81" s="25"/>
      <c r="D81" s="95">
        <f>G81*I81</f>
        <v>0</v>
      </c>
      <c r="E81" s="96"/>
      <c r="F81" s="97"/>
      <c r="G81" s="96">
        <f>H81*12</f>
        <v>0</v>
      </c>
      <c r="H81" s="96">
        <v>0</v>
      </c>
      <c r="I81" s="9">
        <v>5581.7</v>
      </c>
      <c r="J81" s="9">
        <v>1.07</v>
      </c>
      <c r="K81" s="65">
        <v>0</v>
      </c>
    </row>
    <row r="82" spans="1:11" s="16" customFormat="1" ht="15">
      <c r="A82" s="20" t="s">
        <v>51</v>
      </c>
      <c r="B82" s="25"/>
      <c r="C82" s="25"/>
      <c r="D82" s="86">
        <f>D83+D84+D89</f>
        <v>19353.11</v>
      </c>
      <c r="E82" s="96"/>
      <c r="F82" s="97"/>
      <c r="G82" s="86">
        <f>SUM(G83:G89)</f>
        <v>0</v>
      </c>
      <c r="H82" s="86">
        <f>SUM(H83:H89)</f>
        <v>0</v>
      </c>
      <c r="I82" s="9">
        <v>5581.9</v>
      </c>
      <c r="J82" s="9">
        <v>1.07</v>
      </c>
      <c r="K82" s="65">
        <v>0.24</v>
      </c>
    </row>
    <row r="83" spans="1:11" s="16" customFormat="1" ht="15">
      <c r="A83" s="24" t="s">
        <v>83</v>
      </c>
      <c r="B83" s="25" t="s">
        <v>17</v>
      </c>
      <c r="C83" s="25"/>
      <c r="D83" s="101">
        <v>13830.58</v>
      </c>
      <c r="E83" s="96"/>
      <c r="F83" s="97"/>
      <c r="G83" s="96"/>
      <c r="H83" s="96"/>
      <c r="I83" s="9">
        <v>5581.9</v>
      </c>
      <c r="J83" s="9">
        <v>1.07</v>
      </c>
      <c r="K83" s="65">
        <v>0.16</v>
      </c>
    </row>
    <row r="84" spans="1:11" s="16" customFormat="1" ht="15">
      <c r="A84" s="24" t="s">
        <v>47</v>
      </c>
      <c r="B84" s="25" t="s">
        <v>17</v>
      </c>
      <c r="C84" s="25"/>
      <c r="D84" s="101">
        <v>915.28</v>
      </c>
      <c r="E84" s="96"/>
      <c r="F84" s="97"/>
      <c r="G84" s="96"/>
      <c r="H84" s="96"/>
      <c r="I84" s="9">
        <v>6517.9</v>
      </c>
      <c r="J84" s="9">
        <v>1.07</v>
      </c>
      <c r="K84" s="65">
        <v>0.01</v>
      </c>
    </row>
    <row r="85" spans="1:11" s="16" customFormat="1" ht="27.75" customHeight="1" hidden="1">
      <c r="A85" s="24" t="s">
        <v>56</v>
      </c>
      <c r="B85" s="25" t="s">
        <v>12</v>
      </c>
      <c r="C85" s="25"/>
      <c r="D85" s="95">
        <f>G85*I85</f>
        <v>0</v>
      </c>
      <c r="E85" s="96"/>
      <c r="F85" s="97"/>
      <c r="G85" s="96"/>
      <c r="H85" s="96"/>
      <c r="I85" s="9">
        <v>5581.7</v>
      </c>
      <c r="J85" s="9">
        <v>1.07</v>
      </c>
      <c r="K85" s="65">
        <v>0</v>
      </c>
    </row>
    <row r="86" spans="1:11" s="16" customFormat="1" ht="25.5" hidden="1">
      <c r="A86" s="24" t="s">
        <v>80</v>
      </c>
      <c r="B86" s="25" t="s">
        <v>12</v>
      </c>
      <c r="C86" s="25"/>
      <c r="D86" s="95">
        <f>G86*I86</f>
        <v>0</v>
      </c>
      <c r="E86" s="96"/>
      <c r="F86" s="97"/>
      <c r="G86" s="96"/>
      <c r="H86" s="96"/>
      <c r="I86" s="9">
        <v>5581.7</v>
      </c>
      <c r="J86" s="9">
        <v>1.07</v>
      </c>
      <c r="K86" s="65">
        <v>0</v>
      </c>
    </row>
    <row r="87" spans="1:11" s="16" customFormat="1" ht="25.5" hidden="1">
      <c r="A87" s="24" t="s">
        <v>76</v>
      </c>
      <c r="B87" s="25" t="s">
        <v>12</v>
      </c>
      <c r="C87" s="25"/>
      <c r="D87" s="95">
        <f>G87*I87</f>
        <v>0</v>
      </c>
      <c r="E87" s="96"/>
      <c r="F87" s="97"/>
      <c r="G87" s="96"/>
      <c r="H87" s="96"/>
      <c r="I87" s="9">
        <v>5581.7</v>
      </c>
      <c r="J87" s="9">
        <v>1.07</v>
      </c>
      <c r="K87" s="65">
        <v>0</v>
      </c>
    </row>
    <row r="88" spans="1:11" s="16" customFormat="1" ht="25.5" hidden="1">
      <c r="A88" s="24" t="s">
        <v>81</v>
      </c>
      <c r="B88" s="25" t="s">
        <v>12</v>
      </c>
      <c r="C88" s="25"/>
      <c r="D88" s="95">
        <f>G88*I88</f>
        <v>0</v>
      </c>
      <c r="E88" s="96"/>
      <c r="F88" s="97"/>
      <c r="G88" s="96"/>
      <c r="H88" s="96"/>
      <c r="I88" s="9">
        <v>5581.7</v>
      </c>
      <c r="J88" s="9">
        <v>1.07</v>
      </c>
      <c r="K88" s="65">
        <v>0</v>
      </c>
    </row>
    <row r="89" spans="1:11" s="16" customFormat="1" ht="25.5">
      <c r="A89" s="24" t="s">
        <v>79</v>
      </c>
      <c r="B89" s="25" t="s">
        <v>12</v>
      </c>
      <c r="C89" s="25"/>
      <c r="D89" s="101">
        <v>4607.25</v>
      </c>
      <c r="E89" s="96"/>
      <c r="F89" s="97"/>
      <c r="G89" s="96"/>
      <c r="H89" s="96"/>
      <c r="I89" s="9">
        <v>5581.9</v>
      </c>
      <c r="J89" s="9">
        <v>1.07</v>
      </c>
      <c r="K89" s="65">
        <v>0.05</v>
      </c>
    </row>
    <row r="90" spans="1:11" s="16" customFormat="1" ht="15">
      <c r="A90" s="20" t="s">
        <v>52</v>
      </c>
      <c r="B90" s="25"/>
      <c r="C90" s="25"/>
      <c r="D90" s="86">
        <f>D91</f>
        <v>1098.16</v>
      </c>
      <c r="E90" s="96"/>
      <c r="F90" s="97"/>
      <c r="G90" s="86"/>
      <c r="H90" s="86"/>
      <c r="I90" s="9">
        <v>5581.9</v>
      </c>
      <c r="J90" s="9">
        <v>1.07</v>
      </c>
      <c r="K90" s="65">
        <v>0.11</v>
      </c>
    </row>
    <row r="91" spans="1:11" s="16" customFormat="1" ht="15">
      <c r="A91" s="24" t="s">
        <v>48</v>
      </c>
      <c r="B91" s="25" t="s">
        <v>17</v>
      </c>
      <c r="C91" s="25"/>
      <c r="D91" s="101">
        <v>1098.16</v>
      </c>
      <c r="E91" s="96"/>
      <c r="F91" s="97"/>
      <c r="G91" s="96"/>
      <c r="H91" s="96"/>
      <c r="I91" s="9">
        <v>5581.9</v>
      </c>
      <c r="J91" s="9">
        <v>1.07</v>
      </c>
      <c r="K91" s="65">
        <v>0.01</v>
      </c>
    </row>
    <row r="92" spans="1:11" s="9" customFormat="1" ht="15">
      <c r="A92" s="20" t="s">
        <v>63</v>
      </c>
      <c r="B92" s="18"/>
      <c r="C92" s="19"/>
      <c r="D92" s="86">
        <f>D93+D94</f>
        <v>42626.76</v>
      </c>
      <c r="E92" s="86"/>
      <c r="F92" s="93"/>
      <c r="G92" s="86">
        <f>G93+G94</f>
        <v>0</v>
      </c>
      <c r="H92" s="86">
        <f>H93+H94</f>
        <v>0</v>
      </c>
      <c r="I92" s="9">
        <v>5581.9</v>
      </c>
      <c r="J92" s="9">
        <v>1.07</v>
      </c>
      <c r="K92" s="65">
        <v>0.63</v>
      </c>
    </row>
    <row r="93" spans="1:11" s="16" customFormat="1" ht="15">
      <c r="A93" s="24" t="s">
        <v>126</v>
      </c>
      <c r="B93" s="84" t="s">
        <v>113</v>
      </c>
      <c r="C93" s="25"/>
      <c r="D93" s="101">
        <v>18431.4</v>
      </c>
      <c r="E93" s="96"/>
      <c r="F93" s="97"/>
      <c r="G93" s="96"/>
      <c r="H93" s="96"/>
      <c r="I93" s="9">
        <v>5581.9</v>
      </c>
      <c r="J93" s="9">
        <v>1.07</v>
      </c>
      <c r="K93" s="65">
        <v>0.02</v>
      </c>
    </row>
    <row r="94" spans="1:11" s="16" customFormat="1" ht="15">
      <c r="A94" s="24" t="s">
        <v>77</v>
      </c>
      <c r="B94" s="84" t="s">
        <v>22</v>
      </c>
      <c r="C94" s="25">
        <f>F94*12</f>
        <v>0</v>
      </c>
      <c r="D94" s="101">
        <v>24195.36</v>
      </c>
      <c r="E94" s="96">
        <f>H94*12</f>
        <v>0</v>
      </c>
      <c r="F94" s="97"/>
      <c r="G94" s="96"/>
      <c r="H94" s="96"/>
      <c r="I94" s="9">
        <v>5581.9</v>
      </c>
      <c r="J94" s="9">
        <v>1.07</v>
      </c>
      <c r="K94" s="65">
        <v>0.61</v>
      </c>
    </row>
    <row r="95" spans="1:11" s="9" customFormat="1" ht="15">
      <c r="A95" s="20" t="s">
        <v>62</v>
      </c>
      <c r="B95" s="18"/>
      <c r="C95" s="19"/>
      <c r="D95" s="86">
        <f>D96+D97+D98</f>
        <v>13973.4</v>
      </c>
      <c r="E95" s="86"/>
      <c r="F95" s="93"/>
      <c r="G95" s="86">
        <f>G96+G97+G98</f>
        <v>0</v>
      </c>
      <c r="H95" s="86">
        <f>H96+H97+H98</f>
        <v>0</v>
      </c>
      <c r="I95" s="9">
        <v>5581.9</v>
      </c>
      <c r="J95" s="9">
        <v>1.07</v>
      </c>
      <c r="K95" s="65">
        <v>0.16</v>
      </c>
    </row>
    <row r="96" spans="1:11" s="16" customFormat="1" ht="15">
      <c r="A96" s="24" t="s">
        <v>127</v>
      </c>
      <c r="B96" s="25" t="s">
        <v>70</v>
      </c>
      <c r="C96" s="25"/>
      <c r="D96" s="101">
        <v>3661.02</v>
      </c>
      <c r="E96" s="96"/>
      <c r="F96" s="97"/>
      <c r="G96" s="96"/>
      <c r="H96" s="96"/>
      <c r="I96" s="9">
        <v>5581.9</v>
      </c>
      <c r="J96" s="9">
        <v>1.07</v>
      </c>
      <c r="K96" s="65">
        <v>0.04</v>
      </c>
    </row>
    <row r="97" spans="1:11" s="16" customFormat="1" ht="15">
      <c r="A97" s="24" t="s">
        <v>89</v>
      </c>
      <c r="B97" s="25" t="s">
        <v>70</v>
      </c>
      <c r="C97" s="25"/>
      <c r="D97" s="101">
        <v>10312.38</v>
      </c>
      <c r="E97" s="96"/>
      <c r="F97" s="97"/>
      <c r="G97" s="96"/>
      <c r="H97" s="96"/>
      <c r="I97" s="9">
        <v>5581.9</v>
      </c>
      <c r="J97" s="9">
        <v>1.07</v>
      </c>
      <c r="K97" s="65">
        <v>0.12</v>
      </c>
    </row>
    <row r="98" spans="1:11" s="16" customFormat="1" ht="25.5" customHeight="1" hidden="1">
      <c r="A98" s="24" t="s">
        <v>78</v>
      </c>
      <c r="B98" s="25" t="s">
        <v>17</v>
      </c>
      <c r="C98" s="25"/>
      <c r="D98" s="95">
        <f aca="true" t="shared" si="3" ref="D98:D105">G98*I98</f>
        <v>0</v>
      </c>
      <c r="E98" s="96"/>
      <c r="F98" s="97"/>
      <c r="G98" s="96">
        <f aca="true" t="shared" si="4" ref="G98:G105">H98*12</f>
        <v>0</v>
      </c>
      <c r="H98" s="96">
        <v>0</v>
      </c>
      <c r="I98" s="9">
        <v>5581.9</v>
      </c>
      <c r="J98" s="9">
        <v>1.07</v>
      </c>
      <c r="K98" s="65">
        <v>0</v>
      </c>
    </row>
    <row r="99" spans="1:11" s="9" customFormat="1" ht="30">
      <c r="A99" s="27" t="s">
        <v>40</v>
      </c>
      <c r="B99" s="18" t="s">
        <v>12</v>
      </c>
      <c r="C99" s="23">
        <f>F99*12</f>
        <v>0</v>
      </c>
      <c r="D99" s="82">
        <f t="shared" si="3"/>
        <v>25453.46</v>
      </c>
      <c r="E99" s="106">
        <f aca="true" t="shared" si="5" ref="E99:E105">H99*12</f>
        <v>4.56</v>
      </c>
      <c r="F99" s="107"/>
      <c r="G99" s="106">
        <f t="shared" si="4"/>
        <v>4.56</v>
      </c>
      <c r="H99" s="106">
        <v>0.38</v>
      </c>
      <c r="I99" s="9">
        <v>5581.9</v>
      </c>
      <c r="J99" s="9">
        <v>1.07</v>
      </c>
      <c r="K99" s="65">
        <v>0.3</v>
      </c>
    </row>
    <row r="100" spans="1:11" s="9" customFormat="1" ht="18.75" hidden="1">
      <c r="A100" s="39" t="s">
        <v>38</v>
      </c>
      <c r="B100" s="23"/>
      <c r="C100" s="23" t="e">
        <f>F100*12</f>
        <v>#REF!</v>
      </c>
      <c r="D100" s="106">
        <f t="shared" si="3"/>
        <v>0</v>
      </c>
      <c r="E100" s="106">
        <f t="shared" si="5"/>
        <v>0</v>
      </c>
      <c r="F100" s="107" t="e">
        <f>#REF!+#REF!+#REF!+#REF!+#REF!+#REF!+#REF!+#REF!+#REF!+#REF!</f>
        <v>#REF!</v>
      </c>
      <c r="G100" s="106">
        <f t="shared" si="4"/>
        <v>0</v>
      </c>
      <c r="H100" s="107">
        <f>H101+H102+H103+H104+H105</f>
        <v>0</v>
      </c>
      <c r="I100" s="9">
        <v>5581.9</v>
      </c>
      <c r="K100" s="65"/>
    </row>
    <row r="101" spans="1:11" s="16" customFormat="1" ht="15" hidden="1">
      <c r="A101" s="24" t="s">
        <v>84</v>
      </c>
      <c r="B101" s="25"/>
      <c r="C101" s="25"/>
      <c r="D101" s="95">
        <f t="shared" si="3"/>
        <v>0</v>
      </c>
      <c r="E101" s="96">
        <f t="shared" si="5"/>
        <v>0</v>
      </c>
      <c r="F101" s="97" t="e">
        <f>#REF!+#REF!+#REF!+#REF!+#REF!+#REF!+#REF!+#REF!+#REF!+#REF!</f>
        <v>#REF!</v>
      </c>
      <c r="G101" s="96">
        <f t="shared" si="4"/>
        <v>0</v>
      </c>
      <c r="H101" s="97"/>
      <c r="I101" s="9">
        <v>5581.9</v>
      </c>
      <c r="K101" s="66"/>
    </row>
    <row r="102" spans="1:11" s="16" customFormat="1" ht="15" hidden="1">
      <c r="A102" s="24" t="s">
        <v>85</v>
      </c>
      <c r="B102" s="25"/>
      <c r="C102" s="25"/>
      <c r="D102" s="95"/>
      <c r="E102" s="96"/>
      <c r="F102" s="97"/>
      <c r="G102" s="96"/>
      <c r="H102" s="97"/>
      <c r="I102" s="9">
        <v>5581.9</v>
      </c>
      <c r="K102" s="66"/>
    </row>
    <row r="103" spans="1:11" s="16" customFormat="1" ht="15" hidden="1">
      <c r="A103" s="24" t="s">
        <v>86</v>
      </c>
      <c r="B103" s="25"/>
      <c r="C103" s="25"/>
      <c r="D103" s="95"/>
      <c r="E103" s="96"/>
      <c r="F103" s="97"/>
      <c r="G103" s="96"/>
      <c r="H103" s="97"/>
      <c r="I103" s="9">
        <v>5581.9</v>
      </c>
      <c r="K103" s="66"/>
    </row>
    <row r="104" spans="1:11" s="16" customFormat="1" ht="15" hidden="1">
      <c r="A104" s="24" t="s">
        <v>87</v>
      </c>
      <c r="B104" s="25"/>
      <c r="C104" s="25"/>
      <c r="D104" s="95">
        <f t="shared" si="3"/>
        <v>0</v>
      </c>
      <c r="E104" s="96">
        <f t="shared" si="5"/>
        <v>0</v>
      </c>
      <c r="F104" s="97" t="e">
        <f>#REF!+#REF!+#REF!+#REF!+#REF!+#REF!+#REF!+#REF!+#REF!+#REF!</f>
        <v>#REF!</v>
      </c>
      <c r="G104" s="96">
        <f t="shared" si="4"/>
        <v>0</v>
      </c>
      <c r="H104" s="97"/>
      <c r="I104" s="9">
        <v>5581.9</v>
      </c>
      <c r="K104" s="66"/>
    </row>
    <row r="105" spans="1:11" s="16" customFormat="1" ht="15" hidden="1">
      <c r="A105" s="54" t="s">
        <v>88</v>
      </c>
      <c r="B105" s="55"/>
      <c r="C105" s="55"/>
      <c r="D105" s="108">
        <f t="shared" si="3"/>
        <v>0</v>
      </c>
      <c r="E105" s="109">
        <f t="shared" si="5"/>
        <v>0</v>
      </c>
      <c r="F105" s="110" t="e">
        <f>#REF!+#REF!+#REF!+#REF!+#REF!+#REF!+#REF!+#REF!+#REF!+#REF!</f>
        <v>#REF!</v>
      </c>
      <c r="G105" s="109">
        <f t="shared" si="4"/>
        <v>0</v>
      </c>
      <c r="H105" s="110"/>
      <c r="I105" s="9">
        <v>5581.9</v>
      </c>
      <c r="K105" s="66"/>
    </row>
    <row r="106" spans="1:11" s="16" customFormat="1" ht="30.75" thickBot="1">
      <c r="A106" s="102" t="s">
        <v>128</v>
      </c>
      <c r="B106" s="23" t="s">
        <v>137</v>
      </c>
      <c r="C106" s="103"/>
      <c r="D106" s="121">
        <v>120000</v>
      </c>
      <c r="E106" s="106"/>
      <c r="F106" s="107"/>
      <c r="G106" s="106">
        <f>D106/I106</f>
        <v>21.5</v>
      </c>
      <c r="H106" s="94">
        <f>G106/12</f>
        <v>1.79</v>
      </c>
      <c r="I106" s="9">
        <v>5581.9</v>
      </c>
      <c r="K106" s="66"/>
    </row>
    <row r="107" spans="1:11" s="16" customFormat="1" ht="20.25" thickBot="1">
      <c r="A107" s="56" t="s">
        <v>114</v>
      </c>
      <c r="B107" s="18" t="s">
        <v>11</v>
      </c>
      <c r="C107" s="76"/>
      <c r="D107" s="111">
        <f>G107*I107</f>
        <v>115880.24</v>
      </c>
      <c r="E107" s="111"/>
      <c r="F107" s="112"/>
      <c r="G107" s="111">
        <f>12*H107</f>
        <v>20.76</v>
      </c>
      <c r="H107" s="111">
        <v>1.73</v>
      </c>
      <c r="I107" s="9">
        <v>5581.9</v>
      </c>
      <c r="K107" s="66"/>
    </row>
    <row r="108" spans="1:11" s="59" customFormat="1" ht="20.25" thickBot="1">
      <c r="A108" s="56" t="s">
        <v>39</v>
      </c>
      <c r="B108" s="57"/>
      <c r="C108" s="57" t="e">
        <f>F108*12</f>
        <v>#REF!</v>
      </c>
      <c r="D108" s="113">
        <f>D106+D99+D95+D92+D90+D82+D78+D65+D47+D46+D45+D44+D43+D41+D40+D39+D38+D37+D36+D35+D34+D33+D24+D14+D107</f>
        <v>1806537.03</v>
      </c>
      <c r="E108" s="113" t="e">
        <f>E99+E95+E92+E90+E82+E78+E65+E47+E46+E45+E44+E43+E41+E40+E39+E38+E37+E36+#REF!+E35+E34+E33+E24+E14+E107</f>
        <v>#REF!</v>
      </c>
      <c r="F108" s="113" t="e">
        <f>F99+F95+F92+F90+F82+F78+F65+F47+F46+F45+F44+F43+F41+F40+F39+F38+F37+F36+#REF!+F35+F34+F33+F24+F14+F107</f>
        <v>#REF!</v>
      </c>
      <c r="G108" s="113"/>
      <c r="H108" s="113"/>
      <c r="I108" s="59">
        <v>5581.7</v>
      </c>
      <c r="K108" s="68"/>
    </row>
    <row r="109" spans="1:11" s="30" customFormat="1" ht="20.25" hidden="1" thickBot="1">
      <c r="A109" s="28" t="s">
        <v>29</v>
      </c>
      <c r="B109" s="29" t="s">
        <v>11</v>
      </c>
      <c r="C109" s="29" t="s">
        <v>30</v>
      </c>
      <c r="D109" s="114"/>
      <c r="E109" s="115" t="s">
        <v>30</v>
      </c>
      <c r="F109" s="116"/>
      <c r="G109" s="115" t="s">
        <v>30</v>
      </c>
      <c r="H109" s="116"/>
      <c r="K109" s="69"/>
    </row>
    <row r="110" spans="1:11" s="32" customFormat="1" ht="12.75">
      <c r="A110" s="31"/>
      <c r="D110" s="117"/>
      <c r="E110" s="117"/>
      <c r="F110" s="117"/>
      <c r="G110" s="117"/>
      <c r="H110" s="117"/>
      <c r="K110" s="70"/>
    </row>
    <row r="111" spans="1:11" s="32" customFormat="1" ht="12.75">
      <c r="A111" s="31"/>
      <c r="D111" s="117"/>
      <c r="E111" s="117"/>
      <c r="F111" s="117"/>
      <c r="G111" s="117"/>
      <c r="H111" s="117"/>
      <c r="K111" s="70"/>
    </row>
    <row r="112" spans="1:11" s="32" customFormat="1" ht="12.75">
      <c r="A112" s="31"/>
      <c r="D112" s="117"/>
      <c r="E112" s="117"/>
      <c r="F112" s="117"/>
      <c r="G112" s="117"/>
      <c r="H112" s="117"/>
      <c r="K112" s="70"/>
    </row>
    <row r="113" spans="1:11" s="32" customFormat="1" ht="13.5" thickBot="1">
      <c r="A113" s="31"/>
      <c r="D113" s="117"/>
      <c r="E113" s="117"/>
      <c r="F113" s="117"/>
      <c r="G113" s="117"/>
      <c r="H113" s="117"/>
      <c r="K113" s="70"/>
    </row>
    <row r="114" spans="1:11" s="60" customFormat="1" ht="30.75" thickBot="1">
      <c r="A114" s="75" t="s">
        <v>107</v>
      </c>
      <c r="B114" s="57"/>
      <c r="C114" s="57">
        <f>F114*12</f>
        <v>0</v>
      </c>
      <c r="D114" s="118">
        <f>D116+D117+D118+D119+D120+D121+D122+D123+D124+D126+D128+D127+D129+D130+D131+D132+D133+D125+D134</f>
        <v>5621591.87</v>
      </c>
      <c r="E114" s="118">
        <f>E116+E117+E118+E119+E120+E121+E122+E123+E124+E126+E128+E127+E129+E130+E131+E132+E133+E125+E134</f>
        <v>0</v>
      </c>
      <c r="F114" s="118">
        <f>F116+F117+F118+F119+F120+F121+F122+F123+F124+F126+F128+F127+F129+F130+F131+F132+F133+F125+F134</f>
        <v>0</v>
      </c>
      <c r="G114" s="118">
        <f>G116+G117+G118+G119+G120+G121+G122+G123+G124+G126+G128+G127+G129+G130+G131+G132+G133+G125+G134</f>
        <v>1006.82</v>
      </c>
      <c r="H114" s="118">
        <v>83.9</v>
      </c>
      <c r="I114" s="9">
        <v>5581.9</v>
      </c>
      <c r="K114" s="71"/>
    </row>
    <row r="115" spans="1:11" s="32" customFormat="1" ht="15" hidden="1">
      <c r="A115" s="53" t="s">
        <v>84</v>
      </c>
      <c r="B115" s="26"/>
      <c r="C115" s="26"/>
      <c r="D115" s="99">
        <f>G115*I115</f>
        <v>0</v>
      </c>
      <c r="E115" s="98">
        <f>H115*12</f>
        <v>0</v>
      </c>
      <c r="F115" s="119" t="e">
        <f>#REF!+#REF!+#REF!+#REF!+#REF!+#REF!+#REF!+#REF!+#REF!+#REF!</f>
        <v>#REF!</v>
      </c>
      <c r="G115" s="98">
        <f>H115*12</f>
        <v>0</v>
      </c>
      <c r="H115" s="119"/>
      <c r="I115" s="9">
        <v>5581.9</v>
      </c>
      <c r="K115" s="70"/>
    </row>
    <row r="116" spans="1:11" s="32" customFormat="1" ht="15">
      <c r="A116" s="122" t="s">
        <v>138</v>
      </c>
      <c r="B116" s="123"/>
      <c r="C116" s="123"/>
      <c r="D116" s="83">
        <v>91138.06</v>
      </c>
      <c r="E116" s="123"/>
      <c r="F116" s="124"/>
      <c r="G116" s="123">
        <f aca="true" t="shared" si="6" ref="G116:G134">D116/I116</f>
        <v>16.33</v>
      </c>
      <c r="H116" s="124">
        <f aca="true" t="shared" si="7" ref="H116:H133">G116/12</f>
        <v>1.36</v>
      </c>
      <c r="I116" s="9">
        <v>5581.9</v>
      </c>
      <c r="K116" s="70"/>
    </row>
    <row r="117" spans="1:11" s="32" customFormat="1" ht="15">
      <c r="A117" s="122" t="s">
        <v>120</v>
      </c>
      <c r="B117" s="123"/>
      <c r="C117" s="123"/>
      <c r="D117" s="83">
        <v>259021.4</v>
      </c>
      <c r="E117" s="123"/>
      <c r="F117" s="124"/>
      <c r="G117" s="123">
        <f t="shared" si="6"/>
        <v>46.4</v>
      </c>
      <c r="H117" s="124">
        <f t="shared" si="7"/>
        <v>3.87</v>
      </c>
      <c r="I117" s="9">
        <v>5581.9</v>
      </c>
      <c r="K117" s="70"/>
    </row>
    <row r="118" spans="1:11" s="32" customFormat="1" ht="15">
      <c r="A118" s="122" t="s">
        <v>139</v>
      </c>
      <c r="B118" s="123"/>
      <c r="C118" s="123"/>
      <c r="D118" s="83">
        <v>8068.61</v>
      </c>
      <c r="E118" s="123"/>
      <c r="F118" s="124"/>
      <c r="G118" s="123">
        <f t="shared" si="6"/>
        <v>1.45</v>
      </c>
      <c r="H118" s="124">
        <f t="shared" si="7"/>
        <v>0.12</v>
      </c>
      <c r="I118" s="9">
        <v>5581.9</v>
      </c>
      <c r="K118" s="70"/>
    </row>
    <row r="119" spans="1:11" s="32" customFormat="1" ht="15">
      <c r="A119" s="122" t="s">
        <v>115</v>
      </c>
      <c r="B119" s="123"/>
      <c r="C119" s="123"/>
      <c r="D119" s="83">
        <v>3783.87</v>
      </c>
      <c r="E119" s="123"/>
      <c r="F119" s="124"/>
      <c r="G119" s="123">
        <f t="shared" si="6"/>
        <v>0.68</v>
      </c>
      <c r="H119" s="124">
        <f t="shared" si="7"/>
        <v>0.06</v>
      </c>
      <c r="I119" s="9">
        <v>5581.9</v>
      </c>
      <c r="K119" s="70"/>
    </row>
    <row r="120" spans="1:11" s="32" customFormat="1" ht="15">
      <c r="A120" s="122" t="s">
        <v>116</v>
      </c>
      <c r="B120" s="123"/>
      <c r="C120" s="123"/>
      <c r="D120" s="83">
        <v>42039.44</v>
      </c>
      <c r="E120" s="123"/>
      <c r="F120" s="124"/>
      <c r="G120" s="123">
        <f t="shared" si="6"/>
        <v>7.53</v>
      </c>
      <c r="H120" s="124">
        <f t="shared" si="7"/>
        <v>0.63</v>
      </c>
      <c r="I120" s="9">
        <v>5581.9</v>
      </c>
      <c r="K120" s="70"/>
    </row>
    <row r="121" spans="1:11" s="32" customFormat="1" ht="15">
      <c r="A121" s="122" t="s">
        <v>140</v>
      </c>
      <c r="B121" s="123"/>
      <c r="C121" s="123"/>
      <c r="D121" s="83">
        <v>301334.01</v>
      </c>
      <c r="E121" s="123"/>
      <c r="F121" s="124"/>
      <c r="G121" s="123">
        <f t="shared" si="6"/>
        <v>53.98</v>
      </c>
      <c r="H121" s="124">
        <f t="shared" si="7"/>
        <v>4.5</v>
      </c>
      <c r="I121" s="9">
        <v>5581.9</v>
      </c>
      <c r="K121" s="70"/>
    </row>
    <row r="122" spans="1:11" s="32" customFormat="1" ht="15">
      <c r="A122" s="122" t="s">
        <v>141</v>
      </c>
      <c r="B122" s="123"/>
      <c r="C122" s="123"/>
      <c r="D122" s="83">
        <v>479486.56</v>
      </c>
      <c r="E122" s="123"/>
      <c r="F122" s="124"/>
      <c r="G122" s="123">
        <f t="shared" si="6"/>
        <v>85.9</v>
      </c>
      <c r="H122" s="124">
        <v>7.16</v>
      </c>
      <c r="I122" s="9">
        <v>5581.9</v>
      </c>
      <c r="K122" s="70"/>
    </row>
    <row r="123" spans="1:11" s="32" customFormat="1" ht="15">
      <c r="A123" s="122" t="s">
        <v>142</v>
      </c>
      <c r="B123" s="123"/>
      <c r="C123" s="123"/>
      <c r="D123" s="83">
        <v>50558.56</v>
      </c>
      <c r="E123" s="123"/>
      <c r="F123" s="124"/>
      <c r="G123" s="123">
        <f t="shared" si="6"/>
        <v>9.06</v>
      </c>
      <c r="H123" s="124">
        <v>0.74</v>
      </c>
      <c r="I123" s="9">
        <v>5581.9</v>
      </c>
      <c r="K123" s="70"/>
    </row>
    <row r="124" spans="1:11" s="32" customFormat="1" ht="15">
      <c r="A124" s="122" t="s">
        <v>143</v>
      </c>
      <c r="B124" s="123"/>
      <c r="C124" s="123"/>
      <c r="D124" s="83">
        <v>27330.15</v>
      </c>
      <c r="E124" s="123"/>
      <c r="F124" s="124"/>
      <c r="G124" s="123">
        <f t="shared" si="6"/>
        <v>4.9</v>
      </c>
      <c r="H124" s="124">
        <f t="shared" si="7"/>
        <v>0.41</v>
      </c>
      <c r="I124" s="9">
        <v>5581.9</v>
      </c>
      <c r="K124" s="70"/>
    </row>
    <row r="125" spans="1:11" s="32" customFormat="1" ht="15">
      <c r="A125" s="122" t="s">
        <v>144</v>
      </c>
      <c r="B125" s="123"/>
      <c r="C125" s="123"/>
      <c r="D125" s="83">
        <v>0</v>
      </c>
      <c r="E125" s="123"/>
      <c r="F125" s="124"/>
      <c r="G125" s="123">
        <f t="shared" si="6"/>
        <v>0</v>
      </c>
      <c r="H125" s="124">
        <f t="shared" si="7"/>
        <v>0</v>
      </c>
      <c r="I125" s="9">
        <v>6517.9</v>
      </c>
      <c r="K125" s="70"/>
    </row>
    <row r="126" spans="1:11" s="32" customFormat="1" ht="15">
      <c r="A126" s="122" t="s">
        <v>152</v>
      </c>
      <c r="B126" s="123"/>
      <c r="C126" s="123"/>
      <c r="D126" s="83">
        <v>0</v>
      </c>
      <c r="E126" s="123"/>
      <c r="F126" s="124"/>
      <c r="G126" s="123">
        <f t="shared" si="6"/>
        <v>0</v>
      </c>
      <c r="H126" s="124">
        <f t="shared" si="7"/>
        <v>0</v>
      </c>
      <c r="I126" s="9">
        <v>6517.9</v>
      </c>
      <c r="K126" s="70"/>
    </row>
    <row r="127" spans="1:11" s="32" customFormat="1" ht="25.5">
      <c r="A127" s="122" t="s">
        <v>145</v>
      </c>
      <c r="B127" s="123"/>
      <c r="C127" s="123"/>
      <c r="D127" s="83">
        <v>0</v>
      </c>
      <c r="E127" s="123"/>
      <c r="F127" s="124"/>
      <c r="G127" s="123">
        <f t="shared" si="6"/>
        <v>0</v>
      </c>
      <c r="H127" s="124">
        <f t="shared" si="7"/>
        <v>0</v>
      </c>
      <c r="I127" s="9">
        <v>6517.9</v>
      </c>
      <c r="K127" s="70"/>
    </row>
    <row r="128" spans="1:11" s="32" customFormat="1" ht="15">
      <c r="A128" s="122" t="s">
        <v>146</v>
      </c>
      <c r="B128" s="123"/>
      <c r="C128" s="123"/>
      <c r="D128" s="83">
        <v>0</v>
      </c>
      <c r="E128" s="123"/>
      <c r="F128" s="124"/>
      <c r="G128" s="123">
        <f t="shared" si="6"/>
        <v>0</v>
      </c>
      <c r="H128" s="124">
        <f t="shared" si="7"/>
        <v>0</v>
      </c>
      <c r="I128" s="9">
        <v>6517.9</v>
      </c>
      <c r="K128" s="70"/>
    </row>
    <row r="129" spans="1:11" s="32" customFormat="1" ht="15">
      <c r="A129" s="125" t="s">
        <v>147</v>
      </c>
      <c r="B129" s="126"/>
      <c r="C129" s="126"/>
      <c r="D129" s="126">
        <v>0</v>
      </c>
      <c r="E129" s="126"/>
      <c r="F129" s="126"/>
      <c r="G129" s="126">
        <f t="shared" si="6"/>
        <v>0</v>
      </c>
      <c r="H129" s="126">
        <f t="shared" si="7"/>
        <v>0</v>
      </c>
      <c r="I129" s="9">
        <v>6517.9</v>
      </c>
      <c r="K129" s="70"/>
    </row>
    <row r="130" spans="1:11" s="32" customFormat="1" ht="15">
      <c r="A130" s="125" t="s">
        <v>148</v>
      </c>
      <c r="B130" s="126"/>
      <c r="C130" s="126"/>
      <c r="D130" s="126">
        <v>6999.57</v>
      </c>
      <c r="E130" s="126"/>
      <c r="F130" s="126"/>
      <c r="G130" s="126">
        <f t="shared" si="6"/>
        <v>1.07</v>
      </c>
      <c r="H130" s="126">
        <f t="shared" si="7"/>
        <v>0.09</v>
      </c>
      <c r="I130" s="9">
        <v>6517.9</v>
      </c>
      <c r="K130" s="70"/>
    </row>
    <row r="131" spans="1:11" s="32" customFormat="1" ht="15">
      <c r="A131" s="125" t="s">
        <v>149</v>
      </c>
      <c r="B131" s="126"/>
      <c r="C131" s="126"/>
      <c r="D131" s="126">
        <v>4329.82</v>
      </c>
      <c r="E131" s="126"/>
      <c r="F131" s="126"/>
      <c r="G131" s="126">
        <f t="shared" si="6"/>
        <v>0.66</v>
      </c>
      <c r="H131" s="126">
        <f t="shared" si="7"/>
        <v>0.06</v>
      </c>
      <c r="I131" s="9">
        <v>6517.9</v>
      </c>
      <c r="K131" s="70"/>
    </row>
    <row r="132" spans="1:11" s="32" customFormat="1" ht="15">
      <c r="A132" s="125" t="s">
        <v>150</v>
      </c>
      <c r="B132" s="126"/>
      <c r="C132" s="126"/>
      <c r="D132" s="126">
        <v>9872.97</v>
      </c>
      <c r="E132" s="126"/>
      <c r="F132" s="126"/>
      <c r="G132" s="126">
        <f t="shared" si="6"/>
        <v>1.77</v>
      </c>
      <c r="H132" s="126">
        <f t="shared" si="7"/>
        <v>0.15</v>
      </c>
      <c r="I132" s="9">
        <v>5581.9</v>
      </c>
      <c r="K132" s="70"/>
    </row>
    <row r="133" spans="1:11" s="32" customFormat="1" ht="16.5" customHeight="1">
      <c r="A133" s="127" t="s">
        <v>151</v>
      </c>
      <c r="B133" s="128"/>
      <c r="C133" s="128"/>
      <c r="D133" s="128">
        <v>59628.85</v>
      </c>
      <c r="E133" s="128"/>
      <c r="F133" s="128"/>
      <c r="G133" s="126">
        <f t="shared" si="6"/>
        <v>10.68</v>
      </c>
      <c r="H133" s="126">
        <f t="shared" si="7"/>
        <v>0.89</v>
      </c>
      <c r="I133" s="32">
        <v>5581.9</v>
      </c>
      <c r="K133" s="70"/>
    </row>
    <row r="134" spans="1:11" s="32" customFormat="1" ht="30.75" customHeight="1">
      <c r="A134" s="127" t="s">
        <v>153</v>
      </c>
      <c r="B134" s="129" t="s">
        <v>157</v>
      </c>
      <c r="C134" s="128"/>
      <c r="D134" s="128">
        <f>1426000*3</f>
        <v>4278000</v>
      </c>
      <c r="E134" s="128"/>
      <c r="F134" s="128"/>
      <c r="G134" s="126">
        <f t="shared" si="6"/>
        <v>766.41</v>
      </c>
      <c r="H134" s="126">
        <v>63.86</v>
      </c>
      <c r="I134" s="32">
        <v>5581.9</v>
      </c>
      <c r="K134" s="70"/>
    </row>
    <row r="135" spans="1:11" s="32" customFormat="1" ht="12.75">
      <c r="A135" s="31"/>
      <c r="K135" s="70"/>
    </row>
    <row r="136" spans="1:11" s="32" customFormat="1" ht="13.5" thickBot="1">
      <c r="A136" s="31"/>
      <c r="K136" s="70"/>
    </row>
    <row r="137" spans="1:11" s="60" customFormat="1" ht="20.25" thickBot="1">
      <c r="A137" s="56" t="s">
        <v>105</v>
      </c>
      <c r="B137" s="57"/>
      <c r="C137" s="57" t="e">
        <f>F137*12</f>
        <v>#REF!</v>
      </c>
      <c r="D137" s="58">
        <f>D108+D114</f>
        <v>7428128.9</v>
      </c>
      <c r="E137" s="58" t="e">
        <f>E108+E114</f>
        <v>#REF!</v>
      </c>
      <c r="F137" s="58" t="e">
        <f>F108+F114</f>
        <v>#REF!</v>
      </c>
      <c r="G137" s="58">
        <f>G108+G114</f>
        <v>1006.82</v>
      </c>
      <c r="H137" s="58">
        <f>H108+H114</f>
        <v>83.9</v>
      </c>
      <c r="K137" s="71"/>
    </row>
    <row r="138" spans="1:11" s="32" customFormat="1" ht="12.75">
      <c r="A138" s="31"/>
      <c r="K138" s="70"/>
    </row>
    <row r="139" spans="1:11" s="32" customFormat="1" ht="12.75">
      <c r="A139" s="31"/>
      <c r="K139" s="70"/>
    </row>
    <row r="140" spans="1:11" s="32" customFormat="1" ht="12.75">
      <c r="A140" s="31"/>
      <c r="K140" s="70"/>
    </row>
    <row r="141" spans="1:11" s="36" customFormat="1" ht="18.75">
      <c r="A141" s="33"/>
      <c r="B141" s="34"/>
      <c r="C141" s="35"/>
      <c r="D141" s="35"/>
      <c r="E141" s="35"/>
      <c r="F141" s="35"/>
      <c r="G141" s="35"/>
      <c r="H141" s="35"/>
      <c r="K141" s="72"/>
    </row>
    <row r="142" spans="1:11" s="30" customFormat="1" ht="19.5">
      <c r="A142" s="37"/>
      <c r="B142" s="38"/>
      <c r="C142" s="38"/>
      <c r="D142" s="38"/>
      <c r="E142" s="38"/>
      <c r="F142" s="38"/>
      <c r="G142" s="38"/>
      <c r="H142" s="38"/>
      <c r="K142" s="69"/>
    </row>
    <row r="143" spans="1:11" s="32" customFormat="1" ht="14.25">
      <c r="A143" s="208" t="s">
        <v>31</v>
      </c>
      <c r="B143" s="208"/>
      <c r="C143" s="208"/>
      <c r="D143" s="208"/>
      <c r="E143" s="208"/>
      <c r="F143" s="208"/>
      <c r="K143" s="70"/>
    </row>
    <row r="144" s="32" customFormat="1" ht="12.75">
      <c r="K144" s="70"/>
    </row>
    <row r="145" spans="1:11" s="32" customFormat="1" ht="12.75">
      <c r="A145" s="31" t="s">
        <v>32</v>
      </c>
      <c r="K145" s="70"/>
    </row>
    <row r="146" s="32" customFormat="1" ht="12.75">
      <c r="K146" s="70"/>
    </row>
    <row r="147" s="32" customFormat="1" ht="12.75">
      <c r="K147" s="70"/>
    </row>
    <row r="148" s="32" customFormat="1" ht="12.75">
      <c r="K148" s="70"/>
    </row>
    <row r="149" s="32" customFormat="1" ht="12.75">
      <c r="K149" s="70"/>
    </row>
    <row r="150" s="32" customFormat="1" ht="12.75">
      <c r="K150" s="70"/>
    </row>
    <row r="151" s="32" customFormat="1" ht="12.75">
      <c r="K151" s="70"/>
    </row>
    <row r="152" s="32" customFormat="1" ht="12.75">
      <c r="K152" s="70"/>
    </row>
    <row r="153" s="32" customFormat="1" ht="12.75">
      <c r="K153" s="70"/>
    </row>
    <row r="154" s="32" customFormat="1" ht="12.75">
      <c r="K154" s="70"/>
    </row>
    <row r="155" s="32" customFormat="1" ht="12.75">
      <c r="K155" s="70"/>
    </row>
    <row r="156" s="32" customFormat="1" ht="12.75">
      <c r="K156" s="70"/>
    </row>
    <row r="157" s="32" customFormat="1" ht="12.75">
      <c r="K157" s="70"/>
    </row>
    <row r="158" s="32" customFormat="1" ht="12.75">
      <c r="K158" s="70"/>
    </row>
    <row r="159" s="32" customFormat="1" ht="12.75">
      <c r="K159" s="70"/>
    </row>
    <row r="160" s="32" customFormat="1" ht="12.75">
      <c r="K160" s="70"/>
    </row>
    <row r="161" s="32" customFormat="1" ht="12.75">
      <c r="K161" s="70"/>
    </row>
    <row r="162" s="32" customFormat="1" ht="12.75">
      <c r="K162" s="70"/>
    </row>
    <row r="163" s="32" customFormat="1" ht="12.75">
      <c r="K163" s="70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3:F14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zoomScale="75" zoomScaleNormal="75" zoomScalePageLayoutView="0" workbookViewId="0" topLeftCell="A89">
      <selection activeCell="D121" sqref="D12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61" hidden="1" customWidth="1"/>
    <col min="12" max="14" width="15.375" style="1" customWidth="1"/>
    <col min="15" max="16384" width="9.125" style="1" customWidth="1"/>
  </cols>
  <sheetData>
    <row r="1" spans="1:8" ht="16.5" customHeight="1">
      <c r="A1" s="209" t="s">
        <v>0</v>
      </c>
      <c r="B1" s="210"/>
      <c r="C1" s="210"/>
      <c r="D1" s="210"/>
      <c r="E1" s="210"/>
      <c r="F1" s="210"/>
      <c r="G1" s="210"/>
      <c r="H1" s="210"/>
    </row>
    <row r="2" spans="2:8" ht="12.75" customHeight="1">
      <c r="B2" s="211" t="s">
        <v>1</v>
      </c>
      <c r="C2" s="211"/>
      <c r="D2" s="211"/>
      <c r="E2" s="211"/>
      <c r="F2" s="211"/>
      <c r="G2" s="210"/>
      <c r="H2" s="210"/>
    </row>
    <row r="3" spans="1:8" ht="14.25" customHeight="1">
      <c r="A3" s="74" t="s">
        <v>154</v>
      </c>
      <c r="B3" s="211" t="s">
        <v>2</v>
      </c>
      <c r="C3" s="211"/>
      <c r="D3" s="211"/>
      <c r="E3" s="211"/>
      <c r="F3" s="211"/>
      <c r="G3" s="210"/>
      <c r="H3" s="210"/>
    </row>
    <row r="4" spans="2:8" ht="14.25" customHeight="1">
      <c r="B4" s="211" t="s">
        <v>41</v>
      </c>
      <c r="C4" s="211"/>
      <c r="D4" s="211"/>
      <c r="E4" s="211"/>
      <c r="F4" s="211"/>
      <c r="G4" s="210"/>
      <c r="H4" s="210"/>
    </row>
    <row r="5" spans="1:8" s="73" customFormat="1" ht="39.75" customHeight="1">
      <c r="A5" s="212" t="s">
        <v>155</v>
      </c>
      <c r="B5" s="213"/>
      <c r="C5" s="213"/>
      <c r="D5" s="213"/>
      <c r="E5" s="213"/>
      <c r="F5" s="213"/>
      <c r="G5" s="213"/>
      <c r="H5" s="213"/>
    </row>
    <row r="6" spans="1:8" s="73" customFormat="1" ht="33" customHeight="1">
      <c r="A6" s="214" t="s">
        <v>156</v>
      </c>
      <c r="B6" s="214"/>
      <c r="C6" s="214"/>
      <c r="D6" s="214"/>
      <c r="E6" s="214"/>
      <c r="F6" s="214"/>
      <c r="G6" s="214"/>
      <c r="H6" s="214"/>
    </row>
    <row r="7" spans="1:11" s="2" customFormat="1" ht="22.5" customHeight="1">
      <c r="A7" s="198" t="s">
        <v>3</v>
      </c>
      <c r="B7" s="198"/>
      <c r="C7" s="198"/>
      <c r="D7" s="198"/>
      <c r="E7" s="199"/>
      <c r="F7" s="199"/>
      <c r="G7" s="199"/>
      <c r="H7" s="199"/>
      <c r="K7" s="62"/>
    </row>
    <row r="8" spans="1:11" s="3" customFormat="1" ht="18.75" customHeight="1">
      <c r="A8" s="198" t="s">
        <v>162</v>
      </c>
      <c r="B8" s="198"/>
      <c r="C8" s="198"/>
      <c r="D8" s="198"/>
      <c r="E8" s="199"/>
      <c r="F8" s="199"/>
      <c r="G8" s="199"/>
      <c r="H8" s="199"/>
      <c r="K8" s="63"/>
    </row>
    <row r="9" spans="1:11" s="4" customFormat="1" ht="17.25" customHeight="1">
      <c r="A9" s="200" t="s">
        <v>33</v>
      </c>
      <c r="B9" s="200"/>
      <c r="C9" s="200"/>
      <c r="D9" s="200"/>
      <c r="E9" s="201"/>
      <c r="F9" s="201"/>
      <c r="G9" s="201"/>
      <c r="H9" s="201"/>
      <c r="K9" s="64"/>
    </row>
    <row r="10" spans="1:11" s="3" customFormat="1" ht="30" customHeight="1" thickBot="1">
      <c r="A10" s="202" t="s">
        <v>90</v>
      </c>
      <c r="B10" s="202"/>
      <c r="C10" s="202"/>
      <c r="D10" s="202"/>
      <c r="E10" s="203"/>
      <c r="F10" s="203"/>
      <c r="G10" s="203"/>
      <c r="H10" s="203"/>
      <c r="K10" s="63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42</v>
      </c>
      <c r="E11" s="7" t="s">
        <v>6</v>
      </c>
      <c r="F11" s="8" t="s">
        <v>7</v>
      </c>
      <c r="G11" s="7" t="s">
        <v>6</v>
      </c>
      <c r="H11" s="8" t="s">
        <v>7</v>
      </c>
      <c r="K11" s="65"/>
    </row>
    <row r="12" spans="1:11" s="16" customFormat="1" ht="12.75">
      <c r="A12" s="10"/>
      <c r="B12" s="11"/>
      <c r="C12" s="11">
        <v>3</v>
      </c>
      <c r="D12" s="12"/>
      <c r="E12" s="11">
        <v>3</v>
      </c>
      <c r="F12" s="13">
        <v>4</v>
      </c>
      <c r="G12" s="14"/>
      <c r="H12" s="15"/>
      <c r="K12" s="66"/>
    </row>
    <row r="13" spans="1:11" s="16" customFormat="1" ht="49.5" customHeight="1">
      <c r="A13" s="204" t="s">
        <v>8</v>
      </c>
      <c r="B13" s="205"/>
      <c r="C13" s="205"/>
      <c r="D13" s="205"/>
      <c r="E13" s="205"/>
      <c r="F13" s="205"/>
      <c r="G13" s="206"/>
      <c r="H13" s="207"/>
      <c r="K13" s="66"/>
    </row>
    <row r="14" spans="1:11" s="9" customFormat="1" ht="15">
      <c r="A14" s="17" t="s">
        <v>121</v>
      </c>
      <c r="B14" s="18"/>
      <c r="C14" s="19">
        <f>F14*12</f>
        <v>0</v>
      </c>
      <c r="D14" s="85">
        <f>G14*I14</f>
        <v>248723.06</v>
      </c>
      <c r="E14" s="86">
        <f>H14*12</f>
        <v>38.16</v>
      </c>
      <c r="F14" s="105"/>
      <c r="G14" s="86">
        <f>H14*12</f>
        <v>38.16</v>
      </c>
      <c r="H14" s="86">
        <f>H19+H23</f>
        <v>3.18</v>
      </c>
      <c r="I14" s="9">
        <v>6517.9</v>
      </c>
      <c r="J14" s="9">
        <v>1.07</v>
      </c>
      <c r="K14" s="65">
        <v>2.24</v>
      </c>
    </row>
    <row r="15" spans="1:11" s="43" customFormat="1" ht="29.25" customHeight="1">
      <c r="A15" s="40" t="s">
        <v>91</v>
      </c>
      <c r="B15" s="41" t="s">
        <v>92</v>
      </c>
      <c r="C15" s="42"/>
      <c r="D15" s="87"/>
      <c r="E15" s="88"/>
      <c r="F15" s="89"/>
      <c r="G15" s="88"/>
      <c r="H15" s="88"/>
      <c r="K15" s="67"/>
    </row>
    <row r="16" spans="1:11" s="43" customFormat="1" ht="15">
      <c r="A16" s="40" t="s">
        <v>93</v>
      </c>
      <c r="B16" s="41" t="s">
        <v>92</v>
      </c>
      <c r="C16" s="42"/>
      <c r="D16" s="87"/>
      <c r="E16" s="88"/>
      <c r="F16" s="89"/>
      <c r="G16" s="88"/>
      <c r="H16" s="88"/>
      <c r="K16" s="67"/>
    </row>
    <row r="17" spans="1:11" s="43" customFormat="1" ht="15">
      <c r="A17" s="40" t="s">
        <v>94</v>
      </c>
      <c r="B17" s="41" t="s">
        <v>95</v>
      </c>
      <c r="C17" s="42"/>
      <c r="D17" s="87"/>
      <c r="E17" s="88"/>
      <c r="F17" s="89"/>
      <c r="G17" s="88"/>
      <c r="H17" s="88"/>
      <c r="K17" s="67"/>
    </row>
    <row r="18" spans="1:11" s="43" customFormat="1" ht="15">
      <c r="A18" s="40" t="s">
        <v>96</v>
      </c>
      <c r="B18" s="41" t="s">
        <v>92</v>
      </c>
      <c r="C18" s="42"/>
      <c r="D18" s="87"/>
      <c r="E18" s="88"/>
      <c r="F18" s="89"/>
      <c r="G18" s="88"/>
      <c r="H18" s="88"/>
      <c r="K18" s="67"/>
    </row>
    <row r="19" spans="1:11" s="43" customFormat="1" ht="15">
      <c r="A19" s="100" t="s">
        <v>123</v>
      </c>
      <c r="B19" s="41"/>
      <c r="C19" s="42"/>
      <c r="D19" s="87"/>
      <c r="E19" s="88"/>
      <c r="F19" s="89"/>
      <c r="G19" s="88"/>
      <c r="H19" s="91">
        <v>2.83</v>
      </c>
      <c r="K19" s="67"/>
    </row>
    <row r="20" spans="1:11" s="43" customFormat="1" ht="15">
      <c r="A20" s="40" t="s">
        <v>122</v>
      </c>
      <c r="B20" s="41" t="s">
        <v>92</v>
      </c>
      <c r="C20" s="42"/>
      <c r="D20" s="87"/>
      <c r="E20" s="88"/>
      <c r="F20" s="89"/>
      <c r="G20" s="88"/>
      <c r="H20" s="120">
        <v>0.12</v>
      </c>
      <c r="K20" s="67"/>
    </row>
    <row r="21" spans="1:11" s="43" customFormat="1" ht="15">
      <c r="A21" s="40" t="s">
        <v>132</v>
      </c>
      <c r="B21" s="41" t="s">
        <v>92</v>
      </c>
      <c r="C21" s="42"/>
      <c r="D21" s="87"/>
      <c r="E21" s="88"/>
      <c r="F21" s="89"/>
      <c r="G21" s="88"/>
      <c r="H21" s="120">
        <v>0.11</v>
      </c>
      <c r="K21" s="67"/>
    </row>
    <row r="22" spans="1:11" s="43" customFormat="1" ht="15">
      <c r="A22" s="40" t="s">
        <v>133</v>
      </c>
      <c r="B22" s="41" t="s">
        <v>92</v>
      </c>
      <c r="C22" s="42"/>
      <c r="D22" s="87"/>
      <c r="E22" s="88"/>
      <c r="F22" s="89"/>
      <c r="G22" s="88"/>
      <c r="H22" s="120">
        <v>0.12</v>
      </c>
      <c r="K22" s="67"/>
    </row>
    <row r="23" spans="1:11" s="43" customFormat="1" ht="15">
      <c r="A23" s="100" t="s">
        <v>123</v>
      </c>
      <c r="B23" s="41"/>
      <c r="C23" s="42"/>
      <c r="D23" s="87"/>
      <c r="E23" s="88"/>
      <c r="F23" s="89"/>
      <c r="G23" s="88"/>
      <c r="H23" s="91">
        <f>H20+H21+H22</f>
        <v>0.35</v>
      </c>
      <c r="K23" s="67"/>
    </row>
    <row r="24" spans="1:11" s="9" customFormat="1" ht="30">
      <c r="A24" s="17" t="s">
        <v>10</v>
      </c>
      <c r="B24" s="19"/>
      <c r="C24" s="19">
        <f>F24*12</f>
        <v>0</v>
      </c>
      <c r="D24" s="85">
        <f>G24*I24</f>
        <v>139994.05</v>
      </c>
      <c r="E24" s="86">
        <f>H24*12</f>
        <v>25.08</v>
      </c>
      <c r="F24" s="105"/>
      <c r="G24" s="86">
        <f>H24*12</f>
        <v>25.08</v>
      </c>
      <c r="H24" s="78">
        <v>2.09</v>
      </c>
      <c r="I24" s="9">
        <v>5581.9</v>
      </c>
      <c r="J24" s="9">
        <v>1.07</v>
      </c>
      <c r="K24" s="65">
        <v>1.65</v>
      </c>
    </row>
    <row r="25" spans="1:11" s="47" customFormat="1" ht="15">
      <c r="A25" s="44" t="s">
        <v>97</v>
      </c>
      <c r="B25" s="45" t="s">
        <v>11</v>
      </c>
      <c r="C25" s="46"/>
      <c r="D25" s="90"/>
      <c r="E25" s="91"/>
      <c r="F25" s="92"/>
      <c r="G25" s="91"/>
      <c r="H25" s="91"/>
      <c r="K25" s="65"/>
    </row>
    <row r="26" spans="1:11" s="47" customFormat="1" ht="15">
      <c r="A26" s="44" t="s">
        <v>98</v>
      </c>
      <c r="B26" s="45" t="s">
        <v>11</v>
      </c>
      <c r="C26" s="46"/>
      <c r="D26" s="90"/>
      <c r="E26" s="91"/>
      <c r="F26" s="92"/>
      <c r="G26" s="91"/>
      <c r="H26" s="91"/>
      <c r="K26" s="65"/>
    </row>
    <row r="27" spans="1:11" s="47" customFormat="1" ht="15">
      <c r="A27" s="79" t="s">
        <v>109</v>
      </c>
      <c r="B27" s="80" t="s">
        <v>110</v>
      </c>
      <c r="C27" s="46"/>
      <c r="D27" s="90"/>
      <c r="E27" s="91"/>
      <c r="F27" s="92"/>
      <c r="G27" s="91"/>
      <c r="H27" s="91"/>
      <c r="K27" s="65"/>
    </row>
    <row r="28" spans="1:11" s="47" customFormat="1" ht="15">
      <c r="A28" s="44" t="s">
        <v>99</v>
      </c>
      <c r="B28" s="45" t="s">
        <v>11</v>
      </c>
      <c r="C28" s="46"/>
      <c r="D28" s="90"/>
      <c r="E28" s="91"/>
      <c r="F28" s="92"/>
      <c r="G28" s="91"/>
      <c r="H28" s="91"/>
      <c r="K28" s="65"/>
    </row>
    <row r="29" spans="1:11" s="47" customFormat="1" ht="25.5">
      <c r="A29" s="44" t="s">
        <v>100</v>
      </c>
      <c r="B29" s="45" t="s">
        <v>12</v>
      </c>
      <c r="C29" s="46"/>
      <c r="D29" s="90"/>
      <c r="E29" s="91"/>
      <c r="F29" s="92"/>
      <c r="G29" s="91"/>
      <c r="H29" s="91"/>
      <c r="K29" s="65"/>
    </row>
    <row r="30" spans="1:11" s="47" customFormat="1" ht="15">
      <c r="A30" s="44" t="s">
        <v>101</v>
      </c>
      <c r="B30" s="45" t="s">
        <v>11</v>
      </c>
      <c r="C30" s="46"/>
      <c r="D30" s="90"/>
      <c r="E30" s="91"/>
      <c r="F30" s="92"/>
      <c r="G30" s="91"/>
      <c r="H30" s="91"/>
      <c r="K30" s="65"/>
    </row>
    <row r="31" spans="1:11" s="43" customFormat="1" ht="15">
      <c r="A31" s="48" t="s">
        <v>102</v>
      </c>
      <c r="B31" s="49" t="s">
        <v>11</v>
      </c>
      <c r="C31" s="50"/>
      <c r="D31" s="90"/>
      <c r="E31" s="91"/>
      <c r="F31" s="92"/>
      <c r="G31" s="91"/>
      <c r="H31" s="91"/>
      <c r="K31" s="67"/>
    </row>
    <row r="32" spans="1:11" s="47" customFormat="1" ht="26.25" thickBot="1">
      <c r="A32" s="51" t="s">
        <v>103</v>
      </c>
      <c r="B32" s="52" t="s">
        <v>104</v>
      </c>
      <c r="C32" s="46"/>
      <c r="D32" s="90"/>
      <c r="E32" s="91"/>
      <c r="F32" s="92"/>
      <c r="G32" s="91"/>
      <c r="H32" s="91"/>
      <c r="K32" s="65"/>
    </row>
    <row r="33" spans="1:11" s="21" customFormat="1" ht="21" customHeight="1">
      <c r="A33" s="20" t="s">
        <v>13</v>
      </c>
      <c r="B33" s="18" t="s">
        <v>14</v>
      </c>
      <c r="C33" s="19">
        <f>F33*12</f>
        <v>0</v>
      </c>
      <c r="D33" s="85">
        <f>G33*I33</f>
        <v>58661.1</v>
      </c>
      <c r="E33" s="86">
        <f aca="true" t="shared" si="0" ref="E33:E40">H33*12</f>
        <v>9</v>
      </c>
      <c r="F33" s="93"/>
      <c r="G33" s="86">
        <f>H33*12</f>
        <v>9</v>
      </c>
      <c r="H33" s="78">
        <v>0.75</v>
      </c>
      <c r="I33" s="9">
        <v>6517.9</v>
      </c>
      <c r="J33" s="9">
        <v>1.07</v>
      </c>
      <c r="K33" s="65">
        <v>0.6</v>
      </c>
    </row>
    <row r="34" spans="1:11" s="9" customFormat="1" ht="18.75" customHeight="1">
      <c r="A34" s="20" t="s">
        <v>15</v>
      </c>
      <c r="B34" s="18" t="s">
        <v>16</v>
      </c>
      <c r="C34" s="19">
        <f>F34*12</f>
        <v>0</v>
      </c>
      <c r="D34" s="85">
        <f>G34*I34</f>
        <v>191626.26</v>
      </c>
      <c r="E34" s="86">
        <f t="shared" si="0"/>
        <v>29.4</v>
      </c>
      <c r="F34" s="93"/>
      <c r="G34" s="86">
        <f>H34*12</f>
        <v>29.4</v>
      </c>
      <c r="H34" s="78">
        <v>2.45</v>
      </c>
      <c r="I34" s="9">
        <v>6517.9</v>
      </c>
      <c r="J34" s="9">
        <v>1.07</v>
      </c>
      <c r="K34" s="65">
        <v>1.94</v>
      </c>
    </row>
    <row r="35" spans="1:11" s="9" customFormat="1" ht="21.75" customHeight="1">
      <c r="A35" s="20" t="s">
        <v>34</v>
      </c>
      <c r="B35" s="18" t="s">
        <v>11</v>
      </c>
      <c r="C35" s="19">
        <f>F35*12</f>
        <v>0</v>
      </c>
      <c r="D35" s="85">
        <f>G35*I35</f>
        <v>113870.76</v>
      </c>
      <c r="E35" s="86">
        <f t="shared" si="0"/>
        <v>20.4</v>
      </c>
      <c r="F35" s="93"/>
      <c r="G35" s="86">
        <f>H35*12</f>
        <v>20.4</v>
      </c>
      <c r="H35" s="78">
        <v>1.7</v>
      </c>
      <c r="I35" s="9">
        <v>5581.9</v>
      </c>
      <c r="J35" s="9">
        <v>1.07</v>
      </c>
      <c r="K35" s="65">
        <v>1.35</v>
      </c>
    </row>
    <row r="36" spans="1:11" s="9" customFormat="1" ht="45.75" customHeight="1">
      <c r="A36" s="20" t="s">
        <v>111</v>
      </c>
      <c r="B36" s="18" t="s">
        <v>124</v>
      </c>
      <c r="C36" s="19"/>
      <c r="D36" s="77">
        <f>3765.29*3</f>
        <v>11295.87</v>
      </c>
      <c r="E36" s="78"/>
      <c r="F36" s="81"/>
      <c r="G36" s="78">
        <f>D36/I36</f>
        <v>2.02</v>
      </c>
      <c r="H36" s="78">
        <f>G36/12</f>
        <v>0.17</v>
      </c>
      <c r="I36" s="9">
        <v>5581.9</v>
      </c>
      <c r="K36" s="65"/>
    </row>
    <row r="37" spans="1:11" s="9" customFormat="1" ht="21" customHeight="1">
      <c r="A37" s="20" t="s">
        <v>35</v>
      </c>
      <c r="B37" s="18" t="s">
        <v>11</v>
      </c>
      <c r="C37" s="19">
        <f>F37*12</f>
        <v>0</v>
      </c>
      <c r="D37" s="77">
        <f>G37*I37</f>
        <v>132625.94</v>
      </c>
      <c r="E37" s="86">
        <f t="shared" si="0"/>
        <v>23.76</v>
      </c>
      <c r="F37" s="93"/>
      <c r="G37" s="86">
        <f>H37*12</f>
        <v>23.76</v>
      </c>
      <c r="H37" s="78">
        <v>1.98</v>
      </c>
      <c r="I37" s="9">
        <v>5581.9</v>
      </c>
      <c r="J37" s="9">
        <v>1.07</v>
      </c>
      <c r="K37" s="65">
        <v>1.57</v>
      </c>
    </row>
    <row r="38" spans="1:11" s="9" customFormat="1" ht="28.5">
      <c r="A38" s="20" t="s">
        <v>36</v>
      </c>
      <c r="B38" s="22" t="s">
        <v>37</v>
      </c>
      <c r="C38" s="19">
        <f>F38*12</f>
        <v>0</v>
      </c>
      <c r="D38" s="77">
        <f>G38*I38</f>
        <v>282667.42</v>
      </c>
      <c r="E38" s="86">
        <f t="shared" si="0"/>
        <v>50.64</v>
      </c>
      <c r="F38" s="93"/>
      <c r="G38" s="86">
        <f>H38*12</f>
        <v>50.64</v>
      </c>
      <c r="H38" s="78">
        <v>4.22</v>
      </c>
      <c r="I38" s="9">
        <v>5581.9</v>
      </c>
      <c r="J38" s="9">
        <v>1.07</v>
      </c>
      <c r="K38" s="65">
        <v>3.35</v>
      </c>
    </row>
    <row r="39" spans="1:11" s="16" customFormat="1" ht="30">
      <c r="A39" s="20" t="s">
        <v>59</v>
      </c>
      <c r="B39" s="18" t="s">
        <v>9</v>
      </c>
      <c r="C39" s="18"/>
      <c r="D39" s="77">
        <v>2042.21</v>
      </c>
      <c r="E39" s="94">
        <f t="shared" si="0"/>
        <v>0.36</v>
      </c>
      <c r="F39" s="93"/>
      <c r="G39" s="86">
        <f>D39/I39</f>
        <v>0.31</v>
      </c>
      <c r="H39" s="78">
        <f>G39/12</f>
        <v>0.03</v>
      </c>
      <c r="I39" s="9">
        <v>6517.9</v>
      </c>
      <c r="J39" s="9">
        <v>1.07</v>
      </c>
      <c r="K39" s="65">
        <v>0.02</v>
      </c>
    </row>
    <row r="40" spans="1:11" s="16" customFormat="1" ht="30.75" customHeight="1">
      <c r="A40" s="20" t="s">
        <v>82</v>
      </c>
      <c r="B40" s="18" t="s">
        <v>9</v>
      </c>
      <c r="C40" s="18"/>
      <c r="D40" s="77">
        <v>4084.42</v>
      </c>
      <c r="E40" s="94">
        <f t="shared" si="0"/>
        <v>0.6</v>
      </c>
      <c r="F40" s="93"/>
      <c r="G40" s="86">
        <f>D40/I40</f>
        <v>0.63</v>
      </c>
      <c r="H40" s="86">
        <f>G40/12</f>
        <v>0.05</v>
      </c>
      <c r="I40" s="9">
        <v>6517.9</v>
      </c>
      <c r="J40" s="9">
        <v>1.07</v>
      </c>
      <c r="K40" s="65">
        <v>0.04</v>
      </c>
    </row>
    <row r="41" spans="1:11" s="16" customFormat="1" ht="18.75" customHeight="1">
      <c r="A41" s="20" t="s">
        <v>60</v>
      </c>
      <c r="B41" s="18" t="s">
        <v>9</v>
      </c>
      <c r="C41" s="18"/>
      <c r="D41" s="77">
        <v>12896.1</v>
      </c>
      <c r="E41" s="94"/>
      <c r="F41" s="93"/>
      <c r="G41" s="86">
        <f>D41/I41</f>
        <v>1.98</v>
      </c>
      <c r="H41" s="86">
        <f>G41/12</f>
        <v>0.17</v>
      </c>
      <c r="I41" s="9">
        <v>6517.9</v>
      </c>
      <c r="J41" s="9">
        <v>1.07</v>
      </c>
      <c r="K41" s="65">
        <v>0.13</v>
      </c>
    </row>
    <row r="42" spans="1:11" s="16" customFormat="1" ht="30" hidden="1">
      <c r="A42" s="20" t="s">
        <v>61</v>
      </c>
      <c r="B42" s="18" t="s">
        <v>12</v>
      </c>
      <c r="C42" s="18"/>
      <c r="D42" s="85">
        <f>G42*I42</f>
        <v>0</v>
      </c>
      <c r="E42" s="94"/>
      <c r="F42" s="93"/>
      <c r="G42" s="86">
        <f>D42/I42</f>
        <v>1.79</v>
      </c>
      <c r="H42" s="86">
        <f>G42/12</f>
        <v>0.15</v>
      </c>
      <c r="I42" s="9">
        <v>6517.9</v>
      </c>
      <c r="J42" s="9">
        <v>1.07</v>
      </c>
      <c r="K42" s="65">
        <v>0</v>
      </c>
    </row>
    <row r="43" spans="1:11" s="16" customFormat="1" ht="30">
      <c r="A43" s="20" t="s">
        <v>23</v>
      </c>
      <c r="B43" s="18"/>
      <c r="C43" s="18">
        <f>F43*12</f>
        <v>0</v>
      </c>
      <c r="D43" s="77">
        <f>G43*I43</f>
        <v>14066.39</v>
      </c>
      <c r="E43" s="94">
        <f>H43*12</f>
        <v>2.52</v>
      </c>
      <c r="F43" s="93"/>
      <c r="G43" s="86">
        <f>H43*12</f>
        <v>2.52</v>
      </c>
      <c r="H43" s="86">
        <v>0.21</v>
      </c>
      <c r="I43" s="9">
        <v>5581.9</v>
      </c>
      <c r="J43" s="9">
        <v>1.07</v>
      </c>
      <c r="K43" s="65">
        <v>0.14</v>
      </c>
    </row>
    <row r="44" spans="1:11" s="9" customFormat="1" ht="20.25" customHeight="1">
      <c r="A44" s="20" t="s">
        <v>25</v>
      </c>
      <c r="B44" s="18" t="s">
        <v>26</v>
      </c>
      <c r="C44" s="18">
        <f>F44*12</f>
        <v>0</v>
      </c>
      <c r="D44" s="77">
        <f>G44*I44</f>
        <v>4692.89</v>
      </c>
      <c r="E44" s="94">
        <f>H44*12</f>
        <v>0.72</v>
      </c>
      <c r="F44" s="93"/>
      <c r="G44" s="86">
        <f>H44*12</f>
        <v>0.72</v>
      </c>
      <c r="H44" s="86">
        <v>0.06</v>
      </c>
      <c r="I44" s="9">
        <v>6517.9</v>
      </c>
      <c r="J44" s="9">
        <v>1.07</v>
      </c>
      <c r="K44" s="65">
        <v>0.03</v>
      </c>
    </row>
    <row r="45" spans="1:11" s="9" customFormat="1" ht="15.75" customHeight="1">
      <c r="A45" s="20" t="s">
        <v>27</v>
      </c>
      <c r="B45" s="23" t="s">
        <v>28</v>
      </c>
      <c r="C45" s="23">
        <f>F45*12</f>
        <v>0</v>
      </c>
      <c r="D45" s="77">
        <f>G45*I45</f>
        <v>3128.59</v>
      </c>
      <c r="E45" s="106">
        <f>H45*12</f>
        <v>0.48</v>
      </c>
      <c r="F45" s="107"/>
      <c r="G45" s="86">
        <f>12*H45</f>
        <v>0.48</v>
      </c>
      <c r="H45" s="86">
        <v>0.04</v>
      </c>
      <c r="I45" s="9">
        <v>6517.9</v>
      </c>
      <c r="J45" s="9">
        <v>1.07</v>
      </c>
      <c r="K45" s="65">
        <v>0.02</v>
      </c>
    </row>
    <row r="46" spans="1:11" s="21" customFormat="1" ht="30">
      <c r="A46" s="20" t="s">
        <v>24</v>
      </c>
      <c r="B46" s="18" t="s">
        <v>106</v>
      </c>
      <c r="C46" s="18">
        <f>F46*12</f>
        <v>0</v>
      </c>
      <c r="D46" s="77">
        <f>G46*I46</f>
        <v>3910.74</v>
      </c>
      <c r="E46" s="94">
        <f>H46*12</f>
        <v>0.6</v>
      </c>
      <c r="F46" s="93"/>
      <c r="G46" s="86">
        <f>12*H46</f>
        <v>0.6</v>
      </c>
      <c r="H46" s="86">
        <v>0.05</v>
      </c>
      <c r="I46" s="9">
        <v>6517.9</v>
      </c>
      <c r="J46" s="9">
        <v>1.07</v>
      </c>
      <c r="K46" s="65">
        <v>0.03</v>
      </c>
    </row>
    <row r="47" spans="1:11" s="21" customFormat="1" ht="15">
      <c r="A47" s="20" t="s">
        <v>43</v>
      </c>
      <c r="B47" s="18"/>
      <c r="C47" s="19"/>
      <c r="D47" s="86">
        <f>D48+D49+D50+D51+D52+D53+D54+D55+D56+D57+D58+D59+D61+D62+D63+D64</f>
        <v>87171.66</v>
      </c>
      <c r="E47" s="86"/>
      <c r="F47" s="93"/>
      <c r="G47" s="86">
        <f>SUM(G48:G60)</f>
        <v>0</v>
      </c>
      <c r="H47" s="86">
        <f>SUM(H48:H60)</f>
        <v>0</v>
      </c>
      <c r="I47" s="9">
        <v>5581.9</v>
      </c>
      <c r="J47" s="9">
        <v>1.07</v>
      </c>
      <c r="K47" s="65">
        <v>0.62</v>
      </c>
    </row>
    <row r="48" spans="1:11" s="16" customFormat="1" ht="15">
      <c r="A48" s="24" t="s">
        <v>53</v>
      </c>
      <c r="B48" s="25" t="s">
        <v>17</v>
      </c>
      <c r="C48" s="25"/>
      <c r="D48" s="101">
        <v>434.25</v>
      </c>
      <c r="E48" s="96"/>
      <c r="F48" s="97"/>
      <c r="G48" s="96"/>
      <c r="H48" s="96"/>
      <c r="I48" s="9">
        <v>6517.9</v>
      </c>
      <c r="J48" s="9">
        <v>1.07</v>
      </c>
      <c r="K48" s="65">
        <v>0.01</v>
      </c>
    </row>
    <row r="49" spans="1:11" s="16" customFormat="1" ht="15">
      <c r="A49" s="24" t="s">
        <v>18</v>
      </c>
      <c r="B49" s="25" t="s">
        <v>22</v>
      </c>
      <c r="C49" s="25">
        <f>F49*12</f>
        <v>0</v>
      </c>
      <c r="D49" s="101">
        <v>1378.44</v>
      </c>
      <c r="E49" s="96">
        <f>H49*12</f>
        <v>0</v>
      </c>
      <c r="F49" s="97"/>
      <c r="G49" s="96"/>
      <c r="H49" s="96"/>
      <c r="I49" s="9">
        <v>6517.9</v>
      </c>
      <c r="J49" s="9">
        <v>1.07</v>
      </c>
      <c r="K49" s="65">
        <v>0.01</v>
      </c>
    </row>
    <row r="50" spans="1:11" s="16" customFormat="1" ht="15">
      <c r="A50" s="24" t="s">
        <v>125</v>
      </c>
      <c r="B50" s="84" t="s">
        <v>17</v>
      </c>
      <c r="C50" s="25"/>
      <c r="D50" s="101">
        <v>2456.22</v>
      </c>
      <c r="E50" s="96"/>
      <c r="F50" s="97"/>
      <c r="G50" s="96"/>
      <c r="H50" s="96"/>
      <c r="I50" s="9">
        <v>5581.9</v>
      </c>
      <c r="J50" s="9"/>
      <c r="K50" s="65"/>
    </row>
    <row r="51" spans="1:11" s="16" customFormat="1" ht="25.5">
      <c r="A51" s="53" t="s">
        <v>129</v>
      </c>
      <c r="B51" s="104" t="s">
        <v>12</v>
      </c>
      <c r="C51" s="26"/>
      <c r="D51" s="99">
        <v>0</v>
      </c>
      <c r="E51" s="96"/>
      <c r="F51" s="97"/>
      <c r="G51" s="96"/>
      <c r="H51" s="96"/>
      <c r="I51" s="9">
        <v>5581.9</v>
      </c>
      <c r="J51" s="9"/>
      <c r="K51" s="65"/>
    </row>
    <row r="52" spans="1:11" s="16" customFormat="1" ht="15">
      <c r="A52" s="53" t="s">
        <v>134</v>
      </c>
      <c r="B52" s="104" t="s">
        <v>17</v>
      </c>
      <c r="C52" s="26"/>
      <c r="D52" s="83">
        <v>5453.31</v>
      </c>
      <c r="E52" s="96"/>
      <c r="F52" s="97"/>
      <c r="G52" s="96"/>
      <c r="H52" s="96"/>
      <c r="I52" s="9">
        <v>5581.9</v>
      </c>
      <c r="J52" s="9"/>
      <c r="K52" s="65"/>
    </row>
    <row r="53" spans="1:11" s="16" customFormat="1" ht="15">
      <c r="A53" s="24" t="s">
        <v>69</v>
      </c>
      <c r="B53" s="25" t="s">
        <v>17</v>
      </c>
      <c r="C53" s="25">
        <f>F53*12</f>
        <v>0</v>
      </c>
      <c r="D53" s="101">
        <v>2626.83</v>
      </c>
      <c r="E53" s="96">
        <f>H53*12</f>
        <v>0</v>
      </c>
      <c r="F53" s="97"/>
      <c r="G53" s="96"/>
      <c r="H53" s="96"/>
      <c r="I53" s="9">
        <v>5581.9</v>
      </c>
      <c r="J53" s="9">
        <v>1.07</v>
      </c>
      <c r="K53" s="65">
        <v>0.03</v>
      </c>
    </row>
    <row r="54" spans="1:11" s="16" customFormat="1" ht="15">
      <c r="A54" s="24" t="s">
        <v>19</v>
      </c>
      <c r="B54" s="25" t="s">
        <v>17</v>
      </c>
      <c r="C54" s="25">
        <f>F54*12</f>
        <v>0</v>
      </c>
      <c r="D54" s="101">
        <v>7807.43</v>
      </c>
      <c r="E54" s="96">
        <f>H54*12</f>
        <v>0</v>
      </c>
      <c r="F54" s="97"/>
      <c r="G54" s="96"/>
      <c r="H54" s="96"/>
      <c r="I54" s="9">
        <v>5581.9</v>
      </c>
      <c r="J54" s="9">
        <v>1.07</v>
      </c>
      <c r="K54" s="65">
        <v>0.1</v>
      </c>
    </row>
    <row r="55" spans="1:11" s="16" customFormat="1" ht="15">
      <c r="A55" s="24" t="s">
        <v>20</v>
      </c>
      <c r="B55" s="25" t="s">
        <v>17</v>
      </c>
      <c r="C55" s="25">
        <f>F55*12</f>
        <v>0</v>
      </c>
      <c r="D55" s="101">
        <v>918.95</v>
      </c>
      <c r="E55" s="96">
        <f>H55*12</f>
        <v>0</v>
      </c>
      <c r="F55" s="97"/>
      <c r="G55" s="96"/>
      <c r="H55" s="96"/>
      <c r="I55" s="9">
        <v>5581.9</v>
      </c>
      <c r="J55" s="9">
        <v>1.07</v>
      </c>
      <c r="K55" s="65">
        <v>0.01</v>
      </c>
    </row>
    <row r="56" spans="1:11" s="16" customFormat="1" ht="15">
      <c r="A56" s="24" t="s">
        <v>64</v>
      </c>
      <c r="B56" s="25" t="s">
        <v>17</v>
      </c>
      <c r="C56" s="25"/>
      <c r="D56" s="101">
        <v>1313.37</v>
      </c>
      <c r="E56" s="96"/>
      <c r="F56" s="97"/>
      <c r="G56" s="96"/>
      <c r="H56" s="96"/>
      <c r="I56" s="9">
        <v>6517.9</v>
      </c>
      <c r="J56" s="9">
        <v>1.07</v>
      </c>
      <c r="K56" s="65">
        <v>0.01</v>
      </c>
    </row>
    <row r="57" spans="1:11" s="16" customFormat="1" ht="15">
      <c r="A57" s="24" t="s">
        <v>65</v>
      </c>
      <c r="B57" s="25" t="s">
        <v>22</v>
      </c>
      <c r="C57" s="25"/>
      <c r="D57" s="101">
        <v>5253.69</v>
      </c>
      <c r="E57" s="96"/>
      <c r="F57" s="97"/>
      <c r="G57" s="96"/>
      <c r="H57" s="96"/>
      <c r="I57" s="9">
        <v>5581.9</v>
      </c>
      <c r="J57" s="9">
        <v>1.07</v>
      </c>
      <c r="K57" s="65">
        <v>0.06</v>
      </c>
    </row>
    <row r="58" spans="1:11" s="16" customFormat="1" ht="25.5">
      <c r="A58" s="24" t="s">
        <v>21</v>
      </c>
      <c r="B58" s="25" t="s">
        <v>17</v>
      </c>
      <c r="C58" s="25">
        <f>F58*12</f>
        <v>0</v>
      </c>
      <c r="D58" s="101">
        <v>5997.98</v>
      </c>
      <c r="E58" s="96">
        <f>H58*12</f>
        <v>0</v>
      </c>
      <c r="F58" s="97"/>
      <c r="G58" s="96"/>
      <c r="H58" s="96"/>
      <c r="I58" s="9">
        <v>6517.9</v>
      </c>
      <c r="J58" s="9">
        <v>1.07</v>
      </c>
      <c r="K58" s="65">
        <v>0.06</v>
      </c>
    </row>
    <row r="59" spans="1:11" s="16" customFormat="1" ht="15">
      <c r="A59" s="24" t="s">
        <v>112</v>
      </c>
      <c r="B59" s="25" t="s">
        <v>17</v>
      </c>
      <c r="C59" s="25"/>
      <c r="D59" s="101">
        <v>9031.86</v>
      </c>
      <c r="E59" s="96"/>
      <c r="F59" s="97"/>
      <c r="G59" s="96"/>
      <c r="H59" s="96"/>
      <c r="I59" s="9">
        <v>6517.9</v>
      </c>
      <c r="J59" s="9">
        <v>1.07</v>
      </c>
      <c r="K59" s="65">
        <v>0.01</v>
      </c>
    </row>
    <row r="60" spans="1:11" s="16" customFormat="1" ht="15" hidden="1">
      <c r="A60" s="24"/>
      <c r="B60" s="25"/>
      <c r="C60" s="25"/>
      <c r="D60" s="95"/>
      <c r="E60" s="96"/>
      <c r="F60" s="97"/>
      <c r="G60" s="96"/>
      <c r="H60" s="96"/>
      <c r="I60" s="9">
        <v>5581.9</v>
      </c>
      <c r="J60" s="9"/>
      <c r="K60" s="65"/>
    </row>
    <row r="61" spans="1:11" s="16" customFormat="1" ht="15">
      <c r="A61" s="122" t="s">
        <v>146</v>
      </c>
      <c r="B61" s="123"/>
      <c r="C61" s="123"/>
      <c r="D61" s="83">
        <v>0</v>
      </c>
      <c r="E61" s="98"/>
      <c r="F61" s="97"/>
      <c r="G61" s="98"/>
      <c r="H61" s="98"/>
      <c r="I61" s="9">
        <v>6517.9</v>
      </c>
      <c r="J61" s="9"/>
      <c r="K61" s="65"/>
    </row>
    <row r="62" spans="1:11" s="16" customFormat="1" ht="15">
      <c r="A62" s="122" t="s">
        <v>144</v>
      </c>
      <c r="B62" s="123"/>
      <c r="C62" s="123"/>
      <c r="D62" s="99">
        <v>44499.33</v>
      </c>
      <c r="E62" s="98"/>
      <c r="F62" s="97"/>
      <c r="G62" s="98"/>
      <c r="H62" s="98"/>
      <c r="I62" s="9">
        <v>6517.9</v>
      </c>
      <c r="J62" s="9"/>
      <c r="K62" s="65"/>
    </row>
    <row r="63" spans="1:11" s="16" customFormat="1" ht="15">
      <c r="A63" s="122" t="s">
        <v>152</v>
      </c>
      <c r="B63" s="123"/>
      <c r="C63" s="123"/>
      <c r="D63" s="83">
        <v>0</v>
      </c>
      <c r="E63" s="98"/>
      <c r="F63" s="97"/>
      <c r="G63" s="98"/>
      <c r="H63" s="98"/>
      <c r="I63" s="9">
        <v>6517.9</v>
      </c>
      <c r="J63" s="9"/>
      <c r="K63" s="65"/>
    </row>
    <row r="64" spans="1:11" s="16" customFormat="1" ht="25.5">
      <c r="A64" s="122" t="s">
        <v>145</v>
      </c>
      <c r="B64" s="123"/>
      <c r="C64" s="123"/>
      <c r="D64" s="83">
        <v>0</v>
      </c>
      <c r="E64" s="98"/>
      <c r="F64" s="97"/>
      <c r="G64" s="98"/>
      <c r="H64" s="98"/>
      <c r="I64" s="9">
        <v>6517.9</v>
      </c>
      <c r="J64" s="9"/>
      <c r="K64" s="65"/>
    </row>
    <row r="65" spans="1:11" s="21" customFormat="1" ht="30">
      <c r="A65" s="20" t="s">
        <v>49</v>
      </c>
      <c r="B65" s="18"/>
      <c r="C65" s="19"/>
      <c r="D65" s="86">
        <f>D74+D77</f>
        <v>1464.36</v>
      </c>
      <c r="E65" s="86"/>
      <c r="F65" s="93"/>
      <c r="G65" s="86">
        <f>SUM(G66:G76)</f>
        <v>0</v>
      </c>
      <c r="H65" s="86">
        <f>SUM(H66:H76)</f>
        <v>0</v>
      </c>
      <c r="I65" s="9">
        <v>5581.9</v>
      </c>
      <c r="J65" s="9">
        <v>1.07</v>
      </c>
      <c r="K65" s="65">
        <v>0.06</v>
      </c>
    </row>
    <row r="66" spans="1:11" s="16" customFormat="1" ht="15" hidden="1">
      <c r="A66" s="24" t="s">
        <v>44</v>
      </c>
      <c r="B66" s="25" t="s">
        <v>70</v>
      </c>
      <c r="C66" s="25"/>
      <c r="D66" s="95">
        <f aca="true" t="shared" si="1" ref="D66:D76">G66*I66</f>
        <v>0</v>
      </c>
      <c r="E66" s="96"/>
      <c r="F66" s="97"/>
      <c r="G66" s="96">
        <f aca="true" t="shared" si="2" ref="G66:G76">H66*12</f>
        <v>0</v>
      </c>
      <c r="H66" s="96">
        <v>0</v>
      </c>
      <c r="I66" s="9">
        <v>5581.7</v>
      </c>
      <c r="J66" s="9">
        <v>1.07</v>
      </c>
      <c r="K66" s="65">
        <v>0</v>
      </c>
    </row>
    <row r="67" spans="1:11" s="16" customFormat="1" ht="25.5" hidden="1">
      <c r="A67" s="24" t="s">
        <v>45</v>
      </c>
      <c r="B67" s="25" t="s">
        <v>54</v>
      </c>
      <c r="C67" s="25"/>
      <c r="D67" s="95">
        <f t="shared" si="1"/>
        <v>0</v>
      </c>
      <c r="E67" s="96"/>
      <c r="F67" s="97"/>
      <c r="G67" s="96">
        <f t="shared" si="2"/>
        <v>0</v>
      </c>
      <c r="H67" s="96">
        <v>0</v>
      </c>
      <c r="I67" s="9">
        <v>5581.7</v>
      </c>
      <c r="J67" s="9">
        <v>1.07</v>
      </c>
      <c r="K67" s="65">
        <v>0</v>
      </c>
    </row>
    <row r="68" spans="1:11" s="16" customFormat="1" ht="15" hidden="1">
      <c r="A68" s="24" t="s">
        <v>75</v>
      </c>
      <c r="B68" s="25" t="s">
        <v>74</v>
      </c>
      <c r="C68" s="25"/>
      <c r="D68" s="95">
        <f t="shared" si="1"/>
        <v>0</v>
      </c>
      <c r="E68" s="96"/>
      <c r="F68" s="97"/>
      <c r="G68" s="96">
        <f t="shared" si="2"/>
        <v>0</v>
      </c>
      <c r="H68" s="96">
        <v>0</v>
      </c>
      <c r="I68" s="9">
        <v>5581.7</v>
      </c>
      <c r="J68" s="9">
        <v>1.07</v>
      </c>
      <c r="K68" s="65">
        <v>0</v>
      </c>
    </row>
    <row r="69" spans="1:11" s="16" customFormat="1" ht="25.5" hidden="1">
      <c r="A69" s="24" t="s">
        <v>71</v>
      </c>
      <c r="B69" s="25" t="s">
        <v>72</v>
      </c>
      <c r="C69" s="25"/>
      <c r="D69" s="95">
        <f t="shared" si="1"/>
        <v>0</v>
      </c>
      <c r="E69" s="96"/>
      <c r="F69" s="97"/>
      <c r="G69" s="96">
        <f t="shared" si="2"/>
        <v>0</v>
      </c>
      <c r="H69" s="96">
        <v>0</v>
      </c>
      <c r="I69" s="9">
        <v>5581.7</v>
      </c>
      <c r="J69" s="9">
        <v>1.07</v>
      </c>
      <c r="K69" s="65">
        <v>0</v>
      </c>
    </row>
    <row r="70" spans="1:11" s="16" customFormat="1" ht="15" hidden="1">
      <c r="A70" s="24" t="s">
        <v>46</v>
      </c>
      <c r="B70" s="25" t="s">
        <v>73</v>
      </c>
      <c r="C70" s="25"/>
      <c r="D70" s="95">
        <f t="shared" si="1"/>
        <v>0</v>
      </c>
      <c r="E70" s="96"/>
      <c r="F70" s="97"/>
      <c r="G70" s="96">
        <f t="shared" si="2"/>
        <v>0</v>
      </c>
      <c r="H70" s="96">
        <v>0</v>
      </c>
      <c r="I70" s="9">
        <v>5581.7</v>
      </c>
      <c r="J70" s="9">
        <v>1.07</v>
      </c>
      <c r="K70" s="65">
        <v>0</v>
      </c>
    </row>
    <row r="71" spans="1:11" s="16" customFormat="1" ht="15" hidden="1">
      <c r="A71" s="24" t="s">
        <v>57</v>
      </c>
      <c r="B71" s="25" t="s">
        <v>74</v>
      </c>
      <c r="C71" s="25"/>
      <c r="D71" s="95">
        <f t="shared" si="1"/>
        <v>0</v>
      </c>
      <c r="E71" s="96"/>
      <c r="F71" s="97"/>
      <c r="G71" s="96">
        <f t="shared" si="2"/>
        <v>0</v>
      </c>
      <c r="H71" s="96">
        <v>0</v>
      </c>
      <c r="I71" s="9">
        <v>5581.7</v>
      </c>
      <c r="J71" s="9">
        <v>1.07</v>
      </c>
      <c r="K71" s="65">
        <v>0</v>
      </c>
    </row>
    <row r="72" spans="1:11" s="16" customFormat="1" ht="15" hidden="1">
      <c r="A72" s="24" t="s">
        <v>58</v>
      </c>
      <c r="B72" s="25" t="s">
        <v>17</v>
      </c>
      <c r="C72" s="25"/>
      <c r="D72" s="95">
        <f t="shared" si="1"/>
        <v>0</v>
      </c>
      <c r="E72" s="96"/>
      <c r="F72" s="97"/>
      <c r="G72" s="96">
        <f t="shared" si="2"/>
        <v>0</v>
      </c>
      <c r="H72" s="96">
        <v>0</v>
      </c>
      <c r="I72" s="9">
        <v>5581.7</v>
      </c>
      <c r="J72" s="9">
        <v>1.07</v>
      </c>
      <c r="K72" s="65">
        <v>0</v>
      </c>
    </row>
    <row r="73" spans="1:11" s="16" customFormat="1" ht="25.5" hidden="1">
      <c r="A73" s="24" t="s">
        <v>55</v>
      </c>
      <c r="B73" s="25" t="s">
        <v>17</v>
      </c>
      <c r="C73" s="25"/>
      <c r="D73" s="95">
        <f t="shared" si="1"/>
        <v>0</v>
      </c>
      <c r="E73" s="96"/>
      <c r="F73" s="97"/>
      <c r="G73" s="96">
        <f t="shared" si="2"/>
        <v>0</v>
      </c>
      <c r="H73" s="96">
        <v>0</v>
      </c>
      <c r="I73" s="9">
        <v>5581.7</v>
      </c>
      <c r="J73" s="9">
        <v>1.07</v>
      </c>
      <c r="K73" s="65">
        <v>0</v>
      </c>
    </row>
    <row r="74" spans="1:11" s="16" customFormat="1" ht="15">
      <c r="A74" s="53" t="s">
        <v>135</v>
      </c>
      <c r="B74" s="104" t="s">
        <v>17</v>
      </c>
      <c r="C74" s="26"/>
      <c r="D74" s="83">
        <v>1464.36</v>
      </c>
      <c r="E74" s="96"/>
      <c r="F74" s="97"/>
      <c r="G74" s="96"/>
      <c r="H74" s="96"/>
      <c r="I74" s="9">
        <v>6517.9</v>
      </c>
      <c r="J74" s="9">
        <v>1.07</v>
      </c>
      <c r="K74" s="65">
        <v>0.03</v>
      </c>
    </row>
    <row r="75" spans="1:11" s="16" customFormat="1" ht="15" hidden="1">
      <c r="A75" s="24" t="s">
        <v>67</v>
      </c>
      <c r="B75" s="25" t="s">
        <v>9</v>
      </c>
      <c r="C75" s="25"/>
      <c r="D75" s="95">
        <f t="shared" si="1"/>
        <v>0</v>
      </c>
      <c r="E75" s="96"/>
      <c r="F75" s="97"/>
      <c r="G75" s="96">
        <f t="shared" si="2"/>
        <v>0</v>
      </c>
      <c r="H75" s="96">
        <v>0</v>
      </c>
      <c r="I75" s="9">
        <v>6517.9</v>
      </c>
      <c r="J75" s="9">
        <v>1.07</v>
      </c>
      <c r="K75" s="65">
        <v>0</v>
      </c>
    </row>
    <row r="76" spans="1:11" s="16" customFormat="1" ht="15" hidden="1">
      <c r="A76" s="24" t="s">
        <v>66</v>
      </c>
      <c r="B76" s="25" t="s">
        <v>9</v>
      </c>
      <c r="C76" s="26"/>
      <c r="D76" s="95">
        <f t="shared" si="1"/>
        <v>0</v>
      </c>
      <c r="E76" s="98"/>
      <c r="F76" s="97"/>
      <c r="G76" s="96">
        <f t="shared" si="2"/>
        <v>0</v>
      </c>
      <c r="H76" s="96">
        <v>0</v>
      </c>
      <c r="I76" s="9">
        <v>6517.9</v>
      </c>
      <c r="J76" s="9">
        <v>1.07</v>
      </c>
      <c r="K76" s="65">
        <v>0</v>
      </c>
    </row>
    <row r="77" spans="1:11" s="16" customFormat="1" ht="15">
      <c r="A77" s="125" t="s">
        <v>147</v>
      </c>
      <c r="B77" s="126"/>
      <c r="C77" s="126"/>
      <c r="D77" s="126">
        <v>0</v>
      </c>
      <c r="E77" s="98"/>
      <c r="F77" s="97"/>
      <c r="G77" s="98"/>
      <c r="H77" s="98"/>
      <c r="I77" s="9">
        <v>6517.9</v>
      </c>
      <c r="J77" s="9"/>
      <c r="K77" s="65"/>
    </row>
    <row r="78" spans="1:11" s="16" customFormat="1" ht="30">
      <c r="A78" s="20" t="s">
        <v>50</v>
      </c>
      <c r="B78" s="25"/>
      <c r="C78" s="25"/>
      <c r="D78" s="86">
        <f>D79+D80</f>
        <v>2524.59</v>
      </c>
      <c r="E78" s="96"/>
      <c r="F78" s="97"/>
      <c r="G78" s="86">
        <v>0</v>
      </c>
      <c r="H78" s="86">
        <v>0</v>
      </c>
      <c r="I78" s="9">
        <v>5581.9</v>
      </c>
      <c r="J78" s="9">
        <v>1.07</v>
      </c>
      <c r="K78" s="65">
        <v>0.04</v>
      </c>
    </row>
    <row r="79" spans="1:11" s="16" customFormat="1" ht="25.5">
      <c r="A79" s="53" t="s">
        <v>130</v>
      </c>
      <c r="B79" s="104" t="s">
        <v>12</v>
      </c>
      <c r="C79" s="26"/>
      <c r="D79" s="99">
        <v>0</v>
      </c>
      <c r="E79" s="96"/>
      <c r="F79" s="97"/>
      <c r="G79" s="86"/>
      <c r="H79" s="86"/>
      <c r="I79" s="9">
        <v>6517.9</v>
      </c>
      <c r="J79" s="9"/>
      <c r="K79" s="65"/>
    </row>
    <row r="80" spans="1:11" s="16" customFormat="1" ht="15">
      <c r="A80" s="24" t="s">
        <v>136</v>
      </c>
      <c r="B80" s="25" t="s">
        <v>17</v>
      </c>
      <c r="C80" s="25"/>
      <c r="D80" s="101">
        <v>2524.59</v>
      </c>
      <c r="E80" s="96"/>
      <c r="F80" s="97"/>
      <c r="G80" s="96"/>
      <c r="H80" s="96"/>
      <c r="I80" s="9">
        <v>6517.9</v>
      </c>
      <c r="J80" s="9">
        <v>1.07</v>
      </c>
      <c r="K80" s="65">
        <v>0.03</v>
      </c>
    </row>
    <row r="81" spans="1:11" s="16" customFormat="1" ht="15" hidden="1">
      <c r="A81" s="24" t="s">
        <v>68</v>
      </c>
      <c r="B81" s="25" t="s">
        <v>9</v>
      </c>
      <c r="C81" s="25"/>
      <c r="D81" s="95">
        <f>G81*I81</f>
        <v>0</v>
      </c>
      <c r="E81" s="96"/>
      <c r="F81" s="97"/>
      <c r="G81" s="96">
        <f>H81*12</f>
        <v>0</v>
      </c>
      <c r="H81" s="96">
        <v>0</v>
      </c>
      <c r="I81" s="9">
        <v>5581.7</v>
      </c>
      <c r="J81" s="9">
        <v>1.07</v>
      </c>
      <c r="K81" s="65">
        <v>0</v>
      </c>
    </row>
    <row r="82" spans="1:11" s="16" customFormat="1" ht="15">
      <c r="A82" s="20" t="s">
        <v>51</v>
      </c>
      <c r="B82" s="25"/>
      <c r="C82" s="25"/>
      <c r="D82" s="86">
        <f>D83+D84+D89</f>
        <v>14745.86</v>
      </c>
      <c r="E82" s="96"/>
      <c r="F82" s="97"/>
      <c r="G82" s="86">
        <f>SUM(G83:G89)</f>
        <v>0</v>
      </c>
      <c r="H82" s="86">
        <f>SUM(H83:H89)</f>
        <v>0</v>
      </c>
      <c r="I82" s="9">
        <v>5581.9</v>
      </c>
      <c r="J82" s="9">
        <v>1.07</v>
      </c>
      <c r="K82" s="65">
        <v>0.24</v>
      </c>
    </row>
    <row r="83" spans="1:11" s="16" customFormat="1" ht="15">
      <c r="A83" s="24" t="s">
        <v>83</v>
      </c>
      <c r="B83" s="25" t="s">
        <v>17</v>
      </c>
      <c r="C83" s="25"/>
      <c r="D83" s="101">
        <v>13830.58</v>
      </c>
      <c r="E83" s="96"/>
      <c r="F83" s="97"/>
      <c r="G83" s="96"/>
      <c r="H83" s="96"/>
      <c r="I83" s="9">
        <v>5581.9</v>
      </c>
      <c r="J83" s="9">
        <v>1.07</v>
      </c>
      <c r="K83" s="65">
        <v>0.16</v>
      </c>
    </row>
    <row r="84" spans="1:11" s="16" customFormat="1" ht="15">
      <c r="A84" s="24" t="s">
        <v>47</v>
      </c>
      <c r="B84" s="25" t="s">
        <v>17</v>
      </c>
      <c r="C84" s="25"/>
      <c r="D84" s="101">
        <v>915.28</v>
      </c>
      <c r="E84" s="96"/>
      <c r="F84" s="97"/>
      <c r="G84" s="96"/>
      <c r="H84" s="96"/>
      <c r="I84" s="9">
        <v>6517.9</v>
      </c>
      <c r="J84" s="9">
        <v>1.07</v>
      </c>
      <c r="K84" s="65">
        <v>0.01</v>
      </c>
    </row>
    <row r="85" spans="1:11" s="16" customFormat="1" ht="27.75" customHeight="1" hidden="1">
      <c r="A85" s="24" t="s">
        <v>56</v>
      </c>
      <c r="B85" s="25" t="s">
        <v>12</v>
      </c>
      <c r="C85" s="25"/>
      <c r="D85" s="95">
        <f>G85*I85</f>
        <v>0</v>
      </c>
      <c r="E85" s="96"/>
      <c r="F85" s="97"/>
      <c r="G85" s="96"/>
      <c r="H85" s="96"/>
      <c r="I85" s="9">
        <v>5581.7</v>
      </c>
      <c r="J85" s="9">
        <v>1.07</v>
      </c>
      <c r="K85" s="65">
        <v>0</v>
      </c>
    </row>
    <row r="86" spans="1:11" s="16" customFormat="1" ht="25.5" hidden="1">
      <c r="A86" s="24" t="s">
        <v>80</v>
      </c>
      <c r="B86" s="25" t="s">
        <v>12</v>
      </c>
      <c r="C86" s="25"/>
      <c r="D86" s="95">
        <f>G86*I86</f>
        <v>0</v>
      </c>
      <c r="E86" s="96"/>
      <c r="F86" s="97"/>
      <c r="G86" s="96"/>
      <c r="H86" s="96"/>
      <c r="I86" s="9">
        <v>5581.7</v>
      </c>
      <c r="J86" s="9">
        <v>1.07</v>
      </c>
      <c r="K86" s="65">
        <v>0</v>
      </c>
    </row>
    <row r="87" spans="1:11" s="16" customFormat="1" ht="25.5" hidden="1">
      <c r="A87" s="24" t="s">
        <v>76</v>
      </c>
      <c r="B87" s="25" t="s">
        <v>12</v>
      </c>
      <c r="C87" s="25"/>
      <c r="D87" s="95">
        <f>G87*I87</f>
        <v>0</v>
      </c>
      <c r="E87" s="96"/>
      <c r="F87" s="97"/>
      <c r="G87" s="96"/>
      <c r="H87" s="96"/>
      <c r="I87" s="9">
        <v>5581.7</v>
      </c>
      <c r="J87" s="9">
        <v>1.07</v>
      </c>
      <c r="K87" s="65">
        <v>0</v>
      </c>
    </row>
    <row r="88" spans="1:11" s="16" customFormat="1" ht="25.5" hidden="1">
      <c r="A88" s="24" t="s">
        <v>81</v>
      </c>
      <c r="B88" s="25" t="s">
        <v>12</v>
      </c>
      <c r="C88" s="25"/>
      <c r="D88" s="95">
        <f>G88*I88</f>
        <v>0</v>
      </c>
      <c r="E88" s="96"/>
      <c r="F88" s="97"/>
      <c r="G88" s="96"/>
      <c r="H88" s="96"/>
      <c r="I88" s="9">
        <v>5581.7</v>
      </c>
      <c r="J88" s="9">
        <v>1.07</v>
      </c>
      <c r="K88" s="65">
        <v>0</v>
      </c>
    </row>
    <row r="89" spans="1:11" s="16" customFormat="1" ht="25.5">
      <c r="A89" s="24" t="s">
        <v>79</v>
      </c>
      <c r="B89" s="25" t="s">
        <v>12</v>
      </c>
      <c r="C89" s="25"/>
      <c r="D89" s="101">
        <v>0</v>
      </c>
      <c r="E89" s="96"/>
      <c r="F89" s="97"/>
      <c r="G89" s="96"/>
      <c r="H89" s="96"/>
      <c r="I89" s="9">
        <v>5581.9</v>
      </c>
      <c r="J89" s="9">
        <v>1.07</v>
      </c>
      <c r="K89" s="65">
        <v>0.05</v>
      </c>
    </row>
    <row r="90" spans="1:11" s="16" customFormat="1" ht="15">
      <c r="A90" s="20" t="s">
        <v>52</v>
      </c>
      <c r="B90" s="25"/>
      <c r="C90" s="25"/>
      <c r="D90" s="86">
        <f>D91</f>
        <v>1098.16</v>
      </c>
      <c r="E90" s="96"/>
      <c r="F90" s="97"/>
      <c r="G90" s="86"/>
      <c r="H90" s="86"/>
      <c r="I90" s="9">
        <v>5581.9</v>
      </c>
      <c r="J90" s="9">
        <v>1.07</v>
      </c>
      <c r="K90" s="65">
        <v>0.11</v>
      </c>
    </row>
    <row r="91" spans="1:11" s="16" customFormat="1" ht="15">
      <c r="A91" s="24" t="s">
        <v>48</v>
      </c>
      <c r="B91" s="25" t="s">
        <v>17</v>
      </c>
      <c r="C91" s="25"/>
      <c r="D91" s="101">
        <v>1098.16</v>
      </c>
      <c r="E91" s="96"/>
      <c r="F91" s="97"/>
      <c r="G91" s="96"/>
      <c r="H91" s="96"/>
      <c r="I91" s="9">
        <v>5581.9</v>
      </c>
      <c r="J91" s="9">
        <v>1.07</v>
      </c>
      <c r="K91" s="65">
        <v>0.01</v>
      </c>
    </row>
    <row r="92" spans="1:11" s="9" customFormat="1" ht="15">
      <c r="A92" s="20" t="s">
        <v>63</v>
      </c>
      <c r="B92" s="18"/>
      <c r="C92" s="19"/>
      <c r="D92" s="86">
        <f>D93+D94</f>
        <v>42626.76</v>
      </c>
      <c r="E92" s="86"/>
      <c r="F92" s="93"/>
      <c r="G92" s="86">
        <f>G93+G94</f>
        <v>0</v>
      </c>
      <c r="H92" s="86">
        <f>H93+H94</f>
        <v>0</v>
      </c>
      <c r="I92" s="9">
        <v>5581.9</v>
      </c>
      <c r="J92" s="9">
        <v>1.07</v>
      </c>
      <c r="K92" s="65">
        <v>0.63</v>
      </c>
    </row>
    <row r="93" spans="1:11" s="16" customFormat="1" ht="15">
      <c r="A93" s="24" t="s">
        <v>126</v>
      </c>
      <c r="B93" s="84" t="s">
        <v>113</v>
      </c>
      <c r="C93" s="25"/>
      <c r="D93" s="101">
        <v>18431.4</v>
      </c>
      <c r="E93" s="96"/>
      <c r="F93" s="97"/>
      <c r="G93" s="96"/>
      <c r="H93" s="96"/>
      <c r="I93" s="9">
        <v>5581.9</v>
      </c>
      <c r="J93" s="9">
        <v>1.07</v>
      </c>
      <c r="K93" s="65">
        <v>0.02</v>
      </c>
    </row>
    <row r="94" spans="1:11" s="16" customFormat="1" ht="15">
      <c r="A94" s="24" t="s">
        <v>77</v>
      </c>
      <c r="B94" s="84" t="s">
        <v>22</v>
      </c>
      <c r="C94" s="25">
        <f>F94*12</f>
        <v>0</v>
      </c>
      <c r="D94" s="101">
        <v>24195.36</v>
      </c>
      <c r="E94" s="96">
        <f>H94*12</f>
        <v>0</v>
      </c>
      <c r="F94" s="97"/>
      <c r="G94" s="96"/>
      <c r="H94" s="96"/>
      <c r="I94" s="9">
        <v>5581.9</v>
      </c>
      <c r="J94" s="9">
        <v>1.07</v>
      </c>
      <c r="K94" s="65">
        <v>0.61</v>
      </c>
    </row>
    <row r="95" spans="1:11" s="9" customFormat="1" ht="15">
      <c r="A95" s="20" t="s">
        <v>62</v>
      </c>
      <c r="B95" s="18"/>
      <c r="C95" s="19"/>
      <c r="D95" s="86">
        <f>D96+D97+D98</f>
        <v>0</v>
      </c>
      <c r="E95" s="86"/>
      <c r="F95" s="93"/>
      <c r="G95" s="86">
        <f>G96+G97+G98</f>
        <v>0</v>
      </c>
      <c r="H95" s="86">
        <f>H96+H97+H98</f>
        <v>0</v>
      </c>
      <c r="I95" s="9">
        <v>5581.9</v>
      </c>
      <c r="J95" s="9">
        <v>1.07</v>
      </c>
      <c r="K95" s="65">
        <v>0.16</v>
      </c>
    </row>
    <row r="96" spans="1:11" s="16" customFormat="1" ht="15">
      <c r="A96" s="24" t="s">
        <v>127</v>
      </c>
      <c r="B96" s="25" t="s">
        <v>70</v>
      </c>
      <c r="C96" s="25"/>
      <c r="D96" s="101">
        <v>0</v>
      </c>
      <c r="E96" s="96"/>
      <c r="F96" s="97"/>
      <c r="G96" s="96"/>
      <c r="H96" s="96"/>
      <c r="I96" s="9">
        <v>5581.9</v>
      </c>
      <c r="J96" s="9">
        <v>1.07</v>
      </c>
      <c r="K96" s="65">
        <v>0.04</v>
      </c>
    </row>
    <row r="97" spans="1:11" s="16" customFormat="1" ht="15">
      <c r="A97" s="24" t="s">
        <v>89</v>
      </c>
      <c r="B97" s="25" t="s">
        <v>70</v>
      </c>
      <c r="C97" s="25"/>
      <c r="D97" s="101">
        <v>0</v>
      </c>
      <c r="E97" s="96"/>
      <c r="F97" s="97"/>
      <c r="G97" s="96"/>
      <c r="H97" s="96"/>
      <c r="I97" s="9">
        <v>5581.9</v>
      </c>
      <c r="J97" s="9">
        <v>1.07</v>
      </c>
      <c r="K97" s="65">
        <v>0.12</v>
      </c>
    </row>
    <row r="98" spans="1:11" s="16" customFormat="1" ht="25.5" customHeight="1" hidden="1">
      <c r="A98" s="24" t="s">
        <v>78</v>
      </c>
      <c r="B98" s="25" t="s">
        <v>17</v>
      </c>
      <c r="C98" s="25"/>
      <c r="D98" s="95">
        <f aca="true" t="shared" si="3" ref="D98:D105">G98*I98</f>
        <v>0</v>
      </c>
      <c r="E98" s="96"/>
      <c r="F98" s="97"/>
      <c r="G98" s="96">
        <f aca="true" t="shared" si="4" ref="G98:G105">H98*12</f>
        <v>0</v>
      </c>
      <c r="H98" s="96">
        <v>0</v>
      </c>
      <c r="I98" s="9">
        <v>5581.9</v>
      </c>
      <c r="J98" s="9">
        <v>1.07</v>
      </c>
      <c r="K98" s="65">
        <v>0</v>
      </c>
    </row>
    <row r="99" spans="1:11" s="9" customFormat="1" ht="30">
      <c r="A99" s="27" t="s">
        <v>40</v>
      </c>
      <c r="B99" s="18" t="s">
        <v>12</v>
      </c>
      <c r="C99" s="23">
        <f>F99*12</f>
        <v>0</v>
      </c>
      <c r="D99" s="82">
        <f t="shared" si="3"/>
        <v>25453.46</v>
      </c>
      <c r="E99" s="106">
        <f aca="true" t="shared" si="5" ref="E99:E105">H99*12</f>
        <v>4.56</v>
      </c>
      <c r="F99" s="107"/>
      <c r="G99" s="106">
        <f t="shared" si="4"/>
        <v>4.56</v>
      </c>
      <c r="H99" s="106">
        <v>0.38</v>
      </c>
      <c r="I99" s="9">
        <v>5581.9</v>
      </c>
      <c r="J99" s="9">
        <v>1.07</v>
      </c>
      <c r="K99" s="65">
        <v>0.3</v>
      </c>
    </row>
    <row r="100" spans="1:11" s="9" customFormat="1" ht="18.75" hidden="1">
      <c r="A100" s="39" t="s">
        <v>38</v>
      </c>
      <c r="B100" s="23"/>
      <c r="C100" s="23" t="e">
        <f>F100*12</f>
        <v>#REF!</v>
      </c>
      <c r="D100" s="106">
        <f t="shared" si="3"/>
        <v>0</v>
      </c>
      <c r="E100" s="106">
        <f t="shared" si="5"/>
        <v>0</v>
      </c>
      <c r="F100" s="107" t="e">
        <f>#REF!+#REF!+#REF!+#REF!+#REF!+#REF!+#REF!+#REF!+#REF!+#REF!</f>
        <v>#REF!</v>
      </c>
      <c r="G100" s="106">
        <f t="shared" si="4"/>
        <v>0</v>
      </c>
      <c r="H100" s="107">
        <f>H101+H102+H103+H104+H105</f>
        <v>0</v>
      </c>
      <c r="I100" s="9">
        <v>5581.9</v>
      </c>
      <c r="K100" s="65"/>
    </row>
    <row r="101" spans="1:11" s="16" customFormat="1" ht="15" hidden="1">
      <c r="A101" s="24" t="s">
        <v>84</v>
      </c>
      <c r="B101" s="25"/>
      <c r="C101" s="25"/>
      <c r="D101" s="95">
        <f t="shared" si="3"/>
        <v>0</v>
      </c>
      <c r="E101" s="96">
        <f t="shared" si="5"/>
        <v>0</v>
      </c>
      <c r="F101" s="97" t="e">
        <f>#REF!+#REF!+#REF!+#REF!+#REF!+#REF!+#REF!+#REF!+#REF!+#REF!</f>
        <v>#REF!</v>
      </c>
      <c r="G101" s="96">
        <f t="shared" si="4"/>
        <v>0</v>
      </c>
      <c r="H101" s="97"/>
      <c r="I101" s="9">
        <v>5581.9</v>
      </c>
      <c r="K101" s="66"/>
    </row>
    <row r="102" spans="1:11" s="16" customFormat="1" ht="15" hidden="1">
      <c r="A102" s="24" t="s">
        <v>85</v>
      </c>
      <c r="B102" s="25"/>
      <c r="C102" s="25"/>
      <c r="D102" s="95"/>
      <c r="E102" s="96"/>
      <c r="F102" s="97"/>
      <c r="G102" s="96"/>
      <c r="H102" s="97"/>
      <c r="I102" s="9">
        <v>5581.9</v>
      </c>
      <c r="K102" s="66"/>
    </row>
    <row r="103" spans="1:11" s="16" customFormat="1" ht="15" hidden="1">
      <c r="A103" s="24" t="s">
        <v>86</v>
      </c>
      <c r="B103" s="25"/>
      <c r="C103" s="25"/>
      <c r="D103" s="95"/>
      <c r="E103" s="96"/>
      <c r="F103" s="97"/>
      <c r="G103" s="96"/>
      <c r="H103" s="97"/>
      <c r="I103" s="9">
        <v>5581.9</v>
      </c>
      <c r="K103" s="66"/>
    </row>
    <row r="104" spans="1:11" s="16" customFormat="1" ht="15" hidden="1">
      <c r="A104" s="24" t="s">
        <v>87</v>
      </c>
      <c r="B104" s="25"/>
      <c r="C104" s="25"/>
      <c r="D104" s="95">
        <f t="shared" si="3"/>
        <v>0</v>
      </c>
      <c r="E104" s="96">
        <f t="shared" si="5"/>
        <v>0</v>
      </c>
      <c r="F104" s="97" t="e">
        <f>#REF!+#REF!+#REF!+#REF!+#REF!+#REF!+#REF!+#REF!+#REF!+#REF!</f>
        <v>#REF!</v>
      </c>
      <c r="G104" s="96">
        <f t="shared" si="4"/>
        <v>0</v>
      </c>
      <c r="H104" s="97"/>
      <c r="I104" s="9">
        <v>5581.9</v>
      </c>
      <c r="K104" s="66"/>
    </row>
    <row r="105" spans="1:11" s="16" customFormat="1" ht="15" hidden="1">
      <c r="A105" s="54" t="s">
        <v>88</v>
      </c>
      <c r="B105" s="55"/>
      <c r="C105" s="55"/>
      <c r="D105" s="108">
        <f t="shared" si="3"/>
        <v>0</v>
      </c>
      <c r="E105" s="109">
        <f t="shared" si="5"/>
        <v>0</v>
      </c>
      <c r="F105" s="110" t="e">
        <f>#REF!+#REF!+#REF!+#REF!+#REF!+#REF!+#REF!+#REF!+#REF!+#REF!</f>
        <v>#REF!</v>
      </c>
      <c r="G105" s="109">
        <f t="shared" si="4"/>
        <v>0</v>
      </c>
      <c r="H105" s="110"/>
      <c r="I105" s="9">
        <v>5581.9</v>
      </c>
      <c r="K105" s="66"/>
    </row>
    <row r="106" spans="1:11" s="16" customFormat="1" ht="30.75" thickBot="1">
      <c r="A106" s="102" t="s">
        <v>128</v>
      </c>
      <c r="B106" s="23" t="s">
        <v>137</v>
      </c>
      <c r="C106" s="103"/>
      <c r="D106" s="121">
        <v>54500</v>
      </c>
      <c r="E106" s="106"/>
      <c r="F106" s="107"/>
      <c r="G106" s="106">
        <f>D106/I106</f>
        <v>9.76</v>
      </c>
      <c r="H106" s="94">
        <f>G106/12</f>
        <v>0.81</v>
      </c>
      <c r="I106" s="9">
        <v>5581.9</v>
      </c>
      <c r="K106" s="66"/>
    </row>
    <row r="107" spans="1:11" s="16" customFormat="1" ht="20.25" thickBot="1">
      <c r="A107" s="56" t="s">
        <v>114</v>
      </c>
      <c r="B107" s="18" t="s">
        <v>11</v>
      </c>
      <c r="C107" s="76"/>
      <c r="D107" s="111">
        <f>G107*I107</f>
        <v>115880.24</v>
      </c>
      <c r="E107" s="111"/>
      <c r="F107" s="112"/>
      <c r="G107" s="111">
        <f>12*H107</f>
        <v>20.76</v>
      </c>
      <c r="H107" s="111">
        <v>1.73</v>
      </c>
      <c r="I107" s="9">
        <v>5581.9</v>
      </c>
      <c r="K107" s="66"/>
    </row>
    <row r="108" spans="1:11" s="59" customFormat="1" ht="20.25" thickBot="1">
      <c r="A108" s="56" t="s">
        <v>39</v>
      </c>
      <c r="B108" s="57"/>
      <c r="C108" s="57" t="e">
        <f>F108*12</f>
        <v>#REF!</v>
      </c>
      <c r="D108" s="113">
        <f>D106+D99+D95+D92+D90+D82+D78+D65+D47+D46+D45+D44+D43+D41+D40+D39+D38+D37+D36+D35+D34+D33+D24+D14+D107</f>
        <v>1569750.89</v>
      </c>
      <c r="E108" s="113" t="e">
        <f>E99+E95+E92+E90+E82+E78+E65+E47+E46+E45+E44+E43+E41+E40+E39+E38+E37+E36+#REF!+E35+E34+E33+E24+E14+E107</f>
        <v>#REF!</v>
      </c>
      <c r="F108" s="113" t="e">
        <f>F99+F95+F92+F90+F82+F78+F65+F47+F46+F45+F44+F43+F41+F40+F39+F38+F37+F36+#REF!+F35+F34+F33+F24+F14+F107</f>
        <v>#REF!</v>
      </c>
      <c r="G108" s="113"/>
      <c r="H108" s="113"/>
      <c r="I108" s="59">
        <v>5581.7</v>
      </c>
      <c r="K108" s="68"/>
    </row>
    <row r="109" spans="1:11" s="30" customFormat="1" ht="20.25" hidden="1" thickBot="1">
      <c r="A109" s="28" t="s">
        <v>29</v>
      </c>
      <c r="B109" s="29" t="s">
        <v>11</v>
      </c>
      <c r="C109" s="29" t="s">
        <v>30</v>
      </c>
      <c r="D109" s="114"/>
      <c r="E109" s="115" t="s">
        <v>30</v>
      </c>
      <c r="F109" s="116"/>
      <c r="G109" s="115" t="s">
        <v>30</v>
      </c>
      <c r="H109" s="116"/>
      <c r="K109" s="69"/>
    </row>
    <row r="110" spans="1:11" s="32" customFormat="1" ht="12.75">
      <c r="A110" s="31"/>
      <c r="D110" s="117"/>
      <c r="E110" s="117"/>
      <c r="F110" s="117"/>
      <c r="G110" s="117"/>
      <c r="H110" s="117"/>
      <c r="K110" s="70"/>
    </row>
    <row r="111" spans="1:11" s="32" customFormat="1" ht="12.75">
      <c r="A111" s="31"/>
      <c r="D111" s="117"/>
      <c r="E111" s="117"/>
      <c r="F111" s="117"/>
      <c r="G111" s="117"/>
      <c r="H111" s="117"/>
      <c r="K111" s="70"/>
    </row>
    <row r="112" spans="1:11" s="32" customFormat="1" ht="12.75">
      <c r="A112" s="31"/>
      <c r="D112" s="117"/>
      <c r="E112" s="117"/>
      <c r="F112" s="117"/>
      <c r="G112" s="117"/>
      <c r="H112" s="117"/>
      <c r="K112" s="70"/>
    </row>
    <row r="113" spans="1:11" s="32" customFormat="1" ht="13.5" thickBot="1">
      <c r="A113" s="31"/>
      <c r="D113" s="117"/>
      <c r="E113" s="117"/>
      <c r="F113" s="117"/>
      <c r="G113" s="117"/>
      <c r="H113" s="117"/>
      <c r="K113" s="70"/>
    </row>
    <row r="114" spans="1:11" s="60" customFormat="1" ht="30.75" thickBot="1">
      <c r="A114" s="75" t="s">
        <v>107</v>
      </c>
      <c r="B114" s="57"/>
      <c r="C114" s="57">
        <f>F114*12</f>
        <v>0</v>
      </c>
      <c r="D114" s="118">
        <f>D116+D117+D118+D119+D120+D121+D122+D123+D124+D126+D128+D127+D129+D130+D131+D132+D133+D125+D134</f>
        <v>347522.45</v>
      </c>
      <c r="E114" s="118">
        <f>E116+E117+E118+E119+E120+E121+E122+E123+E124+E126+E128+E127+E129+E130+E131+E132+E133+E125+E134</f>
        <v>0</v>
      </c>
      <c r="F114" s="118">
        <f>F116+F117+F118+F119+F120+F121+F122+F123+F124+F126+F128+F127+F129+F130+F131+F132+F133+F125+F134</f>
        <v>0</v>
      </c>
      <c r="G114" s="118">
        <f>G116+G117+G118+G119+G120+G121+G122+G123+G124+G126+G128+G127+G129+G130+G131+G132+G133+G125+G134</f>
        <v>62.26</v>
      </c>
      <c r="H114" s="118">
        <v>83.9</v>
      </c>
      <c r="I114" s="9">
        <v>5581.9</v>
      </c>
      <c r="K114" s="71"/>
    </row>
    <row r="115" spans="1:11" s="32" customFormat="1" ht="15" hidden="1">
      <c r="A115" s="53" t="s">
        <v>84</v>
      </c>
      <c r="B115" s="26"/>
      <c r="C115" s="26"/>
      <c r="D115" s="99">
        <f>G115*I115</f>
        <v>0</v>
      </c>
      <c r="E115" s="98">
        <f>H115*12</f>
        <v>0</v>
      </c>
      <c r="F115" s="119" t="e">
        <f>#REF!+#REF!+#REF!+#REF!+#REF!+#REF!+#REF!+#REF!+#REF!+#REF!</f>
        <v>#REF!</v>
      </c>
      <c r="G115" s="98">
        <f>H115*12</f>
        <v>0</v>
      </c>
      <c r="H115" s="119"/>
      <c r="I115" s="9">
        <v>5581.9</v>
      </c>
      <c r="K115" s="70"/>
    </row>
    <row r="116" spans="1:11" s="32" customFormat="1" ht="15">
      <c r="A116" s="122" t="s">
        <v>138</v>
      </c>
      <c r="B116" s="123"/>
      <c r="C116" s="123"/>
      <c r="D116" s="99">
        <v>91138.06</v>
      </c>
      <c r="E116" s="123"/>
      <c r="F116" s="124"/>
      <c r="G116" s="123">
        <f aca="true" t="shared" si="6" ref="G116:G134">D116/I116</f>
        <v>16.33</v>
      </c>
      <c r="H116" s="124">
        <f aca="true" t="shared" si="7" ref="H116:H133">G116/12</f>
        <v>1.36</v>
      </c>
      <c r="I116" s="9">
        <v>5581.9</v>
      </c>
      <c r="K116" s="70"/>
    </row>
    <row r="117" spans="1:11" s="32" customFormat="1" ht="15">
      <c r="A117" s="122" t="s">
        <v>120</v>
      </c>
      <c r="B117" s="123"/>
      <c r="C117" s="123"/>
      <c r="D117" s="83">
        <v>0</v>
      </c>
      <c r="E117" s="123"/>
      <c r="F117" s="124"/>
      <c r="G117" s="123">
        <f t="shared" si="6"/>
        <v>0</v>
      </c>
      <c r="H117" s="124">
        <f t="shared" si="7"/>
        <v>0</v>
      </c>
      <c r="I117" s="9">
        <v>5581.9</v>
      </c>
      <c r="K117" s="70"/>
    </row>
    <row r="118" spans="1:11" s="32" customFormat="1" ht="15">
      <c r="A118" s="122" t="s">
        <v>139</v>
      </c>
      <c r="B118" s="123"/>
      <c r="C118" s="123"/>
      <c r="D118" s="83">
        <v>0</v>
      </c>
      <c r="E118" s="123"/>
      <c r="F118" s="124"/>
      <c r="G118" s="123">
        <f t="shared" si="6"/>
        <v>0</v>
      </c>
      <c r="H118" s="124">
        <f t="shared" si="7"/>
        <v>0</v>
      </c>
      <c r="I118" s="9">
        <v>5581.9</v>
      </c>
      <c r="K118" s="70"/>
    </row>
    <row r="119" spans="1:11" s="32" customFormat="1" ht="15">
      <c r="A119" s="122" t="s">
        <v>115</v>
      </c>
      <c r="B119" s="123"/>
      <c r="C119" s="123"/>
      <c r="D119" s="83">
        <v>0</v>
      </c>
      <c r="E119" s="123"/>
      <c r="F119" s="124"/>
      <c r="G119" s="123">
        <f t="shared" si="6"/>
        <v>0</v>
      </c>
      <c r="H119" s="124">
        <f t="shared" si="7"/>
        <v>0</v>
      </c>
      <c r="I119" s="9">
        <v>5581.9</v>
      </c>
      <c r="K119" s="70"/>
    </row>
    <row r="120" spans="1:11" s="32" customFormat="1" ht="15">
      <c r="A120" s="122" t="s">
        <v>116</v>
      </c>
      <c r="B120" s="123"/>
      <c r="C120" s="123"/>
      <c r="D120" s="83">
        <v>0</v>
      </c>
      <c r="E120" s="123"/>
      <c r="F120" s="124"/>
      <c r="G120" s="123">
        <f t="shared" si="6"/>
        <v>0</v>
      </c>
      <c r="H120" s="124">
        <f t="shared" si="7"/>
        <v>0</v>
      </c>
      <c r="I120" s="9">
        <v>5581.9</v>
      </c>
      <c r="K120" s="70"/>
    </row>
    <row r="121" spans="1:11" s="32" customFormat="1" ht="15">
      <c r="A121" s="122" t="s">
        <v>140</v>
      </c>
      <c r="B121" s="123"/>
      <c r="C121" s="123"/>
      <c r="D121" s="99">
        <v>206703.16</v>
      </c>
      <c r="E121" s="123"/>
      <c r="F121" s="124"/>
      <c r="G121" s="123">
        <f t="shared" si="6"/>
        <v>37.03</v>
      </c>
      <c r="H121" s="124">
        <f t="shared" si="7"/>
        <v>3.09</v>
      </c>
      <c r="I121" s="9">
        <v>5581.9</v>
      </c>
      <c r="K121" s="70"/>
    </row>
    <row r="122" spans="1:11" s="32" customFormat="1" ht="15">
      <c r="A122" s="122" t="s">
        <v>160</v>
      </c>
      <c r="B122" s="123"/>
      <c r="C122" s="123"/>
      <c r="D122" s="99">
        <v>22351.08</v>
      </c>
      <c r="E122" s="123"/>
      <c r="F122" s="124"/>
      <c r="G122" s="123">
        <f t="shared" si="6"/>
        <v>4</v>
      </c>
      <c r="H122" s="124">
        <v>7.16</v>
      </c>
      <c r="I122" s="9">
        <v>5581.9</v>
      </c>
      <c r="K122" s="70"/>
    </row>
    <row r="123" spans="1:11" s="32" customFormat="1" ht="15">
      <c r="A123" s="122" t="s">
        <v>142</v>
      </c>
      <c r="B123" s="123"/>
      <c r="C123" s="123"/>
      <c r="D123" s="83">
        <v>0</v>
      </c>
      <c r="E123" s="123"/>
      <c r="F123" s="124"/>
      <c r="G123" s="123">
        <f t="shared" si="6"/>
        <v>0</v>
      </c>
      <c r="H123" s="124">
        <v>0.74</v>
      </c>
      <c r="I123" s="9">
        <v>5581.9</v>
      </c>
      <c r="K123" s="70"/>
    </row>
    <row r="124" spans="1:11" s="32" customFormat="1" ht="15">
      <c r="A124" s="122" t="s">
        <v>143</v>
      </c>
      <c r="B124" s="123"/>
      <c r="C124" s="123"/>
      <c r="D124" s="99">
        <v>27330.15</v>
      </c>
      <c r="E124" s="123"/>
      <c r="F124" s="124"/>
      <c r="G124" s="123">
        <f t="shared" si="6"/>
        <v>4.9</v>
      </c>
      <c r="H124" s="124">
        <f t="shared" si="7"/>
        <v>0.41</v>
      </c>
      <c r="I124" s="9">
        <v>5581.9</v>
      </c>
      <c r="K124" s="70"/>
    </row>
    <row r="125" spans="1:11" s="32" customFormat="1" ht="15">
      <c r="A125" s="122" t="s">
        <v>144</v>
      </c>
      <c r="B125" s="123"/>
      <c r="C125" s="123"/>
      <c r="D125" s="83">
        <v>0</v>
      </c>
      <c r="E125" s="123"/>
      <c r="F125" s="124"/>
      <c r="G125" s="123">
        <f t="shared" si="6"/>
        <v>0</v>
      </c>
      <c r="H125" s="124">
        <f t="shared" si="7"/>
        <v>0</v>
      </c>
      <c r="I125" s="9">
        <v>6517.9</v>
      </c>
      <c r="K125" s="70"/>
    </row>
    <row r="126" spans="1:11" s="32" customFormat="1" ht="15">
      <c r="A126" s="122" t="s">
        <v>152</v>
      </c>
      <c r="B126" s="123"/>
      <c r="C126" s="123"/>
      <c r="D126" s="83">
        <v>0</v>
      </c>
      <c r="E126" s="123"/>
      <c r="F126" s="124"/>
      <c r="G126" s="123">
        <f t="shared" si="6"/>
        <v>0</v>
      </c>
      <c r="H126" s="124">
        <f t="shared" si="7"/>
        <v>0</v>
      </c>
      <c r="I126" s="9">
        <v>6517.9</v>
      </c>
      <c r="K126" s="70"/>
    </row>
    <row r="127" spans="1:11" s="32" customFormat="1" ht="25.5">
      <c r="A127" s="122" t="s">
        <v>145</v>
      </c>
      <c r="B127" s="123"/>
      <c r="C127" s="123"/>
      <c r="D127" s="83">
        <v>0</v>
      </c>
      <c r="E127" s="123"/>
      <c r="F127" s="124"/>
      <c r="G127" s="123">
        <f t="shared" si="6"/>
        <v>0</v>
      </c>
      <c r="H127" s="124">
        <f t="shared" si="7"/>
        <v>0</v>
      </c>
      <c r="I127" s="9">
        <v>6517.9</v>
      </c>
      <c r="K127" s="70"/>
    </row>
    <row r="128" spans="1:11" s="32" customFormat="1" ht="15">
      <c r="A128" s="122" t="s">
        <v>146</v>
      </c>
      <c r="B128" s="123"/>
      <c r="C128" s="123"/>
      <c r="D128" s="83">
        <v>0</v>
      </c>
      <c r="E128" s="123"/>
      <c r="F128" s="124"/>
      <c r="G128" s="123">
        <f t="shared" si="6"/>
        <v>0</v>
      </c>
      <c r="H128" s="124">
        <f t="shared" si="7"/>
        <v>0</v>
      </c>
      <c r="I128" s="9">
        <v>6517.9</v>
      </c>
      <c r="K128" s="70"/>
    </row>
    <row r="129" spans="1:11" s="32" customFormat="1" ht="15">
      <c r="A129" s="125" t="s">
        <v>147</v>
      </c>
      <c r="B129" s="126"/>
      <c r="C129" s="126"/>
      <c r="D129" s="126">
        <v>0</v>
      </c>
      <c r="E129" s="126"/>
      <c r="F129" s="126"/>
      <c r="G129" s="126">
        <f t="shared" si="6"/>
        <v>0</v>
      </c>
      <c r="H129" s="126">
        <f t="shared" si="7"/>
        <v>0</v>
      </c>
      <c r="I129" s="9">
        <v>6517.9</v>
      </c>
      <c r="K129" s="70"/>
    </row>
    <row r="130" spans="1:11" s="32" customFormat="1" ht="15">
      <c r="A130" s="125" t="s">
        <v>148</v>
      </c>
      <c r="B130" s="126"/>
      <c r="C130" s="126"/>
      <c r="D130" s="126">
        <v>0</v>
      </c>
      <c r="E130" s="126"/>
      <c r="F130" s="126"/>
      <c r="G130" s="126">
        <f t="shared" si="6"/>
        <v>0</v>
      </c>
      <c r="H130" s="126">
        <f t="shared" si="7"/>
        <v>0</v>
      </c>
      <c r="I130" s="9">
        <v>6517.9</v>
      </c>
      <c r="K130" s="70"/>
    </row>
    <row r="131" spans="1:11" s="32" customFormat="1" ht="15">
      <c r="A131" s="125" t="s">
        <v>149</v>
      </c>
      <c r="B131" s="126"/>
      <c r="C131" s="126"/>
      <c r="D131" s="126">
        <v>0</v>
      </c>
      <c r="E131" s="126"/>
      <c r="F131" s="126"/>
      <c r="G131" s="126">
        <f t="shared" si="6"/>
        <v>0</v>
      </c>
      <c r="H131" s="126">
        <f t="shared" si="7"/>
        <v>0</v>
      </c>
      <c r="I131" s="9">
        <v>6517.9</v>
      </c>
      <c r="K131" s="70"/>
    </row>
    <row r="132" spans="1:11" s="32" customFormat="1" ht="15">
      <c r="A132" s="125" t="s">
        <v>150</v>
      </c>
      <c r="B132" s="126"/>
      <c r="C132" s="126"/>
      <c r="D132" s="126">
        <v>0</v>
      </c>
      <c r="E132" s="126"/>
      <c r="F132" s="126"/>
      <c r="G132" s="126">
        <f t="shared" si="6"/>
        <v>0</v>
      </c>
      <c r="H132" s="126">
        <f t="shared" si="7"/>
        <v>0</v>
      </c>
      <c r="I132" s="9">
        <v>5581.9</v>
      </c>
      <c r="K132" s="70"/>
    </row>
    <row r="133" spans="1:11" s="32" customFormat="1" ht="16.5" customHeight="1">
      <c r="A133" s="127" t="s">
        <v>151</v>
      </c>
      <c r="B133" s="128"/>
      <c r="C133" s="128"/>
      <c r="D133" s="128">
        <v>0</v>
      </c>
      <c r="E133" s="128"/>
      <c r="F133" s="128"/>
      <c r="G133" s="126">
        <f t="shared" si="6"/>
        <v>0</v>
      </c>
      <c r="H133" s="126">
        <f t="shared" si="7"/>
        <v>0</v>
      </c>
      <c r="I133" s="32">
        <v>5581.9</v>
      </c>
      <c r="K133" s="70"/>
    </row>
    <row r="134" spans="1:11" s="32" customFormat="1" ht="30.75" customHeight="1">
      <c r="A134" s="127" t="s">
        <v>153</v>
      </c>
      <c r="B134" s="129" t="s">
        <v>157</v>
      </c>
      <c r="C134" s="128"/>
      <c r="D134" s="128">
        <v>0</v>
      </c>
      <c r="E134" s="128"/>
      <c r="F134" s="128"/>
      <c r="G134" s="126">
        <f t="shared" si="6"/>
        <v>0</v>
      </c>
      <c r="H134" s="126">
        <v>63.86</v>
      </c>
      <c r="I134" s="32">
        <v>5581.9</v>
      </c>
      <c r="K134" s="70"/>
    </row>
    <row r="135" spans="1:11" s="32" customFormat="1" ht="12.75">
      <c r="A135" s="31"/>
      <c r="K135" s="70"/>
    </row>
    <row r="136" spans="1:11" s="32" customFormat="1" ht="13.5" thickBot="1">
      <c r="A136" s="31"/>
      <c r="K136" s="70"/>
    </row>
    <row r="137" spans="1:11" s="60" customFormat="1" ht="20.25" thickBot="1">
      <c r="A137" s="56" t="s">
        <v>105</v>
      </c>
      <c r="B137" s="57"/>
      <c r="C137" s="57" t="e">
        <f>F137*12</f>
        <v>#REF!</v>
      </c>
      <c r="D137" s="58">
        <f>D108+D114</f>
        <v>1917273.34</v>
      </c>
      <c r="E137" s="58" t="e">
        <f>E108+E114</f>
        <v>#REF!</v>
      </c>
      <c r="F137" s="58" t="e">
        <f>F108+F114</f>
        <v>#REF!</v>
      </c>
      <c r="G137" s="58">
        <f>G108+G114</f>
        <v>62.26</v>
      </c>
      <c r="H137" s="58">
        <f>H108+H114</f>
        <v>83.9</v>
      </c>
      <c r="K137" s="71"/>
    </row>
    <row r="138" spans="1:11" s="32" customFormat="1" ht="12.75">
      <c r="A138" s="31"/>
      <c r="K138" s="70"/>
    </row>
    <row r="139" spans="1:11" s="32" customFormat="1" ht="12.75">
      <c r="A139" s="31"/>
      <c r="K139" s="70"/>
    </row>
    <row r="140" spans="1:11" s="32" customFormat="1" ht="12.75">
      <c r="A140" s="31"/>
      <c r="K140" s="70"/>
    </row>
    <row r="141" spans="1:11" s="36" customFormat="1" ht="18.75">
      <c r="A141" s="33"/>
      <c r="B141" s="34"/>
      <c r="C141" s="35"/>
      <c r="D141" s="35"/>
      <c r="E141" s="35"/>
      <c r="F141" s="35"/>
      <c r="G141" s="35"/>
      <c r="H141" s="35"/>
      <c r="K141" s="72"/>
    </row>
    <row r="142" spans="1:11" s="30" customFormat="1" ht="19.5">
      <c r="A142" s="37"/>
      <c r="B142" s="38"/>
      <c r="C142" s="38"/>
      <c r="D142" s="38"/>
      <c r="E142" s="38"/>
      <c r="F142" s="38"/>
      <c r="G142" s="38"/>
      <c r="H142" s="38"/>
      <c r="K142" s="69"/>
    </row>
    <row r="143" spans="1:11" s="32" customFormat="1" ht="14.25">
      <c r="A143" s="208" t="s">
        <v>31</v>
      </c>
      <c r="B143" s="208"/>
      <c r="C143" s="208"/>
      <c r="D143" s="208"/>
      <c r="E143" s="208"/>
      <c r="F143" s="208"/>
      <c r="K143" s="70"/>
    </row>
    <row r="144" s="32" customFormat="1" ht="12.75">
      <c r="K144" s="70"/>
    </row>
    <row r="145" spans="1:11" s="32" customFormat="1" ht="12.75">
      <c r="A145" s="31" t="s">
        <v>32</v>
      </c>
      <c r="K145" s="70"/>
    </row>
    <row r="146" s="32" customFormat="1" ht="12.75">
      <c r="K146" s="70"/>
    </row>
    <row r="147" s="32" customFormat="1" ht="12.75">
      <c r="K147" s="70"/>
    </row>
    <row r="148" s="32" customFormat="1" ht="12.75">
      <c r="K148" s="70"/>
    </row>
    <row r="149" s="32" customFormat="1" ht="12.75">
      <c r="K149" s="70"/>
    </row>
    <row r="150" s="32" customFormat="1" ht="12.75">
      <c r="K150" s="70"/>
    </row>
    <row r="151" s="32" customFormat="1" ht="12.75">
      <c r="K151" s="70"/>
    </row>
    <row r="152" s="32" customFormat="1" ht="12.75">
      <c r="K152" s="70"/>
    </row>
    <row r="153" s="32" customFormat="1" ht="12.75">
      <c r="K153" s="70"/>
    </row>
    <row r="154" s="32" customFormat="1" ht="12.75">
      <c r="K154" s="70"/>
    </row>
    <row r="155" s="32" customFormat="1" ht="12.75">
      <c r="K155" s="70"/>
    </row>
    <row r="156" s="32" customFormat="1" ht="12.75">
      <c r="K156" s="70"/>
    </row>
    <row r="157" s="32" customFormat="1" ht="12.75">
      <c r="K157" s="70"/>
    </row>
    <row r="158" s="32" customFormat="1" ht="12.75">
      <c r="K158" s="70"/>
    </row>
    <row r="159" s="32" customFormat="1" ht="12.75">
      <c r="K159" s="70"/>
    </row>
    <row r="160" s="32" customFormat="1" ht="12.75">
      <c r="K160" s="70"/>
    </row>
    <row r="161" s="32" customFormat="1" ht="12.75">
      <c r="K161" s="70"/>
    </row>
    <row r="162" s="32" customFormat="1" ht="12.75">
      <c r="K162" s="70"/>
    </row>
    <row r="163" s="32" customFormat="1" ht="12.75">
      <c r="K163" s="70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3:F14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zoomScale="75" zoomScaleNormal="75" zoomScalePageLayoutView="0" workbookViewId="0" topLeftCell="A55">
      <selection activeCell="D107" sqref="D107"/>
    </sheetView>
  </sheetViews>
  <sheetFormatPr defaultColWidth="9.00390625" defaultRowHeight="12.75"/>
  <cols>
    <col min="1" max="1" width="72.75390625" style="61" customWidth="1"/>
    <col min="2" max="2" width="19.125" style="61" customWidth="1"/>
    <col min="3" max="3" width="13.875" style="61" hidden="1" customWidth="1"/>
    <col min="4" max="4" width="17.625" style="61" customWidth="1"/>
    <col min="5" max="5" width="13.875" style="61" hidden="1" customWidth="1"/>
    <col min="6" max="6" width="20.875" style="61" hidden="1" customWidth="1"/>
    <col min="7" max="7" width="13.875" style="61" customWidth="1"/>
    <col min="8" max="8" width="20.875" style="61" customWidth="1"/>
    <col min="9" max="9" width="15.375" style="61" customWidth="1"/>
    <col min="10" max="11" width="15.375" style="61" hidden="1" customWidth="1"/>
    <col min="12" max="14" width="15.375" style="61" customWidth="1"/>
    <col min="15" max="16384" width="9.125" style="61" customWidth="1"/>
  </cols>
  <sheetData>
    <row r="1" spans="1:8" ht="16.5" customHeight="1">
      <c r="A1" s="215" t="s">
        <v>0</v>
      </c>
      <c r="B1" s="216"/>
      <c r="C1" s="216"/>
      <c r="D1" s="216"/>
      <c r="E1" s="216"/>
      <c r="F1" s="216"/>
      <c r="G1" s="216"/>
      <c r="H1" s="216"/>
    </row>
    <row r="2" spans="2:8" ht="12.75" customHeight="1">
      <c r="B2" s="217" t="s">
        <v>1</v>
      </c>
      <c r="C2" s="217"/>
      <c r="D2" s="217"/>
      <c r="E2" s="217"/>
      <c r="F2" s="217"/>
      <c r="G2" s="216"/>
      <c r="H2" s="216"/>
    </row>
    <row r="3" spans="1:8" ht="14.25" customHeight="1">
      <c r="A3" s="130" t="s">
        <v>154</v>
      </c>
      <c r="B3" s="217" t="s">
        <v>2</v>
      </c>
      <c r="C3" s="217"/>
      <c r="D3" s="217"/>
      <c r="E3" s="217"/>
      <c r="F3" s="217"/>
      <c r="G3" s="216"/>
      <c r="H3" s="216"/>
    </row>
    <row r="4" spans="2:8" ht="14.25" customHeight="1">
      <c r="B4" s="217" t="s">
        <v>41</v>
      </c>
      <c r="C4" s="217"/>
      <c r="D4" s="217"/>
      <c r="E4" s="217"/>
      <c r="F4" s="217"/>
      <c r="G4" s="216"/>
      <c r="H4" s="216"/>
    </row>
    <row r="5" spans="1:8" s="131" customFormat="1" ht="39.75" customHeight="1">
      <c r="A5" s="218"/>
      <c r="B5" s="219"/>
      <c r="C5" s="219"/>
      <c r="D5" s="219"/>
      <c r="E5" s="219"/>
      <c r="F5" s="219"/>
      <c r="G5" s="219"/>
      <c r="H5" s="219"/>
    </row>
    <row r="6" spans="1:8" s="131" customFormat="1" ht="33" customHeight="1">
      <c r="A6" s="220" t="s">
        <v>156</v>
      </c>
      <c r="B6" s="220"/>
      <c r="C6" s="220"/>
      <c r="D6" s="220"/>
      <c r="E6" s="220"/>
      <c r="F6" s="220"/>
      <c r="G6" s="220"/>
      <c r="H6" s="220"/>
    </row>
    <row r="7" spans="1:8" s="62" customFormat="1" ht="22.5" customHeight="1">
      <c r="A7" s="221" t="s">
        <v>3</v>
      </c>
      <c r="B7" s="221"/>
      <c r="C7" s="221"/>
      <c r="D7" s="221"/>
      <c r="E7" s="222"/>
      <c r="F7" s="222"/>
      <c r="G7" s="222"/>
      <c r="H7" s="222"/>
    </row>
    <row r="8" spans="1:8" s="63" customFormat="1" ht="18.75" customHeight="1">
      <c r="A8" s="198" t="s">
        <v>162</v>
      </c>
      <c r="B8" s="198"/>
      <c r="C8" s="198"/>
      <c r="D8" s="198"/>
      <c r="E8" s="199"/>
      <c r="F8" s="199"/>
      <c r="G8" s="199"/>
      <c r="H8" s="199"/>
    </row>
    <row r="9" spans="1:8" s="64" customFormat="1" ht="17.25" customHeight="1">
      <c r="A9" s="223" t="s">
        <v>33</v>
      </c>
      <c r="B9" s="223"/>
      <c r="C9" s="223"/>
      <c r="D9" s="223"/>
      <c r="E9" s="224"/>
      <c r="F9" s="224"/>
      <c r="G9" s="224"/>
      <c r="H9" s="224"/>
    </row>
    <row r="10" spans="1:8" s="63" customFormat="1" ht="30" customHeight="1" thickBot="1">
      <c r="A10" s="225" t="s">
        <v>90</v>
      </c>
      <c r="B10" s="225"/>
      <c r="C10" s="225"/>
      <c r="D10" s="225"/>
      <c r="E10" s="226"/>
      <c r="F10" s="226"/>
      <c r="G10" s="226"/>
      <c r="H10" s="226"/>
    </row>
    <row r="11" spans="1:8" s="65" customFormat="1" ht="139.5" customHeight="1" thickBot="1">
      <c r="A11" s="132" t="s">
        <v>4</v>
      </c>
      <c r="B11" s="133" t="s">
        <v>5</v>
      </c>
      <c r="C11" s="134" t="s">
        <v>6</v>
      </c>
      <c r="D11" s="134" t="s">
        <v>42</v>
      </c>
      <c r="E11" s="134" t="s">
        <v>6</v>
      </c>
      <c r="F11" s="135" t="s">
        <v>7</v>
      </c>
      <c r="G11" s="134" t="s">
        <v>6</v>
      </c>
      <c r="H11" s="135" t="s">
        <v>7</v>
      </c>
    </row>
    <row r="12" spans="1:8" s="66" customFormat="1" ht="12.75">
      <c r="A12" s="136"/>
      <c r="B12" s="137"/>
      <c r="C12" s="137">
        <v>3</v>
      </c>
      <c r="D12" s="138"/>
      <c r="E12" s="137">
        <v>3</v>
      </c>
      <c r="F12" s="139">
        <v>4</v>
      </c>
      <c r="G12" s="140"/>
      <c r="H12" s="141"/>
    </row>
    <row r="13" spans="1:8" s="66" customFormat="1" ht="49.5" customHeight="1">
      <c r="A13" s="227" t="s">
        <v>8</v>
      </c>
      <c r="B13" s="228"/>
      <c r="C13" s="228"/>
      <c r="D13" s="228"/>
      <c r="E13" s="228"/>
      <c r="F13" s="228"/>
      <c r="G13" s="229"/>
      <c r="H13" s="230"/>
    </row>
    <row r="14" spans="1:12" s="65" customFormat="1" ht="15">
      <c r="A14" s="142" t="s">
        <v>121</v>
      </c>
      <c r="B14" s="143"/>
      <c r="C14" s="46">
        <f>F14*12</f>
        <v>0</v>
      </c>
      <c r="D14" s="90">
        <f>G14*I14</f>
        <v>213005.3</v>
      </c>
      <c r="E14" s="91">
        <f>H14*12</f>
        <v>38.16</v>
      </c>
      <c r="F14" s="92"/>
      <c r="G14" s="91">
        <f>H14*12</f>
        <v>38.16</v>
      </c>
      <c r="H14" s="91">
        <f>H19+H23</f>
        <v>3.18</v>
      </c>
      <c r="I14" s="65">
        <v>5581.9</v>
      </c>
      <c r="J14" s="65">
        <v>1.07</v>
      </c>
      <c r="K14" s="65">
        <v>2.24</v>
      </c>
      <c r="L14" s="65">
        <v>6517.9</v>
      </c>
    </row>
    <row r="15" spans="1:8" s="67" customFormat="1" ht="29.25" customHeight="1">
      <c r="A15" s="170" t="s">
        <v>91</v>
      </c>
      <c r="B15" s="88" t="s">
        <v>92</v>
      </c>
      <c r="C15" s="88"/>
      <c r="D15" s="87"/>
      <c r="E15" s="88"/>
      <c r="F15" s="89"/>
      <c r="G15" s="88"/>
      <c r="H15" s="88"/>
    </row>
    <row r="16" spans="1:8" s="67" customFormat="1" ht="15">
      <c r="A16" s="170" t="s">
        <v>93</v>
      </c>
      <c r="B16" s="88" t="s">
        <v>92</v>
      </c>
      <c r="C16" s="88"/>
      <c r="D16" s="87"/>
      <c r="E16" s="88"/>
      <c r="F16" s="89"/>
      <c r="G16" s="88"/>
      <c r="H16" s="88"/>
    </row>
    <row r="17" spans="1:8" s="67" customFormat="1" ht="15">
      <c r="A17" s="170" t="s">
        <v>94</v>
      </c>
      <c r="B17" s="88" t="s">
        <v>95</v>
      </c>
      <c r="C17" s="88"/>
      <c r="D17" s="87"/>
      <c r="E17" s="88"/>
      <c r="F17" s="89"/>
      <c r="G17" s="88"/>
      <c r="H17" s="88"/>
    </row>
    <row r="18" spans="1:8" s="67" customFormat="1" ht="15">
      <c r="A18" s="170" t="s">
        <v>96</v>
      </c>
      <c r="B18" s="88" t="s">
        <v>92</v>
      </c>
      <c r="C18" s="88"/>
      <c r="D18" s="87"/>
      <c r="E18" s="88"/>
      <c r="F18" s="89"/>
      <c r="G18" s="88"/>
      <c r="H18" s="88"/>
    </row>
    <row r="19" spans="1:8" s="67" customFormat="1" ht="15">
      <c r="A19" s="171" t="s">
        <v>123</v>
      </c>
      <c r="B19" s="88"/>
      <c r="C19" s="88"/>
      <c r="D19" s="87"/>
      <c r="E19" s="88"/>
      <c r="F19" s="89"/>
      <c r="G19" s="88"/>
      <c r="H19" s="91">
        <v>2.83</v>
      </c>
    </row>
    <row r="20" spans="1:8" s="67" customFormat="1" ht="15">
      <c r="A20" s="170" t="s">
        <v>122</v>
      </c>
      <c r="B20" s="88" t="s">
        <v>92</v>
      </c>
      <c r="C20" s="88"/>
      <c r="D20" s="87"/>
      <c r="E20" s="88"/>
      <c r="F20" s="89"/>
      <c r="G20" s="88"/>
      <c r="H20" s="88">
        <v>0.12</v>
      </c>
    </row>
    <row r="21" spans="1:8" s="67" customFormat="1" ht="15">
      <c r="A21" s="170" t="s">
        <v>159</v>
      </c>
      <c r="B21" s="88" t="s">
        <v>92</v>
      </c>
      <c r="C21" s="88"/>
      <c r="D21" s="87"/>
      <c r="E21" s="88"/>
      <c r="F21" s="89"/>
      <c r="G21" s="88"/>
      <c r="H21" s="88">
        <v>0.11</v>
      </c>
    </row>
    <row r="22" spans="1:8" s="67" customFormat="1" ht="15">
      <c r="A22" s="170" t="s">
        <v>133</v>
      </c>
      <c r="B22" s="88" t="s">
        <v>92</v>
      </c>
      <c r="C22" s="88"/>
      <c r="D22" s="87"/>
      <c r="E22" s="88"/>
      <c r="F22" s="89"/>
      <c r="G22" s="88"/>
      <c r="H22" s="88">
        <v>0.12</v>
      </c>
    </row>
    <row r="23" spans="1:8" s="67" customFormat="1" ht="15">
      <c r="A23" s="171" t="s">
        <v>123</v>
      </c>
      <c r="B23" s="88"/>
      <c r="C23" s="88"/>
      <c r="D23" s="87"/>
      <c r="E23" s="88"/>
      <c r="F23" s="89"/>
      <c r="G23" s="88"/>
      <c r="H23" s="91">
        <f>H20+H21+H22</f>
        <v>0.35</v>
      </c>
    </row>
    <row r="24" spans="1:11" s="65" customFormat="1" ht="30">
      <c r="A24" s="171" t="s">
        <v>10</v>
      </c>
      <c r="B24" s="91"/>
      <c r="C24" s="91">
        <f>F24*12</f>
        <v>0</v>
      </c>
      <c r="D24" s="90">
        <f>G24*I24</f>
        <v>139994.05</v>
      </c>
      <c r="E24" s="91">
        <f>H24*12</f>
        <v>25.08</v>
      </c>
      <c r="F24" s="92"/>
      <c r="G24" s="91">
        <f>H24*12</f>
        <v>25.08</v>
      </c>
      <c r="H24" s="91">
        <v>2.09</v>
      </c>
      <c r="I24" s="65">
        <v>5581.9</v>
      </c>
      <c r="J24" s="65">
        <v>1.07</v>
      </c>
      <c r="K24" s="65">
        <v>1.65</v>
      </c>
    </row>
    <row r="25" spans="1:8" s="65" customFormat="1" ht="15">
      <c r="A25" s="172" t="s">
        <v>97</v>
      </c>
      <c r="B25" s="147" t="s">
        <v>11</v>
      </c>
      <c r="C25" s="91"/>
      <c r="D25" s="90"/>
      <c r="E25" s="91"/>
      <c r="F25" s="92"/>
      <c r="G25" s="91"/>
      <c r="H25" s="91"/>
    </row>
    <row r="26" spans="1:8" s="65" customFormat="1" ht="15">
      <c r="A26" s="172" t="s">
        <v>98</v>
      </c>
      <c r="B26" s="147" t="s">
        <v>11</v>
      </c>
      <c r="C26" s="91"/>
      <c r="D26" s="90"/>
      <c r="E26" s="91"/>
      <c r="F26" s="92"/>
      <c r="G26" s="91"/>
      <c r="H26" s="91"/>
    </row>
    <row r="27" spans="1:8" s="65" customFormat="1" ht="15">
      <c r="A27" s="173" t="s">
        <v>109</v>
      </c>
      <c r="B27" s="174" t="s">
        <v>110</v>
      </c>
      <c r="C27" s="91"/>
      <c r="D27" s="90"/>
      <c r="E27" s="91"/>
      <c r="F27" s="92"/>
      <c r="G27" s="91"/>
      <c r="H27" s="91"/>
    </row>
    <row r="28" spans="1:8" s="65" customFormat="1" ht="15">
      <c r="A28" s="172" t="s">
        <v>99</v>
      </c>
      <c r="B28" s="147" t="s">
        <v>11</v>
      </c>
      <c r="C28" s="91"/>
      <c r="D28" s="90"/>
      <c r="E28" s="91"/>
      <c r="F28" s="92"/>
      <c r="G28" s="91"/>
      <c r="H28" s="91"/>
    </row>
    <row r="29" spans="1:8" s="65" customFormat="1" ht="25.5">
      <c r="A29" s="172" t="s">
        <v>100</v>
      </c>
      <c r="B29" s="147" t="s">
        <v>12</v>
      </c>
      <c r="C29" s="91"/>
      <c r="D29" s="90"/>
      <c r="E29" s="91"/>
      <c r="F29" s="92"/>
      <c r="G29" s="91"/>
      <c r="H29" s="91"/>
    </row>
    <row r="30" spans="1:8" s="65" customFormat="1" ht="15">
      <c r="A30" s="172" t="s">
        <v>101</v>
      </c>
      <c r="B30" s="147" t="s">
        <v>11</v>
      </c>
      <c r="C30" s="91"/>
      <c r="D30" s="90"/>
      <c r="E30" s="91"/>
      <c r="F30" s="92"/>
      <c r="G30" s="91"/>
      <c r="H30" s="91"/>
    </row>
    <row r="31" spans="1:8" s="67" customFormat="1" ht="15">
      <c r="A31" s="175" t="s">
        <v>102</v>
      </c>
      <c r="B31" s="152" t="s">
        <v>11</v>
      </c>
      <c r="C31" s="91"/>
      <c r="D31" s="90"/>
      <c r="E31" s="91"/>
      <c r="F31" s="92"/>
      <c r="G31" s="91"/>
      <c r="H31" s="91"/>
    </row>
    <row r="32" spans="1:8" s="65" customFormat="1" ht="26.25" thickBot="1">
      <c r="A32" s="176" t="s">
        <v>103</v>
      </c>
      <c r="B32" s="177" t="s">
        <v>104</v>
      </c>
      <c r="C32" s="91"/>
      <c r="D32" s="90"/>
      <c r="E32" s="91"/>
      <c r="F32" s="92"/>
      <c r="G32" s="91"/>
      <c r="H32" s="91"/>
    </row>
    <row r="33" spans="1:12" s="145" customFormat="1" ht="21" customHeight="1">
      <c r="A33" s="178" t="s">
        <v>13</v>
      </c>
      <c r="B33" s="146" t="s">
        <v>14</v>
      </c>
      <c r="C33" s="91">
        <f>F33*12</f>
        <v>0</v>
      </c>
      <c r="D33" s="90">
        <f>G33*I33</f>
        <v>50237.1</v>
      </c>
      <c r="E33" s="91">
        <f aca="true" t="shared" si="0" ref="E33:E40">H33*12</f>
        <v>9</v>
      </c>
      <c r="F33" s="144"/>
      <c r="G33" s="91">
        <f>H33*12</f>
        <v>9</v>
      </c>
      <c r="H33" s="91">
        <v>0.75</v>
      </c>
      <c r="I33" s="65">
        <v>5581.9</v>
      </c>
      <c r="J33" s="65">
        <v>1.07</v>
      </c>
      <c r="K33" s="65">
        <v>0.6</v>
      </c>
      <c r="L33" s="145">
        <v>6517.9</v>
      </c>
    </row>
    <row r="34" spans="1:12" s="65" customFormat="1" ht="18.75" customHeight="1">
      <c r="A34" s="178" t="s">
        <v>15</v>
      </c>
      <c r="B34" s="146" t="s">
        <v>16</v>
      </c>
      <c r="C34" s="91">
        <f>F34*12</f>
        <v>0</v>
      </c>
      <c r="D34" s="90">
        <f>G34*I34</f>
        <v>164107.86</v>
      </c>
      <c r="E34" s="91">
        <f t="shared" si="0"/>
        <v>29.4</v>
      </c>
      <c r="F34" s="144"/>
      <c r="G34" s="91">
        <f>H34*12</f>
        <v>29.4</v>
      </c>
      <c r="H34" s="91">
        <v>2.45</v>
      </c>
      <c r="I34" s="65">
        <v>5581.9</v>
      </c>
      <c r="J34" s="65">
        <v>1.07</v>
      </c>
      <c r="K34" s="65">
        <v>1.94</v>
      </c>
      <c r="L34" s="65">
        <v>6517.9</v>
      </c>
    </row>
    <row r="35" spans="1:11" s="65" customFormat="1" ht="21.75" customHeight="1">
      <c r="A35" s="178" t="s">
        <v>34</v>
      </c>
      <c r="B35" s="146" t="s">
        <v>11</v>
      </c>
      <c r="C35" s="91">
        <f>F35*12</f>
        <v>0</v>
      </c>
      <c r="D35" s="90">
        <f>G35*I35</f>
        <v>113870.76</v>
      </c>
      <c r="E35" s="91">
        <f t="shared" si="0"/>
        <v>20.4</v>
      </c>
      <c r="F35" s="144"/>
      <c r="G35" s="91">
        <f>H35*12</f>
        <v>20.4</v>
      </c>
      <c r="H35" s="91">
        <v>1.7</v>
      </c>
      <c r="I35" s="65">
        <v>5581.9</v>
      </c>
      <c r="J35" s="65">
        <v>1.07</v>
      </c>
      <c r="K35" s="65">
        <v>1.35</v>
      </c>
    </row>
    <row r="36" spans="1:9" s="65" customFormat="1" ht="45.75" customHeight="1">
      <c r="A36" s="178" t="s">
        <v>111</v>
      </c>
      <c r="B36" s="146" t="s">
        <v>124</v>
      </c>
      <c r="C36" s="91"/>
      <c r="D36" s="90">
        <f>3765.29*3</f>
        <v>11295.87</v>
      </c>
      <c r="E36" s="91"/>
      <c r="F36" s="144"/>
      <c r="G36" s="91">
        <f>D36/I36</f>
        <v>2.02</v>
      </c>
      <c r="H36" s="91">
        <f>G36/12</f>
        <v>0.17</v>
      </c>
      <c r="I36" s="65">
        <v>5581.9</v>
      </c>
    </row>
    <row r="37" spans="1:11" s="65" customFormat="1" ht="21" customHeight="1">
      <c r="A37" s="178" t="s">
        <v>35</v>
      </c>
      <c r="B37" s="146" t="s">
        <v>11</v>
      </c>
      <c r="C37" s="91">
        <f>F37*12</f>
        <v>0</v>
      </c>
      <c r="D37" s="90">
        <f>G37*I37</f>
        <v>132625.94</v>
      </c>
      <c r="E37" s="91">
        <f t="shared" si="0"/>
        <v>23.76</v>
      </c>
      <c r="F37" s="144"/>
      <c r="G37" s="91">
        <f>H37*12</f>
        <v>23.76</v>
      </c>
      <c r="H37" s="91">
        <v>1.98</v>
      </c>
      <c r="I37" s="65">
        <v>5581.9</v>
      </c>
      <c r="J37" s="65">
        <v>1.07</v>
      </c>
      <c r="K37" s="65">
        <v>1.57</v>
      </c>
    </row>
    <row r="38" spans="1:11" s="65" customFormat="1" ht="28.5">
      <c r="A38" s="178" t="s">
        <v>36</v>
      </c>
      <c r="B38" s="179" t="s">
        <v>37</v>
      </c>
      <c r="C38" s="91">
        <f>F38*12</f>
        <v>0</v>
      </c>
      <c r="D38" s="90">
        <f>G38*I38</f>
        <v>282667.42</v>
      </c>
      <c r="E38" s="91">
        <f t="shared" si="0"/>
        <v>50.64</v>
      </c>
      <c r="F38" s="144"/>
      <c r="G38" s="91">
        <f>H38*12</f>
        <v>50.64</v>
      </c>
      <c r="H38" s="91">
        <v>4.22</v>
      </c>
      <c r="I38" s="65">
        <v>5581.9</v>
      </c>
      <c r="J38" s="65">
        <v>1.07</v>
      </c>
      <c r="K38" s="65">
        <v>3.35</v>
      </c>
    </row>
    <row r="39" spans="1:12" s="66" customFormat="1" ht="30">
      <c r="A39" s="178" t="s">
        <v>59</v>
      </c>
      <c r="B39" s="146" t="s">
        <v>9</v>
      </c>
      <c r="C39" s="146"/>
      <c r="D39" s="90">
        <f>2042.21*I39/L39</f>
        <v>1748.94</v>
      </c>
      <c r="E39" s="146">
        <f t="shared" si="0"/>
        <v>0.36</v>
      </c>
      <c r="F39" s="144"/>
      <c r="G39" s="91">
        <f>D39/I39</f>
        <v>0.31</v>
      </c>
      <c r="H39" s="91">
        <f>G39/12</f>
        <v>0.03</v>
      </c>
      <c r="I39" s="65">
        <v>5581.9</v>
      </c>
      <c r="J39" s="65">
        <v>1.07</v>
      </c>
      <c r="K39" s="65">
        <v>0.02</v>
      </c>
      <c r="L39" s="66">
        <v>6517.9</v>
      </c>
    </row>
    <row r="40" spans="1:12" s="66" customFormat="1" ht="30.75" customHeight="1">
      <c r="A40" s="178" t="s">
        <v>82</v>
      </c>
      <c r="B40" s="146" t="s">
        <v>9</v>
      </c>
      <c r="C40" s="146"/>
      <c r="D40" s="90">
        <f>4084.42*I40/L40</f>
        <v>3497.88</v>
      </c>
      <c r="E40" s="146">
        <f t="shared" si="0"/>
        <v>0.6</v>
      </c>
      <c r="F40" s="144"/>
      <c r="G40" s="91">
        <f>D40/I40</f>
        <v>0.63</v>
      </c>
      <c r="H40" s="91">
        <f>G40/12</f>
        <v>0.05</v>
      </c>
      <c r="I40" s="65">
        <v>5581.9</v>
      </c>
      <c r="J40" s="65">
        <v>1.07</v>
      </c>
      <c r="K40" s="65">
        <v>0.04</v>
      </c>
      <c r="L40" s="66">
        <v>6517.9</v>
      </c>
    </row>
    <row r="41" spans="1:12" s="66" customFormat="1" ht="18.75" customHeight="1">
      <c r="A41" s="178" t="s">
        <v>60</v>
      </c>
      <c r="B41" s="146" t="s">
        <v>9</v>
      </c>
      <c r="C41" s="146"/>
      <c r="D41" s="90">
        <f>12896.1*I41/L41</f>
        <v>11044.16</v>
      </c>
      <c r="E41" s="146"/>
      <c r="F41" s="144"/>
      <c r="G41" s="91">
        <f>D41/I41</f>
        <v>1.98</v>
      </c>
      <c r="H41" s="91">
        <f>G41/12</f>
        <v>0.17</v>
      </c>
      <c r="I41" s="65">
        <v>5581.9</v>
      </c>
      <c r="J41" s="65">
        <v>1.07</v>
      </c>
      <c r="K41" s="65">
        <v>0.13</v>
      </c>
      <c r="L41" s="66">
        <v>6517.9</v>
      </c>
    </row>
    <row r="42" spans="1:11" s="66" customFormat="1" ht="30" hidden="1">
      <c r="A42" s="178" t="s">
        <v>61</v>
      </c>
      <c r="B42" s="146" t="s">
        <v>12</v>
      </c>
      <c r="C42" s="146"/>
      <c r="D42" s="90">
        <f>G42*I42</f>
        <v>0</v>
      </c>
      <c r="E42" s="146"/>
      <c r="F42" s="144"/>
      <c r="G42" s="91">
        <f>D42/I42</f>
        <v>1.79</v>
      </c>
      <c r="H42" s="91">
        <f>G42/12</f>
        <v>0.15</v>
      </c>
      <c r="I42" s="65">
        <v>6517.9</v>
      </c>
      <c r="J42" s="65">
        <v>1.07</v>
      </c>
      <c r="K42" s="65">
        <v>0</v>
      </c>
    </row>
    <row r="43" spans="1:11" s="66" customFormat="1" ht="30">
      <c r="A43" s="178" t="s">
        <v>23</v>
      </c>
      <c r="B43" s="146"/>
      <c r="C43" s="146">
        <f>F43*12</f>
        <v>0</v>
      </c>
      <c r="D43" s="90">
        <f>G43*I43</f>
        <v>14066.39</v>
      </c>
      <c r="E43" s="146">
        <f>H43*12</f>
        <v>2.52</v>
      </c>
      <c r="F43" s="144"/>
      <c r="G43" s="91">
        <f>H43*12</f>
        <v>2.52</v>
      </c>
      <c r="H43" s="91">
        <v>0.21</v>
      </c>
      <c r="I43" s="65">
        <v>5581.9</v>
      </c>
      <c r="J43" s="65">
        <v>1.07</v>
      </c>
      <c r="K43" s="65">
        <v>0.14</v>
      </c>
    </row>
    <row r="44" spans="1:12" s="65" customFormat="1" ht="20.25" customHeight="1">
      <c r="A44" s="178" t="s">
        <v>25</v>
      </c>
      <c r="B44" s="146" t="s">
        <v>26</v>
      </c>
      <c r="C44" s="146">
        <f>F44*12</f>
        <v>0</v>
      </c>
      <c r="D44" s="90">
        <f>G44*I44</f>
        <v>4018.97</v>
      </c>
      <c r="E44" s="146">
        <f>H44*12</f>
        <v>0.72</v>
      </c>
      <c r="F44" s="144"/>
      <c r="G44" s="91">
        <f>H44*12</f>
        <v>0.72</v>
      </c>
      <c r="H44" s="91">
        <v>0.06</v>
      </c>
      <c r="I44" s="65">
        <v>5581.9</v>
      </c>
      <c r="J44" s="65">
        <v>1.07</v>
      </c>
      <c r="K44" s="65">
        <v>0.03</v>
      </c>
      <c r="L44" s="65">
        <v>6517.9</v>
      </c>
    </row>
    <row r="45" spans="1:12" s="65" customFormat="1" ht="15.75" customHeight="1">
      <c r="A45" s="178" t="s">
        <v>27</v>
      </c>
      <c r="B45" s="111" t="s">
        <v>28</v>
      </c>
      <c r="C45" s="111">
        <f>F45*12</f>
        <v>0</v>
      </c>
      <c r="D45" s="90">
        <f>G45*I45</f>
        <v>2679.31</v>
      </c>
      <c r="E45" s="111">
        <f>H45*12</f>
        <v>0.48</v>
      </c>
      <c r="F45" s="112"/>
      <c r="G45" s="91">
        <f>12*H45</f>
        <v>0.48</v>
      </c>
      <c r="H45" s="91">
        <v>0.04</v>
      </c>
      <c r="I45" s="65">
        <v>5581.9</v>
      </c>
      <c r="J45" s="65">
        <v>1.07</v>
      </c>
      <c r="K45" s="65">
        <v>0.02</v>
      </c>
      <c r="L45" s="65">
        <v>6517.9</v>
      </c>
    </row>
    <row r="46" spans="1:12" s="145" customFormat="1" ht="30">
      <c r="A46" s="178" t="s">
        <v>24</v>
      </c>
      <c r="B46" s="146" t="s">
        <v>106</v>
      </c>
      <c r="C46" s="146">
        <f>F46*12</f>
        <v>0</v>
      </c>
      <c r="D46" s="90">
        <f>G46*I46</f>
        <v>3349.14</v>
      </c>
      <c r="E46" s="146">
        <f>H46*12</f>
        <v>0.6</v>
      </c>
      <c r="F46" s="144"/>
      <c r="G46" s="91">
        <f>12*H46</f>
        <v>0.6</v>
      </c>
      <c r="H46" s="91">
        <v>0.05</v>
      </c>
      <c r="I46" s="65">
        <v>5581.9</v>
      </c>
      <c r="J46" s="65">
        <v>1.07</v>
      </c>
      <c r="K46" s="65">
        <v>0.03</v>
      </c>
      <c r="L46" s="145">
        <v>6517.9</v>
      </c>
    </row>
    <row r="47" spans="1:11" s="145" customFormat="1" ht="15">
      <c r="A47" s="178" t="s">
        <v>43</v>
      </c>
      <c r="B47" s="146"/>
      <c r="C47" s="91"/>
      <c r="D47" s="91">
        <f>D48+D49+D50+D51+D52+D53+D54+D55+D56+D57+D58+D60</f>
        <v>78174.07</v>
      </c>
      <c r="E47" s="91"/>
      <c r="F47" s="144"/>
      <c r="G47" s="91">
        <f>D47/I47</f>
        <v>14</v>
      </c>
      <c r="H47" s="91">
        <f>G47/12</f>
        <v>1.17</v>
      </c>
      <c r="I47" s="65">
        <v>5581.9</v>
      </c>
      <c r="J47" s="65">
        <v>1.07</v>
      </c>
      <c r="K47" s="65">
        <v>0.62</v>
      </c>
    </row>
    <row r="48" spans="1:12" s="66" customFormat="1" ht="15">
      <c r="A48" s="180" t="s">
        <v>53</v>
      </c>
      <c r="B48" s="147" t="s">
        <v>17</v>
      </c>
      <c r="C48" s="147"/>
      <c r="D48" s="149">
        <f>434.25*I48/L48</f>
        <v>371.89</v>
      </c>
      <c r="E48" s="147"/>
      <c r="F48" s="148"/>
      <c r="G48" s="147"/>
      <c r="H48" s="147"/>
      <c r="I48" s="65">
        <v>5581.9</v>
      </c>
      <c r="J48" s="65">
        <v>1.07</v>
      </c>
      <c r="K48" s="65">
        <v>0.01</v>
      </c>
      <c r="L48" s="66">
        <v>6517.9</v>
      </c>
    </row>
    <row r="49" spans="1:12" s="66" customFormat="1" ht="15">
      <c r="A49" s="180" t="s">
        <v>18</v>
      </c>
      <c r="B49" s="147" t="s">
        <v>22</v>
      </c>
      <c r="C49" s="147">
        <f>F49*12</f>
        <v>0</v>
      </c>
      <c r="D49" s="149">
        <f>1378.44*I49/L49</f>
        <v>1180.49</v>
      </c>
      <c r="E49" s="147">
        <f>H49*12</f>
        <v>0</v>
      </c>
      <c r="F49" s="148"/>
      <c r="G49" s="147"/>
      <c r="H49" s="147"/>
      <c r="I49" s="65">
        <v>5581.9</v>
      </c>
      <c r="J49" s="65">
        <v>1.07</v>
      </c>
      <c r="K49" s="65">
        <v>0.01</v>
      </c>
      <c r="L49" s="66">
        <v>6517.9</v>
      </c>
    </row>
    <row r="50" spans="1:11" s="66" customFormat="1" ht="15">
      <c r="A50" s="180" t="s">
        <v>125</v>
      </c>
      <c r="B50" s="181" t="s">
        <v>17</v>
      </c>
      <c r="C50" s="147"/>
      <c r="D50" s="149">
        <v>2456.22</v>
      </c>
      <c r="E50" s="147"/>
      <c r="F50" s="148"/>
      <c r="G50" s="147"/>
      <c r="H50" s="147"/>
      <c r="I50" s="65">
        <v>5581.9</v>
      </c>
      <c r="J50" s="65"/>
      <c r="K50" s="65"/>
    </row>
    <row r="51" spans="1:11" s="66" customFormat="1" ht="15">
      <c r="A51" s="182" t="s">
        <v>134</v>
      </c>
      <c r="B51" s="183" t="s">
        <v>17</v>
      </c>
      <c r="C51" s="150"/>
      <c r="D51" s="163">
        <v>5453.31</v>
      </c>
      <c r="E51" s="147"/>
      <c r="F51" s="148"/>
      <c r="G51" s="147"/>
      <c r="H51" s="147"/>
      <c r="I51" s="65">
        <v>5581.9</v>
      </c>
      <c r="J51" s="65"/>
      <c r="K51" s="65"/>
    </row>
    <row r="52" spans="1:11" s="66" customFormat="1" ht="15">
      <c r="A52" s="180" t="s">
        <v>69</v>
      </c>
      <c r="B52" s="147" t="s">
        <v>17</v>
      </c>
      <c r="C52" s="147">
        <f>F52*12</f>
        <v>0</v>
      </c>
      <c r="D52" s="149">
        <v>2626.83</v>
      </c>
      <c r="E52" s="147">
        <f>H52*12</f>
        <v>0</v>
      </c>
      <c r="F52" s="148"/>
      <c r="G52" s="147"/>
      <c r="H52" s="147"/>
      <c r="I52" s="65">
        <v>5581.9</v>
      </c>
      <c r="J52" s="65">
        <v>1.07</v>
      </c>
      <c r="K52" s="65">
        <v>0.03</v>
      </c>
    </row>
    <row r="53" spans="1:11" s="66" customFormat="1" ht="15">
      <c r="A53" s="180" t="s">
        <v>19</v>
      </c>
      <c r="B53" s="147" t="s">
        <v>17</v>
      </c>
      <c r="C53" s="147">
        <f>F53*12</f>
        <v>0</v>
      </c>
      <c r="D53" s="149">
        <v>7807.43</v>
      </c>
      <c r="E53" s="147">
        <f>H53*12</f>
        <v>0</v>
      </c>
      <c r="F53" s="148"/>
      <c r="G53" s="147"/>
      <c r="H53" s="147"/>
      <c r="I53" s="65">
        <v>5581.9</v>
      </c>
      <c r="J53" s="65">
        <v>1.07</v>
      </c>
      <c r="K53" s="65">
        <v>0.1</v>
      </c>
    </row>
    <row r="54" spans="1:11" s="66" customFormat="1" ht="15">
      <c r="A54" s="180" t="s">
        <v>20</v>
      </c>
      <c r="B54" s="147" t="s">
        <v>17</v>
      </c>
      <c r="C54" s="147">
        <f>F54*12</f>
        <v>0</v>
      </c>
      <c r="D54" s="149">
        <v>918.95</v>
      </c>
      <c r="E54" s="147">
        <f>H54*12</f>
        <v>0</v>
      </c>
      <c r="F54" s="148"/>
      <c r="G54" s="147"/>
      <c r="H54" s="147"/>
      <c r="I54" s="65">
        <v>5581.9</v>
      </c>
      <c r="J54" s="65">
        <v>1.07</v>
      </c>
      <c r="K54" s="65">
        <v>0.01</v>
      </c>
    </row>
    <row r="55" spans="1:12" s="66" customFormat="1" ht="15">
      <c r="A55" s="180" t="s">
        <v>64</v>
      </c>
      <c r="B55" s="147" t="s">
        <v>17</v>
      </c>
      <c r="C55" s="147"/>
      <c r="D55" s="149">
        <f>1313.37*I55/L55</f>
        <v>1124.76</v>
      </c>
      <c r="E55" s="147"/>
      <c r="F55" s="148"/>
      <c r="G55" s="147"/>
      <c r="H55" s="147"/>
      <c r="I55" s="65">
        <v>5581.9</v>
      </c>
      <c r="J55" s="65">
        <v>1.07</v>
      </c>
      <c r="K55" s="65">
        <v>0.01</v>
      </c>
      <c r="L55" s="66">
        <v>6517.9</v>
      </c>
    </row>
    <row r="56" spans="1:11" s="66" customFormat="1" ht="15">
      <c r="A56" s="180" t="s">
        <v>65</v>
      </c>
      <c r="B56" s="147" t="s">
        <v>22</v>
      </c>
      <c r="C56" s="147"/>
      <c r="D56" s="149">
        <v>5253.69</v>
      </c>
      <c r="E56" s="147"/>
      <c r="F56" s="148"/>
      <c r="G56" s="147"/>
      <c r="H56" s="147"/>
      <c r="I56" s="65">
        <v>5581.9</v>
      </c>
      <c r="J56" s="65">
        <v>1.07</v>
      </c>
      <c r="K56" s="65">
        <v>0.06</v>
      </c>
    </row>
    <row r="57" spans="1:12" s="66" customFormat="1" ht="25.5">
      <c r="A57" s="180" t="s">
        <v>21</v>
      </c>
      <c r="B57" s="147" t="s">
        <v>17</v>
      </c>
      <c r="C57" s="147">
        <f>F57*12</f>
        <v>0</v>
      </c>
      <c r="D57" s="149">
        <f>5997.98*I57/L57</f>
        <v>5136.64</v>
      </c>
      <c r="E57" s="147">
        <f>H57*12</f>
        <v>0</v>
      </c>
      <c r="F57" s="148"/>
      <c r="G57" s="147"/>
      <c r="H57" s="147"/>
      <c r="I57" s="65">
        <v>5581.9</v>
      </c>
      <c r="J57" s="65">
        <v>1.07</v>
      </c>
      <c r="K57" s="65">
        <v>0.06</v>
      </c>
      <c r="L57" s="66">
        <v>6517.9</v>
      </c>
    </row>
    <row r="58" spans="1:12" s="66" customFormat="1" ht="15">
      <c r="A58" s="180" t="s">
        <v>112</v>
      </c>
      <c r="B58" s="147" t="s">
        <v>17</v>
      </c>
      <c r="C58" s="147"/>
      <c r="D58" s="149">
        <f>9031.86*I58/L58</f>
        <v>7734.84</v>
      </c>
      <c r="E58" s="147"/>
      <c r="F58" s="148"/>
      <c r="G58" s="147"/>
      <c r="H58" s="147"/>
      <c r="I58" s="65">
        <v>5581.9</v>
      </c>
      <c r="J58" s="65">
        <v>1.07</v>
      </c>
      <c r="K58" s="65">
        <v>0.01</v>
      </c>
      <c r="L58" s="66">
        <v>6517.9</v>
      </c>
    </row>
    <row r="59" spans="1:11" s="66" customFormat="1" ht="15" hidden="1">
      <c r="A59" s="180"/>
      <c r="B59" s="147"/>
      <c r="C59" s="147"/>
      <c r="D59" s="149"/>
      <c r="E59" s="147"/>
      <c r="F59" s="148"/>
      <c r="G59" s="147"/>
      <c r="H59" s="147"/>
      <c r="I59" s="65">
        <v>5581.9</v>
      </c>
      <c r="J59" s="65"/>
      <c r="K59" s="65"/>
    </row>
    <row r="60" spans="1:12" s="66" customFormat="1" ht="25.5">
      <c r="A60" s="182" t="s">
        <v>144</v>
      </c>
      <c r="B60" s="183" t="s">
        <v>12</v>
      </c>
      <c r="C60" s="150"/>
      <c r="D60" s="163">
        <f>44499.33*I60/L60</f>
        <v>38109.02</v>
      </c>
      <c r="E60" s="150"/>
      <c r="F60" s="148"/>
      <c r="G60" s="150"/>
      <c r="H60" s="150"/>
      <c r="I60" s="65">
        <v>5581.9</v>
      </c>
      <c r="J60" s="65"/>
      <c r="K60" s="65"/>
      <c r="L60" s="66">
        <v>6517.9</v>
      </c>
    </row>
    <row r="61" spans="1:11" s="145" customFormat="1" ht="30">
      <c r="A61" s="178" t="s">
        <v>49</v>
      </c>
      <c r="B61" s="146"/>
      <c r="C61" s="91"/>
      <c r="D61" s="91">
        <f>D70</f>
        <v>1254.07</v>
      </c>
      <c r="E61" s="91"/>
      <c r="F61" s="144"/>
      <c r="G61" s="91">
        <f>D61/I61</f>
        <v>0.22</v>
      </c>
      <c r="H61" s="91">
        <f>G61/12</f>
        <v>0.02</v>
      </c>
      <c r="I61" s="65">
        <v>5581.9</v>
      </c>
      <c r="J61" s="65">
        <v>1.07</v>
      </c>
      <c r="K61" s="65">
        <v>0.06</v>
      </c>
    </row>
    <row r="62" spans="1:11" s="66" customFormat="1" ht="15" hidden="1">
      <c r="A62" s="180" t="s">
        <v>44</v>
      </c>
      <c r="B62" s="147" t="s">
        <v>70</v>
      </c>
      <c r="C62" s="147"/>
      <c r="D62" s="149">
        <f aca="true" t="shared" si="1" ref="D62:D72">G62*I62</f>
        <v>0</v>
      </c>
      <c r="E62" s="147"/>
      <c r="F62" s="148"/>
      <c r="G62" s="147">
        <f aca="true" t="shared" si="2" ref="G62:G72">H62*12</f>
        <v>0</v>
      </c>
      <c r="H62" s="147">
        <v>0</v>
      </c>
      <c r="I62" s="65">
        <v>5581.7</v>
      </c>
      <c r="J62" s="65">
        <v>1.07</v>
      </c>
      <c r="K62" s="65">
        <v>0</v>
      </c>
    </row>
    <row r="63" spans="1:11" s="66" customFormat="1" ht="25.5" hidden="1">
      <c r="A63" s="180" t="s">
        <v>45</v>
      </c>
      <c r="B63" s="147" t="s">
        <v>54</v>
      </c>
      <c r="C63" s="147"/>
      <c r="D63" s="149">
        <f t="shared" si="1"/>
        <v>0</v>
      </c>
      <c r="E63" s="147"/>
      <c r="F63" s="148"/>
      <c r="G63" s="147">
        <f t="shared" si="2"/>
        <v>0</v>
      </c>
      <c r="H63" s="147">
        <v>0</v>
      </c>
      <c r="I63" s="65">
        <v>5581.7</v>
      </c>
      <c r="J63" s="65">
        <v>1.07</v>
      </c>
      <c r="K63" s="65">
        <v>0</v>
      </c>
    </row>
    <row r="64" spans="1:11" s="66" customFormat="1" ht="15" hidden="1">
      <c r="A64" s="180" t="s">
        <v>75</v>
      </c>
      <c r="B64" s="147" t="s">
        <v>74</v>
      </c>
      <c r="C64" s="147"/>
      <c r="D64" s="149">
        <f t="shared" si="1"/>
        <v>0</v>
      </c>
      <c r="E64" s="147"/>
      <c r="F64" s="148"/>
      <c r="G64" s="147">
        <f t="shared" si="2"/>
        <v>0</v>
      </c>
      <c r="H64" s="147">
        <v>0</v>
      </c>
      <c r="I64" s="65">
        <v>5581.7</v>
      </c>
      <c r="J64" s="65">
        <v>1.07</v>
      </c>
      <c r="K64" s="65">
        <v>0</v>
      </c>
    </row>
    <row r="65" spans="1:11" s="66" customFormat="1" ht="25.5" hidden="1">
      <c r="A65" s="180" t="s">
        <v>71</v>
      </c>
      <c r="B65" s="147" t="s">
        <v>72</v>
      </c>
      <c r="C65" s="147"/>
      <c r="D65" s="149">
        <f t="shared" si="1"/>
        <v>0</v>
      </c>
      <c r="E65" s="147"/>
      <c r="F65" s="148"/>
      <c r="G65" s="147">
        <f t="shared" si="2"/>
        <v>0</v>
      </c>
      <c r="H65" s="147">
        <v>0</v>
      </c>
      <c r="I65" s="65">
        <v>5581.7</v>
      </c>
      <c r="J65" s="65">
        <v>1.07</v>
      </c>
      <c r="K65" s="65">
        <v>0</v>
      </c>
    </row>
    <row r="66" spans="1:11" s="66" customFormat="1" ht="15" hidden="1">
      <c r="A66" s="180" t="s">
        <v>46</v>
      </c>
      <c r="B66" s="147" t="s">
        <v>73</v>
      </c>
      <c r="C66" s="147"/>
      <c r="D66" s="149">
        <f t="shared" si="1"/>
        <v>0</v>
      </c>
      <c r="E66" s="147"/>
      <c r="F66" s="148"/>
      <c r="G66" s="147">
        <f t="shared" si="2"/>
        <v>0</v>
      </c>
      <c r="H66" s="147">
        <v>0</v>
      </c>
      <c r="I66" s="65">
        <v>5581.7</v>
      </c>
      <c r="J66" s="65">
        <v>1.07</v>
      </c>
      <c r="K66" s="65">
        <v>0</v>
      </c>
    </row>
    <row r="67" spans="1:11" s="66" customFormat="1" ht="15" hidden="1">
      <c r="A67" s="180" t="s">
        <v>57</v>
      </c>
      <c r="B67" s="147" t="s">
        <v>74</v>
      </c>
      <c r="C67" s="147"/>
      <c r="D67" s="149">
        <f t="shared" si="1"/>
        <v>0</v>
      </c>
      <c r="E67" s="147"/>
      <c r="F67" s="148"/>
      <c r="G67" s="147">
        <f t="shared" si="2"/>
        <v>0</v>
      </c>
      <c r="H67" s="147">
        <v>0</v>
      </c>
      <c r="I67" s="65">
        <v>5581.7</v>
      </c>
      <c r="J67" s="65">
        <v>1.07</v>
      </c>
      <c r="K67" s="65">
        <v>0</v>
      </c>
    </row>
    <row r="68" spans="1:11" s="66" customFormat="1" ht="15" hidden="1">
      <c r="A68" s="180" t="s">
        <v>58</v>
      </c>
      <c r="B68" s="147" t="s">
        <v>17</v>
      </c>
      <c r="C68" s="147"/>
      <c r="D68" s="149">
        <f t="shared" si="1"/>
        <v>0</v>
      </c>
      <c r="E68" s="147"/>
      <c r="F68" s="148"/>
      <c r="G68" s="147">
        <f t="shared" si="2"/>
        <v>0</v>
      </c>
      <c r="H68" s="147">
        <v>0</v>
      </c>
      <c r="I68" s="65">
        <v>5581.7</v>
      </c>
      <c r="J68" s="65">
        <v>1.07</v>
      </c>
      <c r="K68" s="65">
        <v>0</v>
      </c>
    </row>
    <row r="69" spans="1:11" s="66" customFormat="1" ht="25.5" hidden="1">
      <c r="A69" s="180" t="s">
        <v>55</v>
      </c>
      <c r="B69" s="147" t="s">
        <v>17</v>
      </c>
      <c r="C69" s="147"/>
      <c r="D69" s="149">
        <f t="shared" si="1"/>
        <v>0</v>
      </c>
      <c r="E69" s="147"/>
      <c r="F69" s="148"/>
      <c r="G69" s="147">
        <f t="shared" si="2"/>
        <v>0</v>
      </c>
      <c r="H69" s="147">
        <v>0</v>
      </c>
      <c r="I69" s="65">
        <v>5581.7</v>
      </c>
      <c r="J69" s="65">
        <v>1.07</v>
      </c>
      <c r="K69" s="65">
        <v>0</v>
      </c>
    </row>
    <row r="70" spans="1:12" s="66" customFormat="1" ht="15">
      <c r="A70" s="182" t="s">
        <v>135</v>
      </c>
      <c r="B70" s="183" t="s">
        <v>17</v>
      </c>
      <c r="C70" s="150"/>
      <c r="D70" s="163">
        <f>1464.36*I70/L70</f>
        <v>1254.07</v>
      </c>
      <c r="E70" s="147"/>
      <c r="F70" s="148"/>
      <c r="G70" s="147"/>
      <c r="H70" s="147"/>
      <c r="I70" s="65">
        <v>5581.9</v>
      </c>
      <c r="J70" s="65">
        <v>1.07</v>
      </c>
      <c r="K70" s="65">
        <v>0.03</v>
      </c>
      <c r="L70" s="66">
        <v>6517.9</v>
      </c>
    </row>
    <row r="71" spans="1:11" s="66" customFormat="1" ht="15" hidden="1">
      <c r="A71" s="180" t="s">
        <v>67</v>
      </c>
      <c r="B71" s="147" t="s">
        <v>9</v>
      </c>
      <c r="C71" s="147"/>
      <c r="D71" s="149">
        <f t="shared" si="1"/>
        <v>0</v>
      </c>
      <c r="E71" s="147"/>
      <c r="F71" s="148"/>
      <c r="G71" s="147">
        <f t="shared" si="2"/>
        <v>0</v>
      </c>
      <c r="H71" s="147">
        <v>0</v>
      </c>
      <c r="I71" s="65">
        <v>6517.9</v>
      </c>
      <c r="J71" s="65">
        <v>1.07</v>
      </c>
      <c r="K71" s="65">
        <v>0</v>
      </c>
    </row>
    <row r="72" spans="1:11" s="66" customFormat="1" ht="15" hidden="1">
      <c r="A72" s="180" t="s">
        <v>66</v>
      </c>
      <c r="B72" s="147" t="s">
        <v>9</v>
      </c>
      <c r="C72" s="150"/>
      <c r="D72" s="149">
        <f t="shared" si="1"/>
        <v>0</v>
      </c>
      <c r="E72" s="150"/>
      <c r="F72" s="148"/>
      <c r="G72" s="147">
        <f t="shared" si="2"/>
        <v>0</v>
      </c>
      <c r="H72" s="147">
        <v>0</v>
      </c>
      <c r="I72" s="65">
        <v>6517.9</v>
      </c>
      <c r="J72" s="65">
        <v>1.07</v>
      </c>
      <c r="K72" s="65">
        <v>0</v>
      </c>
    </row>
    <row r="73" spans="1:11" s="66" customFormat="1" ht="30">
      <c r="A73" s="178" t="s">
        <v>50</v>
      </c>
      <c r="B73" s="147"/>
      <c r="C73" s="147"/>
      <c r="D73" s="91">
        <f>D74</f>
        <v>2162.05</v>
      </c>
      <c r="E73" s="147"/>
      <c r="F73" s="148"/>
      <c r="G73" s="91">
        <f>D73/I73</f>
        <v>0.39</v>
      </c>
      <c r="H73" s="91">
        <f>G73/12</f>
        <v>0.03</v>
      </c>
      <c r="I73" s="65">
        <v>5581.9</v>
      </c>
      <c r="J73" s="65">
        <v>1.07</v>
      </c>
      <c r="K73" s="65">
        <v>0.04</v>
      </c>
    </row>
    <row r="74" spans="1:12" s="66" customFormat="1" ht="15">
      <c r="A74" s="180" t="s">
        <v>136</v>
      </c>
      <c r="B74" s="147" t="s">
        <v>17</v>
      </c>
      <c r="C74" s="147"/>
      <c r="D74" s="149">
        <f>2524.59*I74/L74</f>
        <v>2162.05</v>
      </c>
      <c r="E74" s="147"/>
      <c r="F74" s="148"/>
      <c r="G74" s="147"/>
      <c r="H74" s="147"/>
      <c r="I74" s="65">
        <v>5581.9</v>
      </c>
      <c r="J74" s="65">
        <v>1.07</v>
      </c>
      <c r="K74" s="65">
        <v>0.03</v>
      </c>
      <c r="L74" s="66">
        <v>6517.9</v>
      </c>
    </row>
    <row r="75" spans="1:11" s="66" customFormat="1" ht="15" hidden="1">
      <c r="A75" s="180" t="s">
        <v>68</v>
      </c>
      <c r="B75" s="147" t="s">
        <v>9</v>
      </c>
      <c r="C75" s="147"/>
      <c r="D75" s="149">
        <f>G75*I75</f>
        <v>0</v>
      </c>
      <c r="E75" s="147"/>
      <c r="F75" s="148"/>
      <c r="G75" s="147">
        <f>H75*12</f>
        <v>0</v>
      </c>
      <c r="H75" s="147">
        <v>0</v>
      </c>
      <c r="I75" s="65">
        <v>5581.7</v>
      </c>
      <c r="J75" s="65">
        <v>1.07</v>
      </c>
      <c r="K75" s="65">
        <v>0</v>
      </c>
    </row>
    <row r="76" spans="1:11" s="66" customFormat="1" ht="15">
      <c r="A76" s="178" t="s">
        <v>51</v>
      </c>
      <c r="B76" s="147"/>
      <c r="C76" s="147"/>
      <c r="D76" s="91">
        <f>D77+D78</f>
        <v>14614.42</v>
      </c>
      <c r="E76" s="147"/>
      <c r="F76" s="148"/>
      <c r="G76" s="91">
        <f>D76/I76</f>
        <v>2.62</v>
      </c>
      <c r="H76" s="91">
        <f>G76/12</f>
        <v>0.22</v>
      </c>
      <c r="I76" s="65">
        <v>5581.9</v>
      </c>
      <c r="J76" s="65">
        <v>1.07</v>
      </c>
      <c r="K76" s="65">
        <v>0.24</v>
      </c>
    </row>
    <row r="77" spans="1:11" s="66" customFormat="1" ht="15">
      <c r="A77" s="180" t="s">
        <v>83</v>
      </c>
      <c r="B77" s="147" t="s">
        <v>17</v>
      </c>
      <c r="C77" s="147"/>
      <c r="D77" s="149">
        <v>13830.58</v>
      </c>
      <c r="E77" s="147"/>
      <c r="F77" s="148"/>
      <c r="G77" s="147"/>
      <c r="H77" s="147"/>
      <c r="I77" s="65">
        <v>5581.9</v>
      </c>
      <c r="J77" s="65">
        <v>1.07</v>
      </c>
      <c r="K77" s="65">
        <v>0.16</v>
      </c>
    </row>
    <row r="78" spans="1:12" s="66" customFormat="1" ht="15">
      <c r="A78" s="180" t="s">
        <v>47</v>
      </c>
      <c r="B78" s="147" t="s">
        <v>17</v>
      </c>
      <c r="C78" s="147"/>
      <c r="D78" s="149">
        <f>915.28*I78/L78</f>
        <v>783.84</v>
      </c>
      <c r="E78" s="147"/>
      <c r="F78" s="148"/>
      <c r="G78" s="147"/>
      <c r="H78" s="147"/>
      <c r="I78" s="65">
        <v>5581.9</v>
      </c>
      <c r="J78" s="65">
        <v>1.07</v>
      </c>
      <c r="K78" s="65">
        <v>0.01</v>
      </c>
      <c r="L78" s="66">
        <v>6517.9</v>
      </c>
    </row>
    <row r="79" spans="1:11" s="66" customFormat="1" ht="27.75" customHeight="1" hidden="1">
      <c r="A79" s="180" t="s">
        <v>56</v>
      </c>
      <c r="B79" s="147" t="s">
        <v>12</v>
      </c>
      <c r="C79" s="147"/>
      <c r="D79" s="149">
        <f>G79*I79</f>
        <v>0</v>
      </c>
      <c r="E79" s="147"/>
      <c r="F79" s="148"/>
      <c r="G79" s="147"/>
      <c r="H79" s="147"/>
      <c r="I79" s="65">
        <v>5581.7</v>
      </c>
      <c r="J79" s="65">
        <v>1.07</v>
      </c>
      <c r="K79" s="65">
        <v>0</v>
      </c>
    </row>
    <row r="80" spans="1:11" s="66" customFormat="1" ht="25.5" hidden="1">
      <c r="A80" s="180" t="s">
        <v>80</v>
      </c>
      <c r="B80" s="147" t="s">
        <v>12</v>
      </c>
      <c r="C80" s="147"/>
      <c r="D80" s="149">
        <f>G80*I80</f>
        <v>0</v>
      </c>
      <c r="E80" s="147"/>
      <c r="F80" s="148"/>
      <c r="G80" s="147"/>
      <c r="H80" s="147"/>
      <c r="I80" s="65">
        <v>5581.7</v>
      </c>
      <c r="J80" s="65">
        <v>1.07</v>
      </c>
      <c r="K80" s="65">
        <v>0</v>
      </c>
    </row>
    <row r="81" spans="1:11" s="66" customFormat="1" ht="25.5" hidden="1">
      <c r="A81" s="180" t="s">
        <v>76</v>
      </c>
      <c r="B81" s="147" t="s">
        <v>12</v>
      </c>
      <c r="C81" s="147"/>
      <c r="D81" s="149">
        <f>G81*I81</f>
        <v>0</v>
      </c>
      <c r="E81" s="147"/>
      <c r="F81" s="148"/>
      <c r="G81" s="147"/>
      <c r="H81" s="147"/>
      <c r="I81" s="65">
        <v>5581.7</v>
      </c>
      <c r="J81" s="65">
        <v>1.07</v>
      </c>
      <c r="K81" s="65">
        <v>0</v>
      </c>
    </row>
    <row r="82" spans="1:11" s="66" customFormat="1" ht="25.5" hidden="1">
      <c r="A82" s="180" t="s">
        <v>81</v>
      </c>
      <c r="B82" s="147" t="s">
        <v>12</v>
      </c>
      <c r="C82" s="147"/>
      <c r="D82" s="149">
        <f>G82*I82</f>
        <v>0</v>
      </c>
      <c r="E82" s="147"/>
      <c r="F82" s="148"/>
      <c r="G82" s="147"/>
      <c r="H82" s="147"/>
      <c r="I82" s="65">
        <v>5581.7</v>
      </c>
      <c r="J82" s="65">
        <v>1.07</v>
      </c>
      <c r="K82" s="65">
        <v>0</v>
      </c>
    </row>
    <row r="83" spans="1:11" s="66" customFormat="1" ht="15">
      <c r="A83" s="178" t="s">
        <v>52</v>
      </c>
      <c r="B83" s="147"/>
      <c r="C83" s="147"/>
      <c r="D83" s="91">
        <f>D84</f>
        <v>1098.16</v>
      </c>
      <c r="E83" s="147"/>
      <c r="F83" s="148"/>
      <c r="G83" s="91">
        <f>D83/I83</f>
        <v>0.2</v>
      </c>
      <c r="H83" s="91">
        <f>G83/12</f>
        <v>0.02</v>
      </c>
      <c r="I83" s="65">
        <v>5581.9</v>
      </c>
      <c r="J83" s="65">
        <v>1.07</v>
      </c>
      <c r="K83" s="65">
        <v>0.11</v>
      </c>
    </row>
    <row r="84" spans="1:11" s="66" customFormat="1" ht="15">
      <c r="A84" s="180" t="s">
        <v>48</v>
      </c>
      <c r="B84" s="147" t="s">
        <v>17</v>
      </c>
      <c r="C84" s="147"/>
      <c r="D84" s="149">
        <v>1098.16</v>
      </c>
      <c r="E84" s="147"/>
      <c r="F84" s="148"/>
      <c r="G84" s="147"/>
      <c r="H84" s="147"/>
      <c r="I84" s="65">
        <v>5581.9</v>
      </c>
      <c r="J84" s="65">
        <v>1.07</v>
      </c>
      <c r="K84" s="65">
        <v>0.01</v>
      </c>
    </row>
    <row r="85" spans="1:11" s="65" customFormat="1" ht="15">
      <c r="A85" s="178" t="s">
        <v>63</v>
      </c>
      <c r="B85" s="146"/>
      <c r="C85" s="91"/>
      <c r="D85" s="91">
        <f>D86+D87</f>
        <v>42626.76</v>
      </c>
      <c r="E85" s="91"/>
      <c r="F85" s="144"/>
      <c r="G85" s="91">
        <f>D85/I85</f>
        <v>7.64</v>
      </c>
      <c r="H85" s="91">
        <f>G85/12</f>
        <v>0.64</v>
      </c>
      <c r="I85" s="65">
        <v>5581.9</v>
      </c>
      <c r="J85" s="65">
        <v>1.07</v>
      </c>
      <c r="K85" s="65">
        <v>0.63</v>
      </c>
    </row>
    <row r="86" spans="1:11" s="66" customFormat="1" ht="15">
      <c r="A86" s="180" t="s">
        <v>126</v>
      </c>
      <c r="B86" s="181" t="s">
        <v>113</v>
      </c>
      <c r="C86" s="147"/>
      <c r="D86" s="149">
        <v>18431.4</v>
      </c>
      <c r="E86" s="147"/>
      <c r="F86" s="148"/>
      <c r="G86" s="147"/>
      <c r="H86" s="147"/>
      <c r="I86" s="65">
        <v>5581.9</v>
      </c>
      <c r="J86" s="65">
        <v>1.07</v>
      </c>
      <c r="K86" s="65">
        <v>0.02</v>
      </c>
    </row>
    <row r="87" spans="1:11" s="66" customFormat="1" ht="15">
      <c r="A87" s="180" t="s">
        <v>77</v>
      </c>
      <c r="B87" s="181" t="s">
        <v>22</v>
      </c>
      <c r="C87" s="147">
        <f>F87*12</f>
        <v>0</v>
      </c>
      <c r="D87" s="149">
        <v>24195.36</v>
      </c>
      <c r="E87" s="147">
        <f>H87*12</f>
        <v>0</v>
      </c>
      <c r="F87" s="148"/>
      <c r="G87" s="147"/>
      <c r="H87" s="147"/>
      <c r="I87" s="65">
        <v>5581.9</v>
      </c>
      <c r="J87" s="65">
        <v>1.07</v>
      </c>
      <c r="K87" s="65">
        <v>0.61</v>
      </c>
    </row>
    <row r="88" spans="1:11" s="65" customFormat="1" ht="15">
      <c r="A88" s="178" t="s">
        <v>62</v>
      </c>
      <c r="B88" s="146"/>
      <c r="C88" s="91"/>
      <c r="D88" s="91">
        <v>0</v>
      </c>
      <c r="E88" s="91"/>
      <c r="F88" s="144"/>
      <c r="G88" s="91">
        <f>D88/I88</f>
        <v>0</v>
      </c>
      <c r="H88" s="91">
        <f>G88/12</f>
        <v>0</v>
      </c>
      <c r="I88" s="65">
        <v>5581.9</v>
      </c>
      <c r="J88" s="65">
        <v>1.07</v>
      </c>
      <c r="K88" s="65">
        <v>0.16</v>
      </c>
    </row>
    <row r="89" spans="1:11" s="66" customFormat="1" ht="25.5" customHeight="1" hidden="1">
      <c r="A89" s="180" t="s">
        <v>78</v>
      </c>
      <c r="B89" s="147" t="s">
        <v>17</v>
      </c>
      <c r="C89" s="147"/>
      <c r="D89" s="149">
        <f aca="true" t="shared" si="3" ref="D89:D96">G89*I89</f>
        <v>0</v>
      </c>
      <c r="E89" s="147"/>
      <c r="F89" s="148"/>
      <c r="G89" s="147">
        <f aca="true" t="shared" si="4" ref="G89:G96">H89*12</f>
        <v>0</v>
      </c>
      <c r="H89" s="147">
        <v>0</v>
      </c>
      <c r="I89" s="65">
        <v>5581.9</v>
      </c>
      <c r="J89" s="65">
        <v>1.07</v>
      </c>
      <c r="K89" s="65">
        <v>0</v>
      </c>
    </row>
    <row r="90" spans="1:11" s="65" customFormat="1" ht="37.5">
      <c r="A90" s="184" t="s">
        <v>158</v>
      </c>
      <c r="B90" s="146" t="s">
        <v>12</v>
      </c>
      <c r="C90" s="111">
        <f>F90*12</f>
        <v>0</v>
      </c>
      <c r="D90" s="111">
        <f t="shared" si="3"/>
        <v>25453.46</v>
      </c>
      <c r="E90" s="111">
        <f aca="true" t="shared" si="5" ref="E90:E96">H90*12</f>
        <v>4.56</v>
      </c>
      <c r="F90" s="112"/>
      <c r="G90" s="111">
        <f t="shared" si="4"/>
        <v>4.56</v>
      </c>
      <c r="H90" s="111">
        <v>0.38</v>
      </c>
      <c r="I90" s="65">
        <v>5581.9</v>
      </c>
      <c r="J90" s="65">
        <v>1.07</v>
      </c>
      <c r="K90" s="65">
        <v>0.3</v>
      </c>
    </row>
    <row r="91" spans="1:9" s="65" customFormat="1" ht="18.75" hidden="1">
      <c r="A91" s="185" t="s">
        <v>38</v>
      </c>
      <c r="B91" s="111"/>
      <c r="C91" s="111" t="e">
        <f>F91*12</f>
        <v>#REF!</v>
      </c>
      <c r="D91" s="111">
        <f t="shared" si="3"/>
        <v>0</v>
      </c>
      <c r="E91" s="111">
        <f t="shared" si="5"/>
        <v>0</v>
      </c>
      <c r="F91" s="112" t="e">
        <f>#REF!+#REF!+#REF!+#REF!+#REF!+#REF!+#REF!+#REF!+#REF!+#REF!</f>
        <v>#REF!</v>
      </c>
      <c r="G91" s="111">
        <f t="shared" si="4"/>
        <v>0</v>
      </c>
      <c r="H91" s="112">
        <f>H92+H93+H94+H95+H96</f>
        <v>0</v>
      </c>
      <c r="I91" s="65">
        <v>5581.9</v>
      </c>
    </row>
    <row r="92" spans="1:9" s="66" customFormat="1" ht="15" hidden="1">
      <c r="A92" s="180" t="s">
        <v>84</v>
      </c>
      <c r="B92" s="147"/>
      <c r="C92" s="147"/>
      <c r="D92" s="149">
        <f t="shared" si="3"/>
        <v>0</v>
      </c>
      <c r="E92" s="147">
        <f t="shared" si="5"/>
        <v>0</v>
      </c>
      <c r="F92" s="148" t="e">
        <f>#REF!+#REF!+#REF!+#REF!+#REF!+#REF!+#REF!+#REF!+#REF!+#REF!</f>
        <v>#REF!</v>
      </c>
      <c r="G92" s="147">
        <f t="shared" si="4"/>
        <v>0</v>
      </c>
      <c r="H92" s="148"/>
      <c r="I92" s="65">
        <v>5581.9</v>
      </c>
    </row>
    <row r="93" spans="1:9" s="66" customFormat="1" ht="15" hidden="1">
      <c r="A93" s="180" t="s">
        <v>85</v>
      </c>
      <c r="B93" s="147"/>
      <c r="C93" s="147"/>
      <c r="D93" s="149"/>
      <c r="E93" s="147"/>
      <c r="F93" s="148"/>
      <c r="G93" s="147"/>
      <c r="H93" s="148"/>
      <c r="I93" s="65">
        <v>5581.9</v>
      </c>
    </row>
    <row r="94" spans="1:9" s="66" customFormat="1" ht="15" hidden="1">
      <c r="A94" s="180" t="s">
        <v>86</v>
      </c>
      <c r="B94" s="147"/>
      <c r="C94" s="147"/>
      <c r="D94" s="149"/>
      <c r="E94" s="147"/>
      <c r="F94" s="148"/>
      <c r="G94" s="147"/>
      <c r="H94" s="148"/>
      <c r="I94" s="65">
        <v>5581.9</v>
      </c>
    </row>
    <row r="95" spans="1:9" s="66" customFormat="1" ht="15" hidden="1">
      <c r="A95" s="180" t="s">
        <v>87</v>
      </c>
      <c r="B95" s="147"/>
      <c r="C95" s="147"/>
      <c r="D95" s="149">
        <f t="shared" si="3"/>
        <v>0</v>
      </c>
      <c r="E95" s="147">
        <f t="shared" si="5"/>
        <v>0</v>
      </c>
      <c r="F95" s="148" t="e">
        <f>#REF!+#REF!+#REF!+#REF!+#REF!+#REF!+#REF!+#REF!+#REF!+#REF!</f>
        <v>#REF!</v>
      </c>
      <c r="G95" s="147">
        <f t="shared" si="4"/>
        <v>0</v>
      </c>
      <c r="H95" s="148"/>
      <c r="I95" s="65">
        <v>5581.9</v>
      </c>
    </row>
    <row r="96" spans="1:9" s="66" customFormat="1" ht="15" hidden="1">
      <c r="A96" s="186" t="s">
        <v>88</v>
      </c>
      <c r="B96" s="152"/>
      <c r="C96" s="152"/>
      <c r="D96" s="151">
        <f t="shared" si="3"/>
        <v>0</v>
      </c>
      <c r="E96" s="152">
        <f t="shared" si="5"/>
        <v>0</v>
      </c>
      <c r="F96" s="153" t="e">
        <f>#REF!+#REF!+#REF!+#REF!+#REF!+#REF!+#REF!+#REF!+#REF!+#REF!</f>
        <v>#REF!</v>
      </c>
      <c r="G96" s="152">
        <f t="shared" si="4"/>
        <v>0</v>
      </c>
      <c r="H96" s="153"/>
      <c r="I96" s="65">
        <v>5581.9</v>
      </c>
    </row>
    <row r="97" spans="1:9" s="66" customFormat="1" ht="30.75" thickBot="1">
      <c r="A97" s="187" t="s">
        <v>128</v>
      </c>
      <c r="B97" s="111" t="s">
        <v>137</v>
      </c>
      <c r="C97" s="188"/>
      <c r="D97" s="189">
        <v>54500</v>
      </c>
      <c r="E97" s="111"/>
      <c r="F97" s="112"/>
      <c r="G97" s="111">
        <f>D97/I97</f>
        <v>9.76</v>
      </c>
      <c r="H97" s="146">
        <f>G97/12</f>
        <v>0.81</v>
      </c>
      <c r="I97" s="65">
        <v>5581.9</v>
      </c>
    </row>
    <row r="98" spans="1:9" s="66" customFormat="1" ht="20.25" thickBot="1">
      <c r="A98" s="190" t="s">
        <v>114</v>
      </c>
      <c r="B98" s="146" t="s">
        <v>11</v>
      </c>
      <c r="C98" s="191"/>
      <c r="D98" s="111">
        <f>G98*I98</f>
        <v>115880.24</v>
      </c>
      <c r="E98" s="111"/>
      <c r="F98" s="112"/>
      <c r="G98" s="111">
        <f>12*H98</f>
        <v>20.76</v>
      </c>
      <c r="H98" s="111">
        <v>1.73</v>
      </c>
      <c r="I98" s="65">
        <v>5581.9</v>
      </c>
    </row>
    <row r="99" spans="1:9" s="68" customFormat="1" ht="20.25" thickBot="1">
      <c r="A99" s="190" t="s">
        <v>39</v>
      </c>
      <c r="B99" s="162"/>
      <c r="C99" s="162">
        <f>F99*12</f>
        <v>0</v>
      </c>
      <c r="D99" s="156">
        <f>D97+D90+D88+D85+D83+D76+D73+D61+D47+D46+D45+D44+D43+D41+D40+D39+D38+D37+D36+D35+D34+D33+D24+D14+D98</f>
        <v>1483972.32</v>
      </c>
      <c r="E99" s="156">
        <f>E97+E90+E88+E85+E83+E76+E73+E61+E47+E46+E45+E44+E43+E41+E40+E39+E38+E37+E36+E35+E34+E33+E24+E14+E98</f>
        <v>206.28</v>
      </c>
      <c r="F99" s="156">
        <f>F97+F90+F88+F85+F83+F76+F73+F61+F47+F46+F45+F44+F43+F41+F40+F39+F38+F37+F36+F35+F34+F33+F24+F14+F98</f>
        <v>0</v>
      </c>
      <c r="G99" s="156">
        <f>G97+G90+G88+G85+G83+G76+G73+G61+G47+G46+G45+G44+G43+G41+G40+G39+G38+G37+G36+G35+G34+G33+G24+G14+G98</f>
        <v>265.85</v>
      </c>
      <c r="H99" s="156">
        <f>H97+H90+H88+H85+H83+H76+H73+H61+H47+H46+H45+H44+H43+H41+H40+H39+H38+H37+H36+H35+H34+H33+H24+H14+H98</f>
        <v>22.17</v>
      </c>
      <c r="I99" s="65">
        <v>5581.9</v>
      </c>
    </row>
    <row r="100" spans="1:8" s="69" customFormat="1" ht="20.25" hidden="1" thickBot="1">
      <c r="A100" s="192" t="s">
        <v>29</v>
      </c>
      <c r="B100" s="158" t="s">
        <v>11</v>
      </c>
      <c r="C100" s="158" t="s">
        <v>30</v>
      </c>
      <c r="D100" s="157"/>
      <c r="E100" s="158" t="s">
        <v>30</v>
      </c>
      <c r="F100" s="159"/>
      <c r="G100" s="158" t="s">
        <v>30</v>
      </c>
      <c r="H100" s="159"/>
    </row>
    <row r="101" spans="1:8" s="70" customFormat="1" ht="12.75">
      <c r="A101" s="193"/>
      <c r="B101" s="161"/>
      <c r="C101" s="161"/>
      <c r="D101" s="161"/>
      <c r="E101" s="161"/>
      <c r="F101" s="161"/>
      <c r="G101" s="161"/>
      <c r="H101" s="161"/>
    </row>
    <row r="102" spans="1:8" s="70" customFormat="1" ht="12.75">
      <c r="A102" s="193"/>
      <c r="B102" s="161"/>
      <c r="C102" s="161"/>
      <c r="D102" s="161"/>
      <c r="E102" s="161"/>
      <c r="F102" s="161"/>
      <c r="G102" s="161"/>
      <c r="H102" s="161"/>
    </row>
    <row r="103" spans="1:8" s="70" customFormat="1" ht="12.75">
      <c r="A103" s="193"/>
      <c r="B103" s="161"/>
      <c r="C103" s="161"/>
      <c r="D103" s="161"/>
      <c r="E103" s="161"/>
      <c r="F103" s="161"/>
      <c r="G103" s="161"/>
      <c r="H103" s="161"/>
    </row>
    <row r="104" spans="1:8" s="70" customFormat="1" ht="13.5" thickBot="1">
      <c r="A104" s="193"/>
      <c r="B104" s="161"/>
      <c r="C104" s="161"/>
      <c r="D104" s="161"/>
      <c r="E104" s="161"/>
      <c r="F104" s="161"/>
      <c r="G104" s="161"/>
      <c r="H104" s="161"/>
    </row>
    <row r="105" spans="1:9" s="71" customFormat="1" ht="30.75" thickBot="1">
      <c r="A105" s="194" t="s">
        <v>107</v>
      </c>
      <c r="B105" s="162"/>
      <c r="C105" s="162">
        <f>F105*12</f>
        <v>0</v>
      </c>
      <c r="D105" s="162">
        <f>D107+D108+D109+D110</f>
        <v>347522.45</v>
      </c>
      <c r="E105" s="162">
        <f>E107+E108+E109+E110</f>
        <v>0</v>
      </c>
      <c r="F105" s="162">
        <f>F107+F108+F109+F110</f>
        <v>0</v>
      </c>
      <c r="G105" s="162">
        <f>G107+G108+G109+G110</f>
        <v>62.26</v>
      </c>
      <c r="H105" s="162">
        <f>H107+H108+H109+H110</f>
        <v>5.19</v>
      </c>
      <c r="I105" s="65">
        <v>5581.9</v>
      </c>
    </row>
    <row r="106" spans="1:9" s="70" customFormat="1" ht="15" hidden="1">
      <c r="A106" s="182" t="s">
        <v>84</v>
      </c>
      <c r="B106" s="150"/>
      <c r="C106" s="150"/>
      <c r="D106" s="163">
        <f>G106*I106</f>
        <v>0</v>
      </c>
      <c r="E106" s="150">
        <f>H106*12</f>
        <v>0</v>
      </c>
      <c r="F106" s="164" t="e">
        <f>#REF!+#REF!+#REF!+#REF!+#REF!+#REF!+#REF!+#REF!+#REF!+#REF!</f>
        <v>#REF!</v>
      </c>
      <c r="G106" s="150">
        <f>H106*12</f>
        <v>0</v>
      </c>
      <c r="H106" s="164"/>
      <c r="I106" s="65">
        <v>5581.9</v>
      </c>
    </row>
    <row r="107" spans="1:9" s="70" customFormat="1" ht="15">
      <c r="A107" s="182" t="s">
        <v>138</v>
      </c>
      <c r="B107" s="150"/>
      <c r="C107" s="150"/>
      <c r="D107" s="195">
        <v>91138.06</v>
      </c>
      <c r="E107" s="150"/>
      <c r="F107" s="164"/>
      <c r="G107" s="150">
        <f>D107/I107</f>
        <v>16.33</v>
      </c>
      <c r="H107" s="164">
        <f>G107/12</f>
        <v>1.36</v>
      </c>
      <c r="I107" s="65">
        <v>5581.9</v>
      </c>
    </row>
    <row r="108" spans="1:9" s="70" customFormat="1" ht="15">
      <c r="A108" s="182" t="s">
        <v>140</v>
      </c>
      <c r="B108" s="150"/>
      <c r="C108" s="150"/>
      <c r="D108" s="195">
        <v>206703.16</v>
      </c>
      <c r="E108" s="150"/>
      <c r="F108" s="164"/>
      <c r="G108" s="150">
        <f>D108/I108</f>
        <v>37.03</v>
      </c>
      <c r="H108" s="164">
        <f>G108/12</f>
        <v>3.09</v>
      </c>
      <c r="I108" s="65">
        <v>5581.9</v>
      </c>
    </row>
    <row r="109" spans="1:9" s="70" customFormat="1" ht="15">
      <c r="A109" s="182" t="s">
        <v>161</v>
      </c>
      <c r="B109" s="150"/>
      <c r="C109" s="150"/>
      <c r="D109" s="195">
        <v>22351.08</v>
      </c>
      <c r="E109" s="150"/>
      <c r="F109" s="164"/>
      <c r="G109" s="150">
        <f>D109/I109</f>
        <v>4</v>
      </c>
      <c r="H109" s="164">
        <f>G109/12</f>
        <v>0.33</v>
      </c>
      <c r="I109" s="65">
        <v>5581.9</v>
      </c>
    </row>
    <row r="110" spans="1:9" s="70" customFormat="1" ht="15">
      <c r="A110" s="182" t="s">
        <v>143</v>
      </c>
      <c r="B110" s="150"/>
      <c r="C110" s="150"/>
      <c r="D110" s="195">
        <v>27330.15</v>
      </c>
      <c r="E110" s="150"/>
      <c r="F110" s="164"/>
      <c r="G110" s="150">
        <f>D110/I110</f>
        <v>4.9</v>
      </c>
      <c r="H110" s="164">
        <f>G110/12</f>
        <v>0.41</v>
      </c>
      <c r="I110" s="65">
        <v>5581.9</v>
      </c>
    </row>
    <row r="111" s="70" customFormat="1" ht="12.75">
      <c r="A111" s="160"/>
    </row>
    <row r="112" s="70" customFormat="1" ht="13.5" thickBot="1">
      <c r="A112" s="160"/>
    </row>
    <row r="113" spans="1:8" s="71" customFormat="1" ht="20.25" thickBot="1">
      <c r="A113" s="154" t="s">
        <v>105</v>
      </c>
      <c r="B113" s="155"/>
      <c r="C113" s="155">
        <f>F113*12</f>
        <v>0</v>
      </c>
      <c r="D113" s="156">
        <f>D99+D105</f>
        <v>1831494.77</v>
      </c>
      <c r="E113" s="156">
        <f>E99+E105</f>
        <v>206.28</v>
      </c>
      <c r="F113" s="156">
        <f>F99+F105</f>
        <v>0</v>
      </c>
      <c r="G113" s="156">
        <f>G99+G105</f>
        <v>328.11</v>
      </c>
      <c r="H113" s="156">
        <f>H99+H105</f>
        <v>27.36</v>
      </c>
    </row>
    <row r="114" s="70" customFormat="1" ht="12.75">
      <c r="A114" s="160"/>
    </row>
    <row r="115" s="70" customFormat="1" ht="12.75">
      <c r="A115" s="160"/>
    </row>
    <row r="116" s="70" customFormat="1" ht="12.75">
      <c r="A116" s="160"/>
    </row>
    <row r="117" spans="1:8" s="72" customFormat="1" ht="18.75">
      <c r="A117" s="165"/>
      <c r="B117" s="166"/>
      <c r="C117" s="167"/>
      <c r="D117" s="167"/>
      <c r="E117" s="167"/>
      <c r="F117" s="167"/>
      <c r="G117" s="167"/>
      <c r="H117" s="167"/>
    </row>
    <row r="118" spans="1:8" s="69" customFormat="1" ht="19.5">
      <c r="A118" s="168"/>
      <c r="B118" s="169"/>
      <c r="C118" s="169"/>
      <c r="D118" s="169"/>
      <c r="E118" s="169"/>
      <c r="F118" s="169"/>
      <c r="G118" s="169"/>
      <c r="H118" s="169"/>
    </row>
    <row r="119" spans="1:6" s="70" customFormat="1" ht="14.25">
      <c r="A119" s="231" t="s">
        <v>31</v>
      </c>
      <c r="B119" s="231"/>
      <c r="C119" s="231"/>
      <c r="D119" s="231"/>
      <c r="E119" s="231"/>
      <c r="F119" s="231"/>
    </row>
    <row r="120" s="70" customFormat="1" ht="12.75"/>
    <row r="121" s="70" customFormat="1" ht="12.75">
      <c r="A121" s="160" t="s">
        <v>32</v>
      </c>
    </row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  <row r="129" s="70" customFormat="1" ht="12.75"/>
    <row r="130" s="70" customFormat="1" ht="12.75"/>
    <row r="131" s="70" customFormat="1" ht="12.75"/>
    <row r="132" s="70" customFormat="1" ht="12.75"/>
    <row r="133" s="70" customFormat="1" ht="12.75"/>
    <row r="134" s="70" customFormat="1" ht="12.75"/>
    <row r="135" s="70" customFormat="1" ht="12.75"/>
    <row r="136" s="70" customFormat="1" ht="12.75"/>
    <row r="137" s="70" customFormat="1" ht="12.75"/>
    <row r="138" s="70" customFormat="1" ht="12.75"/>
    <row r="139" s="70" customFormat="1" ht="12.75"/>
  </sheetData>
  <sheetProtection/>
  <mergeCells count="12">
    <mergeCell ref="A7:H7"/>
    <mergeCell ref="A8:H8"/>
    <mergeCell ref="A9:H9"/>
    <mergeCell ref="A10:H10"/>
    <mergeCell ref="A13:H13"/>
    <mergeCell ref="A119:F11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5" zoomScaleNormal="75" zoomScalePageLayoutView="0" workbookViewId="0" topLeftCell="A17">
      <selection activeCell="D35" sqref="D35"/>
    </sheetView>
  </sheetViews>
  <sheetFormatPr defaultColWidth="9.00390625" defaultRowHeight="12.75"/>
  <cols>
    <col min="1" max="1" width="72.75390625" style="61" customWidth="1"/>
    <col min="2" max="2" width="19.125" style="61" customWidth="1"/>
    <col min="3" max="3" width="13.875" style="61" hidden="1" customWidth="1"/>
    <col min="4" max="4" width="17.625" style="61" customWidth="1"/>
    <col min="5" max="5" width="13.875" style="61" hidden="1" customWidth="1"/>
    <col min="6" max="6" width="20.875" style="61" hidden="1" customWidth="1"/>
    <col min="7" max="7" width="13.875" style="61" customWidth="1"/>
    <col min="8" max="8" width="20.875" style="61" customWidth="1"/>
    <col min="9" max="9" width="15.375" style="61" customWidth="1"/>
    <col min="10" max="11" width="15.375" style="61" hidden="1" customWidth="1"/>
    <col min="12" max="14" width="15.375" style="61" customWidth="1"/>
    <col min="15" max="16384" width="9.125" style="61" customWidth="1"/>
  </cols>
  <sheetData>
    <row r="1" spans="1:8" ht="16.5" customHeight="1">
      <c r="A1" s="215" t="s">
        <v>0</v>
      </c>
      <c r="B1" s="216"/>
      <c r="C1" s="216"/>
      <c r="D1" s="216"/>
      <c r="E1" s="216"/>
      <c r="F1" s="216"/>
      <c r="G1" s="216"/>
      <c r="H1" s="216"/>
    </row>
    <row r="2" spans="2:8" ht="12.75" customHeight="1">
      <c r="B2" s="217" t="s">
        <v>1</v>
      </c>
      <c r="C2" s="217"/>
      <c r="D2" s="217"/>
      <c r="E2" s="217"/>
      <c r="F2" s="217"/>
      <c r="G2" s="216"/>
      <c r="H2" s="216"/>
    </row>
    <row r="3" spans="1:8" ht="14.25" customHeight="1">
      <c r="A3" s="130" t="s">
        <v>154</v>
      </c>
      <c r="B3" s="217" t="s">
        <v>2</v>
      </c>
      <c r="C3" s="217"/>
      <c r="D3" s="217"/>
      <c r="E3" s="217"/>
      <c r="F3" s="217"/>
      <c r="G3" s="216"/>
      <c r="H3" s="216"/>
    </row>
    <row r="4" spans="2:8" ht="14.25" customHeight="1">
      <c r="B4" s="217" t="s">
        <v>41</v>
      </c>
      <c r="C4" s="217"/>
      <c r="D4" s="217"/>
      <c r="E4" s="217"/>
      <c r="F4" s="217"/>
      <c r="G4" s="216"/>
      <c r="H4" s="216"/>
    </row>
    <row r="5" spans="1:8" s="131" customFormat="1" ht="39.75" customHeight="1">
      <c r="A5" s="218"/>
      <c r="B5" s="219"/>
      <c r="C5" s="219"/>
      <c r="D5" s="219"/>
      <c r="E5" s="219"/>
      <c r="F5" s="219"/>
      <c r="G5" s="219"/>
      <c r="H5" s="219"/>
    </row>
    <row r="6" spans="1:8" s="131" customFormat="1" ht="33" customHeight="1">
      <c r="A6" s="220" t="s">
        <v>156</v>
      </c>
      <c r="B6" s="220"/>
      <c r="C6" s="220"/>
      <c r="D6" s="220"/>
      <c r="E6" s="220"/>
      <c r="F6" s="220"/>
      <c r="G6" s="220"/>
      <c r="H6" s="220"/>
    </row>
    <row r="7" spans="1:8" s="62" customFormat="1" ht="22.5" customHeight="1">
      <c r="A7" s="221" t="s">
        <v>3</v>
      </c>
      <c r="B7" s="221"/>
      <c r="C7" s="221"/>
      <c r="D7" s="221"/>
      <c r="E7" s="222"/>
      <c r="F7" s="222"/>
      <c r="G7" s="222"/>
      <c r="H7" s="222"/>
    </row>
    <row r="8" spans="1:8" s="63" customFormat="1" ht="18.75" customHeight="1">
      <c r="A8" s="198" t="s">
        <v>162</v>
      </c>
      <c r="B8" s="198"/>
      <c r="C8" s="198"/>
      <c r="D8" s="198"/>
      <c r="E8" s="199"/>
      <c r="F8" s="199"/>
      <c r="G8" s="199"/>
      <c r="H8" s="199"/>
    </row>
    <row r="9" spans="1:8" s="64" customFormat="1" ht="17.25" customHeight="1">
      <c r="A9" s="223" t="s">
        <v>33</v>
      </c>
      <c r="B9" s="223"/>
      <c r="C9" s="223"/>
      <c r="D9" s="223"/>
      <c r="E9" s="224"/>
      <c r="F9" s="224"/>
      <c r="G9" s="224"/>
      <c r="H9" s="224"/>
    </row>
    <row r="10" spans="1:8" s="63" customFormat="1" ht="30" customHeight="1" thickBot="1">
      <c r="A10" s="225" t="s">
        <v>90</v>
      </c>
      <c r="B10" s="225"/>
      <c r="C10" s="225"/>
      <c r="D10" s="225"/>
      <c r="E10" s="226"/>
      <c r="F10" s="226"/>
      <c r="G10" s="226"/>
      <c r="H10" s="226"/>
    </row>
    <row r="11" spans="1:8" s="65" customFormat="1" ht="139.5" customHeight="1" thickBot="1">
      <c r="A11" s="132" t="s">
        <v>4</v>
      </c>
      <c r="B11" s="133" t="s">
        <v>5</v>
      </c>
      <c r="C11" s="134" t="s">
        <v>6</v>
      </c>
      <c r="D11" s="134" t="s">
        <v>42</v>
      </c>
      <c r="E11" s="134" t="s">
        <v>6</v>
      </c>
      <c r="F11" s="135" t="s">
        <v>7</v>
      </c>
      <c r="G11" s="134" t="s">
        <v>6</v>
      </c>
      <c r="H11" s="135" t="s">
        <v>7</v>
      </c>
    </row>
    <row r="12" spans="1:8" s="66" customFormat="1" ht="12.75">
      <c r="A12" s="136"/>
      <c r="B12" s="137"/>
      <c r="C12" s="137">
        <v>3</v>
      </c>
      <c r="D12" s="138"/>
      <c r="E12" s="137">
        <v>3</v>
      </c>
      <c r="F12" s="139">
        <v>4</v>
      </c>
      <c r="G12" s="140"/>
      <c r="H12" s="141"/>
    </row>
    <row r="13" spans="1:8" s="66" customFormat="1" ht="49.5" customHeight="1">
      <c r="A13" s="227" t="s">
        <v>8</v>
      </c>
      <c r="B13" s="228"/>
      <c r="C13" s="228"/>
      <c r="D13" s="228"/>
      <c r="E13" s="228"/>
      <c r="F13" s="228"/>
      <c r="G13" s="229"/>
      <c r="H13" s="230"/>
    </row>
    <row r="14" spans="1:12" s="65" customFormat="1" ht="15">
      <c r="A14" s="142" t="s">
        <v>121</v>
      </c>
      <c r="B14" s="143"/>
      <c r="C14" s="46">
        <f>F14*12</f>
        <v>0</v>
      </c>
      <c r="D14" s="90">
        <f>G14*I14</f>
        <v>197599.26</v>
      </c>
      <c r="E14" s="91">
        <f>H14*12</f>
        <v>35.4</v>
      </c>
      <c r="F14" s="92"/>
      <c r="G14" s="91">
        <f>H14*12</f>
        <v>35.4</v>
      </c>
      <c r="H14" s="91">
        <f>H19+H21</f>
        <v>2.95</v>
      </c>
      <c r="I14" s="65">
        <v>5581.9</v>
      </c>
      <c r="J14" s="65">
        <v>1.07</v>
      </c>
      <c r="K14" s="65">
        <v>2.24</v>
      </c>
      <c r="L14" s="65">
        <v>6517.9</v>
      </c>
    </row>
    <row r="15" spans="1:8" s="67" customFormat="1" ht="29.25" customHeight="1">
      <c r="A15" s="170" t="s">
        <v>91</v>
      </c>
      <c r="B15" s="88" t="s">
        <v>92</v>
      </c>
      <c r="C15" s="88"/>
      <c r="D15" s="87"/>
      <c r="E15" s="88"/>
      <c r="F15" s="89"/>
      <c r="G15" s="88"/>
      <c r="H15" s="88"/>
    </row>
    <row r="16" spans="1:8" s="67" customFormat="1" ht="15">
      <c r="A16" s="170" t="s">
        <v>93</v>
      </c>
      <c r="B16" s="88" t="s">
        <v>92</v>
      </c>
      <c r="C16" s="88"/>
      <c r="D16" s="87"/>
      <c r="E16" s="88"/>
      <c r="F16" s="89"/>
      <c r="G16" s="88"/>
      <c r="H16" s="88"/>
    </row>
    <row r="17" spans="1:8" s="67" customFormat="1" ht="15">
      <c r="A17" s="170" t="s">
        <v>94</v>
      </c>
      <c r="B17" s="88" t="s">
        <v>95</v>
      </c>
      <c r="C17" s="88"/>
      <c r="D17" s="87"/>
      <c r="E17" s="88"/>
      <c r="F17" s="89"/>
      <c r="G17" s="88"/>
      <c r="H17" s="88"/>
    </row>
    <row r="18" spans="1:8" s="67" customFormat="1" ht="15">
      <c r="A18" s="170" t="s">
        <v>96</v>
      </c>
      <c r="B18" s="88" t="s">
        <v>92</v>
      </c>
      <c r="C18" s="88"/>
      <c r="D18" s="87"/>
      <c r="E18" s="88"/>
      <c r="F18" s="89"/>
      <c r="G18" s="88"/>
      <c r="H18" s="88"/>
    </row>
    <row r="19" spans="1:8" s="67" customFormat="1" ht="15">
      <c r="A19" s="171" t="s">
        <v>123</v>
      </c>
      <c r="B19" s="88"/>
      <c r="C19" s="88"/>
      <c r="D19" s="87"/>
      <c r="E19" s="88"/>
      <c r="F19" s="89"/>
      <c r="G19" s="88"/>
      <c r="H19" s="91">
        <v>2.83</v>
      </c>
    </row>
    <row r="20" spans="1:8" s="67" customFormat="1" ht="15">
      <c r="A20" s="170" t="s">
        <v>122</v>
      </c>
      <c r="B20" s="88" t="s">
        <v>92</v>
      </c>
      <c r="C20" s="88"/>
      <c r="D20" s="87"/>
      <c r="E20" s="88"/>
      <c r="F20" s="89"/>
      <c r="G20" s="88"/>
      <c r="H20" s="88">
        <v>0.12</v>
      </c>
    </row>
    <row r="21" spans="1:8" s="67" customFormat="1" ht="15">
      <c r="A21" s="171" t="s">
        <v>123</v>
      </c>
      <c r="B21" s="88"/>
      <c r="C21" s="88"/>
      <c r="D21" s="87"/>
      <c r="E21" s="88"/>
      <c r="F21" s="89"/>
      <c r="G21" s="88"/>
      <c r="H21" s="91">
        <f>H20</f>
        <v>0.12</v>
      </c>
    </row>
    <row r="22" spans="1:11" s="65" customFormat="1" ht="30">
      <c r="A22" s="171" t="s">
        <v>10</v>
      </c>
      <c r="B22" s="91"/>
      <c r="C22" s="91">
        <f>F22*12</f>
        <v>0</v>
      </c>
      <c r="D22" s="90">
        <f>G22*I22</f>
        <v>139994.05</v>
      </c>
      <c r="E22" s="91">
        <f>H22*12</f>
        <v>25.08</v>
      </c>
      <c r="F22" s="92"/>
      <c r="G22" s="91">
        <f>H22*12</f>
        <v>25.08</v>
      </c>
      <c r="H22" s="91">
        <v>2.09</v>
      </c>
      <c r="I22" s="65">
        <v>5581.9</v>
      </c>
      <c r="J22" s="65">
        <v>1.07</v>
      </c>
      <c r="K22" s="65">
        <v>1.65</v>
      </c>
    </row>
    <row r="23" spans="1:8" s="65" customFormat="1" ht="15">
      <c r="A23" s="172" t="s">
        <v>97</v>
      </c>
      <c r="B23" s="147" t="s">
        <v>11</v>
      </c>
      <c r="C23" s="91"/>
      <c r="D23" s="90"/>
      <c r="E23" s="91"/>
      <c r="F23" s="92"/>
      <c r="G23" s="91"/>
      <c r="H23" s="91"/>
    </row>
    <row r="24" spans="1:8" s="65" customFormat="1" ht="15">
      <c r="A24" s="172" t="s">
        <v>98</v>
      </c>
      <c r="B24" s="147" t="s">
        <v>11</v>
      </c>
      <c r="C24" s="91"/>
      <c r="D24" s="90"/>
      <c r="E24" s="91"/>
      <c r="F24" s="92"/>
      <c r="G24" s="91"/>
      <c r="H24" s="91"/>
    </row>
    <row r="25" spans="1:8" s="65" customFormat="1" ht="15">
      <c r="A25" s="173" t="s">
        <v>109</v>
      </c>
      <c r="B25" s="174" t="s">
        <v>110</v>
      </c>
      <c r="C25" s="91"/>
      <c r="D25" s="90"/>
      <c r="E25" s="91"/>
      <c r="F25" s="92"/>
      <c r="G25" s="91"/>
      <c r="H25" s="91"/>
    </row>
    <row r="26" spans="1:8" s="65" customFormat="1" ht="15">
      <c r="A26" s="172" t="s">
        <v>99</v>
      </c>
      <c r="B26" s="147" t="s">
        <v>11</v>
      </c>
      <c r="C26" s="91"/>
      <c r="D26" s="90"/>
      <c r="E26" s="91"/>
      <c r="F26" s="92"/>
      <c r="G26" s="91"/>
      <c r="H26" s="91"/>
    </row>
    <row r="27" spans="1:8" s="65" customFormat="1" ht="25.5">
      <c r="A27" s="172" t="s">
        <v>100</v>
      </c>
      <c r="B27" s="147" t="s">
        <v>12</v>
      </c>
      <c r="C27" s="91"/>
      <c r="D27" s="90"/>
      <c r="E27" s="91"/>
      <c r="F27" s="92"/>
      <c r="G27" s="91"/>
      <c r="H27" s="91"/>
    </row>
    <row r="28" spans="1:8" s="65" customFormat="1" ht="15">
      <c r="A28" s="172" t="s">
        <v>101</v>
      </c>
      <c r="B28" s="147" t="s">
        <v>11</v>
      </c>
      <c r="C28" s="91"/>
      <c r="D28" s="90"/>
      <c r="E28" s="91"/>
      <c r="F28" s="92"/>
      <c r="G28" s="91"/>
      <c r="H28" s="91"/>
    </row>
    <row r="29" spans="1:8" s="67" customFormat="1" ht="15">
      <c r="A29" s="175" t="s">
        <v>102</v>
      </c>
      <c r="B29" s="152" t="s">
        <v>11</v>
      </c>
      <c r="C29" s="91"/>
      <c r="D29" s="90"/>
      <c r="E29" s="91"/>
      <c r="F29" s="92"/>
      <c r="G29" s="91"/>
      <c r="H29" s="91"/>
    </row>
    <row r="30" spans="1:8" s="65" customFormat="1" ht="26.25" thickBot="1">
      <c r="A30" s="176" t="s">
        <v>103</v>
      </c>
      <c r="B30" s="177" t="s">
        <v>104</v>
      </c>
      <c r="C30" s="91"/>
      <c r="D30" s="90"/>
      <c r="E30" s="91"/>
      <c r="F30" s="92"/>
      <c r="G30" s="91"/>
      <c r="H30" s="91"/>
    </row>
    <row r="31" spans="1:12" s="145" customFormat="1" ht="21" customHeight="1">
      <c r="A31" s="178" t="s">
        <v>13</v>
      </c>
      <c r="B31" s="146" t="s">
        <v>14</v>
      </c>
      <c r="C31" s="91">
        <f>F31*12</f>
        <v>0</v>
      </c>
      <c r="D31" s="90">
        <f>G31*I31</f>
        <v>50237.1</v>
      </c>
      <c r="E31" s="91">
        <f aca="true" t="shared" si="0" ref="E31:E38">H31*12</f>
        <v>9</v>
      </c>
      <c r="F31" s="144"/>
      <c r="G31" s="91">
        <f>H31*12</f>
        <v>9</v>
      </c>
      <c r="H31" s="91">
        <v>0.75</v>
      </c>
      <c r="I31" s="65">
        <v>5581.9</v>
      </c>
      <c r="J31" s="65">
        <v>1.07</v>
      </c>
      <c r="K31" s="65">
        <v>0.6</v>
      </c>
      <c r="L31" s="145">
        <v>6517.9</v>
      </c>
    </row>
    <row r="32" spans="1:12" s="65" customFormat="1" ht="18.75" customHeight="1">
      <c r="A32" s="178" t="s">
        <v>15</v>
      </c>
      <c r="B32" s="146" t="s">
        <v>16</v>
      </c>
      <c r="C32" s="91">
        <f>F32*12</f>
        <v>0</v>
      </c>
      <c r="D32" s="90">
        <f>G32*I32</f>
        <v>164107.86</v>
      </c>
      <c r="E32" s="91">
        <f t="shared" si="0"/>
        <v>29.4</v>
      </c>
      <c r="F32" s="144"/>
      <c r="G32" s="91">
        <f>H32*12</f>
        <v>29.4</v>
      </c>
      <c r="H32" s="91">
        <v>2.45</v>
      </c>
      <c r="I32" s="65">
        <v>5581.9</v>
      </c>
      <c r="J32" s="65">
        <v>1.07</v>
      </c>
      <c r="K32" s="65">
        <v>1.94</v>
      </c>
      <c r="L32" s="65">
        <v>6517.9</v>
      </c>
    </row>
    <row r="33" spans="1:11" s="65" customFormat="1" ht="21.75" customHeight="1">
      <c r="A33" s="178" t="s">
        <v>34</v>
      </c>
      <c r="B33" s="146" t="s">
        <v>11</v>
      </c>
      <c r="C33" s="91">
        <f>F33*12</f>
        <v>0</v>
      </c>
      <c r="D33" s="90">
        <f>G33*I33</f>
        <v>113870.76</v>
      </c>
      <c r="E33" s="91">
        <f t="shared" si="0"/>
        <v>20.4</v>
      </c>
      <c r="F33" s="144"/>
      <c r="G33" s="91">
        <f>H33*12</f>
        <v>20.4</v>
      </c>
      <c r="H33" s="91">
        <v>1.7</v>
      </c>
      <c r="I33" s="65">
        <v>5581.9</v>
      </c>
      <c r="J33" s="65">
        <v>1.07</v>
      </c>
      <c r="K33" s="65">
        <v>1.35</v>
      </c>
    </row>
    <row r="34" spans="1:9" s="65" customFormat="1" ht="45.75" customHeight="1">
      <c r="A34" s="178" t="s">
        <v>111</v>
      </c>
      <c r="B34" s="146" t="s">
        <v>124</v>
      </c>
      <c r="C34" s="91"/>
      <c r="D34" s="90">
        <f>3765.29*3</f>
        <v>11295.87</v>
      </c>
      <c r="E34" s="91"/>
      <c r="F34" s="144"/>
      <c r="G34" s="91">
        <f>D34/I34</f>
        <v>2.02</v>
      </c>
      <c r="H34" s="91">
        <f>G34/12</f>
        <v>0.17</v>
      </c>
      <c r="I34" s="65">
        <v>5581.9</v>
      </c>
    </row>
    <row r="35" spans="1:11" s="65" customFormat="1" ht="21" customHeight="1">
      <c r="A35" s="178" t="s">
        <v>35</v>
      </c>
      <c r="B35" s="146" t="s">
        <v>11</v>
      </c>
      <c r="C35" s="91">
        <f>F35*12</f>
        <v>0</v>
      </c>
      <c r="D35" s="90">
        <f>G35*I35</f>
        <v>132625.94</v>
      </c>
      <c r="E35" s="91">
        <f t="shared" si="0"/>
        <v>23.76</v>
      </c>
      <c r="F35" s="144"/>
      <c r="G35" s="91">
        <f>H35*12</f>
        <v>23.76</v>
      </c>
      <c r="H35" s="91">
        <v>1.98</v>
      </c>
      <c r="I35" s="65">
        <v>5581.9</v>
      </c>
      <c r="J35" s="65">
        <v>1.07</v>
      </c>
      <c r="K35" s="65">
        <v>1.57</v>
      </c>
    </row>
    <row r="36" spans="1:11" s="65" customFormat="1" ht="28.5">
      <c r="A36" s="178" t="s">
        <v>36</v>
      </c>
      <c r="B36" s="179" t="s">
        <v>37</v>
      </c>
      <c r="C36" s="91">
        <f>F36*12</f>
        <v>0</v>
      </c>
      <c r="D36" s="90">
        <f>G36*I36</f>
        <v>282667.42</v>
      </c>
      <c r="E36" s="91">
        <f t="shared" si="0"/>
        <v>50.64</v>
      </c>
      <c r="F36" s="144"/>
      <c r="G36" s="91">
        <f>H36*12</f>
        <v>50.64</v>
      </c>
      <c r="H36" s="91">
        <v>4.22</v>
      </c>
      <c r="I36" s="65">
        <v>5581.9</v>
      </c>
      <c r="J36" s="65">
        <v>1.07</v>
      </c>
      <c r="K36" s="65">
        <v>3.35</v>
      </c>
    </row>
    <row r="37" spans="1:12" s="66" customFormat="1" ht="30">
      <c r="A37" s="178" t="s">
        <v>59</v>
      </c>
      <c r="B37" s="146" t="s">
        <v>9</v>
      </c>
      <c r="C37" s="146"/>
      <c r="D37" s="90">
        <f>2042.21*I37/L37</f>
        <v>1748.94</v>
      </c>
      <c r="E37" s="146">
        <f t="shared" si="0"/>
        <v>0.36</v>
      </c>
      <c r="F37" s="144"/>
      <c r="G37" s="91">
        <f>D37/I37</f>
        <v>0.31</v>
      </c>
      <c r="H37" s="91">
        <f>G37/12</f>
        <v>0.03</v>
      </c>
      <c r="I37" s="65">
        <v>5581.9</v>
      </c>
      <c r="J37" s="65">
        <v>1.07</v>
      </c>
      <c r="K37" s="65">
        <v>0.02</v>
      </c>
      <c r="L37" s="66">
        <v>6517.9</v>
      </c>
    </row>
    <row r="38" spans="1:12" s="66" customFormat="1" ht="30.75" customHeight="1">
      <c r="A38" s="178" t="s">
        <v>82</v>
      </c>
      <c r="B38" s="146" t="s">
        <v>9</v>
      </c>
      <c r="C38" s="146"/>
      <c r="D38" s="90">
        <f>4084.42*I38/L38</f>
        <v>3497.88</v>
      </c>
      <c r="E38" s="146">
        <f t="shared" si="0"/>
        <v>0.6</v>
      </c>
      <c r="F38" s="144"/>
      <c r="G38" s="91">
        <f>D38/I38</f>
        <v>0.63</v>
      </c>
      <c r="H38" s="91">
        <f>G38/12</f>
        <v>0.05</v>
      </c>
      <c r="I38" s="65">
        <v>5581.9</v>
      </c>
      <c r="J38" s="65">
        <v>1.07</v>
      </c>
      <c r="K38" s="65">
        <v>0.04</v>
      </c>
      <c r="L38" s="66">
        <v>6517.9</v>
      </c>
    </row>
    <row r="39" spans="1:12" s="66" customFormat="1" ht="18.75" customHeight="1">
      <c r="A39" s="178" t="s">
        <v>60</v>
      </c>
      <c r="B39" s="146" t="s">
        <v>9</v>
      </c>
      <c r="C39" s="146"/>
      <c r="D39" s="90">
        <f>12896.1*I39/L39</f>
        <v>11044.16</v>
      </c>
      <c r="E39" s="146"/>
      <c r="F39" s="144"/>
      <c r="G39" s="91">
        <f>D39/I39</f>
        <v>1.98</v>
      </c>
      <c r="H39" s="91">
        <f>G39/12</f>
        <v>0.17</v>
      </c>
      <c r="I39" s="65">
        <v>5581.9</v>
      </c>
      <c r="J39" s="65">
        <v>1.07</v>
      </c>
      <c r="K39" s="65">
        <v>0.13</v>
      </c>
      <c r="L39" s="66">
        <v>6517.9</v>
      </c>
    </row>
    <row r="40" spans="1:11" s="66" customFormat="1" ht="30" hidden="1">
      <c r="A40" s="178" t="s">
        <v>61</v>
      </c>
      <c r="B40" s="146" t="s">
        <v>12</v>
      </c>
      <c r="C40" s="146"/>
      <c r="D40" s="90">
        <f>G40*I40</f>
        <v>0</v>
      </c>
      <c r="E40" s="146"/>
      <c r="F40" s="144"/>
      <c r="G40" s="91">
        <f>D40/I40</f>
        <v>1.79</v>
      </c>
      <c r="H40" s="91">
        <f>G40/12</f>
        <v>0.15</v>
      </c>
      <c r="I40" s="65">
        <v>6517.9</v>
      </c>
      <c r="J40" s="65">
        <v>1.07</v>
      </c>
      <c r="K40" s="65">
        <v>0</v>
      </c>
    </row>
    <row r="41" spans="1:11" s="66" customFormat="1" ht="30">
      <c r="A41" s="178" t="s">
        <v>23</v>
      </c>
      <c r="B41" s="146"/>
      <c r="C41" s="146">
        <f>F41*12</f>
        <v>0</v>
      </c>
      <c r="D41" s="90">
        <f>G41*I41</f>
        <v>14066.39</v>
      </c>
      <c r="E41" s="146">
        <f>H41*12</f>
        <v>2.52</v>
      </c>
      <c r="F41" s="144"/>
      <c r="G41" s="91">
        <f>H41*12</f>
        <v>2.52</v>
      </c>
      <c r="H41" s="91">
        <v>0.21</v>
      </c>
      <c r="I41" s="65">
        <v>5581.9</v>
      </c>
      <c r="J41" s="65">
        <v>1.07</v>
      </c>
      <c r="K41" s="65">
        <v>0.14</v>
      </c>
    </row>
    <row r="42" spans="1:12" s="65" customFormat="1" ht="20.25" customHeight="1">
      <c r="A42" s="178" t="s">
        <v>25</v>
      </c>
      <c r="B42" s="146" t="s">
        <v>26</v>
      </c>
      <c r="C42" s="146">
        <f>F42*12</f>
        <v>0</v>
      </c>
      <c r="D42" s="90">
        <f>G42*I42</f>
        <v>4018.97</v>
      </c>
      <c r="E42" s="146">
        <f>H42*12</f>
        <v>0.72</v>
      </c>
      <c r="F42" s="144"/>
      <c r="G42" s="91">
        <f>H42*12</f>
        <v>0.72</v>
      </c>
      <c r="H42" s="91">
        <v>0.06</v>
      </c>
      <c r="I42" s="65">
        <v>5581.9</v>
      </c>
      <c r="J42" s="65">
        <v>1.07</v>
      </c>
      <c r="K42" s="65">
        <v>0.03</v>
      </c>
      <c r="L42" s="65">
        <v>6517.9</v>
      </c>
    </row>
    <row r="43" spans="1:12" s="65" customFormat="1" ht="15.75" customHeight="1">
      <c r="A43" s="178" t="s">
        <v>27</v>
      </c>
      <c r="B43" s="111" t="s">
        <v>28</v>
      </c>
      <c r="C43" s="111">
        <f>F43*12</f>
        <v>0</v>
      </c>
      <c r="D43" s="90">
        <f>G43*I43</f>
        <v>2679.31</v>
      </c>
      <c r="E43" s="111">
        <f>H43*12</f>
        <v>0.48</v>
      </c>
      <c r="F43" s="112"/>
      <c r="G43" s="91">
        <f>12*H43</f>
        <v>0.48</v>
      </c>
      <c r="H43" s="91">
        <v>0.04</v>
      </c>
      <c r="I43" s="65">
        <v>5581.9</v>
      </c>
      <c r="J43" s="65">
        <v>1.07</v>
      </c>
      <c r="K43" s="65">
        <v>0.02</v>
      </c>
      <c r="L43" s="65">
        <v>6517.9</v>
      </c>
    </row>
    <row r="44" spans="1:12" s="145" customFormat="1" ht="30">
      <c r="A44" s="178" t="s">
        <v>24</v>
      </c>
      <c r="B44" s="146" t="s">
        <v>106</v>
      </c>
      <c r="C44" s="146">
        <f>F44*12</f>
        <v>0</v>
      </c>
      <c r="D44" s="90">
        <f>G44*I44</f>
        <v>3349.14</v>
      </c>
      <c r="E44" s="146">
        <f>H44*12</f>
        <v>0.6</v>
      </c>
      <c r="F44" s="144"/>
      <c r="G44" s="91">
        <f>12*H44</f>
        <v>0.6</v>
      </c>
      <c r="H44" s="91">
        <v>0.05</v>
      </c>
      <c r="I44" s="65">
        <v>5581.9</v>
      </c>
      <c r="J44" s="65">
        <v>1.07</v>
      </c>
      <c r="K44" s="65">
        <v>0.03</v>
      </c>
      <c r="L44" s="145">
        <v>6517.9</v>
      </c>
    </row>
    <row r="45" spans="1:11" s="145" customFormat="1" ht="15">
      <c r="A45" s="178" t="s">
        <v>43</v>
      </c>
      <c r="B45" s="146"/>
      <c r="C45" s="91"/>
      <c r="D45" s="91">
        <f>D46+D47+D48+D49+D50+D51+D52+D53+D54+D55+D56+D58</f>
        <v>78174.07</v>
      </c>
      <c r="E45" s="91"/>
      <c r="F45" s="144"/>
      <c r="G45" s="91">
        <f>D45/I45</f>
        <v>14</v>
      </c>
      <c r="H45" s="91">
        <f>G45/12</f>
        <v>1.17</v>
      </c>
      <c r="I45" s="65">
        <v>5581.9</v>
      </c>
      <c r="J45" s="65">
        <v>1.07</v>
      </c>
      <c r="K45" s="65">
        <v>0.62</v>
      </c>
    </row>
    <row r="46" spans="1:12" s="66" customFormat="1" ht="15">
      <c r="A46" s="180" t="s">
        <v>53</v>
      </c>
      <c r="B46" s="147" t="s">
        <v>17</v>
      </c>
      <c r="C46" s="147"/>
      <c r="D46" s="149">
        <f>434.25*I46/L46</f>
        <v>371.89</v>
      </c>
      <c r="E46" s="147"/>
      <c r="F46" s="148"/>
      <c r="G46" s="147"/>
      <c r="H46" s="147"/>
      <c r="I46" s="65">
        <v>5581.9</v>
      </c>
      <c r="J46" s="65">
        <v>1.07</v>
      </c>
      <c r="K46" s="65">
        <v>0.01</v>
      </c>
      <c r="L46" s="66">
        <v>6517.9</v>
      </c>
    </row>
    <row r="47" spans="1:12" s="66" customFormat="1" ht="15">
      <c r="A47" s="180" t="s">
        <v>18</v>
      </c>
      <c r="B47" s="147" t="s">
        <v>22</v>
      </c>
      <c r="C47" s="147">
        <f>F47*12</f>
        <v>0</v>
      </c>
      <c r="D47" s="149">
        <f>1378.44*I47/L47</f>
        <v>1180.49</v>
      </c>
      <c r="E47" s="147">
        <f>H47*12</f>
        <v>0</v>
      </c>
      <c r="F47" s="148"/>
      <c r="G47" s="147"/>
      <c r="H47" s="147"/>
      <c r="I47" s="65">
        <v>5581.9</v>
      </c>
      <c r="J47" s="65">
        <v>1.07</v>
      </c>
      <c r="K47" s="65">
        <v>0.01</v>
      </c>
      <c r="L47" s="66">
        <v>6517.9</v>
      </c>
    </row>
    <row r="48" spans="1:11" s="66" customFormat="1" ht="15">
      <c r="A48" s="180" t="s">
        <v>125</v>
      </c>
      <c r="B48" s="181" t="s">
        <v>17</v>
      </c>
      <c r="C48" s="147"/>
      <c r="D48" s="149">
        <v>2456.22</v>
      </c>
      <c r="E48" s="147"/>
      <c r="F48" s="148"/>
      <c r="G48" s="147"/>
      <c r="H48" s="147"/>
      <c r="I48" s="65">
        <v>5581.9</v>
      </c>
      <c r="J48" s="65"/>
      <c r="K48" s="65"/>
    </row>
    <row r="49" spans="1:11" s="66" customFormat="1" ht="15">
      <c r="A49" s="182" t="s">
        <v>134</v>
      </c>
      <c r="B49" s="183" t="s">
        <v>17</v>
      </c>
      <c r="C49" s="150"/>
      <c r="D49" s="163">
        <v>5453.31</v>
      </c>
      <c r="E49" s="147"/>
      <c r="F49" s="148"/>
      <c r="G49" s="147"/>
      <c r="H49" s="147"/>
      <c r="I49" s="65">
        <v>5581.9</v>
      </c>
      <c r="J49" s="65"/>
      <c r="K49" s="65"/>
    </row>
    <row r="50" spans="1:11" s="66" customFormat="1" ht="15">
      <c r="A50" s="180" t="s">
        <v>69</v>
      </c>
      <c r="B50" s="147" t="s">
        <v>17</v>
      </c>
      <c r="C50" s="147">
        <f>F50*12</f>
        <v>0</v>
      </c>
      <c r="D50" s="149">
        <v>2626.83</v>
      </c>
      <c r="E50" s="147">
        <f>H50*12</f>
        <v>0</v>
      </c>
      <c r="F50" s="148"/>
      <c r="G50" s="147"/>
      <c r="H50" s="147"/>
      <c r="I50" s="65">
        <v>5581.9</v>
      </c>
      <c r="J50" s="65">
        <v>1.07</v>
      </c>
      <c r="K50" s="65">
        <v>0.03</v>
      </c>
    </row>
    <row r="51" spans="1:11" s="66" customFormat="1" ht="15">
      <c r="A51" s="180" t="s">
        <v>19</v>
      </c>
      <c r="B51" s="147" t="s">
        <v>17</v>
      </c>
      <c r="C51" s="147">
        <f>F51*12</f>
        <v>0</v>
      </c>
      <c r="D51" s="149">
        <v>7807.43</v>
      </c>
      <c r="E51" s="147">
        <f>H51*12</f>
        <v>0</v>
      </c>
      <c r="F51" s="148"/>
      <c r="G51" s="147"/>
      <c r="H51" s="147"/>
      <c r="I51" s="65">
        <v>5581.9</v>
      </c>
      <c r="J51" s="65">
        <v>1.07</v>
      </c>
      <c r="K51" s="65">
        <v>0.1</v>
      </c>
    </row>
    <row r="52" spans="1:11" s="66" customFormat="1" ht="15">
      <c r="A52" s="180" t="s">
        <v>20</v>
      </c>
      <c r="B52" s="147" t="s">
        <v>17</v>
      </c>
      <c r="C52" s="147">
        <f>F52*12</f>
        <v>0</v>
      </c>
      <c r="D52" s="149">
        <v>918.95</v>
      </c>
      <c r="E52" s="147">
        <f>H52*12</f>
        <v>0</v>
      </c>
      <c r="F52" s="148"/>
      <c r="G52" s="147"/>
      <c r="H52" s="147"/>
      <c r="I52" s="65">
        <v>5581.9</v>
      </c>
      <c r="J52" s="65">
        <v>1.07</v>
      </c>
      <c r="K52" s="65">
        <v>0.01</v>
      </c>
    </row>
    <row r="53" spans="1:12" s="66" customFormat="1" ht="15">
      <c r="A53" s="180" t="s">
        <v>64</v>
      </c>
      <c r="B53" s="147" t="s">
        <v>17</v>
      </c>
      <c r="C53" s="147"/>
      <c r="D53" s="149">
        <f>1313.37*I53/L53</f>
        <v>1124.76</v>
      </c>
      <c r="E53" s="147"/>
      <c r="F53" s="148"/>
      <c r="G53" s="147"/>
      <c r="H53" s="147"/>
      <c r="I53" s="65">
        <v>5581.9</v>
      </c>
      <c r="J53" s="65">
        <v>1.07</v>
      </c>
      <c r="K53" s="65">
        <v>0.01</v>
      </c>
      <c r="L53" s="66">
        <v>6517.9</v>
      </c>
    </row>
    <row r="54" spans="1:11" s="66" customFormat="1" ht="15">
      <c r="A54" s="180" t="s">
        <v>65</v>
      </c>
      <c r="B54" s="147" t="s">
        <v>22</v>
      </c>
      <c r="C54" s="147"/>
      <c r="D54" s="149">
        <v>5253.69</v>
      </c>
      <c r="E54" s="147"/>
      <c r="F54" s="148"/>
      <c r="G54" s="147"/>
      <c r="H54" s="147"/>
      <c r="I54" s="65">
        <v>5581.9</v>
      </c>
      <c r="J54" s="65">
        <v>1.07</v>
      </c>
      <c r="K54" s="65">
        <v>0.06</v>
      </c>
    </row>
    <row r="55" spans="1:12" s="66" customFormat="1" ht="25.5">
      <c r="A55" s="180" t="s">
        <v>21</v>
      </c>
      <c r="B55" s="147" t="s">
        <v>17</v>
      </c>
      <c r="C55" s="147">
        <f>F55*12</f>
        <v>0</v>
      </c>
      <c r="D55" s="149">
        <f>5997.98*I55/L55</f>
        <v>5136.64</v>
      </c>
      <c r="E55" s="147">
        <f>H55*12</f>
        <v>0</v>
      </c>
      <c r="F55" s="148"/>
      <c r="G55" s="147"/>
      <c r="H55" s="147"/>
      <c r="I55" s="65">
        <v>5581.9</v>
      </c>
      <c r="J55" s="65">
        <v>1.07</v>
      </c>
      <c r="K55" s="65">
        <v>0.06</v>
      </c>
      <c r="L55" s="66">
        <v>6517.9</v>
      </c>
    </row>
    <row r="56" spans="1:12" s="66" customFormat="1" ht="15">
      <c r="A56" s="180" t="s">
        <v>112</v>
      </c>
      <c r="B56" s="147" t="s">
        <v>17</v>
      </c>
      <c r="C56" s="147"/>
      <c r="D56" s="149">
        <f>9031.86*I56/L56</f>
        <v>7734.84</v>
      </c>
      <c r="E56" s="147"/>
      <c r="F56" s="148"/>
      <c r="G56" s="147"/>
      <c r="H56" s="147"/>
      <c r="I56" s="65">
        <v>5581.9</v>
      </c>
      <c r="J56" s="65">
        <v>1.07</v>
      </c>
      <c r="K56" s="65">
        <v>0.01</v>
      </c>
      <c r="L56" s="66">
        <v>6517.9</v>
      </c>
    </row>
    <row r="57" spans="1:11" s="66" customFormat="1" ht="15" hidden="1">
      <c r="A57" s="180"/>
      <c r="B57" s="147"/>
      <c r="C57" s="147"/>
      <c r="D57" s="149"/>
      <c r="E57" s="147"/>
      <c r="F57" s="148"/>
      <c r="G57" s="147"/>
      <c r="H57" s="147"/>
      <c r="I57" s="65">
        <v>5581.9</v>
      </c>
      <c r="J57" s="65"/>
      <c r="K57" s="65"/>
    </row>
    <row r="58" spans="1:12" s="66" customFormat="1" ht="25.5">
      <c r="A58" s="182" t="s">
        <v>144</v>
      </c>
      <c r="B58" s="183" t="s">
        <v>12</v>
      </c>
      <c r="C58" s="150"/>
      <c r="D58" s="163">
        <f>44499.33*I58/L58</f>
        <v>38109.02</v>
      </c>
      <c r="E58" s="150"/>
      <c r="F58" s="148"/>
      <c r="G58" s="150"/>
      <c r="H58" s="150"/>
      <c r="I58" s="65">
        <v>5581.9</v>
      </c>
      <c r="J58" s="65"/>
      <c r="K58" s="65"/>
      <c r="L58" s="66">
        <v>6517.9</v>
      </c>
    </row>
    <row r="59" spans="1:11" s="145" customFormat="1" ht="30">
      <c r="A59" s="178" t="s">
        <v>49</v>
      </c>
      <c r="B59" s="146"/>
      <c r="C59" s="91"/>
      <c r="D59" s="91">
        <f>D68</f>
        <v>1254.07</v>
      </c>
      <c r="E59" s="91"/>
      <c r="F59" s="144"/>
      <c r="G59" s="91">
        <f>D59/I59</f>
        <v>0.22</v>
      </c>
      <c r="H59" s="91">
        <f>G59/12</f>
        <v>0.02</v>
      </c>
      <c r="I59" s="65">
        <v>5581.9</v>
      </c>
      <c r="J59" s="65">
        <v>1.07</v>
      </c>
      <c r="K59" s="65">
        <v>0.06</v>
      </c>
    </row>
    <row r="60" spans="1:11" s="66" customFormat="1" ht="15" hidden="1">
      <c r="A60" s="180" t="s">
        <v>44</v>
      </c>
      <c r="B60" s="147" t="s">
        <v>70</v>
      </c>
      <c r="C60" s="147"/>
      <c r="D60" s="149">
        <f aca="true" t="shared" si="1" ref="D60:D70">G60*I60</f>
        <v>0</v>
      </c>
      <c r="E60" s="147"/>
      <c r="F60" s="148"/>
      <c r="G60" s="147">
        <f aca="true" t="shared" si="2" ref="G60:G70">H60*12</f>
        <v>0</v>
      </c>
      <c r="H60" s="147">
        <v>0</v>
      </c>
      <c r="I60" s="65">
        <v>5581.7</v>
      </c>
      <c r="J60" s="65">
        <v>1.07</v>
      </c>
      <c r="K60" s="65">
        <v>0</v>
      </c>
    </row>
    <row r="61" spans="1:11" s="66" customFormat="1" ht="25.5" hidden="1">
      <c r="A61" s="180" t="s">
        <v>45</v>
      </c>
      <c r="B61" s="147" t="s">
        <v>54</v>
      </c>
      <c r="C61" s="147"/>
      <c r="D61" s="149">
        <f t="shared" si="1"/>
        <v>0</v>
      </c>
      <c r="E61" s="147"/>
      <c r="F61" s="148"/>
      <c r="G61" s="147">
        <f t="shared" si="2"/>
        <v>0</v>
      </c>
      <c r="H61" s="147">
        <v>0</v>
      </c>
      <c r="I61" s="65">
        <v>5581.7</v>
      </c>
      <c r="J61" s="65">
        <v>1.07</v>
      </c>
      <c r="K61" s="65">
        <v>0</v>
      </c>
    </row>
    <row r="62" spans="1:11" s="66" customFormat="1" ht="15" hidden="1">
      <c r="A62" s="180" t="s">
        <v>75</v>
      </c>
      <c r="B62" s="147" t="s">
        <v>74</v>
      </c>
      <c r="C62" s="147"/>
      <c r="D62" s="149">
        <f t="shared" si="1"/>
        <v>0</v>
      </c>
      <c r="E62" s="147"/>
      <c r="F62" s="148"/>
      <c r="G62" s="147">
        <f t="shared" si="2"/>
        <v>0</v>
      </c>
      <c r="H62" s="147">
        <v>0</v>
      </c>
      <c r="I62" s="65">
        <v>5581.7</v>
      </c>
      <c r="J62" s="65">
        <v>1.07</v>
      </c>
      <c r="K62" s="65">
        <v>0</v>
      </c>
    </row>
    <row r="63" spans="1:11" s="66" customFormat="1" ht="25.5" hidden="1">
      <c r="A63" s="180" t="s">
        <v>71</v>
      </c>
      <c r="B63" s="147" t="s">
        <v>72</v>
      </c>
      <c r="C63" s="147"/>
      <c r="D63" s="149">
        <f t="shared" si="1"/>
        <v>0</v>
      </c>
      <c r="E63" s="147"/>
      <c r="F63" s="148"/>
      <c r="G63" s="147">
        <f t="shared" si="2"/>
        <v>0</v>
      </c>
      <c r="H63" s="147">
        <v>0</v>
      </c>
      <c r="I63" s="65">
        <v>5581.7</v>
      </c>
      <c r="J63" s="65">
        <v>1.07</v>
      </c>
      <c r="K63" s="65">
        <v>0</v>
      </c>
    </row>
    <row r="64" spans="1:11" s="66" customFormat="1" ht="15" hidden="1">
      <c r="A64" s="180" t="s">
        <v>46</v>
      </c>
      <c r="B64" s="147" t="s">
        <v>73</v>
      </c>
      <c r="C64" s="147"/>
      <c r="D64" s="149">
        <f t="shared" si="1"/>
        <v>0</v>
      </c>
      <c r="E64" s="147"/>
      <c r="F64" s="148"/>
      <c r="G64" s="147">
        <f t="shared" si="2"/>
        <v>0</v>
      </c>
      <c r="H64" s="147">
        <v>0</v>
      </c>
      <c r="I64" s="65">
        <v>5581.7</v>
      </c>
      <c r="J64" s="65">
        <v>1.07</v>
      </c>
      <c r="K64" s="65">
        <v>0</v>
      </c>
    </row>
    <row r="65" spans="1:11" s="66" customFormat="1" ht="15" hidden="1">
      <c r="A65" s="180" t="s">
        <v>57</v>
      </c>
      <c r="B65" s="147" t="s">
        <v>74</v>
      </c>
      <c r="C65" s="147"/>
      <c r="D65" s="149">
        <f t="shared" si="1"/>
        <v>0</v>
      </c>
      <c r="E65" s="147"/>
      <c r="F65" s="148"/>
      <c r="G65" s="147">
        <f t="shared" si="2"/>
        <v>0</v>
      </c>
      <c r="H65" s="147">
        <v>0</v>
      </c>
      <c r="I65" s="65">
        <v>5581.7</v>
      </c>
      <c r="J65" s="65">
        <v>1.07</v>
      </c>
      <c r="K65" s="65">
        <v>0</v>
      </c>
    </row>
    <row r="66" spans="1:11" s="66" customFormat="1" ht="15" hidden="1">
      <c r="A66" s="180" t="s">
        <v>58</v>
      </c>
      <c r="B66" s="147" t="s">
        <v>17</v>
      </c>
      <c r="C66" s="147"/>
      <c r="D66" s="149">
        <f t="shared" si="1"/>
        <v>0</v>
      </c>
      <c r="E66" s="147"/>
      <c r="F66" s="148"/>
      <c r="G66" s="147">
        <f t="shared" si="2"/>
        <v>0</v>
      </c>
      <c r="H66" s="147">
        <v>0</v>
      </c>
      <c r="I66" s="65">
        <v>5581.7</v>
      </c>
      <c r="J66" s="65">
        <v>1.07</v>
      </c>
      <c r="K66" s="65">
        <v>0</v>
      </c>
    </row>
    <row r="67" spans="1:11" s="66" customFormat="1" ht="25.5" hidden="1">
      <c r="A67" s="180" t="s">
        <v>55</v>
      </c>
      <c r="B67" s="147" t="s">
        <v>17</v>
      </c>
      <c r="C67" s="147"/>
      <c r="D67" s="149">
        <f t="shared" si="1"/>
        <v>0</v>
      </c>
      <c r="E67" s="147"/>
      <c r="F67" s="148"/>
      <c r="G67" s="147">
        <f t="shared" si="2"/>
        <v>0</v>
      </c>
      <c r="H67" s="147">
        <v>0</v>
      </c>
      <c r="I67" s="65">
        <v>5581.7</v>
      </c>
      <c r="J67" s="65">
        <v>1.07</v>
      </c>
      <c r="K67" s="65">
        <v>0</v>
      </c>
    </row>
    <row r="68" spans="1:12" s="66" customFormat="1" ht="15">
      <c r="A68" s="182" t="s">
        <v>135</v>
      </c>
      <c r="B68" s="183" t="s">
        <v>17</v>
      </c>
      <c r="C68" s="150"/>
      <c r="D68" s="163">
        <f>1464.36*I68/L68</f>
        <v>1254.07</v>
      </c>
      <c r="E68" s="147"/>
      <c r="F68" s="148"/>
      <c r="G68" s="147"/>
      <c r="H68" s="147"/>
      <c r="I68" s="65">
        <v>5581.9</v>
      </c>
      <c r="J68" s="65">
        <v>1.07</v>
      </c>
      <c r="K68" s="65">
        <v>0.03</v>
      </c>
      <c r="L68" s="66">
        <v>6517.9</v>
      </c>
    </row>
    <row r="69" spans="1:11" s="66" customFormat="1" ht="15" hidden="1">
      <c r="A69" s="180" t="s">
        <v>67</v>
      </c>
      <c r="B69" s="147" t="s">
        <v>9</v>
      </c>
      <c r="C69" s="147"/>
      <c r="D69" s="149">
        <f t="shared" si="1"/>
        <v>0</v>
      </c>
      <c r="E69" s="147"/>
      <c r="F69" s="148"/>
      <c r="G69" s="147">
        <f t="shared" si="2"/>
        <v>0</v>
      </c>
      <c r="H69" s="147">
        <v>0</v>
      </c>
      <c r="I69" s="65">
        <v>6517.9</v>
      </c>
      <c r="J69" s="65">
        <v>1.07</v>
      </c>
      <c r="K69" s="65">
        <v>0</v>
      </c>
    </row>
    <row r="70" spans="1:11" s="66" customFormat="1" ht="15" hidden="1">
      <c r="A70" s="180" t="s">
        <v>66</v>
      </c>
      <c r="B70" s="147" t="s">
        <v>9</v>
      </c>
      <c r="C70" s="150"/>
      <c r="D70" s="149">
        <f t="shared" si="1"/>
        <v>0</v>
      </c>
      <c r="E70" s="150"/>
      <c r="F70" s="148"/>
      <c r="G70" s="147">
        <f t="shared" si="2"/>
        <v>0</v>
      </c>
      <c r="H70" s="147">
        <v>0</v>
      </c>
      <c r="I70" s="65">
        <v>6517.9</v>
      </c>
      <c r="J70" s="65">
        <v>1.07</v>
      </c>
      <c r="K70" s="65">
        <v>0</v>
      </c>
    </row>
    <row r="71" spans="1:11" s="66" customFormat="1" ht="30">
      <c r="A71" s="178" t="s">
        <v>50</v>
      </c>
      <c r="B71" s="147"/>
      <c r="C71" s="147"/>
      <c r="D71" s="91">
        <f>D72</f>
        <v>2162.05</v>
      </c>
      <c r="E71" s="147"/>
      <c r="F71" s="148"/>
      <c r="G71" s="91">
        <f>D71/I71</f>
        <v>0.39</v>
      </c>
      <c r="H71" s="91">
        <f>G71/12</f>
        <v>0.03</v>
      </c>
      <c r="I71" s="65">
        <v>5581.9</v>
      </c>
      <c r="J71" s="65">
        <v>1.07</v>
      </c>
      <c r="K71" s="65">
        <v>0.04</v>
      </c>
    </row>
    <row r="72" spans="1:12" s="66" customFormat="1" ht="15">
      <c r="A72" s="180" t="s">
        <v>136</v>
      </c>
      <c r="B72" s="147" t="s">
        <v>17</v>
      </c>
      <c r="C72" s="147"/>
      <c r="D72" s="149">
        <f>2524.59*I72/L72</f>
        <v>2162.05</v>
      </c>
      <c r="E72" s="147"/>
      <c r="F72" s="148"/>
      <c r="G72" s="147"/>
      <c r="H72" s="147"/>
      <c r="I72" s="65">
        <v>5581.9</v>
      </c>
      <c r="J72" s="65">
        <v>1.07</v>
      </c>
      <c r="K72" s="65">
        <v>0.03</v>
      </c>
      <c r="L72" s="66">
        <v>6517.9</v>
      </c>
    </row>
    <row r="73" spans="1:11" s="66" customFormat="1" ht="15" hidden="1">
      <c r="A73" s="180" t="s">
        <v>68</v>
      </c>
      <c r="B73" s="147" t="s">
        <v>9</v>
      </c>
      <c r="C73" s="147"/>
      <c r="D73" s="149">
        <f>G73*I73</f>
        <v>0</v>
      </c>
      <c r="E73" s="147"/>
      <c r="F73" s="148"/>
      <c r="G73" s="147">
        <f>H73*12</f>
        <v>0</v>
      </c>
      <c r="H73" s="147">
        <v>0</v>
      </c>
      <c r="I73" s="65">
        <v>5581.7</v>
      </c>
      <c r="J73" s="65">
        <v>1.07</v>
      </c>
      <c r="K73" s="65">
        <v>0</v>
      </c>
    </row>
    <row r="74" spans="1:11" s="66" customFormat="1" ht="15">
      <c r="A74" s="178" t="s">
        <v>51</v>
      </c>
      <c r="B74" s="147"/>
      <c r="C74" s="147"/>
      <c r="D74" s="91">
        <f>D75+D76</f>
        <v>14614.42</v>
      </c>
      <c r="E74" s="147"/>
      <c r="F74" s="148"/>
      <c r="G74" s="91">
        <f>D74/I74</f>
        <v>2.62</v>
      </c>
      <c r="H74" s="91">
        <f>G74/12</f>
        <v>0.22</v>
      </c>
      <c r="I74" s="65">
        <v>5581.9</v>
      </c>
      <c r="J74" s="65">
        <v>1.07</v>
      </c>
      <c r="K74" s="65">
        <v>0.24</v>
      </c>
    </row>
    <row r="75" spans="1:11" s="66" customFormat="1" ht="15">
      <c r="A75" s="180" t="s">
        <v>83</v>
      </c>
      <c r="B75" s="147" t="s">
        <v>17</v>
      </c>
      <c r="C75" s="147"/>
      <c r="D75" s="149">
        <v>13830.58</v>
      </c>
      <c r="E75" s="147"/>
      <c r="F75" s="148"/>
      <c r="G75" s="147"/>
      <c r="H75" s="147"/>
      <c r="I75" s="65">
        <v>5581.9</v>
      </c>
      <c r="J75" s="65">
        <v>1.07</v>
      </c>
      <c r="K75" s="65">
        <v>0.16</v>
      </c>
    </row>
    <row r="76" spans="1:12" s="66" customFormat="1" ht="15">
      <c r="A76" s="180" t="s">
        <v>47</v>
      </c>
      <c r="B76" s="147" t="s">
        <v>17</v>
      </c>
      <c r="C76" s="147"/>
      <c r="D76" s="149">
        <f>915.28*I76/L76</f>
        <v>783.84</v>
      </c>
      <c r="E76" s="147"/>
      <c r="F76" s="148"/>
      <c r="G76" s="147"/>
      <c r="H76" s="147"/>
      <c r="I76" s="65">
        <v>5581.9</v>
      </c>
      <c r="J76" s="65">
        <v>1.07</v>
      </c>
      <c r="K76" s="65">
        <v>0.01</v>
      </c>
      <c r="L76" s="66">
        <v>6517.9</v>
      </c>
    </row>
    <row r="77" spans="1:11" s="66" customFormat="1" ht="27.75" customHeight="1" hidden="1">
      <c r="A77" s="180" t="s">
        <v>56</v>
      </c>
      <c r="B77" s="147" t="s">
        <v>12</v>
      </c>
      <c r="C77" s="147"/>
      <c r="D77" s="149">
        <f>G77*I77</f>
        <v>0</v>
      </c>
      <c r="E77" s="147"/>
      <c r="F77" s="148"/>
      <c r="G77" s="147"/>
      <c r="H77" s="147"/>
      <c r="I77" s="65">
        <v>5581.7</v>
      </c>
      <c r="J77" s="65">
        <v>1.07</v>
      </c>
      <c r="K77" s="65">
        <v>0</v>
      </c>
    </row>
    <row r="78" spans="1:11" s="66" customFormat="1" ht="25.5" hidden="1">
      <c r="A78" s="180" t="s">
        <v>80</v>
      </c>
      <c r="B78" s="147" t="s">
        <v>12</v>
      </c>
      <c r="C78" s="147"/>
      <c r="D78" s="149">
        <f>G78*I78</f>
        <v>0</v>
      </c>
      <c r="E78" s="147"/>
      <c r="F78" s="148"/>
      <c r="G78" s="147"/>
      <c r="H78" s="147"/>
      <c r="I78" s="65">
        <v>5581.7</v>
      </c>
      <c r="J78" s="65">
        <v>1.07</v>
      </c>
      <c r="K78" s="65">
        <v>0</v>
      </c>
    </row>
    <row r="79" spans="1:11" s="66" customFormat="1" ht="25.5" hidden="1">
      <c r="A79" s="180" t="s">
        <v>76</v>
      </c>
      <c r="B79" s="147" t="s">
        <v>12</v>
      </c>
      <c r="C79" s="147"/>
      <c r="D79" s="149">
        <f>G79*I79</f>
        <v>0</v>
      </c>
      <c r="E79" s="147"/>
      <c r="F79" s="148"/>
      <c r="G79" s="147"/>
      <c r="H79" s="147"/>
      <c r="I79" s="65">
        <v>5581.7</v>
      </c>
      <c r="J79" s="65">
        <v>1.07</v>
      </c>
      <c r="K79" s="65">
        <v>0</v>
      </c>
    </row>
    <row r="80" spans="1:11" s="66" customFormat="1" ht="25.5" hidden="1">
      <c r="A80" s="180" t="s">
        <v>81</v>
      </c>
      <c r="B80" s="147" t="s">
        <v>12</v>
      </c>
      <c r="C80" s="147"/>
      <c r="D80" s="149">
        <f>G80*I80</f>
        <v>0</v>
      </c>
      <c r="E80" s="147"/>
      <c r="F80" s="148"/>
      <c r="G80" s="147"/>
      <c r="H80" s="147"/>
      <c r="I80" s="65">
        <v>5581.7</v>
      </c>
      <c r="J80" s="65">
        <v>1.07</v>
      </c>
      <c r="K80" s="65">
        <v>0</v>
      </c>
    </row>
    <row r="81" spans="1:11" s="66" customFormat="1" ht="15">
      <c r="A81" s="178" t="s">
        <v>52</v>
      </c>
      <c r="B81" s="147"/>
      <c r="C81" s="147"/>
      <c r="D81" s="91">
        <f>D82</f>
        <v>1098.16</v>
      </c>
      <c r="E81" s="147"/>
      <c r="F81" s="148"/>
      <c r="G81" s="91">
        <f>D81/I81</f>
        <v>0.2</v>
      </c>
      <c r="H81" s="91">
        <f>G81/12</f>
        <v>0.02</v>
      </c>
      <c r="I81" s="65">
        <v>5581.9</v>
      </c>
      <c r="J81" s="65">
        <v>1.07</v>
      </c>
      <c r="K81" s="65">
        <v>0.11</v>
      </c>
    </row>
    <row r="82" spans="1:11" s="66" customFormat="1" ht="15">
      <c r="A82" s="180" t="s">
        <v>48</v>
      </c>
      <c r="B82" s="147" t="s">
        <v>17</v>
      </c>
      <c r="C82" s="147"/>
      <c r="D82" s="149">
        <v>1098.16</v>
      </c>
      <c r="E82" s="147"/>
      <c r="F82" s="148"/>
      <c r="G82" s="147"/>
      <c r="H82" s="147"/>
      <c r="I82" s="65">
        <v>5581.9</v>
      </c>
      <c r="J82" s="65">
        <v>1.07</v>
      </c>
      <c r="K82" s="65">
        <v>0.01</v>
      </c>
    </row>
    <row r="83" spans="1:11" s="65" customFormat="1" ht="15">
      <c r="A83" s="178" t="s">
        <v>63</v>
      </c>
      <c r="B83" s="146"/>
      <c r="C83" s="91"/>
      <c r="D83" s="91">
        <f>D84+D85</f>
        <v>42626.76</v>
      </c>
      <c r="E83" s="91"/>
      <c r="F83" s="144"/>
      <c r="G83" s="91">
        <f>D83/I83</f>
        <v>7.64</v>
      </c>
      <c r="H83" s="91">
        <f>G83/12</f>
        <v>0.64</v>
      </c>
      <c r="I83" s="65">
        <v>5581.9</v>
      </c>
      <c r="J83" s="65">
        <v>1.07</v>
      </c>
      <c r="K83" s="65">
        <v>0.63</v>
      </c>
    </row>
    <row r="84" spans="1:11" s="66" customFormat="1" ht="15">
      <c r="A84" s="180" t="s">
        <v>126</v>
      </c>
      <c r="B84" s="181" t="s">
        <v>113</v>
      </c>
      <c r="C84" s="147"/>
      <c r="D84" s="149">
        <v>18431.4</v>
      </c>
      <c r="E84" s="147"/>
      <c r="F84" s="148"/>
      <c r="G84" s="147"/>
      <c r="H84" s="147"/>
      <c r="I84" s="65">
        <v>5581.9</v>
      </c>
      <c r="J84" s="65">
        <v>1.07</v>
      </c>
      <c r="K84" s="65">
        <v>0.02</v>
      </c>
    </row>
    <row r="85" spans="1:11" s="66" customFormat="1" ht="15">
      <c r="A85" s="180" t="s">
        <v>77</v>
      </c>
      <c r="B85" s="181" t="s">
        <v>22</v>
      </c>
      <c r="C85" s="147">
        <f>F85*12</f>
        <v>0</v>
      </c>
      <c r="D85" s="149">
        <v>24195.36</v>
      </c>
      <c r="E85" s="147">
        <f>H85*12</f>
        <v>0</v>
      </c>
      <c r="F85" s="148"/>
      <c r="G85" s="147"/>
      <c r="H85" s="147"/>
      <c r="I85" s="65">
        <v>5581.9</v>
      </c>
      <c r="J85" s="65">
        <v>1.07</v>
      </c>
      <c r="K85" s="65">
        <v>0.61</v>
      </c>
    </row>
    <row r="86" spans="1:11" s="65" customFormat="1" ht="15">
      <c r="A86" s="178" t="s">
        <v>62</v>
      </c>
      <c r="B86" s="146"/>
      <c r="C86" s="91"/>
      <c r="D86" s="91">
        <v>0</v>
      </c>
      <c r="E86" s="91"/>
      <c r="F86" s="144"/>
      <c r="G86" s="91">
        <f>D86/I86</f>
        <v>0</v>
      </c>
      <c r="H86" s="91">
        <f>G86/12</f>
        <v>0</v>
      </c>
      <c r="I86" s="65">
        <v>5581.9</v>
      </c>
      <c r="J86" s="65">
        <v>1.07</v>
      </c>
      <c r="K86" s="65">
        <v>0.16</v>
      </c>
    </row>
    <row r="87" spans="1:11" s="66" customFormat="1" ht="25.5" customHeight="1" hidden="1">
      <c r="A87" s="180" t="s">
        <v>78</v>
      </c>
      <c r="B87" s="147" t="s">
        <v>17</v>
      </c>
      <c r="C87" s="147"/>
      <c r="D87" s="149">
        <f aca="true" t="shared" si="3" ref="D87:D94">G87*I87</f>
        <v>0</v>
      </c>
      <c r="E87" s="147"/>
      <c r="F87" s="148"/>
      <c r="G87" s="147">
        <f aca="true" t="shared" si="4" ref="G87:G94">H87*12</f>
        <v>0</v>
      </c>
      <c r="H87" s="147">
        <v>0</v>
      </c>
      <c r="I87" s="65">
        <v>5581.9</v>
      </c>
      <c r="J87" s="65">
        <v>1.07</v>
      </c>
      <c r="K87" s="65">
        <v>0</v>
      </c>
    </row>
    <row r="88" spans="1:11" s="65" customFormat="1" ht="37.5">
      <c r="A88" s="184" t="s">
        <v>158</v>
      </c>
      <c r="B88" s="146" t="s">
        <v>12</v>
      </c>
      <c r="C88" s="111">
        <f>F88*12</f>
        <v>0</v>
      </c>
      <c r="D88" s="111">
        <v>40859.5</v>
      </c>
      <c r="E88" s="111">
        <f aca="true" t="shared" si="5" ref="E88:E94">H88*12</f>
        <v>7.32</v>
      </c>
      <c r="F88" s="112"/>
      <c r="G88" s="111">
        <f t="shared" si="4"/>
        <v>7.32</v>
      </c>
      <c r="H88" s="111">
        <f>0.38+0.11+0.12</f>
        <v>0.61</v>
      </c>
      <c r="I88" s="65">
        <v>5581.9</v>
      </c>
      <c r="J88" s="65">
        <v>1.07</v>
      </c>
      <c r="K88" s="65">
        <v>0.3</v>
      </c>
    </row>
    <row r="89" spans="1:9" s="65" customFormat="1" ht="18.75" hidden="1">
      <c r="A89" s="185" t="s">
        <v>38</v>
      </c>
      <c r="B89" s="111"/>
      <c r="C89" s="111" t="e">
        <f>F89*12</f>
        <v>#REF!</v>
      </c>
      <c r="D89" s="111">
        <f t="shared" si="3"/>
        <v>0</v>
      </c>
      <c r="E89" s="111">
        <f t="shared" si="5"/>
        <v>0</v>
      </c>
      <c r="F89" s="112" t="e">
        <f>#REF!+#REF!+#REF!+#REF!+#REF!+#REF!+#REF!+#REF!+#REF!+#REF!</f>
        <v>#REF!</v>
      </c>
      <c r="G89" s="111">
        <f t="shared" si="4"/>
        <v>0</v>
      </c>
      <c r="H89" s="112">
        <f>H90+H91+H92+H93+H94</f>
        <v>0</v>
      </c>
      <c r="I89" s="65">
        <v>5581.9</v>
      </c>
    </row>
    <row r="90" spans="1:9" s="66" customFormat="1" ht="15" hidden="1">
      <c r="A90" s="180" t="s">
        <v>84</v>
      </c>
      <c r="B90" s="147"/>
      <c r="C90" s="147"/>
      <c r="D90" s="149">
        <f t="shared" si="3"/>
        <v>0</v>
      </c>
      <c r="E90" s="147">
        <f t="shared" si="5"/>
        <v>0</v>
      </c>
      <c r="F90" s="148" t="e">
        <f>#REF!+#REF!+#REF!+#REF!+#REF!+#REF!+#REF!+#REF!+#REF!+#REF!</f>
        <v>#REF!</v>
      </c>
      <c r="G90" s="147">
        <f t="shared" si="4"/>
        <v>0</v>
      </c>
      <c r="H90" s="148"/>
      <c r="I90" s="65">
        <v>5581.9</v>
      </c>
    </row>
    <row r="91" spans="1:9" s="66" customFormat="1" ht="15" hidden="1">
      <c r="A91" s="180" t="s">
        <v>85</v>
      </c>
      <c r="B91" s="147"/>
      <c r="C91" s="147"/>
      <c r="D91" s="149"/>
      <c r="E91" s="147"/>
      <c r="F91" s="148"/>
      <c r="G91" s="147"/>
      <c r="H91" s="148"/>
      <c r="I91" s="65">
        <v>5581.9</v>
      </c>
    </row>
    <row r="92" spans="1:9" s="66" customFormat="1" ht="15" hidden="1">
      <c r="A92" s="180" t="s">
        <v>86</v>
      </c>
      <c r="B92" s="147"/>
      <c r="C92" s="147"/>
      <c r="D92" s="149"/>
      <c r="E92" s="147"/>
      <c r="F92" s="148"/>
      <c r="G92" s="147"/>
      <c r="H92" s="148"/>
      <c r="I92" s="65">
        <v>5581.9</v>
      </c>
    </row>
    <row r="93" spans="1:9" s="66" customFormat="1" ht="15" hidden="1">
      <c r="A93" s="180" t="s">
        <v>87</v>
      </c>
      <c r="B93" s="147"/>
      <c r="C93" s="147"/>
      <c r="D93" s="149">
        <f t="shared" si="3"/>
        <v>0</v>
      </c>
      <c r="E93" s="147">
        <f t="shared" si="5"/>
        <v>0</v>
      </c>
      <c r="F93" s="148" t="e">
        <f>#REF!+#REF!+#REF!+#REF!+#REF!+#REF!+#REF!+#REF!+#REF!+#REF!</f>
        <v>#REF!</v>
      </c>
      <c r="G93" s="147">
        <f t="shared" si="4"/>
        <v>0</v>
      </c>
      <c r="H93" s="148"/>
      <c r="I93" s="65">
        <v>5581.9</v>
      </c>
    </row>
    <row r="94" spans="1:9" s="66" customFormat="1" ht="15" hidden="1">
      <c r="A94" s="186" t="s">
        <v>88</v>
      </c>
      <c r="B94" s="152"/>
      <c r="C94" s="152"/>
      <c r="D94" s="151">
        <f t="shared" si="3"/>
        <v>0</v>
      </c>
      <c r="E94" s="152">
        <f t="shared" si="5"/>
        <v>0</v>
      </c>
      <c r="F94" s="153" t="e">
        <f>#REF!+#REF!+#REF!+#REF!+#REF!+#REF!+#REF!+#REF!+#REF!+#REF!</f>
        <v>#REF!</v>
      </c>
      <c r="G94" s="152">
        <f t="shared" si="4"/>
        <v>0</v>
      </c>
      <c r="H94" s="153"/>
      <c r="I94" s="65">
        <v>5581.9</v>
      </c>
    </row>
    <row r="95" spans="1:9" s="66" customFormat="1" ht="30.75" thickBot="1">
      <c r="A95" s="187" t="s">
        <v>128</v>
      </c>
      <c r="B95" s="111" t="s">
        <v>137</v>
      </c>
      <c r="C95" s="188"/>
      <c r="D95" s="189">
        <v>54500</v>
      </c>
      <c r="E95" s="111"/>
      <c r="F95" s="112"/>
      <c r="G95" s="111">
        <f>D95/I95</f>
        <v>9.76</v>
      </c>
      <c r="H95" s="146">
        <f>G95/12</f>
        <v>0.81</v>
      </c>
      <c r="I95" s="65">
        <v>5581.9</v>
      </c>
    </row>
    <row r="96" spans="1:9" s="66" customFormat="1" ht="20.25" thickBot="1">
      <c r="A96" s="190" t="s">
        <v>114</v>
      </c>
      <c r="B96" s="146" t="s">
        <v>11</v>
      </c>
      <c r="C96" s="191"/>
      <c r="D96" s="111">
        <f>G96*I96</f>
        <v>115880.24</v>
      </c>
      <c r="E96" s="111"/>
      <c r="F96" s="112"/>
      <c r="G96" s="111">
        <f>12*H96</f>
        <v>20.76</v>
      </c>
      <c r="H96" s="111">
        <v>1.73</v>
      </c>
      <c r="I96" s="65">
        <v>5581.9</v>
      </c>
    </row>
    <row r="97" spans="1:9" s="68" customFormat="1" ht="20.25" thickBot="1">
      <c r="A97" s="190" t="s">
        <v>39</v>
      </c>
      <c r="B97" s="162"/>
      <c r="C97" s="162">
        <f>F97*12</f>
        <v>0</v>
      </c>
      <c r="D97" s="156">
        <f>D95+D88+D86+D83+D81+D74+D71+D59+D45+D44+D43+D42+D41+D39+D38+D37+D36+D35+D34+D33+D32+D31+D22+D14+D96</f>
        <v>1483972.32</v>
      </c>
      <c r="E97" s="156">
        <f>E95+E88+E86+E83+E81+E74+E71+E59+E45+E44+E43+E42+E41+E39+E38+E37+E36+E35+E34+E33+E32+E31+E22+E14+E96</f>
        <v>206.28</v>
      </c>
      <c r="F97" s="156">
        <f>F95+F88+F86+F83+F81+F74+F71+F59+F45+F44+F43+F42+F41+F39+F38+F37+F36+F35+F34+F33+F32+F31+F22+F14+F96</f>
        <v>0</v>
      </c>
      <c r="G97" s="156">
        <f>G95+G88+G86+G83+G81+G74+G71+G59+G45+G44+G43+G42+G41+G39+G38+G37+G36+G35+G34+G33+G32+G31+G22+G14+G96</f>
        <v>265.85</v>
      </c>
      <c r="H97" s="156">
        <f>H95+H88+H86+H83+H81+H74+H71+H59+H45+H44+H43+H42+H41+H39+H38+H37+H36+H35+H34+H33+H32+H31+H22+H14+H96</f>
        <v>22.17</v>
      </c>
      <c r="I97" s="65">
        <v>5581.9</v>
      </c>
    </row>
    <row r="98" spans="1:8" s="69" customFormat="1" ht="20.25" hidden="1" thickBot="1">
      <c r="A98" s="192" t="s">
        <v>29</v>
      </c>
      <c r="B98" s="158" t="s">
        <v>11</v>
      </c>
      <c r="C98" s="158" t="s">
        <v>30</v>
      </c>
      <c r="D98" s="157"/>
      <c r="E98" s="158" t="s">
        <v>30</v>
      </c>
      <c r="F98" s="159"/>
      <c r="G98" s="158" t="s">
        <v>30</v>
      </c>
      <c r="H98" s="159"/>
    </row>
    <row r="99" spans="1:8" s="70" customFormat="1" ht="12.75">
      <c r="A99" s="193"/>
      <c r="B99" s="161"/>
      <c r="C99" s="161"/>
      <c r="D99" s="161"/>
      <c r="E99" s="161"/>
      <c r="F99" s="161"/>
      <c r="G99" s="161"/>
      <c r="H99" s="161"/>
    </row>
    <row r="100" spans="1:8" s="70" customFormat="1" ht="12.75">
      <c r="A100" s="193"/>
      <c r="B100" s="161"/>
      <c r="C100" s="161"/>
      <c r="D100" s="161"/>
      <c r="E100" s="161"/>
      <c r="F100" s="161"/>
      <c r="G100" s="161"/>
      <c r="H100" s="161"/>
    </row>
    <row r="101" spans="1:8" s="70" customFormat="1" ht="12.75">
      <c r="A101" s="193"/>
      <c r="B101" s="161"/>
      <c r="C101" s="161"/>
      <c r="D101" s="161"/>
      <c r="E101" s="161"/>
      <c r="F101" s="161"/>
      <c r="G101" s="161"/>
      <c r="H101" s="161"/>
    </row>
    <row r="102" spans="1:8" s="70" customFormat="1" ht="13.5" thickBot="1">
      <c r="A102" s="193"/>
      <c r="B102" s="161"/>
      <c r="C102" s="161"/>
      <c r="D102" s="161"/>
      <c r="E102" s="161"/>
      <c r="F102" s="161"/>
      <c r="G102" s="161"/>
      <c r="H102" s="161"/>
    </row>
    <row r="103" spans="1:9" s="71" customFormat="1" ht="30.75" thickBot="1">
      <c r="A103" s="194" t="s">
        <v>107</v>
      </c>
      <c r="B103" s="162"/>
      <c r="C103" s="162">
        <f>F103*12</f>
        <v>0</v>
      </c>
      <c r="D103" s="162">
        <f>D105+D106+D107+D108</f>
        <v>347522.45</v>
      </c>
      <c r="E103" s="162">
        <f>E105+E106+E107+E108</f>
        <v>0</v>
      </c>
      <c r="F103" s="162">
        <f>F105+F106+F107+F108</f>
        <v>0</v>
      </c>
      <c r="G103" s="162">
        <f>G105+G106+G107+G108</f>
        <v>62.26</v>
      </c>
      <c r="H103" s="162">
        <f>H105+H106+H107+H108</f>
        <v>5.19</v>
      </c>
      <c r="I103" s="65">
        <v>5581.9</v>
      </c>
    </row>
    <row r="104" spans="1:9" s="70" customFormat="1" ht="15" hidden="1">
      <c r="A104" s="182" t="s">
        <v>84</v>
      </c>
      <c r="B104" s="150"/>
      <c r="C104" s="150"/>
      <c r="D104" s="163">
        <f>G104*I104</f>
        <v>0</v>
      </c>
      <c r="E104" s="150">
        <f>H104*12</f>
        <v>0</v>
      </c>
      <c r="F104" s="164" t="e">
        <f>#REF!+#REF!+#REF!+#REF!+#REF!+#REF!+#REF!+#REF!+#REF!+#REF!</f>
        <v>#REF!</v>
      </c>
      <c r="G104" s="150">
        <f>H104*12</f>
        <v>0</v>
      </c>
      <c r="H104" s="164"/>
      <c r="I104" s="65">
        <v>5581.9</v>
      </c>
    </row>
    <row r="105" spans="1:9" s="70" customFormat="1" ht="15">
      <c r="A105" s="182" t="s">
        <v>138</v>
      </c>
      <c r="B105" s="150"/>
      <c r="C105" s="150"/>
      <c r="D105" s="195">
        <v>91138.06</v>
      </c>
      <c r="E105" s="150"/>
      <c r="F105" s="164"/>
      <c r="G105" s="150">
        <f>D105/I105</f>
        <v>16.33</v>
      </c>
      <c r="H105" s="164">
        <f>G105/12</f>
        <v>1.36</v>
      </c>
      <c r="I105" s="65">
        <v>5581.9</v>
      </c>
    </row>
    <row r="106" spans="1:9" s="70" customFormat="1" ht="15">
      <c r="A106" s="182" t="s">
        <v>140</v>
      </c>
      <c r="B106" s="150"/>
      <c r="C106" s="150"/>
      <c r="D106" s="195">
        <v>206703.16</v>
      </c>
      <c r="E106" s="150"/>
      <c r="F106" s="164"/>
      <c r="G106" s="150">
        <f>D106/I106</f>
        <v>37.03</v>
      </c>
      <c r="H106" s="164">
        <f>G106/12</f>
        <v>3.09</v>
      </c>
      <c r="I106" s="65">
        <v>5581.9</v>
      </c>
    </row>
    <row r="107" spans="1:9" s="70" customFormat="1" ht="15">
      <c r="A107" s="182" t="s">
        <v>161</v>
      </c>
      <c r="B107" s="150"/>
      <c r="C107" s="150"/>
      <c r="D107" s="195">
        <v>22351.08</v>
      </c>
      <c r="E107" s="150"/>
      <c r="F107" s="164"/>
      <c r="G107" s="150">
        <f>D107/I107</f>
        <v>4</v>
      </c>
      <c r="H107" s="164">
        <f>G107/12</f>
        <v>0.33</v>
      </c>
      <c r="I107" s="65">
        <v>5581.9</v>
      </c>
    </row>
    <row r="108" spans="1:9" s="70" customFormat="1" ht="15">
      <c r="A108" s="182" t="s">
        <v>143</v>
      </c>
      <c r="B108" s="150"/>
      <c r="C108" s="150"/>
      <c r="D108" s="195">
        <v>27330.15</v>
      </c>
      <c r="E108" s="150"/>
      <c r="F108" s="164"/>
      <c r="G108" s="150">
        <f>D108/I108</f>
        <v>4.9</v>
      </c>
      <c r="H108" s="164">
        <f>G108/12</f>
        <v>0.41</v>
      </c>
      <c r="I108" s="65">
        <v>5581.9</v>
      </c>
    </row>
    <row r="109" s="70" customFormat="1" ht="12.75">
      <c r="A109" s="160"/>
    </row>
    <row r="110" s="70" customFormat="1" ht="13.5" thickBot="1">
      <c r="A110" s="160"/>
    </row>
    <row r="111" spans="1:8" s="71" customFormat="1" ht="20.25" thickBot="1">
      <c r="A111" s="154" t="s">
        <v>105</v>
      </c>
      <c r="B111" s="155"/>
      <c r="C111" s="155">
        <f>F111*12</f>
        <v>0</v>
      </c>
      <c r="D111" s="156">
        <f>D97+D103</f>
        <v>1831494.77</v>
      </c>
      <c r="E111" s="156">
        <f>E97+E103</f>
        <v>206.28</v>
      </c>
      <c r="F111" s="156">
        <f>F97+F103</f>
        <v>0</v>
      </c>
      <c r="G111" s="156">
        <f>G97+G103</f>
        <v>328.11</v>
      </c>
      <c r="H111" s="156">
        <f>H97+H103</f>
        <v>27.36</v>
      </c>
    </row>
    <row r="112" s="70" customFormat="1" ht="12.75">
      <c r="A112" s="160"/>
    </row>
    <row r="113" s="70" customFormat="1" ht="12.75">
      <c r="A113" s="160"/>
    </row>
    <row r="114" s="70" customFormat="1" ht="12.75">
      <c r="A114" s="160"/>
    </row>
    <row r="115" spans="1:8" s="72" customFormat="1" ht="18.75">
      <c r="A115" s="165"/>
      <c r="B115" s="166"/>
      <c r="C115" s="167"/>
      <c r="D115" s="167"/>
      <c r="E115" s="167"/>
      <c r="F115" s="167"/>
      <c r="G115" s="167"/>
      <c r="H115" s="167"/>
    </row>
    <row r="116" spans="1:8" s="69" customFormat="1" ht="19.5">
      <c r="A116" s="168"/>
      <c r="B116" s="169"/>
      <c r="C116" s="169"/>
      <c r="D116" s="169"/>
      <c r="E116" s="169"/>
      <c r="F116" s="169"/>
      <c r="G116" s="169"/>
      <c r="H116" s="169"/>
    </row>
    <row r="117" spans="1:6" s="70" customFormat="1" ht="14.25">
      <c r="A117" s="231" t="s">
        <v>31</v>
      </c>
      <c r="B117" s="231"/>
      <c r="C117" s="231"/>
      <c r="D117" s="231"/>
      <c r="E117" s="231"/>
      <c r="F117" s="231"/>
    </row>
    <row r="118" s="70" customFormat="1" ht="12.75"/>
    <row r="119" s="70" customFormat="1" ht="12.75">
      <c r="A119" s="160" t="s">
        <v>32</v>
      </c>
    </row>
    <row r="120" s="70" customFormat="1" ht="12.75"/>
    <row r="121" s="70" customFormat="1" ht="12.75"/>
    <row r="122" s="70" customFormat="1" ht="12.75"/>
    <row r="123" s="70" customFormat="1" ht="12.75"/>
    <row r="124" s="70" customFormat="1" ht="12.75"/>
    <row r="125" s="70" customFormat="1" ht="12.75"/>
    <row r="126" s="70" customFormat="1" ht="12.75"/>
    <row r="127" s="70" customFormat="1" ht="12.75"/>
    <row r="128" s="70" customFormat="1" ht="12.75"/>
    <row r="129" s="70" customFormat="1" ht="12.75"/>
    <row r="130" s="70" customFormat="1" ht="12.75"/>
    <row r="131" s="70" customFormat="1" ht="12.75"/>
    <row r="132" s="70" customFormat="1" ht="12.75"/>
    <row r="133" s="70" customFormat="1" ht="12.75"/>
    <row r="134" s="70" customFormat="1" ht="12.75"/>
    <row r="135" s="70" customFormat="1" ht="12.75"/>
    <row r="136" s="70" customFormat="1" ht="12.75"/>
    <row r="137" s="70" customFormat="1" ht="12.75"/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17:F11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zoomScalePageLayoutView="0" workbookViewId="0" topLeftCell="A29">
      <selection activeCell="A1" sqref="A1:H84"/>
    </sheetView>
  </sheetViews>
  <sheetFormatPr defaultColWidth="9.00390625" defaultRowHeight="12.75"/>
  <cols>
    <col min="1" max="1" width="72.75390625" style="61" customWidth="1"/>
    <col min="2" max="2" width="19.125" style="61" customWidth="1"/>
    <col min="3" max="3" width="13.875" style="61" hidden="1" customWidth="1"/>
    <col min="4" max="4" width="17.625" style="61" customWidth="1"/>
    <col min="5" max="5" width="13.875" style="61" hidden="1" customWidth="1"/>
    <col min="6" max="6" width="20.875" style="61" hidden="1" customWidth="1"/>
    <col min="7" max="7" width="13.875" style="61" customWidth="1"/>
    <col min="8" max="8" width="20.875" style="61" customWidth="1"/>
    <col min="9" max="9" width="15.375" style="61" customWidth="1"/>
    <col min="10" max="11" width="15.375" style="61" hidden="1" customWidth="1"/>
    <col min="12" max="14" width="15.375" style="61" customWidth="1"/>
    <col min="15" max="16384" width="9.125" style="61" customWidth="1"/>
  </cols>
  <sheetData>
    <row r="1" spans="1:8" ht="16.5" customHeight="1">
      <c r="A1" s="215" t="s">
        <v>0</v>
      </c>
      <c r="B1" s="216"/>
      <c r="C1" s="216"/>
      <c r="D1" s="216"/>
      <c r="E1" s="216"/>
      <c r="F1" s="216"/>
      <c r="G1" s="216"/>
      <c r="H1" s="216"/>
    </row>
    <row r="2" spans="2:8" ht="12.75" customHeight="1">
      <c r="B2" s="217" t="s">
        <v>1</v>
      </c>
      <c r="C2" s="217"/>
      <c r="D2" s="217"/>
      <c r="E2" s="217"/>
      <c r="F2" s="217"/>
      <c r="G2" s="216"/>
      <c r="H2" s="216"/>
    </row>
    <row r="3" spans="1:8" ht="14.25" customHeight="1">
      <c r="A3" s="130" t="s">
        <v>154</v>
      </c>
      <c r="B3" s="217" t="s">
        <v>2</v>
      </c>
      <c r="C3" s="217"/>
      <c r="D3" s="217"/>
      <c r="E3" s="217"/>
      <c r="F3" s="217"/>
      <c r="G3" s="216"/>
      <c r="H3" s="216"/>
    </row>
    <row r="4" spans="2:8" ht="14.25" customHeight="1">
      <c r="B4" s="217" t="s">
        <v>41</v>
      </c>
      <c r="C4" s="217"/>
      <c r="D4" s="217"/>
      <c r="E4" s="217"/>
      <c r="F4" s="217"/>
      <c r="G4" s="216"/>
      <c r="H4" s="216"/>
    </row>
    <row r="5" spans="1:8" s="131" customFormat="1" ht="39.75" customHeight="1">
      <c r="A5" s="218"/>
      <c r="B5" s="219"/>
      <c r="C5" s="219"/>
      <c r="D5" s="219"/>
      <c r="E5" s="219"/>
      <c r="F5" s="219"/>
      <c r="G5" s="219"/>
      <c r="H5" s="219"/>
    </row>
    <row r="6" spans="1:8" s="131" customFormat="1" ht="33" customHeight="1">
      <c r="A6" s="220" t="s">
        <v>156</v>
      </c>
      <c r="B6" s="220"/>
      <c r="C6" s="220"/>
      <c r="D6" s="220"/>
      <c r="E6" s="220"/>
      <c r="F6" s="220"/>
      <c r="G6" s="220"/>
      <c r="H6" s="220"/>
    </row>
    <row r="7" spans="1:8" s="62" customFormat="1" ht="22.5" customHeight="1">
      <c r="A7" s="198" t="s">
        <v>3</v>
      </c>
      <c r="B7" s="198"/>
      <c r="C7" s="198"/>
      <c r="D7" s="198"/>
      <c r="E7" s="199"/>
      <c r="F7" s="199"/>
      <c r="G7" s="199"/>
      <c r="H7" s="199"/>
    </row>
    <row r="8" spans="1:8" s="63" customFormat="1" ht="18.75" customHeight="1">
      <c r="A8" s="198" t="s">
        <v>118</v>
      </c>
      <c r="B8" s="198"/>
      <c r="C8" s="198"/>
      <c r="D8" s="198"/>
      <c r="E8" s="199"/>
      <c r="F8" s="199"/>
      <c r="G8" s="199"/>
      <c r="H8" s="199"/>
    </row>
    <row r="9" spans="1:8" s="64" customFormat="1" ht="17.25" customHeight="1">
      <c r="A9" s="223" t="s">
        <v>33</v>
      </c>
      <c r="B9" s="223"/>
      <c r="C9" s="223"/>
      <c r="D9" s="223"/>
      <c r="E9" s="224"/>
      <c r="F9" s="224"/>
      <c r="G9" s="224"/>
      <c r="H9" s="224"/>
    </row>
    <row r="10" spans="1:8" s="64" customFormat="1" ht="17.25" customHeight="1">
      <c r="A10" s="232" t="s">
        <v>119</v>
      </c>
      <c r="B10" s="232"/>
      <c r="C10" s="232"/>
      <c r="D10" s="232"/>
      <c r="E10" s="232"/>
      <c r="F10" s="232"/>
      <c r="G10" s="232"/>
      <c r="H10" s="232"/>
    </row>
    <row r="11" spans="1:8" s="63" customFormat="1" ht="30" customHeight="1" thickBot="1">
      <c r="A11" s="225" t="s">
        <v>90</v>
      </c>
      <c r="B11" s="225"/>
      <c r="C11" s="225"/>
      <c r="D11" s="225"/>
      <c r="E11" s="226"/>
      <c r="F11" s="226"/>
      <c r="G11" s="226"/>
      <c r="H11" s="226"/>
    </row>
    <row r="12" spans="1:8" s="65" customFormat="1" ht="139.5" customHeight="1" thickBot="1">
      <c r="A12" s="132" t="s">
        <v>4</v>
      </c>
      <c r="B12" s="133" t="s">
        <v>5</v>
      </c>
      <c r="C12" s="134" t="s">
        <v>6</v>
      </c>
      <c r="D12" s="134" t="s">
        <v>42</v>
      </c>
      <c r="E12" s="134" t="s">
        <v>6</v>
      </c>
      <c r="F12" s="135" t="s">
        <v>7</v>
      </c>
      <c r="G12" s="134" t="s">
        <v>6</v>
      </c>
      <c r="H12" s="135" t="s">
        <v>7</v>
      </c>
    </row>
    <row r="13" spans="1:8" s="66" customFormat="1" ht="12.75">
      <c r="A13" s="136"/>
      <c r="B13" s="137"/>
      <c r="C13" s="137">
        <v>3</v>
      </c>
      <c r="D13" s="138"/>
      <c r="E13" s="137">
        <v>3</v>
      </c>
      <c r="F13" s="139">
        <v>4</v>
      </c>
      <c r="G13" s="140"/>
      <c r="H13" s="141"/>
    </row>
    <row r="14" spans="1:8" s="66" customFormat="1" ht="49.5" customHeight="1">
      <c r="A14" s="227" t="s">
        <v>8</v>
      </c>
      <c r="B14" s="228"/>
      <c r="C14" s="228"/>
      <c r="D14" s="228"/>
      <c r="E14" s="228"/>
      <c r="F14" s="228"/>
      <c r="G14" s="229"/>
      <c r="H14" s="230"/>
    </row>
    <row r="15" spans="1:12" s="65" customFormat="1" ht="15">
      <c r="A15" s="142" t="s">
        <v>121</v>
      </c>
      <c r="B15" s="143"/>
      <c r="C15" s="46">
        <f>F15*12</f>
        <v>0</v>
      </c>
      <c r="D15" s="90">
        <f>G15*I15</f>
        <v>5511.78</v>
      </c>
      <c r="E15" s="91">
        <f>H15*12</f>
        <v>35.4</v>
      </c>
      <c r="F15" s="92"/>
      <c r="G15" s="91">
        <f>H15*12</f>
        <v>35.4</v>
      </c>
      <c r="H15" s="91">
        <f>H20+H22</f>
        <v>2.95</v>
      </c>
      <c r="I15" s="65">
        <v>155.7</v>
      </c>
      <c r="J15" s="65">
        <v>1.07</v>
      </c>
      <c r="K15" s="65">
        <v>2.24</v>
      </c>
      <c r="L15" s="65">
        <v>6517.9</v>
      </c>
    </row>
    <row r="16" spans="1:8" s="67" customFormat="1" ht="29.25" customHeight="1">
      <c r="A16" s="170" t="s">
        <v>91</v>
      </c>
      <c r="B16" s="88" t="s">
        <v>92</v>
      </c>
      <c r="C16" s="88"/>
      <c r="D16" s="87"/>
      <c r="E16" s="88"/>
      <c r="F16" s="89"/>
      <c r="G16" s="88"/>
      <c r="H16" s="88"/>
    </row>
    <row r="17" spans="1:8" s="67" customFormat="1" ht="15">
      <c r="A17" s="170" t="s">
        <v>93</v>
      </c>
      <c r="B17" s="88" t="s">
        <v>92</v>
      </c>
      <c r="C17" s="88"/>
      <c r="D17" s="87"/>
      <c r="E17" s="88"/>
      <c r="F17" s="89"/>
      <c r="G17" s="88"/>
      <c r="H17" s="88"/>
    </row>
    <row r="18" spans="1:8" s="67" customFormat="1" ht="15">
      <c r="A18" s="170" t="s">
        <v>94</v>
      </c>
      <c r="B18" s="88" t="s">
        <v>95</v>
      </c>
      <c r="C18" s="88"/>
      <c r="D18" s="87"/>
      <c r="E18" s="88"/>
      <c r="F18" s="89"/>
      <c r="G18" s="88"/>
      <c r="H18" s="88"/>
    </row>
    <row r="19" spans="1:8" s="67" customFormat="1" ht="15">
      <c r="A19" s="170" t="s">
        <v>96</v>
      </c>
      <c r="B19" s="88" t="s">
        <v>92</v>
      </c>
      <c r="C19" s="88"/>
      <c r="D19" s="87"/>
      <c r="E19" s="88"/>
      <c r="F19" s="89"/>
      <c r="G19" s="88"/>
      <c r="H19" s="88"/>
    </row>
    <row r="20" spans="1:8" s="67" customFormat="1" ht="15">
      <c r="A20" s="171" t="s">
        <v>123</v>
      </c>
      <c r="B20" s="88"/>
      <c r="C20" s="88"/>
      <c r="D20" s="87"/>
      <c r="E20" s="88"/>
      <c r="F20" s="89"/>
      <c r="G20" s="88"/>
      <c r="H20" s="91">
        <v>2.83</v>
      </c>
    </row>
    <row r="21" spans="1:8" s="67" customFormat="1" ht="15">
      <c r="A21" s="170" t="s">
        <v>122</v>
      </c>
      <c r="B21" s="88" t="s">
        <v>92</v>
      </c>
      <c r="C21" s="88"/>
      <c r="D21" s="87"/>
      <c r="E21" s="88"/>
      <c r="F21" s="89"/>
      <c r="G21" s="88"/>
      <c r="H21" s="88">
        <v>0.12</v>
      </c>
    </row>
    <row r="22" spans="1:8" s="67" customFormat="1" ht="15">
      <c r="A22" s="171" t="s">
        <v>123</v>
      </c>
      <c r="B22" s="88"/>
      <c r="C22" s="88"/>
      <c r="D22" s="87"/>
      <c r="E22" s="88"/>
      <c r="F22" s="89"/>
      <c r="G22" s="88"/>
      <c r="H22" s="91">
        <f>H21</f>
        <v>0.12</v>
      </c>
    </row>
    <row r="23" spans="1:12" s="145" customFormat="1" ht="21" customHeight="1">
      <c r="A23" s="178" t="s">
        <v>13</v>
      </c>
      <c r="B23" s="146" t="s">
        <v>14</v>
      </c>
      <c r="C23" s="91">
        <f>F23*12</f>
        <v>0</v>
      </c>
      <c r="D23" s="90">
        <f>G23*I23</f>
        <v>1401.3</v>
      </c>
      <c r="E23" s="91">
        <f>H23*12</f>
        <v>9</v>
      </c>
      <c r="F23" s="144"/>
      <c r="G23" s="91">
        <f>H23*12</f>
        <v>9</v>
      </c>
      <c r="H23" s="91">
        <v>0.75</v>
      </c>
      <c r="I23" s="65">
        <v>155.7</v>
      </c>
      <c r="J23" s="65">
        <v>1.07</v>
      </c>
      <c r="K23" s="65">
        <v>0.6</v>
      </c>
      <c r="L23" s="145">
        <v>6517.9</v>
      </c>
    </row>
    <row r="24" spans="1:12" s="65" customFormat="1" ht="18.75" customHeight="1">
      <c r="A24" s="178" t="s">
        <v>15</v>
      </c>
      <c r="B24" s="146" t="s">
        <v>16</v>
      </c>
      <c r="C24" s="91">
        <f>F24*12</f>
        <v>0</v>
      </c>
      <c r="D24" s="90">
        <f>G24*I24</f>
        <v>4577.58</v>
      </c>
      <c r="E24" s="91">
        <f>H24*12</f>
        <v>29.4</v>
      </c>
      <c r="F24" s="144"/>
      <c r="G24" s="91">
        <f>H24*12</f>
        <v>29.4</v>
      </c>
      <c r="H24" s="91">
        <v>2.45</v>
      </c>
      <c r="I24" s="65">
        <v>155.7</v>
      </c>
      <c r="J24" s="65">
        <v>1.07</v>
      </c>
      <c r="K24" s="65">
        <v>1.94</v>
      </c>
      <c r="L24" s="65">
        <v>6517.9</v>
      </c>
    </row>
    <row r="25" spans="1:12" s="66" customFormat="1" ht="30">
      <c r="A25" s="178" t="s">
        <v>59</v>
      </c>
      <c r="B25" s="146" t="s">
        <v>9</v>
      </c>
      <c r="C25" s="146"/>
      <c r="D25" s="90">
        <f>2042.21*I25/L25</f>
        <v>48.78</v>
      </c>
      <c r="E25" s="146">
        <f>H25*12</f>
        <v>0.36</v>
      </c>
      <c r="F25" s="144"/>
      <c r="G25" s="91">
        <f>D25/I25</f>
        <v>0.31</v>
      </c>
      <c r="H25" s="91">
        <f>G25/12</f>
        <v>0.03</v>
      </c>
      <c r="I25" s="65">
        <v>155.7</v>
      </c>
      <c r="J25" s="65">
        <v>1.07</v>
      </c>
      <c r="K25" s="65">
        <v>0.02</v>
      </c>
      <c r="L25" s="66">
        <v>6517.9</v>
      </c>
    </row>
    <row r="26" spans="1:12" s="66" customFormat="1" ht="30.75" customHeight="1">
      <c r="A26" s="178" t="s">
        <v>82</v>
      </c>
      <c r="B26" s="146" t="s">
        <v>9</v>
      </c>
      <c r="C26" s="146"/>
      <c r="D26" s="90">
        <f>4084.42*I26/L26</f>
        <v>97.57</v>
      </c>
      <c r="E26" s="146">
        <f>H26*12</f>
        <v>0.6</v>
      </c>
      <c r="F26" s="144"/>
      <c r="G26" s="91">
        <f>D26/I26</f>
        <v>0.63</v>
      </c>
      <c r="H26" s="91">
        <f>G26/12</f>
        <v>0.05</v>
      </c>
      <c r="I26" s="65">
        <v>155.7</v>
      </c>
      <c r="J26" s="65">
        <v>1.07</v>
      </c>
      <c r="K26" s="65">
        <v>0.04</v>
      </c>
      <c r="L26" s="66">
        <v>6517.9</v>
      </c>
    </row>
    <row r="27" spans="1:12" s="66" customFormat="1" ht="18.75" customHeight="1">
      <c r="A27" s="178" t="s">
        <v>60</v>
      </c>
      <c r="B27" s="146" t="s">
        <v>9</v>
      </c>
      <c r="C27" s="146"/>
      <c r="D27" s="90">
        <f>12896.1*I27/L27</f>
        <v>308.06</v>
      </c>
      <c r="E27" s="146"/>
      <c r="F27" s="144"/>
      <c r="G27" s="91">
        <f>D27/I27</f>
        <v>1.98</v>
      </c>
      <c r="H27" s="91">
        <f>G27/12</f>
        <v>0.17</v>
      </c>
      <c r="I27" s="65">
        <v>155.7</v>
      </c>
      <c r="J27" s="65">
        <v>1.07</v>
      </c>
      <c r="K27" s="65">
        <v>0.13</v>
      </c>
      <c r="L27" s="66">
        <v>6517.9</v>
      </c>
    </row>
    <row r="28" spans="1:11" s="66" customFormat="1" ht="30" hidden="1">
      <c r="A28" s="178" t="s">
        <v>61</v>
      </c>
      <c r="B28" s="146" t="s">
        <v>12</v>
      </c>
      <c r="C28" s="146"/>
      <c r="D28" s="90">
        <f>G28*I28</f>
        <v>0</v>
      </c>
      <c r="E28" s="146"/>
      <c r="F28" s="144"/>
      <c r="G28" s="91">
        <f>D28/I28</f>
        <v>1.79</v>
      </c>
      <c r="H28" s="91">
        <f>G28/12</f>
        <v>0.15</v>
      </c>
      <c r="I28" s="65">
        <v>155.7</v>
      </c>
      <c r="J28" s="65">
        <v>1.07</v>
      </c>
      <c r="K28" s="65">
        <v>0</v>
      </c>
    </row>
    <row r="29" spans="1:12" s="65" customFormat="1" ht="20.25" customHeight="1">
      <c r="A29" s="178" t="s">
        <v>25</v>
      </c>
      <c r="B29" s="146" t="s">
        <v>26</v>
      </c>
      <c r="C29" s="146">
        <f>F29*12</f>
        <v>0</v>
      </c>
      <c r="D29" s="90">
        <f>G29*I29</f>
        <v>112.1</v>
      </c>
      <c r="E29" s="146">
        <f>H29*12</f>
        <v>0.72</v>
      </c>
      <c r="F29" s="144"/>
      <c r="G29" s="91">
        <f>H29*12</f>
        <v>0.72</v>
      </c>
      <c r="H29" s="91">
        <v>0.06</v>
      </c>
      <c r="I29" s="65">
        <v>155.7</v>
      </c>
      <c r="J29" s="65">
        <v>1.07</v>
      </c>
      <c r="K29" s="65">
        <v>0.03</v>
      </c>
      <c r="L29" s="65">
        <v>6517.9</v>
      </c>
    </row>
    <row r="30" spans="1:12" s="65" customFormat="1" ht="15.75" customHeight="1">
      <c r="A30" s="178" t="s">
        <v>27</v>
      </c>
      <c r="B30" s="111" t="s">
        <v>28</v>
      </c>
      <c r="C30" s="111">
        <f>F30*12</f>
        <v>0</v>
      </c>
      <c r="D30" s="90">
        <f>G30*I30</f>
        <v>74.74</v>
      </c>
      <c r="E30" s="111">
        <f>H30*12</f>
        <v>0.48</v>
      </c>
      <c r="F30" s="112"/>
      <c r="G30" s="91">
        <f>12*H30</f>
        <v>0.48</v>
      </c>
      <c r="H30" s="91">
        <v>0.04</v>
      </c>
      <c r="I30" s="65">
        <v>155.7</v>
      </c>
      <c r="J30" s="65">
        <v>1.07</v>
      </c>
      <c r="K30" s="65">
        <v>0.02</v>
      </c>
      <c r="L30" s="65">
        <v>6517.9</v>
      </c>
    </row>
    <row r="31" spans="1:12" s="145" customFormat="1" ht="30">
      <c r="A31" s="178" t="s">
        <v>24</v>
      </c>
      <c r="B31" s="146" t="s">
        <v>106</v>
      </c>
      <c r="C31" s="146">
        <f>F31*12</f>
        <v>0</v>
      </c>
      <c r="D31" s="90">
        <f>G31*I31</f>
        <v>93.42</v>
      </c>
      <c r="E31" s="146">
        <f>H31*12</f>
        <v>0.6</v>
      </c>
      <c r="F31" s="144"/>
      <c r="G31" s="91">
        <f>12*H31</f>
        <v>0.6</v>
      </c>
      <c r="H31" s="91">
        <v>0.05</v>
      </c>
      <c r="I31" s="65">
        <v>155.7</v>
      </c>
      <c r="J31" s="65">
        <v>1.07</v>
      </c>
      <c r="K31" s="65">
        <v>0.03</v>
      </c>
      <c r="L31" s="145">
        <v>6517.9</v>
      </c>
    </row>
    <row r="32" spans="1:11" s="145" customFormat="1" ht="15">
      <c r="A32" s="178" t="s">
        <v>43</v>
      </c>
      <c r="B32" s="146"/>
      <c r="C32" s="91"/>
      <c r="D32" s="91">
        <f>D33+D34+D35+D36+D38+D39</f>
        <v>1496.7</v>
      </c>
      <c r="E32" s="91"/>
      <c r="F32" s="144"/>
      <c r="G32" s="91">
        <f>D32/I32</f>
        <v>9.61</v>
      </c>
      <c r="H32" s="91">
        <f>G32/12</f>
        <v>0.8</v>
      </c>
      <c r="I32" s="65">
        <v>155.7</v>
      </c>
      <c r="J32" s="65">
        <v>1.07</v>
      </c>
      <c r="K32" s="65">
        <v>0.62</v>
      </c>
    </row>
    <row r="33" spans="1:12" s="145" customFormat="1" ht="15">
      <c r="A33" s="180" t="s">
        <v>53</v>
      </c>
      <c r="B33" s="147" t="s">
        <v>17</v>
      </c>
      <c r="C33" s="147"/>
      <c r="D33" s="149">
        <f>434.25*I33/L33</f>
        <v>10.37</v>
      </c>
      <c r="E33" s="91"/>
      <c r="F33" s="144"/>
      <c r="G33" s="91"/>
      <c r="H33" s="91"/>
      <c r="I33" s="65">
        <v>155.7</v>
      </c>
      <c r="J33" s="65"/>
      <c r="K33" s="65"/>
      <c r="L33" s="145">
        <v>6517.9</v>
      </c>
    </row>
    <row r="34" spans="1:12" s="66" customFormat="1" ht="15">
      <c r="A34" s="180" t="s">
        <v>18</v>
      </c>
      <c r="B34" s="147" t="s">
        <v>22</v>
      </c>
      <c r="C34" s="147">
        <f>F34*12</f>
        <v>0</v>
      </c>
      <c r="D34" s="149">
        <f>1378.44*I34/L34</f>
        <v>32.93</v>
      </c>
      <c r="E34" s="147">
        <f>H34*12</f>
        <v>0</v>
      </c>
      <c r="F34" s="148"/>
      <c r="G34" s="147"/>
      <c r="H34" s="147"/>
      <c r="I34" s="65">
        <v>155.7</v>
      </c>
      <c r="J34" s="65">
        <v>1.07</v>
      </c>
      <c r="K34" s="65">
        <v>0.01</v>
      </c>
      <c r="L34" s="66">
        <v>6517.9</v>
      </c>
    </row>
    <row r="35" spans="1:12" s="66" customFormat="1" ht="15">
      <c r="A35" s="180" t="s">
        <v>64</v>
      </c>
      <c r="B35" s="147" t="s">
        <v>17</v>
      </c>
      <c r="C35" s="147"/>
      <c r="D35" s="149">
        <f>1313.37*I35/L35</f>
        <v>31.37</v>
      </c>
      <c r="E35" s="147"/>
      <c r="F35" s="148"/>
      <c r="G35" s="147"/>
      <c r="H35" s="147"/>
      <c r="I35" s="65">
        <v>155.7</v>
      </c>
      <c r="J35" s="65">
        <v>1.07</v>
      </c>
      <c r="K35" s="65">
        <v>0.01</v>
      </c>
      <c r="L35" s="66">
        <v>6517.9</v>
      </c>
    </row>
    <row r="36" spans="1:12" s="66" customFormat="1" ht="25.5">
      <c r="A36" s="180" t="s">
        <v>21</v>
      </c>
      <c r="B36" s="147" t="s">
        <v>17</v>
      </c>
      <c r="C36" s="147">
        <f>F36*12</f>
        <v>0</v>
      </c>
      <c r="D36" s="149">
        <f>5997.98*I36/L36</f>
        <v>143.28</v>
      </c>
      <c r="E36" s="147">
        <f>H36*12</f>
        <v>0</v>
      </c>
      <c r="F36" s="148"/>
      <c r="G36" s="147"/>
      <c r="H36" s="147"/>
      <c r="I36" s="65">
        <v>155.7</v>
      </c>
      <c r="J36" s="65">
        <v>1.07</v>
      </c>
      <c r="K36" s="65">
        <v>0.06</v>
      </c>
      <c r="L36" s="66">
        <v>6517.9</v>
      </c>
    </row>
    <row r="37" spans="1:11" s="66" customFormat="1" ht="15" hidden="1">
      <c r="A37" s="180"/>
      <c r="B37" s="147"/>
      <c r="C37" s="147"/>
      <c r="D37" s="149"/>
      <c r="E37" s="147"/>
      <c r="F37" s="148"/>
      <c r="G37" s="147"/>
      <c r="H37" s="147"/>
      <c r="I37" s="65">
        <v>155.7</v>
      </c>
      <c r="J37" s="65"/>
      <c r="K37" s="65"/>
    </row>
    <row r="38" spans="1:12" s="66" customFormat="1" ht="15">
      <c r="A38" s="180" t="s">
        <v>112</v>
      </c>
      <c r="B38" s="147" t="s">
        <v>17</v>
      </c>
      <c r="C38" s="147"/>
      <c r="D38" s="149">
        <f>9031.86*I38/L38</f>
        <v>215.75</v>
      </c>
      <c r="E38" s="150"/>
      <c r="F38" s="148"/>
      <c r="G38" s="150"/>
      <c r="H38" s="150"/>
      <c r="I38" s="65">
        <v>155.7</v>
      </c>
      <c r="J38" s="65"/>
      <c r="K38" s="65"/>
      <c r="L38" s="66">
        <v>6517.9</v>
      </c>
    </row>
    <row r="39" spans="1:12" s="66" customFormat="1" ht="25.5">
      <c r="A39" s="182" t="s">
        <v>144</v>
      </c>
      <c r="B39" s="183" t="s">
        <v>12</v>
      </c>
      <c r="C39" s="150"/>
      <c r="D39" s="163">
        <f>44499.33*I39/L39</f>
        <v>1063</v>
      </c>
      <c r="E39" s="150"/>
      <c r="F39" s="148"/>
      <c r="G39" s="150"/>
      <c r="H39" s="150"/>
      <c r="I39" s="65">
        <v>155.7</v>
      </c>
      <c r="J39" s="65"/>
      <c r="K39" s="65"/>
      <c r="L39" s="66">
        <v>6517.9</v>
      </c>
    </row>
    <row r="40" spans="1:11" s="145" customFormat="1" ht="30">
      <c r="A40" s="178" t="s">
        <v>49</v>
      </c>
      <c r="B40" s="146"/>
      <c r="C40" s="91"/>
      <c r="D40" s="91">
        <f>D49</f>
        <v>34.98</v>
      </c>
      <c r="E40" s="91"/>
      <c r="F40" s="144"/>
      <c r="G40" s="91">
        <f>D40/I40</f>
        <v>0.22</v>
      </c>
      <c r="H40" s="91">
        <f>G40/12</f>
        <v>0.02</v>
      </c>
      <c r="I40" s="65">
        <v>155.7</v>
      </c>
      <c r="J40" s="65">
        <v>1.07</v>
      </c>
      <c r="K40" s="65">
        <v>0.06</v>
      </c>
    </row>
    <row r="41" spans="1:11" s="66" customFormat="1" ht="15" hidden="1">
      <c r="A41" s="180" t="s">
        <v>44</v>
      </c>
      <c r="B41" s="147" t="s">
        <v>70</v>
      </c>
      <c r="C41" s="147"/>
      <c r="D41" s="149">
        <f aca="true" t="shared" si="0" ref="D41:D51">G41*I41</f>
        <v>0</v>
      </c>
      <c r="E41" s="147"/>
      <c r="F41" s="148"/>
      <c r="G41" s="147">
        <f aca="true" t="shared" si="1" ref="G41:G51">H41*12</f>
        <v>0</v>
      </c>
      <c r="H41" s="147">
        <v>0</v>
      </c>
      <c r="I41" s="65">
        <v>155.7</v>
      </c>
      <c r="J41" s="65">
        <v>1.07</v>
      </c>
      <c r="K41" s="65">
        <v>0</v>
      </c>
    </row>
    <row r="42" spans="1:11" s="66" customFormat="1" ht="25.5" hidden="1">
      <c r="A42" s="180" t="s">
        <v>45</v>
      </c>
      <c r="B42" s="147" t="s">
        <v>54</v>
      </c>
      <c r="C42" s="147"/>
      <c r="D42" s="149">
        <f t="shared" si="0"/>
        <v>0</v>
      </c>
      <c r="E42" s="147"/>
      <c r="F42" s="148"/>
      <c r="G42" s="147">
        <f t="shared" si="1"/>
        <v>0</v>
      </c>
      <c r="H42" s="147">
        <v>0</v>
      </c>
      <c r="I42" s="65">
        <v>155.7</v>
      </c>
      <c r="J42" s="65">
        <v>1.07</v>
      </c>
      <c r="K42" s="65">
        <v>0</v>
      </c>
    </row>
    <row r="43" spans="1:11" s="66" customFormat="1" ht="15" hidden="1">
      <c r="A43" s="180" t="s">
        <v>75</v>
      </c>
      <c r="B43" s="147" t="s">
        <v>74</v>
      </c>
      <c r="C43" s="147"/>
      <c r="D43" s="149">
        <f t="shared" si="0"/>
        <v>0</v>
      </c>
      <c r="E43" s="147"/>
      <c r="F43" s="148"/>
      <c r="G43" s="147">
        <f t="shared" si="1"/>
        <v>0</v>
      </c>
      <c r="H43" s="147">
        <v>0</v>
      </c>
      <c r="I43" s="65">
        <v>155.7</v>
      </c>
      <c r="J43" s="65">
        <v>1.07</v>
      </c>
      <c r="K43" s="65">
        <v>0</v>
      </c>
    </row>
    <row r="44" spans="1:11" s="66" customFormat="1" ht="25.5" hidden="1">
      <c r="A44" s="180" t="s">
        <v>71</v>
      </c>
      <c r="B44" s="147" t="s">
        <v>72</v>
      </c>
      <c r="C44" s="147"/>
      <c r="D44" s="149">
        <f t="shared" si="0"/>
        <v>0</v>
      </c>
      <c r="E44" s="147"/>
      <c r="F44" s="148"/>
      <c r="G44" s="147">
        <f t="shared" si="1"/>
        <v>0</v>
      </c>
      <c r="H44" s="147">
        <v>0</v>
      </c>
      <c r="I44" s="65">
        <v>155.7</v>
      </c>
      <c r="J44" s="65">
        <v>1.07</v>
      </c>
      <c r="K44" s="65">
        <v>0</v>
      </c>
    </row>
    <row r="45" spans="1:11" s="66" customFormat="1" ht="15" hidden="1">
      <c r="A45" s="180" t="s">
        <v>46</v>
      </c>
      <c r="B45" s="147" t="s">
        <v>73</v>
      </c>
      <c r="C45" s="147"/>
      <c r="D45" s="149">
        <f t="shared" si="0"/>
        <v>0</v>
      </c>
      <c r="E45" s="147"/>
      <c r="F45" s="148"/>
      <c r="G45" s="147">
        <f t="shared" si="1"/>
        <v>0</v>
      </c>
      <c r="H45" s="147">
        <v>0</v>
      </c>
      <c r="I45" s="65">
        <v>155.7</v>
      </c>
      <c r="J45" s="65">
        <v>1.07</v>
      </c>
      <c r="K45" s="65">
        <v>0</v>
      </c>
    </row>
    <row r="46" spans="1:11" s="66" customFormat="1" ht="15" hidden="1">
      <c r="A46" s="180" t="s">
        <v>57</v>
      </c>
      <c r="B46" s="147" t="s">
        <v>74</v>
      </c>
      <c r="C46" s="147"/>
      <c r="D46" s="149">
        <f t="shared" si="0"/>
        <v>0</v>
      </c>
      <c r="E46" s="147"/>
      <c r="F46" s="148"/>
      <c r="G46" s="147">
        <f t="shared" si="1"/>
        <v>0</v>
      </c>
      <c r="H46" s="147">
        <v>0</v>
      </c>
      <c r="I46" s="65">
        <v>155.7</v>
      </c>
      <c r="J46" s="65">
        <v>1.07</v>
      </c>
      <c r="K46" s="65">
        <v>0</v>
      </c>
    </row>
    <row r="47" spans="1:11" s="66" customFormat="1" ht="15" hidden="1">
      <c r="A47" s="180" t="s">
        <v>58</v>
      </c>
      <c r="B47" s="147" t="s">
        <v>17</v>
      </c>
      <c r="C47" s="147"/>
      <c r="D47" s="149">
        <f t="shared" si="0"/>
        <v>0</v>
      </c>
      <c r="E47" s="147"/>
      <c r="F47" s="148"/>
      <c r="G47" s="147">
        <f t="shared" si="1"/>
        <v>0</v>
      </c>
      <c r="H47" s="147">
        <v>0</v>
      </c>
      <c r="I47" s="65">
        <v>155.7</v>
      </c>
      <c r="J47" s="65">
        <v>1.07</v>
      </c>
      <c r="K47" s="65">
        <v>0</v>
      </c>
    </row>
    <row r="48" spans="1:11" s="66" customFormat="1" ht="25.5" hidden="1">
      <c r="A48" s="180" t="s">
        <v>55</v>
      </c>
      <c r="B48" s="147" t="s">
        <v>17</v>
      </c>
      <c r="C48" s="147"/>
      <c r="D48" s="149">
        <f t="shared" si="0"/>
        <v>0</v>
      </c>
      <c r="E48" s="147"/>
      <c r="F48" s="148"/>
      <c r="G48" s="147">
        <f t="shared" si="1"/>
        <v>0</v>
      </c>
      <c r="H48" s="147">
        <v>0</v>
      </c>
      <c r="I48" s="65">
        <v>155.7</v>
      </c>
      <c r="J48" s="65">
        <v>1.07</v>
      </c>
      <c r="K48" s="65">
        <v>0</v>
      </c>
    </row>
    <row r="49" spans="1:12" s="66" customFormat="1" ht="15">
      <c r="A49" s="182" t="s">
        <v>135</v>
      </c>
      <c r="B49" s="183" t="s">
        <v>17</v>
      </c>
      <c r="C49" s="150"/>
      <c r="D49" s="163">
        <f>1464.36*I49/L49</f>
        <v>34.98</v>
      </c>
      <c r="E49" s="147"/>
      <c r="F49" s="148"/>
      <c r="G49" s="147"/>
      <c r="H49" s="147"/>
      <c r="I49" s="65">
        <v>155.7</v>
      </c>
      <c r="J49" s="65">
        <v>1.07</v>
      </c>
      <c r="K49" s="65">
        <v>0.03</v>
      </c>
      <c r="L49" s="66">
        <v>6517.9</v>
      </c>
    </row>
    <row r="50" spans="1:11" s="66" customFormat="1" ht="15" hidden="1">
      <c r="A50" s="180" t="s">
        <v>67</v>
      </c>
      <c r="B50" s="147" t="s">
        <v>9</v>
      </c>
      <c r="C50" s="147"/>
      <c r="D50" s="149">
        <f t="shared" si="0"/>
        <v>0</v>
      </c>
      <c r="E50" s="147"/>
      <c r="F50" s="148"/>
      <c r="G50" s="147">
        <f t="shared" si="1"/>
        <v>0</v>
      </c>
      <c r="H50" s="147">
        <v>0</v>
      </c>
      <c r="I50" s="65">
        <v>155.7</v>
      </c>
      <c r="J50" s="65">
        <v>1.07</v>
      </c>
      <c r="K50" s="65">
        <v>0</v>
      </c>
    </row>
    <row r="51" spans="1:11" s="66" customFormat="1" ht="15" hidden="1">
      <c r="A51" s="180" t="s">
        <v>66</v>
      </c>
      <c r="B51" s="147" t="s">
        <v>9</v>
      </c>
      <c r="C51" s="150"/>
      <c r="D51" s="149">
        <f t="shared" si="0"/>
        <v>0</v>
      </c>
      <c r="E51" s="150"/>
      <c r="F51" s="148"/>
      <c r="G51" s="147">
        <f t="shared" si="1"/>
        <v>0</v>
      </c>
      <c r="H51" s="147">
        <v>0</v>
      </c>
      <c r="I51" s="65">
        <v>155.7</v>
      </c>
      <c r="J51" s="65">
        <v>1.07</v>
      </c>
      <c r="K51" s="65">
        <v>0</v>
      </c>
    </row>
    <row r="52" spans="1:11" s="66" customFormat="1" ht="30">
      <c r="A52" s="178" t="s">
        <v>50</v>
      </c>
      <c r="B52" s="147"/>
      <c r="C52" s="147"/>
      <c r="D52" s="91">
        <f>D53</f>
        <v>60.31</v>
      </c>
      <c r="E52" s="147"/>
      <c r="F52" s="148"/>
      <c r="G52" s="91">
        <f>D52/I52</f>
        <v>0.39</v>
      </c>
      <c r="H52" s="91">
        <f>G52/12</f>
        <v>0.03</v>
      </c>
      <c r="I52" s="65">
        <v>155.7</v>
      </c>
      <c r="J52" s="65">
        <v>1.07</v>
      </c>
      <c r="K52" s="65">
        <v>0.04</v>
      </c>
    </row>
    <row r="53" spans="1:12" s="66" customFormat="1" ht="15">
      <c r="A53" s="180" t="s">
        <v>136</v>
      </c>
      <c r="B53" s="147" t="s">
        <v>17</v>
      </c>
      <c r="C53" s="147"/>
      <c r="D53" s="149">
        <f>2524.59*I53/L53</f>
        <v>60.31</v>
      </c>
      <c r="E53" s="147"/>
      <c r="F53" s="148"/>
      <c r="G53" s="147"/>
      <c r="H53" s="147"/>
      <c r="I53" s="65">
        <v>155.7</v>
      </c>
      <c r="J53" s="65">
        <v>1.07</v>
      </c>
      <c r="K53" s="65">
        <v>0.03</v>
      </c>
      <c r="L53" s="66">
        <v>6517.9</v>
      </c>
    </row>
    <row r="54" spans="1:11" s="66" customFormat="1" ht="15" hidden="1">
      <c r="A54" s="180" t="s">
        <v>68</v>
      </c>
      <c r="B54" s="147" t="s">
        <v>9</v>
      </c>
      <c r="C54" s="147"/>
      <c r="D54" s="149">
        <f>G54*I54</f>
        <v>0</v>
      </c>
      <c r="E54" s="147"/>
      <c r="F54" s="148"/>
      <c r="G54" s="147">
        <f>H54*12</f>
        <v>0</v>
      </c>
      <c r="H54" s="147">
        <v>0</v>
      </c>
      <c r="I54" s="65">
        <v>155.7</v>
      </c>
      <c r="J54" s="65">
        <v>1.07</v>
      </c>
      <c r="K54" s="65">
        <v>0</v>
      </c>
    </row>
    <row r="55" spans="1:11" s="66" customFormat="1" ht="15">
      <c r="A55" s="178" t="s">
        <v>51</v>
      </c>
      <c r="B55" s="147"/>
      <c r="C55" s="147"/>
      <c r="D55" s="91">
        <f>D56</f>
        <v>21.86</v>
      </c>
      <c r="E55" s="147"/>
      <c r="F55" s="148"/>
      <c r="G55" s="91">
        <f>D55/I55</f>
        <v>0.14</v>
      </c>
      <c r="H55" s="91">
        <f>G55/12</f>
        <v>0.01</v>
      </c>
      <c r="I55" s="65">
        <v>155.7</v>
      </c>
      <c r="J55" s="65">
        <v>1.07</v>
      </c>
      <c r="K55" s="65">
        <v>0.24</v>
      </c>
    </row>
    <row r="56" spans="1:12" s="66" customFormat="1" ht="15">
      <c r="A56" s="180" t="s">
        <v>47</v>
      </c>
      <c r="B56" s="147" t="s">
        <v>17</v>
      </c>
      <c r="C56" s="147"/>
      <c r="D56" s="149">
        <f>915.28*I56/L56</f>
        <v>21.86</v>
      </c>
      <c r="E56" s="147"/>
      <c r="F56" s="148"/>
      <c r="G56" s="147"/>
      <c r="H56" s="147"/>
      <c r="I56" s="65">
        <v>155.7</v>
      </c>
      <c r="J56" s="65">
        <v>1.07</v>
      </c>
      <c r="K56" s="65">
        <v>0.01</v>
      </c>
      <c r="L56" s="66">
        <v>6517.9</v>
      </c>
    </row>
    <row r="57" spans="1:11" s="66" customFormat="1" ht="27.75" customHeight="1" hidden="1">
      <c r="A57" s="180" t="s">
        <v>56</v>
      </c>
      <c r="B57" s="147" t="s">
        <v>12</v>
      </c>
      <c r="C57" s="147"/>
      <c r="D57" s="149">
        <f>G57*I57</f>
        <v>0</v>
      </c>
      <c r="E57" s="147"/>
      <c r="F57" s="148"/>
      <c r="G57" s="147"/>
      <c r="H57" s="147"/>
      <c r="I57" s="65">
        <v>5581.7</v>
      </c>
      <c r="J57" s="65">
        <v>1.07</v>
      </c>
      <c r="K57" s="65">
        <v>0</v>
      </c>
    </row>
    <row r="58" spans="1:11" s="66" customFormat="1" ht="25.5" hidden="1">
      <c r="A58" s="180" t="s">
        <v>80</v>
      </c>
      <c r="B58" s="147" t="s">
        <v>12</v>
      </c>
      <c r="C58" s="147"/>
      <c r="D58" s="149">
        <f>G58*I58</f>
        <v>0</v>
      </c>
      <c r="E58" s="147"/>
      <c r="F58" s="148"/>
      <c r="G58" s="147"/>
      <c r="H58" s="147"/>
      <c r="I58" s="65">
        <v>5581.7</v>
      </c>
      <c r="J58" s="65">
        <v>1.07</v>
      </c>
      <c r="K58" s="65">
        <v>0</v>
      </c>
    </row>
    <row r="59" spans="1:11" s="66" customFormat="1" ht="25.5" hidden="1">
      <c r="A59" s="180" t="s">
        <v>76</v>
      </c>
      <c r="B59" s="147" t="s">
        <v>12</v>
      </c>
      <c r="C59" s="147"/>
      <c r="D59" s="149">
        <f>G59*I59</f>
        <v>0</v>
      </c>
      <c r="E59" s="147"/>
      <c r="F59" s="148"/>
      <c r="G59" s="147"/>
      <c r="H59" s="147"/>
      <c r="I59" s="65">
        <v>5581.7</v>
      </c>
      <c r="J59" s="65">
        <v>1.07</v>
      </c>
      <c r="K59" s="65">
        <v>0</v>
      </c>
    </row>
    <row r="60" spans="1:11" s="66" customFormat="1" ht="25.5" hidden="1">
      <c r="A60" s="180" t="s">
        <v>81</v>
      </c>
      <c r="B60" s="147" t="s">
        <v>12</v>
      </c>
      <c r="C60" s="147"/>
      <c r="D60" s="149">
        <f>G60*I60</f>
        <v>0</v>
      </c>
      <c r="E60" s="147"/>
      <c r="F60" s="148"/>
      <c r="G60" s="147"/>
      <c r="H60" s="147"/>
      <c r="I60" s="65">
        <v>5581.7</v>
      </c>
      <c r="J60" s="65">
        <v>1.07</v>
      </c>
      <c r="K60" s="65">
        <v>0</v>
      </c>
    </row>
    <row r="61" spans="1:11" s="66" customFormat="1" ht="38.25" thickBot="1">
      <c r="A61" s="184" t="s">
        <v>158</v>
      </c>
      <c r="B61" s="146" t="s">
        <v>12</v>
      </c>
      <c r="C61" s="191"/>
      <c r="D61" s="196">
        <f>G61*I61</f>
        <v>429.73</v>
      </c>
      <c r="E61" s="196"/>
      <c r="F61" s="197"/>
      <c r="G61" s="196">
        <f>12*H61</f>
        <v>2.76</v>
      </c>
      <c r="H61" s="146">
        <f>0.11+0.12</f>
        <v>0.23</v>
      </c>
      <c r="I61" s="65">
        <v>155.7</v>
      </c>
      <c r="J61" s="65"/>
      <c r="K61" s="65"/>
    </row>
    <row r="62" spans="1:9" s="68" customFormat="1" ht="20.25" thickBot="1">
      <c r="A62" s="190" t="s">
        <v>39</v>
      </c>
      <c r="B62" s="162"/>
      <c r="C62" s="162">
        <f>F62*12</f>
        <v>0</v>
      </c>
      <c r="D62" s="156">
        <f>D55+D52+D40+D32+D31+D30+D29+D27+D26+D25+D24+D23+D15+D61</f>
        <v>14268.91</v>
      </c>
      <c r="E62" s="156">
        <f>E55+E52+E40+E32+E31+E30+E29+E27+E26+E25+E24+E23+E15+E61</f>
        <v>76.56</v>
      </c>
      <c r="F62" s="156">
        <f>F55+F52+F40+F32+F31+F30+F29+F27+F26+F25+F24+F23+F15+F61</f>
        <v>0</v>
      </c>
      <c r="G62" s="156">
        <f>G55+G52+G40+G32+G31+G30+G29+G27+G26+G25+G24+G23+G15+G61</f>
        <v>91.64</v>
      </c>
      <c r="H62" s="156">
        <f>H55+H52+H40+H32+H31+H30+H29+H27+H26+H25+H24+H23+H15+H61</f>
        <v>7.64</v>
      </c>
      <c r="I62" s="65">
        <v>155.7</v>
      </c>
    </row>
    <row r="63" spans="1:8" s="69" customFormat="1" ht="20.25" hidden="1" thickBot="1">
      <c r="A63" s="192" t="s">
        <v>29</v>
      </c>
      <c r="B63" s="158" t="s">
        <v>11</v>
      </c>
      <c r="C63" s="158" t="s">
        <v>30</v>
      </c>
      <c r="D63" s="157"/>
      <c r="E63" s="158" t="s">
        <v>30</v>
      </c>
      <c r="F63" s="159"/>
      <c r="G63" s="158" t="s">
        <v>30</v>
      </c>
      <c r="H63" s="159"/>
    </row>
    <row r="64" spans="1:8" s="70" customFormat="1" ht="12.75">
      <c r="A64" s="193"/>
      <c r="B64" s="161"/>
      <c r="C64" s="161"/>
      <c r="D64" s="161"/>
      <c r="E64" s="161"/>
      <c r="F64" s="161"/>
      <c r="G64" s="161"/>
      <c r="H64" s="161"/>
    </row>
    <row r="65" spans="1:8" s="70" customFormat="1" ht="12.75">
      <c r="A65" s="193"/>
      <c r="B65" s="161"/>
      <c r="C65" s="161"/>
      <c r="D65" s="161"/>
      <c r="E65" s="161"/>
      <c r="F65" s="161"/>
      <c r="G65" s="161"/>
      <c r="H65" s="161"/>
    </row>
    <row r="66" spans="1:8" s="70" customFormat="1" ht="12.75">
      <c r="A66" s="193"/>
      <c r="B66" s="161"/>
      <c r="C66" s="161"/>
      <c r="D66" s="161"/>
      <c r="E66" s="161"/>
      <c r="F66" s="161"/>
      <c r="G66" s="161"/>
      <c r="H66" s="161"/>
    </row>
    <row r="67" spans="1:8" s="70" customFormat="1" ht="13.5" thickBot="1">
      <c r="A67" s="193"/>
      <c r="B67" s="161"/>
      <c r="C67" s="161"/>
      <c r="D67" s="161"/>
      <c r="E67" s="161"/>
      <c r="F67" s="161"/>
      <c r="G67" s="161"/>
      <c r="H67" s="161"/>
    </row>
    <row r="68" spans="1:9" s="71" customFormat="1" ht="30.75" thickBot="1">
      <c r="A68" s="194" t="s">
        <v>107</v>
      </c>
      <c r="B68" s="162"/>
      <c r="C68" s="162" t="e">
        <f>F68*12</f>
        <v>#REF!</v>
      </c>
      <c r="D68" s="162">
        <v>0</v>
      </c>
      <c r="E68" s="162" t="e">
        <f>#REF!+#REF!</f>
        <v>#REF!</v>
      </c>
      <c r="F68" s="162" t="e">
        <f>#REF!+#REF!</f>
        <v>#REF!</v>
      </c>
      <c r="G68" s="162">
        <v>0</v>
      </c>
      <c r="H68" s="162">
        <v>0</v>
      </c>
      <c r="I68" s="65">
        <v>155.7</v>
      </c>
    </row>
    <row r="69" spans="1:9" s="70" customFormat="1" ht="15" hidden="1">
      <c r="A69" s="182" t="s">
        <v>84</v>
      </c>
      <c r="B69" s="150"/>
      <c r="C69" s="150"/>
      <c r="D69" s="163">
        <f>G69*I69</f>
        <v>0</v>
      </c>
      <c r="E69" s="150">
        <f>H69*12</f>
        <v>0</v>
      </c>
      <c r="F69" s="164" t="e">
        <f>#REF!+#REF!+#REF!+#REF!+#REF!+#REF!+#REF!+#REF!+#REF!+#REF!</f>
        <v>#REF!</v>
      </c>
      <c r="G69" s="150">
        <f>H69*12</f>
        <v>0</v>
      </c>
      <c r="H69" s="164"/>
      <c r="I69" s="65">
        <v>5581.9</v>
      </c>
    </row>
    <row r="70" spans="1:9" s="70" customFormat="1" ht="0.75" customHeight="1">
      <c r="A70" s="182" t="s">
        <v>138</v>
      </c>
      <c r="B70" s="150"/>
      <c r="C70" s="150"/>
      <c r="D70" s="163">
        <v>91138.06</v>
      </c>
      <c r="E70" s="150"/>
      <c r="F70" s="164"/>
      <c r="G70" s="150">
        <f>D70/I70</f>
        <v>585.34</v>
      </c>
      <c r="H70" s="164">
        <f>G70/12</f>
        <v>48.78</v>
      </c>
      <c r="I70" s="65">
        <v>155.7</v>
      </c>
    </row>
    <row r="71" s="70" customFormat="1" ht="12.75">
      <c r="A71" s="160"/>
    </row>
    <row r="72" s="70" customFormat="1" ht="13.5" thickBot="1">
      <c r="A72" s="160"/>
    </row>
    <row r="73" spans="1:8" s="71" customFormat="1" ht="20.25" thickBot="1">
      <c r="A73" s="154" t="s">
        <v>105</v>
      </c>
      <c r="B73" s="155"/>
      <c r="C73" s="155" t="e">
        <f>F73*12</f>
        <v>#REF!</v>
      </c>
      <c r="D73" s="156">
        <f>D62+D68</f>
        <v>14268.91</v>
      </c>
      <c r="E73" s="156" t="e">
        <f>E62+E68</f>
        <v>#REF!</v>
      </c>
      <c r="F73" s="156" t="e">
        <f>F62+F68</f>
        <v>#REF!</v>
      </c>
      <c r="G73" s="156">
        <f>G62+G68</f>
        <v>91.64</v>
      </c>
      <c r="H73" s="156">
        <f>H62+H68</f>
        <v>7.64</v>
      </c>
    </row>
    <row r="74" s="70" customFormat="1" ht="12.75">
      <c r="A74" s="160"/>
    </row>
    <row r="75" s="70" customFormat="1" ht="12.75">
      <c r="A75" s="160"/>
    </row>
    <row r="76" s="70" customFormat="1" ht="12.75">
      <c r="A76" s="160"/>
    </row>
    <row r="77" spans="1:8" s="72" customFormat="1" ht="18.75">
      <c r="A77" s="165"/>
      <c r="B77" s="166"/>
      <c r="C77" s="167"/>
      <c r="D77" s="167"/>
      <c r="E77" s="167"/>
      <c r="F77" s="167"/>
      <c r="G77" s="167"/>
      <c r="H77" s="167"/>
    </row>
    <row r="78" spans="1:8" s="69" customFormat="1" ht="19.5">
      <c r="A78" s="168"/>
      <c r="B78" s="169"/>
      <c r="C78" s="169"/>
      <c r="D78" s="169"/>
      <c r="E78" s="169"/>
      <c r="F78" s="169"/>
      <c r="G78" s="169"/>
      <c r="H78" s="169"/>
    </row>
    <row r="79" spans="1:6" s="70" customFormat="1" ht="14.25">
      <c r="A79" s="231" t="s">
        <v>31</v>
      </c>
      <c r="B79" s="231"/>
      <c r="C79" s="231"/>
      <c r="D79" s="231"/>
      <c r="E79" s="231"/>
      <c r="F79" s="231"/>
    </row>
    <row r="80" s="70" customFormat="1" ht="12.75"/>
    <row r="81" s="70" customFormat="1" ht="12.75">
      <c r="A81" s="160" t="s">
        <v>32</v>
      </c>
    </row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  <row r="94" s="70" customFormat="1" ht="12.75"/>
    <row r="95" s="70" customFormat="1" ht="12.75"/>
    <row r="96" s="70" customFormat="1" ht="12.75"/>
    <row r="97" s="70" customFormat="1" ht="12.75"/>
    <row r="98" s="70" customFormat="1" ht="12.75"/>
    <row r="99" s="70" customFormat="1" ht="12.75"/>
  </sheetData>
  <sheetProtection/>
  <mergeCells count="13">
    <mergeCell ref="A7:H7"/>
    <mergeCell ref="A8:H8"/>
    <mergeCell ref="A9:H9"/>
    <mergeCell ref="A11:H11"/>
    <mergeCell ref="A14:H14"/>
    <mergeCell ref="A79:F79"/>
    <mergeCell ref="A10:H1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="75" zoomScaleNormal="75" zoomScalePageLayoutView="0" workbookViewId="0" topLeftCell="A33">
      <selection activeCell="A1" sqref="A1:H82"/>
    </sheetView>
  </sheetViews>
  <sheetFormatPr defaultColWidth="9.00390625" defaultRowHeight="12.75"/>
  <cols>
    <col min="1" max="1" width="72.75390625" style="61" customWidth="1"/>
    <col min="2" max="2" width="19.125" style="61" customWidth="1"/>
    <col min="3" max="3" width="13.875" style="61" hidden="1" customWidth="1"/>
    <col min="4" max="4" width="17.625" style="61" customWidth="1"/>
    <col min="5" max="5" width="13.875" style="61" hidden="1" customWidth="1"/>
    <col min="6" max="6" width="20.875" style="61" hidden="1" customWidth="1"/>
    <col min="7" max="7" width="13.875" style="61" customWidth="1"/>
    <col min="8" max="8" width="20.875" style="61" customWidth="1"/>
    <col min="9" max="9" width="15.375" style="61" customWidth="1"/>
    <col min="10" max="11" width="15.375" style="61" hidden="1" customWidth="1"/>
    <col min="12" max="14" width="15.375" style="61" customWidth="1"/>
    <col min="15" max="16384" width="9.125" style="61" customWidth="1"/>
  </cols>
  <sheetData>
    <row r="1" spans="1:8" ht="16.5" customHeight="1">
      <c r="A1" s="215" t="s">
        <v>0</v>
      </c>
      <c r="B1" s="216"/>
      <c r="C1" s="216"/>
      <c r="D1" s="216"/>
      <c r="E1" s="216"/>
      <c r="F1" s="216"/>
      <c r="G1" s="216"/>
      <c r="H1" s="216"/>
    </row>
    <row r="2" spans="2:8" ht="12.75" customHeight="1">
      <c r="B2" s="217" t="s">
        <v>1</v>
      </c>
      <c r="C2" s="217"/>
      <c r="D2" s="217"/>
      <c r="E2" s="217"/>
      <c r="F2" s="217"/>
      <c r="G2" s="216"/>
      <c r="H2" s="216"/>
    </row>
    <row r="3" spans="1:8" ht="14.25" customHeight="1">
      <c r="A3" s="130" t="s">
        <v>154</v>
      </c>
      <c r="B3" s="217" t="s">
        <v>2</v>
      </c>
      <c r="C3" s="217"/>
      <c r="D3" s="217"/>
      <c r="E3" s="217"/>
      <c r="F3" s="217"/>
      <c r="G3" s="216"/>
      <c r="H3" s="216"/>
    </row>
    <row r="4" spans="2:8" ht="14.25" customHeight="1">
      <c r="B4" s="217" t="s">
        <v>41</v>
      </c>
      <c r="C4" s="217"/>
      <c r="D4" s="217"/>
      <c r="E4" s="217"/>
      <c r="F4" s="217"/>
      <c r="G4" s="216"/>
      <c r="H4" s="216"/>
    </row>
    <row r="5" spans="1:8" s="131" customFormat="1" ht="39.75" customHeight="1">
      <c r="A5" s="218"/>
      <c r="B5" s="219"/>
      <c r="C5" s="219"/>
      <c r="D5" s="219"/>
      <c r="E5" s="219"/>
      <c r="F5" s="219"/>
      <c r="G5" s="219"/>
      <c r="H5" s="219"/>
    </row>
    <row r="6" spans="1:8" s="131" customFormat="1" ht="33" customHeight="1">
      <c r="A6" s="220" t="s">
        <v>156</v>
      </c>
      <c r="B6" s="220"/>
      <c r="C6" s="220"/>
      <c r="D6" s="220"/>
      <c r="E6" s="220"/>
      <c r="F6" s="220"/>
      <c r="G6" s="220"/>
      <c r="H6" s="220"/>
    </row>
    <row r="7" spans="1:8" s="62" customFormat="1" ht="22.5" customHeight="1">
      <c r="A7" s="198" t="s">
        <v>3</v>
      </c>
      <c r="B7" s="198"/>
      <c r="C7" s="198"/>
      <c r="D7" s="198"/>
      <c r="E7" s="199"/>
      <c r="F7" s="199"/>
      <c r="G7" s="199"/>
      <c r="H7" s="199"/>
    </row>
    <row r="8" spans="1:8" s="63" customFormat="1" ht="18.75" customHeight="1">
      <c r="A8" s="198" t="s">
        <v>131</v>
      </c>
      <c r="B8" s="198"/>
      <c r="C8" s="198"/>
      <c r="D8" s="198"/>
      <c r="E8" s="199"/>
      <c r="F8" s="199"/>
      <c r="G8" s="199"/>
      <c r="H8" s="199"/>
    </row>
    <row r="9" spans="1:8" s="64" customFormat="1" ht="17.25" customHeight="1">
      <c r="A9" s="223" t="s">
        <v>33</v>
      </c>
      <c r="B9" s="223"/>
      <c r="C9" s="223"/>
      <c r="D9" s="223"/>
      <c r="E9" s="224"/>
      <c r="F9" s="224"/>
      <c r="G9" s="224"/>
      <c r="H9" s="224"/>
    </row>
    <row r="10" spans="1:8" s="64" customFormat="1" ht="17.25" customHeight="1">
      <c r="A10" s="233" t="s">
        <v>117</v>
      </c>
      <c r="B10" s="233"/>
      <c r="C10" s="233"/>
      <c r="D10" s="233"/>
      <c r="E10" s="233"/>
      <c r="F10" s="233"/>
      <c r="G10" s="233"/>
      <c r="H10" s="233"/>
    </row>
    <row r="11" spans="1:8" s="63" customFormat="1" ht="30" customHeight="1" thickBot="1">
      <c r="A11" s="225" t="s">
        <v>90</v>
      </c>
      <c r="B11" s="225"/>
      <c r="C11" s="225"/>
      <c r="D11" s="225"/>
      <c r="E11" s="226"/>
      <c r="F11" s="226"/>
      <c r="G11" s="226"/>
      <c r="H11" s="226"/>
    </row>
    <row r="12" spans="1:8" s="65" customFormat="1" ht="139.5" customHeight="1" thickBot="1">
      <c r="A12" s="132" t="s">
        <v>4</v>
      </c>
      <c r="B12" s="133" t="s">
        <v>5</v>
      </c>
      <c r="C12" s="134" t="s">
        <v>6</v>
      </c>
      <c r="D12" s="134" t="s">
        <v>42</v>
      </c>
      <c r="E12" s="134" t="s">
        <v>6</v>
      </c>
      <c r="F12" s="135" t="s">
        <v>7</v>
      </c>
      <c r="G12" s="134" t="s">
        <v>6</v>
      </c>
      <c r="H12" s="135" t="s">
        <v>7</v>
      </c>
    </row>
    <row r="13" spans="1:8" s="66" customFormat="1" ht="12.75">
      <c r="A13" s="136"/>
      <c r="B13" s="137"/>
      <c r="C13" s="137">
        <v>3</v>
      </c>
      <c r="D13" s="138"/>
      <c r="E13" s="137">
        <v>3</v>
      </c>
      <c r="F13" s="139">
        <v>4</v>
      </c>
      <c r="G13" s="140"/>
      <c r="H13" s="141"/>
    </row>
    <row r="14" spans="1:8" s="66" customFormat="1" ht="49.5" customHeight="1">
      <c r="A14" s="227" t="s">
        <v>8</v>
      </c>
      <c r="B14" s="228"/>
      <c r="C14" s="228"/>
      <c r="D14" s="228"/>
      <c r="E14" s="228"/>
      <c r="F14" s="228"/>
      <c r="G14" s="229"/>
      <c r="H14" s="230"/>
    </row>
    <row r="15" spans="1:12" s="65" customFormat="1" ht="15">
      <c r="A15" s="171" t="s">
        <v>121</v>
      </c>
      <c r="B15" s="146"/>
      <c r="C15" s="91">
        <f>F15*12</f>
        <v>0</v>
      </c>
      <c r="D15" s="90">
        <f>G15*I15</f>
        <v>27622.62</v>
      </c>
      <c r="E15" s="91">
        <f>H15*12</f>
        <v>35.4</v>
      </c>
      <c r="F15" s="92"/>
      <c r="G15" s="91">
        <f>H15*12</f>
        <v>35.4</v>
      </c>
      <c r="H15" s="91">
        <f>H20+H22</f>
        <v>2.95</v>
      </c>
      <c r="I15" s="65">
        <v>780.3</v>
      </c>
      <c r="J15" s="65">
        <v>1.07</v>
      </c>
      <c r="K15" s="65">
        <v>2.24</v>
      </c>
      <c r="L15" s="65">
        <v>6517.9</v>
      </c>
    </row>
    <row r="16" spans="1:8" s="67" customFormat="1" ht="29.25" customHeight="1">
      <c r="A16" s="170" t="s">
        <v>91</v>
      </c>
      <c r="B16" s="88" t="s">
        <v>92</v>
      </c>
      <c r="C16" s="88"/>
      <c r="D16" s="87"/>
      <c r="E16" s="88"/>
      <c r="F16" s="89"/>
      <c r="G16" s="88"/>
      <c r="H16" s="88"/>
    </row>
    <row r="17" spans="1:8" s="67" customFormat="1" ht="15">
      <c r="A17" s="170" t="s">
        <v>93</v>
      </c>
      <c r="B17" s="88" t="s">
        <v>92</v>
      </c>
      <c r="C17" s="88"/>
      <c r="D17" s="87"/>
      <c r="E17" s="88"/>
      <c r="F17" s="89"/>
      <c r="G17" s="88"/>
      <c r="H17" s="88"/>
    </row>
    <row r="18" spans="1:8" s="67" customFormat="1" ht="15">
      <c r="A18" s="170" t="s">
        <v>94</v>
      </c>
      <c r="B18" s="88" t="s">
        <v>95</v>
      </c>
      <c r="C18" s="88"/>
      <c r="D18" s="87"/>
      <c r="E18" s="88"/>
      <c r="F18" s="89"/>
      <c r="G18" s="88"/>
      <c r="H18" s="88"/>
    </row>
    <row r="19" spans="1:8" s="67" customFormat="1" ht="15">
      <c r="A19" s="170" t="s">
        <v>96</v>
      </c>
      <c r="B19" s="88" t="s">
        <v>92</v>
      </c>
      <c r="C19" s="88"/>
      <c r="D19" s="87"/>
      <c r="E19" s="88"/>
      <c r="F19" s="89"/>
      <c r="G19" s="88"/>
      <c r="H19" s="88"/>
    </row>
    <row r="20" spans="1:8" s="67" customFormat="1" ht="15">
      <c r="A20" s="171" t="s">
        <v>123</v>
      </c>
      <c r="B20" s="88"/>
      <c r="C20" s="88"/>
      <c r="D20" s="87"/>
      <c r="E20" s="88"/>
      <c r="F20" s="89"/>
      <c r="G20" s="88"/>
      <c r="H20" s="91">
        <v>2.83</v>
      </c>
    </row>
    <row r="21" spans="1:8" s="67" customFormat="1" ht="15">
      <c r="A21" s="170" t="s">
        <v>122</v>
      </c>
      <c r="B21" s="88" t="s">
        <v>92</v>
      </c>
      <c r="C21" s="88"/>
      <c r="D21" s="87"/>
      <c r="E21" s="88"/>
      <c r="F21" s="89"/>
      <c r="G21" s="88"/>
      <c r="H21" s="88">
        <v>0.12</v>
      </c>
    </row>
    <row r="22" spans="1:8" s="67" customFormat="1" ht="15">
      <c r="A22" s="171" t="s">
        <v>123</v>
      </c>
      <c r="B22" s="88"/>
      <c r="C22" s="88"/>
      <c r="D22" s="87"/>
      <c r="E22" s="88"/>
      <c r="F22" s="89"/>
      <c r="G22" s="88"/>
      <c r="H22" s="91">
        <f>H21</f>
        <v>0.12</v>
      </c>
    </row>
    <row r="23" spans="1:12" s="145" customFormat="1" ht="21" customHeight="1">
      <c r="A23" s="178" t="s">
        <v>13</v>
      </c>
      <c r="B23" s="146" t="s">
        <v>14</v>
      </c>
      <c r="C23" s="91">
        <f>F23*12</f>
        <v>0</v>
      </c>
      <c r="D23" s="90">
        <f>G23*I23</f>
        <v>7022.7</v>
      </c>
      <c r="E23" s="91">
        <f>H23*12</f>
        <v>9</v>
      </c>
      <c r="F23" s="144"/>
      <c r="G23" s="91">
        <f>H23*12</f>
        <v>9</v>
      </c>
      <c r="H23" s="91">
        <v>0.75</v>
      </c>
      <c r="I23" s="65">
        <v>780.3</v>
      </c>
      <c r="J23" s="65">
        <v>1.07</v>
      </c>
      <c r="K23" s="65">
        <v>0.6</v>
      </c>
      <c r="L23" s="145">
        <v>6517.9</v>
      </c>
    </row>
    <row r="24" spans="1:12" s="65" customFormat="1" ht="18.75" customHeight="1">
      <c r="A24" s="178" t="s">
        <v>15</v>
      </c>
      <c r="B24" s="146" t="s">
        <v>16</v>
      </c>
      <c r="C24" s="91">
        <f>F24*12</f>
        <v>0</v>
      </c>
      <c r="D24" s="90">
        <f>G24*I24</f>
        <v>22940.82</v>
      </c>
      <c r="E24" s="91">
        <f>H24*12</f>
        <v>29.4</v>
      </c>
      <c r="F24" s="144"/>
      <c r="G24" s="91">
        <f>H24*12</f>
        <v>29.4</v>
      </c>
      <c r="H24" s="91">
        <v>2.45</v>
      </c>
      <c r="I24" s="65">
        <v>780.3</v>
      </c>
      <c r="J24" s="65">
        <v>1.07</v>
      </c>
      <c r="K24" s="65">
        <v>1.94</v>
      </c>
      <c r="L24" s="65">
        <v>6517.9</v>
      </c>
    </row>
    <row r="25" spans="1:12" s="66" customFormat="1" ht="30">
      <c r="A25" s="178" t="s">
        <v>59</v>
      </c>
      <c r="B25" s="146" t="s">
        <v>9</v>
      </c>
      <c r="C25" s="146"/>
      <c r="D25" s="90">
        <f>2042.21*I25/L25</f>
        <v>244.49</v>
      </c>
      <c r="E25" s="146">
        <f>H25*12</f>
        <v>0.36</v>
      </c>
      <c r="F25" s="144"/>
      <c r="G25" s="91">
        <f>D25/I25</f>
        <v>0.31</v>
      </c>
      <c r="H25" s="91">
        <f>G25/12</f>
        <v>0.03</v>
      </c>
      <c r="I25" s="65">
        <v>780.3</v>
      </c>
      <c r="J25" s="65">
        <v>1.07</v>
      </c>
      <c r="K25" s="65">
        <v>0.02</v>
      </c>
      <c r="L25" s="66">
        <v>6517.9</v>
      </c>
    </row>
    <row r="26" spans="1:12" s="66" customFormat="1" ht="30.75" customHeight="1">
      <c r="A26" s="178" t="s">
        <v>82</v>
      </c>
      <c r="B26" s="146" t="s">
        <v>9</v>
      </c>
      <c r="C26" s="146"/>
      <c r="D26" s="90">
        <f>4084.42*I26/L26</f>
        <v>488.97</v>
      </c>
      <c r="E26" s="146">
        <f>H26*12</f>
        <v>0.6</v>
      </c>
      <c r="F26" s="144"/>
      <c r="G26" s="91">
        <f>D26/I26</f>
        <v>0.63</v>
      </c>
      <c r="H26" s="91">
        <f>G26/12</f>
        <v>0.05</v>
      </c>
      <c r="I26" s="65">
        <v>780.3</v>
      </c>
      <c r="J26" s="65">
        <v>1.07</v>
      </c>
      <c r="K26" s="65">
        <v>0.04</v>
      </c>
      <c r="L26" s="66">
        <v>6517.9</v>
      </c>
    </row>
    <row r="27" spans="1:12" s="66" customFormat="1" ht="18.75" customHeight="1">
      <c r="A27" s="178" t="s">
        <v>60</v>
      </c>
      <c r="B27" s="146" t="s">
        <v>9</v>
      </c>
      <c r="C27" s="146"/>
      <c r="D27" s="90">
        <f>12896.1*I27/L27</f>
        <v>1543.88</v>
      </c>
      <c r="E27" s="146"/>
      <c r="F27" s="144"/>
      <c r="G27" s="91">
        <f>D27/I27</f>
        <v>1.98</v>
      </c>
      <c r="H27" s="91">
        <f>G27/12</f>
        <v>0.17</v>
      </c>
      <c r="I27" s="65">
        <v>780.3</v>
      </c>
      <c r="J27" s="65">
        <v>1.07</v>
      </c>
      <c r="K27" s="65">
        <v>0.13</v>
      </c>
      <c r="L27" s="66">
        <v>6517.9</v>
      </c>
    </row>
    <row r="28" spans="1:11" s="66" customFormat="1" ht="30" hidden="1">
      <c r="A28" s="178" t="s">
        <v>61</v>
      </c>
      <c r="B28" s="146" t="s">
        <v>12</v>
      </c>
      <c r="C28" s="146"/>
      <c r="D28" s="90">
        <f>G28*I28</f>
        <v>0</v>
      </c>
      <c r="E28" s="146"/>
      <c r="F28" s="144"/>
      <c r="G28" s="91">
        <f>D28/I28</f>
        <v>1.79</v>
      </c>
      <c r="H28" s="91">
        <f>G28/12</f>
        <v>0.15</v>
      </c>
      <c r="I28" s="65">
        <v>780.3</v>
      </c>
      <c r="J28" s="65">
        <v>1.07</v>
      </c>
      <c r="K28" s="65">
        <v>0</v>
      </c>
    </row>
    <row r="29" spans="1:12" s="65" customFormat="1" ht="20.25" customHeight="1">
      <c r="A29" s="178" t="s">
        <v>25</v>
      </c>
      <c r="B29" s="146" t="s">
        <v>26</v>
      </c>
      <c r="C29" s="146">
        <f>F29*12</f>
        <v>0</v>
      </c>
      <c r="D29" s="90">
        <f>G29*I29</f>
        <v>561.82</v>
      </c>
      <c r="E29" s="146">
        <f>H29*12</f>
        <v>0.72</v>
      </c>
      <c r="F29" s="144"/>
      <c r="G29" s="91">
        <f>H29*12</f>
        <v>0.72</v>
      </c>
      <c r="H29" s="91">
        <v>0.06</v>
      </c>
      <c r="I29" s="65">
        <v>780.3</v>
      </c>
      <c r="J29" s="65">
        <v>1.07</v>
      </c>
      <c r="K29" s="65">
        <v>0.03</v>
      </c>
      <c r="L29" s="65">
        <v>6517.9</v>
      </c>
    </row>
    <row r="30" spans="1:12" s="65" customFormat="1" ht="15.75" customHeight="1">
      <c r="A30" s="178" t="s">
        <v>27</v>
      </c>
      <c r="B30" s="111" t="s">
        <v>28</v>
      </c>
      <c r="C30" s="111">
        <f>F30*12</f>
        <v>0</v>
      </c>
      <c r="D30" s="90">
        <f>G30*I30</f>
        <v>374.54</v>
      </c>
      <c r="E30" s="111">
        <f>H30*12</f>
        <v>0.48</v>
      </c>
      <c r="F30" s="112"/>
      <c r="G30" s="91">
        <f>12*H30</f>
        <v>0.48</v>
      </c>
      <c r="H30" s="91">
        <v>0.04</v>
      </c>
      <c r="I30" s="65">
        <v>780.3</v>
      </c>
      <c r="J30" s="65">
        <v>1.07</v>
      </c>
      <c r="K30" s="65">
        <v>0.02</v>
      </c>
      <c r="L30" s="65">
        <v>6517.9</v>
      </c>
    </row>
    <row r="31" spans="1:12" s="145" customFormat="1" ht="30">
      <c r="A31" s="178" t="s">
        <v>24</v>
      </c>
      <c r="B31" s="146" t="s">
        <v>106</v>
      </c>
      <c r="C31" s="146">
        <f>F31*12</f>
        <v>0</v>
      </c>
      <c r="D31" s="90">
        <f>G31*I31</f>
        <v>468.18</v>
      </c>
      <c r="E31" s="146">
        <f>H31*12</f>
        <v>0.6</v>
      </c>
      <c r="F31" s="144"/>
      <c r="G31" s="91">
        <f>12*H31</f>
        <v>0.6</v>
      </c>
      <c r="H31" s="91">
        <v>0.05</v>
      </c>
      <c r="I31" s="65">
        <v>780.3</v>
      </c>
      <c r="J31" s="65">
        <v>1.07</v>
      </c>
      <c r="K31" s="65">
        <v>0.03</v>
      </c>
      <c r="L31" s="145">
        <v>6517.9</v>
      </c>
    </row>
    <row r="32" spans="1:11" s="145" customFormat="1" ht="15">
      <c r="A32" s="178" t="s">
        <v>43</v>
      </c>
      <c r="B32" s="146"/>
      <c r="C32" s="91"/>
      <c r="D32" s="91">
        <f>D33+D34+D35+D36+D39+D38</f>
        <v>7500.86</v>
      </c>
      <c r="E32" s="91"/>
      <c r="F32" s="144"/>
      <c r="G32" s="91">
        <f>D32/I32</f>
        <v>9.61</v>
      </c>
      <c r="H32" s="91">
        <f>G32/12</f>
        <v>0.8</v>
      </c>
      <c r="I32" s="65">
        <v>780.3</v>
      </c>
      <c r="J32" s="65">
        <v>1.07</v>
      </c>
      <c r="K32" s="65">
        <v>0.62</v>
      </c>
    </row>
    <row r="33" spans="1:12" s="145" customFormat="1" ht="15">
      <c r="A33" s="180" t="s">
        <v>53</v>
      </c>
      <c r="B33" s="147" t="s">
        <v>17</v>
      </c>
      <c r="C33" s="147"/>
      <c r="D33" s="149">
        <f>434.25*I33/L33</f>
        <v>51.99</v>
      </c>
      <c r="E33" s="91"/>
      <c r="F33" s="144"/>
      <c r="G33" s="91"/>
      <c r="H33" s="91"/>
      <c r="I33" s="65">
        <v>780.3</v>
      </c>
      <c r="J33" s="65"/>
      <c r="K33" s="65"/>
      <c r="L33" s="145">
        <v>6517.9</v>
      </c>
    </row>
    <row r="34" spans="1:12" s="66" customFormat="1" ht="15">
      <c r="A34" s="180" t="s">
        <v>18</v>
      </c>
      <c r="B34" s="147" t="s">
        <v>22</v>
      </c>
      <c r="C34" s="147">
        <f>F34*12</f>
        <v>0</v>
      </c>
      <c r="D34" s="149">
        <f>1378.44*I34/L34</f>
        <v>165.02</v>
      </c>
      <c r="E34" s="147">
        <f>H34*12</f>
        <v>0</v>
      </c>
      <c r="F34" s="148"/>
      <c r="G34" s="147"/>
      <c r="H34" s="147"/>
      <c r="I34" s="65">
        <v>780.3</v>
      </c>
      <c r="J34" s="65">
        <v>1.07</v>
      </c>
      <c r="K34" s="65">
        <v>0.01</v>
      </c>
      <c r="L34" s="66">
        <v>6517.9</v>
      </c>
    </row>
    <row r="35" spans="1:12" s="66" customFormat="1" ht="15">
      <c r="A35" s="180" t="s">
        <v>64</v>
      </c>
      <c r="B35" s="147" t="s">
        <v>17</v>
      </c>
      <c r="C35" s="147"/>
      <c r="D35" s="149">
        <f>1313.37*I35/L35</f>
        <v>157.23</v>
      </c>
      <c r="E35" s="147"/>
      <c r="F35" s="148"/>
      <c r="G35" s="147"/>
      <c r="H35" s="147"/>
      <c r="I35" s="65">
        <v>780.3</v>
      </c>
      <c r="J35" s="65">
        <v>1.07</v>
      </c>
      <c r="K35" s="65">
        <v>0.01</v>
      </c>
      <c r="L35" s="66">
        <v>6517.9</v>
      </c>
    </row>
    <row r="36" spans="1:12" s="66" customFormat="1" ht="25.5">
      <c r="A36" s="180" t="s">
        <v>21</v>
      </c>
      <c r="B36" s="147" t="s">
        <v>17</v>
      </c>
      <c r="C36" s="147">
        <f>F36*12</f>
        <v>0</v>
      </c>
      <c r="D36" s="149">
        <f>5997.98*I36/L36</f>
        <v>718.06</v>
      </c>
      <c r="E36" s="147">
        <f>H36*12</f>
        <v>0</v>
      </c>
      <c r="F36" s="148"/>
      <c r="G36" s="147"/>
      <c r="H36" s="147"/>
      <c r="I36" s="65">
        <v>780.3</v>
      </c>
      <c r="J36" s="65">
        <v>1.07</v>
      </c>
      <c r="K36" s="65">
        <v>0.06</v>
      </c>
      <c r="L36" s="66">
        <v>6517.9</v>
      </c>
    </row>
    <row r="37" spans="1:11" s="66" customFormat="1" ht="15" hidden="1">
      <c r="A37" s="180"/>
      <c r="B37" s="147"/>
      <c r="C37" s="147"/>
      <c r="D37" s="149"/>
      <c r="E37" s="147"/>
      <c r="F37" s="148"/>
      <c r="G37" s="147"/>
      <c r="H37" s="147"/>
      <c r="I37" s="65">
        <v>780.3</v>
      </c>
      <c r="J37" s="65"/>
      <c r="K37" s="65"/>
    </row>
    <row r="38" spans="1:12" s="66" customFormat="1" ht="15">
      <c r="A38" s="180" t="s">
        <v>112</v>
      </c>
      <c r="B38" s="147" t="s">
        <v>17</v>
      </c>
      <c r="C38" s="147"/>
      <c r="D38" s="149">
        <f>9031.86*I38/L38</f>
        <v>1081.26</v>
      </c>
      <c r="E38" s="150"/>
      <c r="F38" s="148"/>
      <c r="G38" s="150"/>
      <c r="H38" s="150"/>
      <c r="I38" s="65">
        <v>780.3</v>
      </c>
      <c r="J38" s="65"/>
      <c r="K38" s="65"/>
      <c r="L38" s="66">
        <v>6517.9</v>
      </c>
    </row>
    <row r="39" spans="1:12" s="66" customFormat="1" ht="25.5">
      <c r="A39" s="182" t="s">
        <v>144</v>
      </c>
      <c r="B39" s="183" t="s">
        <v>12</v>
      </c>
      <c r="C39" s="150"/>
      <c r="D39" s="163">
        <f>44499.33*I39/L39</f>
        <v>5327.3</v>
      </c>
      <c r="E39" s="150"/>
      <c r="F39" s="148"/>
      <c r="G39" s="150"/>
      <c r="H39" s="150"/>
      <c r="I39" s="65">
        <v>780.3</v>
      </c>
      <c r="J39" s="65"/>
      <c r="K39" s="65"/>
      <c r="L39" s="66">
        <v>6517.9</v>
      </c>
    </row>
    <row r="40" spans="1:11" s="145" customFormat="1" ht="30">
      <c r="A40" s="178" t="s">
        <v>49</v>
      </c>
      <c r="B40" s="146"/>
      <c r="C40" s="91"/>
      <c r="D40" s="91">
        <f>D49</f>
        <v>175.31</v>
      </c>
      <c r="E40" s="91"/>
      <c r="F40" s="144"/>
      <c r="G40" s="91">
        <f>D40/I40</f>
        <v>0.22</v>
      </c>
      <c r="H40" s="91">
        <f>G40/12</f>
        <v>0.02</v>
      </c>
      <c r="I40" s="65">
        <v>780.3</v>
      </c>
      <c r="J40" s="65">
        <v>1.07</v>
      </c>
      <c r="K40" s="65">
        <v>0.06</v>
      </c>
    </row>
    <row r="41" spans="1:11" s="66" customFormat="1" ht="15" hidden="1">
      <c r="A41" s="180" t="s">
        <v>44</v>
      </c>
      <c r="B41" s="147" t="s">
        <v>70</v>
      </c>
      <c r="C41" s="147"/>
      <c r="D41" s="149">
        <f aca="true" t="shared" si="0" ref="D41:D51">G41*I41</f>
        <v>0</v>
      </c>
      <c r="E41" s="147"/>
      <c r="F41" s="148"/>
      <c r="G41" s="147">
        <f aca="true" t="shared" si="1" ref="G41:G51">H41*12</f>
        <v>0</v>
      </c>
      <c r="H41" s="147">
        <v>0</v>
      </c>
      <c r="I41" s="65">
        <v>780.3</v>
      </c>
      <c r="J41" s="65">
        <v>1.07</v>
      </c>
      <c r="K41" s="65">
        <v>0</v>
      </c>
    </row>
    <row r="42" spans="1:11" s="66" customFormat="1" ht="25.5" hidden="1">
      <c r="A42" s="180" t="s">
        <v>45</v>
      </c>
      <c r="B42" s="147" t="s">
        <v>54</v>
      </c>
      <c r="C42" s="147"/>
      <c r="D42" s="149">
        <f t="shared" si="0"/>
        <v>0</v>
      </c>
      <c r="E42" s="147"/>
      <c r="F42" s="148"/>
      <c r="G42" s="147">
        <f t="shared" si="1"/>
        <v>0</v>
      </c>
      <c r="H42" s="147">
        <v>0</v>
      </c>
      <c r="I42" s="65">
        <v>780.3</v>
      </c>
      <c r="J42" s="65">
        <v>1.07</v>
      </c>
      <c r="K42" s="65">
        <v>0</v>
      </c>
    </row>
    <row r="43" spans="1:11" s="66" customFormat="1" ht="15" hidden="1">
      <c r="A43" s="180" t="s">
        <v>75</v>
      </c>
      <c r="B43" s="147" t="s">
        <v>74</v>
      </c>
      <c r="C43" s="147"/>
      <c r="D43" s="149">
        <f t="shared" si="0"/>
        <v>0</v>
      </c>
      <c r="E43" s="147"/>
      <c r="F43" s="148"/>
      <c r="G43" s="147">
        <f t="shared" si="1"/>
        <v>0</v>
      </c>
      <c r="H43" s="147">
        <v>0</v>
      </c>
      <c r="I43" s="65">
        <v>780.3</v>
      </c>
      <c r="J43" s="65">
        <v>1.07</v>
      </c>
      <c r="K43" s="65">
        <v>0</v>
      </c>
    </row>
    <row r="44" spans="1:11" s="66" customFormat="1" ht="25.5" hidden="1">
      <c r="A44" s="180" t="s">
        <v>71</v>
      </c>
      <c r="B44" s="147" t="s">
        <v>72</v>
      </c>
      <c r="C44" s="147"/>
      <c r="D44" s="149">
        <f t="shared" si="0"/>
        <v>0</v>
      </c>
      <c r="E44" s="147"/>
      <c r="F44" s="148"/>
      <c r="G44" s="147">
        <f t="shared" si="1"/>
        <v>0</v>
      </c>
      <c r="H44" s="147">
        <v>0</v>
      </c>
      <c r="I44" s="65">
        <v>780.3</v>
      </c>
      <c r="J44" s="65">
        <v>1.07</v>
      </c>
      <c r="K44" s="65">
        <v>0</v>
      </c>
    </row>
    <row r="45" spans="1:11" s="66" customFormat="1" ht="15" hidden="1">
      <c r="A45" s="180" t="s">
        <v>46</v>
      </c>
      <c r="B45" s="147" t="s">
        <v>73</v>
      </c>
      <c r="C45" s="147"/>
      <c r="D45" s="149">
        <f t="shared" si="0"/>
        <v>0</v>
      </c>
      <c r="E45" s="147"/>
      <c r="F45" s="148"/>
      <c r="G45" s="147">
        <f t="shared" si="1"/>
        <v>0</v>
      </c>
      <c r="H45" s="147">
        <v>0</v>
      </c>
      <c r="I45" s="65">
        <v>780.3</v>
      </c>
      <c r="J45" s="65">
        <v>1.07</v>
      </c>
      <c r="K45" s="65">
        <v>0</v>
      </c>
    </row>
    <row r="46" spans="1:11" s="66" customFormat="1" ht="15" hidden="1">
      <c r="A46" s="180" t="s">
        <v>57</v>
      </c>
      <c r="B46" s="147" t="s">
        <v>74</v>
      </c>
      <c r="C46" s="147"/>
      <c r="D46" s="149">
        <f t="shared" si="0"/>
        <v>0</v>
      </c>
      <c r="E46" s="147"/>
      <c r="F46" s="148"/>
      <c r="G46" s="147">
        <f t="shared" si="1"/>
        <v>0</v>
      </c>
      <c r="H46" s="147">
        <v>0</v>
      </c>
      <c r="I46" s="65">
        <v>780.3</v>
      </c>
      <c r="J46" s="65">
        <v>1.07</v>
      </c>
      <c r="K46" s="65">
        <v>0</v>
      </c>
    </row>
    <row r="47" spans="1:11" s="66" customFormat="1" ht="15" hidden="1">
      <c r="A47" s="180" t="s">
        <v>58</v>
      </c>
      <c r="B47" s="147" t="s">
        <v>17</v>
      </c>
      <c r="C47" s="147"/>
      <c r="D47" s="149">
        <f t="shared" si="0"/>
        <v>0</v>
      </c>
      <c r="E47" s="147"/>
      <c r="F47" s="148"/>
      <c r="G47" s="147">
        <f t="shared" si="1"/>
        <v>0</v>
      </c>
      <c r="H47" s="147">
        <v>0</v>
      </c>
      <c r="I47" s="65">
        <v>780.3</v>
      </c>
      <c r="J47" s="65">
        <v>1.07</v>
      </c>
      <c r="K47" s="65">
        <v>0</v>
      </c>
    </row>
    <row r="48" spans="1:11" s="66" customFormat="1" ht="25.5" hidden="1">
      <c r="A48" s="180" t="s">
        <v>55</v>
      </c>
      <c r="B48" s="147" t="s">
        <v>17</v>
      </c>
      <c r="C48" s="147"/>
      <c r="D48" s="149">
        <f t="shared" si="0"/>
        <v>0</v>
      </c>
      <c r="E48" s="147"/>
      <c r="F48" s="148"/>
      <c r="G48" s="147">
        <f t="shared" si="1"/>
        <v>0</v>
      </c>
      <c r="H48" s="147">
        <v>0</v>
      </c>
      <c r="I48" s="65">
        <v>780.3</v>
      </c>
      <c r="J48" s="65">
        <v>1.07</v>
      </c>
      <c r="K48" s="65">
        <v>0</v>
      </c>
    </row>
    <row r="49" spans="1:12" s="66" customFormat="1" ht="15">
      <c r="A49" s="182" t="s">
        <v>135</v>
      </c>
      <c r="B49" s="183" t="s">
        <v>17</v>
      </c>
      <c r="C49" s="150"/>
      <c r="D49" s="163">
        <f>1464.36*I49/L49</f>
        <v>175.31</v>
      </c>
      <c r="E49" s="147"/>
      <c r="F49" s="148"/>
      <c r="G49" s="147"/>
      <c r="H49" s="147"/>
      <c r="I49" s="65">
        <v>780.3</v>
      </c>
      <c r="J49" s="65">
        <v>1.07</v>
      </c>
      <c r="K49" s="65">
        <v>0.03</v>
      </c>
      <c r="L49" s="66">
        <v>6517.9</v>
      </c>
    </row>
    <row r="50" spans="1:11" s="66" customFormat="1" ht="15" hidden="1">
      <c r="A50" s="180" t="s">
        <v>67</v>
      </c>
      <c r="B50" s="147" t="s">
        <v>9</v>
      </c>
      <c r="C50" s="147"/>
      <c r="D50" s="149">
        <f t="shared" si="0"/>
        <v>0</v>
      </c>
      <c r="E50" s="147"/>
      <c r="F50" s="148"/>
      <c r="G50" s="147">
        <f t="shared" si="1"/>
        <v>0</v>
      </c>
      <c r="H50" s="147">
        <v>0</v>
      </c>
      <c r="I50" s="65">
        <v>780.3</v>
      </c>
      <c r="J50" s="65">
        <v>1.07</v>
      </c>
      <c r="K50" s="65">
        <v>0</v>
      </c>
    </row>
    <row r="51" spans="1:11" s="66" customFormat="1" ht="15" hidden="1">
      <c r="A51" s="180" t="s">
        <v>66</v>
      </c>
      <c r="B51" s="147" t="s">
        <v>9</v>
      </c>
      <c r="C51" s="150"/>
      <c r="D51" s="149">
        <f t="shared" si="0"/>
        <v>0</v>
      </c>
      <c r="E51" s="150"/>
      <c r="F51" s="148"/>
      <c r="G51" s="147">
        <f t="shared" si="1"/>
        <v>0</v>
      </c>
      <c r="H51" s="147">
        <v>0</v>
      </c>
      <c r="I51" s="65">
        <v>780.3</v>
      </c>
      <c r="J51" s="65">
        <v>1.07</v>
      </c>
      <c r="K51" s="65">
        <v>0</v>
      </c>
    </row>
    <row r="52" spans="1:11" s="66" customFormat="1" ht="30">
      <c r="A52" s="178" t="s">
        <v>50</v>
      </c>
      <c r="B52" s="147"/>
      <c r="C52" s="147"/>
      <c r="D52" s="91">
        <f>D53</f>
        <v>302.24</v>
      </c>
      <c r="E52" s="147"/>
      <c r="F52" s="148"/>
      <c r="G52" s="91">
        <f>D52/I52</f>
        <v>0.39</v>
      </c>
      <c r="H52" s="91">
        <f>G52/12</f>
        <v>0.03</v>
      </c>
      <c r="I52" s="65">
        <v>780.3</v>
      </c>
      <c r="J52" s="65">
        <v>1.07</v>
      </c>
      <c r="K52" s="65">
        <v>0.04</v>
      </c>
    </row>
    <row r="53" spans="1:12" s="66" customFormat="1" ht="15">
      <c r="A53" s="180" t="s">
        <v>136</v>
      </c>
      <c r="B53" s="147" t="s">
        <v>17</v>
      </c>
      <c r="C53" s="147"/>
      <c r="D53" s="149">
        <f>2524.59*I53/L53</f>
        <v>302.24</v>
      </c>
      <c r="E53" s="147"/>
      <c r="F53" s="148"/>
      <c r="G53" s="147"/>
      <c r="H53" s="147"/>
      <c r="I53" s="65">
        <v>780.3</v>
      </c>
      <c r="J53" s="65">
        <v>1.07</v>
      </c>
      <c r="K53" s="65">
        <v>0.03</v>
      </c>
      <c r="L53" s="66">
        <v>6517.9</v>
      </c>
    </row>
    <row r="54" spans="1:11" s="66" customFormat="1" ht="15" hidden="1">
      <c r="A54" s="180" t="s">
        <v>68</v>
      </c>
      <c r="B54" s="147" t="s">
        <v>9</v>
      </c>
      <c r="C54" s="147"/>
      <c r="D54" s="149">
        <f>G54*I54</f>
        <v>0</v>
      </c>
      <c r="E54" s="147"/>
      <c r="F54" s="148"/>
      <c r="G54" s="147">
        <f>H54*12</f>
        <v>0</v>
      </c>
      <c r="H54" s="147">
        <v>0</v>
      </c>
      <c r="I54" s="65">
        <v>780.3</v>
      </c>
      <c r="J54" s="65">
        <v>1.07</v>
      </c>
      <c r="K54" s="65">
        <v>0</v>
      </c>
    </row>
    <row r="55" spans="1:11" s="66" customFormat="1" ht="15">
      <c r="A55" s="178" t="s">
        <v>51</v>
      </c>
      <c r="B55" s="147"/>
      <c r="C55" s="147"/>
      <c r="D55" s="91">
        <f>D56</f>
        <v>109.57</v>
      </c>
      <c r="E55" s="147"/>
      <c r="F55" s="148"/>
      <c r="G55" s="91">
        <f>D55/I55</f>
        <v>0.14</v>
      </c>
      <c r="H55" s="91">
        <f>G55/12</f>
        <v>0.01</v>
      </c>
      <c r="I55" s="65">
        <v>780.3</v>
      </c>
      <c r="J55" s="65">
        <v>1.07</v>
      </c>
      <c r="K55" s="65">
        <v>0.24</v>
      </c>
    </row>
    <row r="56" spans="1:12" s="66" customFormat="1" ht="15">
      <c r="A56" s="180" t="s">
        <v>47</v>
      </c>
      <c r="B56" s="147" t="s">
        <v>17</v>
      </c>
      <c r="C56" s="147"/>
      <c r="D56" s="149">
        <f>915.28*I56/L56</f>
        <v>109.57</v>
      </c>
      <c r="E56" s="147"/>
      <c r="F56" s="148"/>
      <c r="G56" s="147"/>
      <c r="H56" s="147"/>
      <c r="I56" s="65">
        <v>780.3</v>
      </c>
      <c r="J56" s="65">
        <v>1.07</v>
      </c>
      <c r="K56" s="65">
        <v>0.01</v>
      </c>
      <c r="L56" s="66">
        <v>6517.9</v>
      </c>
    </row>
    <row r="57" spans="1:11" s="66" customFormat="1" ht="27.75" customHeight="1" hidden="1">
      <c r="A57" s="180" t="s">
        <v>56</v>
      </c>
      <c r="B57" s="147" t="s">
        <v>12</v>
      </c>
      <c r="C57" s="147"/>
      <c r="D57" s="149">
        <f>G57*I57</f>
        <v>0</v>
      </c>
      <c r="E57" s="147"/>
      <c r="F57" s="148"/>
      <c r="G57" s="147"/>
      <c r="H57" s="147"/>
      <c r="I57" s="65">
        <v>780.3</v>
      </c>
      <c r="J57" s="65">
        <v>1.07</v>
      </c>
      <c r="K57" s="65">
        <v>0</v>
      </c>
    </row>
    <row r="58" spans="1:11" s="66" customFormat="1" ht="26.25" hidden="1" thickBot="1">
      <c r="A58" s="180" t="s">
        <v>80</v>
      </c>
      <c r="B58" s="147" t="s">
        <v>12</v>
      </c>
      <c r="C58" s="147"/>
      <c r="D58" s="149">
        <f>G58*I58</f>
        <v>0</v>
      </c>
      <c r="E58" s="147"/>
      <c r="F58" s="148"/>
      <c r="G58" s="147"/>
      <c r="H58" s="147"/>
      <c r="I58" s="65">
        <v>780.3</v>
      </c>
      <c r="J58" s="65">
        <v>1.07</v>
      </c>
      <c r="K58" s="65">
        <v>0</v>
      </c>
    </row>
    <row r="59" spans="1:11" s="66" customFormat="1" ht="26.25" hidden="1" thickBot="1">
      <c r="A59" s="180" t="s">
        <v>76</v>
      </c>
      <c r="B59" s="147" t="s">
        <v>12</v>
      </c>
      <c r="C59" s="147"/>
      <c r="D59" s="149">
        <f>G59*I59</f>
        <v>0</v>
      </c>
      <c r="E59" s="147"/>
      <c r="F59" s="148"/>
      <c r="G59" s="147"/>
      <c r="H59" s="147"/>
      <c r="I59" s="65">
        <v>780.3</v>
      </c>
      <c r="J59" s="65">
        <v>1.07</v>
      </c>
      <c r="K59" s="65">
        <v>0</v>
      </c>
    </row>
    <row r="60" spans="1:11" s="66" customFormat="1" ht="26.25" hidden="1" thickBot="1">
      <c r="A60" s="180" t="s">
        <v>81</v>
      </c>
      <c r="B60" s="147" t="s">
        <v>12</v>
      </c>
      <c r="C60" s="147"/>
      <c r="D60" s="149">
        <f>G60*I60</f>
        <v>0</v>
      </c>
      <c r="E60" s="147"/>
      <c r="F60" s="148"/>
      <c r="G60" s="147"/>
      <c r="H60" s="147"/>
      <c r="I60" s="65">
        <v>780.3</v>
      </c>
      <c r="J60" s="65">
        <v>1.07</v>
      </c>
      <c r="K60" s="65">
        <v>0</v>
      </c>
    </row>
    <row r="61" spans="1:11" s="66" customFormat="1" ht="38.25" thickBot="1">
      <c r="A61" s="184" t="s">
        <v>158</v>
      </c>
      <c r="B61" s="146" t="s">
        <v>12</v>
      </c>
      <c r="C61" s="191"/>
      <c r="D61" s="196">
        <f>G61*I61</f>
        <v>2153.63</v>
      </c>
      <c r="E61" s="196"/>
      <c r="F61" s="197"/>
      <c r="G61" s="196">
        <f>12*H61</f>
        <v>2.76</v>
      </c>
      <c r="H61" s="146">
        <f>0.11+0.12</f>
        <v>0.23</v>
      </c>
      <c r="I61" s="65">
        <v>780.3</v>
      </c>
      <c r="J61" s="65"/>
      <c r="K61" s="65"/>
    </row>
    <row r="62" spans="1:9" s="68" customFormat="1" ht="20.25" thickBot="1">
      <c r="A62" s="190" t="s">
        <v>39</v>
      </c>
      <c r="B62" s="162"/>
      <c r="C62" s="162">
        <f>F62*12</f>
        <v>0</v>
      </c>
      <c r="D62" s="156">
        <f>D55+D52+D40+D32+D31+D30+D29+D27+D26+D25+D24+D23+D15+D61</f>
        <v>71509.63</v>
      </c>
      <c r="E62" s="156">
        <f>E55+E52+E40+E32+E31+E30+E29+E27+E26+E25+E24+E23+E15+E61</f>
        <v>76.56</v>
      </c>
      <c r="F62" s="156">
        <f>F55+F52+F40+F32+F31+F30+F29+F27+F26+F25+F24+F23+F15+F61</f>
        <v>0</v>
      </c>
      <c r="G62" s="156">
        <f>G55+G52+G40+G32+G31+G30+G29+G27+G26+G25+G24+G23+G15+G61</f>
        <v>91.64</v>
      </c>
      <c r="H62" s="156">
        <f>H55+H52+H40+H32+H31+H30+H29+H27+H26+H25+H24+H23+H15+H61</f>
        <v>7.64</v>
      </c>
      <c r="I62" s="65">
        <v>780.3</v>
      </c>
    </row>
    <row r="63" spans="1:8" s="69" customFormat="1" ht="20.25" hidden="1" thickBot="1">
      <c r="A63" s="192" t="s">
        <v>29</v>
      </c>
      <c r="B63" s="158" t="s">
        <v>11</v>
      </c>
      <c r="C63" s="158" t="s">
        <v>30</v>
      </c>
      <c r="D63" s="157"/>
      <c r="E63" s="158" t="s">
        <v>30</v>
      </c>
      <c r="F63" s="159"/>
      <c r="G63" s="158" t="s">
        <v>30</v>
      </c>
      <c r="H63" s="159"/>
    </row>
    <row r="64" spans="1:8" s="70" customFormat="1" ht="12.75">
      <c r="A64" s="193"/>
      <c r="B64" s="161"/>
      <c r="C64" s="161"/>
      <c r="D64" s="161"/>
      <c r="E64" s="161"/>
      <c r="F64" s="161"/>
      <c r="G64" s="161"/>
      <c r="H64" s="161"/>
    </row>
    <row r="65" spans="1:8" s="70" customFormat="1" ht="12.75">
      <c r="A65" s="193"/>
      <c r="B65" s="161"/>
      <c r="C65" s="161"/>
      <c r="D65" s="161"/>
      <c r="E65" s="161"/>
      <c r="F65" s="161"/>
      <c r="G65" s="161"/>
      <c r="H65" s="161"/>
    </row>
    <row r="66" spans="1:8" s="70" customFormat="1" ht="12.75">
      <c r="A66" s="193"/>
      <c r="B66" s="161"/>
      <c r="C66" s="161"/>
      <c r="D66" s="161"/>
      <c r="E66" s="161"/>
      <c r="F66" s="161"/>
      <c r="G66" s="161"/>
      <c r="H66" s="161"/>
    </row>
    <row r="67" spans="1:8" s="70" customFormat="1" ht="13.5" thickBot="1">
      <c r="A67" s="193"/>
      <c r="B67" s="161"/>
      <c r="C67" s="161"/>
      <c r="D67" s="161"/>
      <c r="E67" s="161"/>
      <c r="F67" s="161"/>
      <c r="G67" s="161"/>
      <c r="H67" s="161"/>
    </row>
    <row r="68" spans="1:9" s="71" customFormat="1" ht="30.75" thickBot="1">
      <c r="A68" s="194" t="s">
        <v>107</v>
      </c>
      <c r="B68" s="162"/>
      <c r="C68" s="162" t="e">
        <f>F68*12</f>
        <v>#REF!</v>
      </c>
      <c r="D68" s="162">
        <v>0</v>
      </c>
      <c r="E68" s="162" t="e">
        <f>#REF!+#REF!</f>
        <v>#REF!</v>
      </c>
      <c r="F68" s="162" t="e">
        <f>#REF!+#REF!</f>
        <v>#REF!</v>
      </c>
      <c r="G68" s="162">
        <v>0</v>
      </c>
      <c r="H68" s="162">
        <v>0</v>
      </c>
      <c r="I68" s="65">
        <v>780.3</v>
      </c>
    </row>
    <row r="69" spans="1:9" s="70" customFormat="1" ht="15" hidden="1">
      <c r="A69" s="182" t="s">
        <v>84</v>
      </c>
      <c r="B69" s="150"/>
      <c r="C69" s="150"/>
      <c r="D69" s="163">
        <f>G69*I69</f>
        <v>0</v>
      </c>
      <c r="E69" s="150">
        <f>H69*12</f>
        <v>0</v>
      </c>
      <c r="F69" s="164" t="e">
        <f>#REF!+#REF!+#REF!+#REF!+#REF!+#REF!+#REF!+#REF!+#REF!+#REF!</f>
        <v>#REF!</v>
      </c>
      <c r="G69" s="150">
        <f>H69*12</f>
        <v>0</v>
      </c>
      <c r="H69" s="164"/>
      <c r="I69" s="65">
        <v>780.3</v>
      </c>
    </row>
    <row r="70" spans="1:9" s="70" customFormat="1" ht="0.75" customHeight="1">
      <c r="A70" s="182" t="s">
        <v>138</v>
      </c>
      <c r="B70" s="150"/>
      <c r="C70" s="150"/>
      <c r="D70" s="163">
        <v>91138.06</v>
      </c>
      <c r="E70" s="150"/>
      <c r="F70" s="164"/>
      <c r="G70" s="150">
        <f>D70/I70</f>
        <v>116.8</v>
      </c>
      <c r="H70" s="164">
        <f>G70/12</f>
        <v>9.73</v>
      </c>
      <c r="I70" s="65">
        <v>780.3</v>
      </c>
    </row>
    <row r="71" s="70" customFormat="1" ht="12.75">
      <c r="A71" s="160"/>
    </row>
    <row r="72" s="70" customFormat="1" ht="13.5" thickBot="1">
      <c r="A72" s="160"/>
    </row>
    <row r="73" spans="1:8" s="71" customFormat="1" ht="20.25" thickBot="1">
      <c r="A73" s="154" t="s">
        <v>105</v>
      </c>
      <c r="B73" s="155"/>
      <c r="C73" s="155" t="e">
        <f>F73*12</f>
        <v>#REF!</v>
      </c>
      <c r="D73" s="156">
        <f>D62+D68</f>
        <v>71509.63</v>
      </c>
      <c r="E73" s="156" t="e">
        <f>E62+E68</f>
        <v>#REF!</v>
      </c>
      <c r="F73" s="156" t="e">
        <f>F62+F68</f>
        <v>#REF!</v>
      </c>
      <c r="G73" s="156">
        <f>G62+G68</f>
        <v>91.64</v>
      </c>
      <c r="H73" s="156">
        <f>H62+H68</f>
        <v>7.64</v>
      </c>
    </row>
    <row r="74" s="70" customFormat="1" ht="12.75">
      <c r="A74" s="160"/>
    </row>
    <row r="75" s="70" customFormat="1" ht="12.75">
      <c r="A75" s="160"/>
    </row>
    <row r="76" s="70" customFormat="1" ht="12.75">
      <c r="A76" s="160"/>
    </row>
    <row r="77" spans="1:8" s="72" customFormat="1" ht="18.75">
      <c r="A77" s="165"/>
      <c r="B77" s="166"/>
      <c r="C77" s="167"/>
      <c r="D77" s="167"/>
      <c r="E77" s="167"/>
      <c r="F77" s="167"/>
      <c r="G77" s="167"/>
      <c r="H77" s="167"/>
    </row>
    <row r="78" spans="1:8" s="69" customFormat="1" ht="19.5">
      <c r="A78" s="168"/>
      <c r="B78" s="169"/>
      <c r="C78" s="169"/>
      <c r="D78" s="169"/>
      <c r="E78" s="169"/>
      <c r="F78" s="169"/>
      <c r="G78" s="169"/>
      <c r="H78" s="169"/>
    </row>
    <row r="79" spans="1:6" s="70" customFormat="1" ht="14.25">
      <c r="A79" s="231" t="s">
        <v>31</v>
      </c>
      <c r="B79" s="231"/>
      <c r="C79" s="231"/>
      <c r="D79" s="231"/>
      <c r="E79" s="231"/>
      <c r="F79" s="231"/>
    </row>
    <row r="80" s="70" customFormat="1" ht="12.75"/>
    <row r="81" s="70" customFormat="1" ht="12.75">
      <c r="A81" s="160" t="s">
        <v>32</v>
      </c>
    </row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  <row r="94" s="70" customFormat="1" ht="12.75"/>
    <row r="95" s="70" customFormat="1" ht="12.75"/>
    <row r="96" s="70" customFormat="1" ht="12.75"/>
    <row r="97" s="70" customFormat="1" ht="12.75"/>
    <row r="98" s="70" customFormat="1" ht="12.75"/>
    <row r="99" s="70" customFormat="1" ht="12.75"/>
  </sheetData>
  <sheetProtection/>
  <mergeCells count="13">
    <mergeCell ref="A79:F79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2015-05-28T05:01:44Z</cp:lastPrinted>
  <dcterms:created xsi:type="dcterms:W3CDTF">2010-04-02T14:46:04Z</dcterms:created>
  <dcterms:modified xsi:type="dcterms:W3CDTF">2015-06-18T06:24:40Z</dcterms:modified>
  <cp:category/>
  <cp:version/>
  <cp:contentType/>
  <cp:contentStatus/>
</cp:coreProperties>
</file>