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3"/>
  </bookViews>
  <sheets>
    <sheet name="проект общий 290" sheetId="1" r:id="rId1"/>
    <sheet name="по заявлению" sheetId="2" r:id="rId2"/>
    <sheet name="население" sheetId="3" r:id="rId3"/>
    <sheet name="по голосованию" sheetId="4" r:id="rId4"/>
    <sheet name="ОАО&quot;КГТС&quot;" sheetId="5" r:id="rId5"/>
    <sheet name="Якушин" sheetId="6" r:id="rId6"/>
  </sheets>
  <definedNames>
    <definedName name="_xlnm.Print_Area" localSheetId="2">'население'!$A$1:$F$159</definedName>
    <definedName name="_xlnm.Print_Area" localSheetId="4">'ОАО"КГТС"'!$A$1:$F$94</definedName>
    <definedName name="_xlnm.Print_Area" localSheetId="3">'по голосованию'!$A$1:$F$159</definedName>
    <definedName name="_xlnm.Print_Area" localSheetId="1">'по заявлению'!$A$1:$F$159</definedName>
    <definedName name="_xlnm.Print_Area" localSheetId="0">'проект общий 290'!$A$1:$F$170</definedName>
    <definedName name="_xlnm.Print_Area" localSheetId="5">'Якушин'!$A$1:$F$94</definedName>
  </definedNames>
  <calcPr fullCalcOnLoad="1" fullPrecision="0"/>
</workbook>
</file>

<file path=xl/sharedStrings.xml><?xml version="1.0" encoding="utf-8"?>
<sst xmlns="http://schemas.openxmlformats.org/spreadsheetml/2006/main" count="1211" uniqueCount="191">
  <si>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</si>
  <si>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</si>
  <si>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</si>
  <si>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</si>
  <si>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</si>
  <si>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</si>
  <si>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</si>
  <si>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</si>
  <si>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</si>
  <si>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</si>
  <si>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</si>
  <si>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</si>
  <si>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</si>
  <si>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</si>
  <si>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</si>
  <si>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</si>
  <si>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</si>
  <si>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</si>
  <si>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</si>
  <si>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</si>
  <si>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</si>
  <si>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</si>
  <si>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</si>
  <si>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</si>
  <si>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</si>
  <si>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</si>
  <si>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</si>
  <si>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</si>
  <si>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</si>
  <si>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</si>
  <si>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</si>
  <si>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</si>
  <si>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</si>
  <si>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</si>
  <si>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</si>
  <si>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</si>
  <si>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</si>
  <si>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</si>
  <si>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</si>
  <si>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</si>
  <si>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</si>
  <si>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</si>
  <si>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</si>
  <si>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</si>
  <si>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</si>
  <si>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</si>
  <si>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</si>
  <si>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</si>
  <si>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</si>
  <si>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</si>
  <si>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</si>
  <si>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</si>
  <si>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</si>
  <si>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</si>
  <si>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</si>
  <si>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</si>
  <si>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</si>
  <si>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</si>
  <si>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ВСЕГО:</t>
  </si>
  <si>
    <t>1 раз в 3 года</t>
  </si>
  <si>
    <t>Сбор, вывоз и утилизация ТБО*, руб/м2</t>
  </si>
  <si>
    <t>ИП  Якушин</t>
  </si>
  <si>
    <t>по адресу: ул.Ленинского Комсомола, д.52 (Sобщ.= 155,7 м2)</t>
  </si>
  <si>
    <t>ОАО "КГТС"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</si>
  <si>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</si>
  <si>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</si>
  <si>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</si>
  <si>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очистка  водоприемных воронок</t>
  </si>
  <si>
    <t>по адресу: ул.Ленинского Комсомола, д.52 (Sобщ.= 780,30 м2)</t>
  </si>
  <si>
    <t>выполнение  работ по капремонту</t>
  </si>
  <si>
    <t>Проект  общий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</si>
  <si>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</si>
  <si>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</si>
  <si>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</si>
  <si>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</si>
  <si>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</si>
  <si>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</si>
  <si>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</si>
  <si>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</si>
  <si>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</si>
  <si>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</si>
  <si>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</si>
  <si>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</si>
  <si>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</si>
  <si>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</si>
  <si>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</si>
  <si>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</si>
  <si>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</si>
  <si>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</si>
  <si>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</si>
  <si>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</si>
  <si>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</si>
  <si>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</si>
  <si>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</si>
  <si>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</si>
  <si>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</si>
  <si>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</si>
  <si>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</si>
  <si>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</si>
  <si>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</si>
  <si>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</si>
  <si>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</si>
  <si>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</si>
  <si>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</si>
  <si>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</si>
  <si>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</si>
  <si>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</si>
  <si>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</si>
  <si>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</si>
  <si>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</si>
  <si>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</si>
  <si>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</si>
  <si>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</si>
  <si>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</si>
  <si>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</si>
  <si>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</si>
  <si>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</si>
  <si>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ревизия задвижек ГВС</t>
  </si>
  <si>
    <t xml:space="preserve">ревизия  задвижек  ХВС 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</si>
  <si>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</si>
  <si>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</si>
  <si>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</si>
  <si>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</si>
  <si>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</si>
  <si>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</si>
  <si>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</si>
  <si>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</si>
  <si>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</si>
  <si>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мягкой кровли (1/2 дома)- 442 м.</t>
  </si>
  <si>
    <t>Установка колпаков на ливн.канализацию (6 шт.)</t>
  </si>
  <si>
    <t>Ремонт покрытия козырьков подъездов ( 3шт.)</t>
  </si>
  <si>
    <t>Замена почтовых ящиков 108шт.</t>
  </si>
  <si>
    <t>Изоляция трубопроводов СТС:  K-FLEX - 40м., стеклоткань - 20м.</t>
  </si>
  <si>
    <t>Окраска трубопроводов ХВС грунтовкой д. 100мм- 5м.</t>
  </si>
  <si>
    <t>Смена элеватора СТС (на расчетный) 3шт.</t>
  </si>
  <si>
    <t>замена неисправных контрольно-измерительных прибоов (манометров, термометров и т.д) на элеваторных узлах 12 шт.</t>
  </si>
  <si>
    <t>замена неисправных контрольно-измерительных прибоов (манометров, термометров и т.д) на вводе СТС 2 шт.</t>
  </si>
  <si>
    <t>Объем работ</t>
  </si>
  <si>
    <t>Обязательное страхование лифтов ФЗ № 225 от 27.07.2010 г.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</si>
  <si>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</si>
  <si>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</si>
  <si>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1 шт</t>
  </si>
  <si>
    <t xml:space="preserve">отключение системы отопления </t>
  </si>
  <si>
    <t xml:space="preserve">подключение системы отопления с регулировкой </t>
  </si>
  <si>
    <t>Погодное регулирование системы отопления (ориентировочная стоимость)</t>
  </si>
  <si>
    <t>по адресу: ул.Ленинского Комсомола, д.52 (S жилые + нежилые =  6523,0 м2, S придом. тер.= 3178,44м2)</t>
  </si>
  <si>
    <t>5586,8 м2</t>
  </si>
  <si>
    <t>3178,44 м2</t>
  </si>
  <si>
    <t>3 ствола</t>
  </si>
  <si>
    <t>3 лифта</t>
  </si>
  <si>
    <t>(стоимость услуг  увеличена на 10,0 % в соответствии с уровнем инфляции 2015 г.)</t>
  </si>
  <si>
    <t>Приложение № 3</t>
  </si>
  <si>
    <t xml:space="preserve">от _____________ 2016 г </t>
  </si>
  <si>
    <t>600 м</t>
  </si>
  <si>
    <t>844,4 м2</t>
  </si>
  <si>
    <t>2100 м</t>
  </si>
  <si>
    <t>780 м</t>
  </si>
  <si>
    <t>485 м</t>
  </si>
  <si>
    <t>830 м</t>
  </si>
  <si>
    <t>514 м</t>
  </si>
  <si>
    <t>96 каналов</t>
  </si>
  <si>
    <t>906,17 м2</t>
  </si>
  <si>
    <t>2017 -2018 гг.</t>
  </si>
  <si>
    <t>Предлагаемый перечень работ по текущему ремонту                                       (на выбор собственников)</t>
  </si>
  <si>
    <t>Ремонт межпанельных швов - 50 м</t>
  </si>
  <si>
    <t>Косметический ремонт подъездов -3 шт.</t>
  </si>
  <si>
    <t>Ремонт отмостки - 2 м2</t>
  </si>
  <si>
    <t>Перетрассировка (замена)трубопровода СТС к стояку (под 2 подъездом в районе ввода СТС в тех. подвале)</t>
  </si>
  <si>
    <t>Смена шаровых кранов на СТС по тех. подвалу. д. 20мм - 36шт., д. 15мм - 36шт. спускники д. 15мм - 72 шт.</t>
  </si>
  <si>
    <t>Смена шаровых кранов  СТС на чердаке (2,3 подъезда) д. 20мм - 21шт.. спускники д. 15мм - 21 шт.</t>
  </si>
  <si>
    <t>рассмотрение обращений граждан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</si>
  <si>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</si>
  <si>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</si>
  <si>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информационное сообщение (ГИС ЖКХ)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</si>
  <si>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</si>
  <si>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</si>
  <si>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</si>
  <si>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</si>
  <si>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Погашение задолженности прошлых периодов</t>
  </si>
  <si>
    <t>по состоянию на 01.05.17</t>
  </si>
  <si>
    <t xml:space="preserve">смена задвижек на отоплении </t>
  </si>
  <si>
    <t xml:space="preserve">смена задвижек на ГВС </t>
  </si>
  <si>
    <t xml:space="preserve">смена задвижек на вводе ХВС </t>
  </si>
  <si>
    <t>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</si>
  <si>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козырьков)</t>
    </r>
  </si>
  <si>
    <t>Проект</t>
  </si>
  <si>
    <t xml:space="preserve">Проект 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</si>
  <si>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козырьков, прочистка канализационных выпусков до стены здания, дезинфекция вентканалов, очистка водоприемных воронок)</t>
    </r>
  </si>
  <si>
    <t>Смена шаровых кранов на СТС по тех. подвалу. д. 20мм - 18 шт., д. 15мм -  18 шт. спускники д. 15мм - 36 шт.</t>
  </si>
  <si>
    <t>Смена шаровых кранов на СТС по тех. подвалу. д. 20мм - 18 шт., д. 15мм - 18 шт. спускники д. 15мм - 36 шт.</t>
  </si>
  <si>
    <t>(стоимость услуг  увеличена на 8,6 % в соответствии с уровнем инфляции 2016 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</si>
</sst>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sz val="10"/>
      <color indexed="10"/>
      <name val="Arial Black"/>
      <family val="2"/>
    </font>
    <font>
      <sz val="10"/>
      <color rgb="FFFF0000"/>
      <name val="Arial Black"/>
      <family val="2"/>
    </font>
    <font>
      <sz val="10"/>
      <color rgb="FFFF00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18" fillId="24" borderId="15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left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8" fillId="25" borderId="14" xfId="0" applyNumberFormat="1" applyFont="1" applyFill="1" applyBorder="1" applyAlignment="1">
      <alignment horizontal="center" vertical="center" wrapText="1"/>
    </xf>
    <xf numFmtId="4" fontId="18" fillId="25" borderId="15" xfId="0" applyNumberFormat="1" applyFont="1" applyFill="1" applyBorder="1" applyAlignment="1">
      <alignment horizontal="center" vertical="center" wrapText="1"/>
    </xf>
    <xf numFmtId="4" fontId="18" fillId="26" borderId="14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14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4" fontId="0" fillId="26" borderId="13" xfId="0" applyNumberFormat="1" applyFont="1" applyFill="1" applyBorder="1" applyAlignment="1">
      <alignment horizontal="center" vertical="center" wrapText="1"/>
    </xf>
    <xf numFmtId="4" fontId="0" fillId="26" borderId="14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19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4" fontId="0" fillId="0" borderId="18" xfId="0" applyNumberFormat="1" applyFont="1" applyFill="1" applyBorder="1" applyAlignment="1">
      <alignment horizontal="left" vertical="center" wrapText="1"/>
    </xf>
    <xf numFmtId="3" fontId="0" fillId="24" borderId="20" xfId="0" applyNumberFormat="1" applyFont="1" applyFill="1" applyBorder="1" applyAlignment="1">
      <alignment horizontal="center" vertical="center" wrapText="1"/>
    </xf>
    <xf numFmtId="3" fontId="0" fillId="24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24" borderId="23" xfId="0" applyNumberFormat="1" applyFont="1" applyFill="1" applyBorder="1" applyAlignment="1">
      <alignment horizontal="center" vertical="center" wrapText="1"/>
    </xf>
    <xf numFmtId="3" fontId="0" fillId="24" borderId="24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4" fontId="18" fillId="26" borderId="16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left" vertical="center" wrapText="1"/>
    </xf>
    <xf numFmtId="4" fontId="25" fillId="26" borderId="19" xfId="0" applyNumberFormat="1" applyFont="1" applyFill="1" applyBorder="1" applyAlignment="1">
      <alignment horizontal="left" vertical="center" wrapText="1"/>
    </xf>
    <xf numFmtId="4" fontId="25" fillId="26" borderId="14" xfId="0" applyNumberFormat="1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left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left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4" fontId="20" fillId="25" borderId="0" xfId="0" applyNumberFormat="1" applyFont="1" applyFill="1" applyAlignment="1">
      <alignment horizont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left" vertical="center"/>
    </xf>
    <xf numFmtId="4" fontId="0" fillId="0" borderId="26" xfId="0" applyNumberFormat="1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" fontId="25" fillId="26" borderId="16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left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0" fillId="25" borderId="29" xfId="0" applyNumberFormat="1" applyFont="1" applyFill="1" applyBorder="1" applyAlignment="1">
      <alignment horizontal="center" vertical="center" wrapText="1"/>
    </xf>
    <xf numFmtId="4" fontId="0" fillId="26" borderId="13" xfId="0" applyNumberFormat="1" applyFont="1" applyFill="1" applyBorder="1" applyAlignment="1">
      <alignment horizontal="center" vertical="center" wrapText="1"/>
    </xf>
    <xf numFmtId="4" fontId="0" fillId="26" borderId="16" xfId="0" applyNumberFormat="1" applyFont="1" applyFill="1" applyBorder="1" applyAlignment="1">
      <alignment horizontal="center" vertical="center" wrapText="1"/>
    </xf>
    <xf numFmtId="4" fontId="0" fillId="26" borderId="14" xfId="0" applyNumberFormat="1" applyFont="1" applyFill="1" applyBorder="1" applyAlignment="1">
      <alignment horizontal="center" vertical="center" wrapText="1"/>
    </xf>
    <xf numFmtId="4" fontId="0" fillId="26" borderId="29" xfId="0" applyNumberFormat="1" applyFont="1" applyFill="1" applyBorder="1" applyAlignment="1">
      <alignment horizontal="center" vertical="center" wrapText="1"/>
    </xf>
    <xf numFmtId="2" fontId="19" fillId="26" borderId="29" xfId="0" applyNumberFormat="1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4" fontId="0" fillId="26" borderId="16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26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18" fillId="25" borderId="16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25" borderId="16" xfId="0" applyNumberFormat="1" applyFont="1" applyFill="1" applyBorder="1" applyAlignment="1">
      <alignment horizontal="center" vertical="center" wrapText="1"/>
    </xf>
    <xf numFmtId="4" fontId="19" fillId="26" borderId="0" xfId="0" applyNumberFormat="1" applyFont="1" applyFill="1" applyAlignment="1">
      <alignment horizontal="center" wrapText="1"/>
    </xf>
    <xf numFmtId="4" fontId="0" fillId="26" borderId="0" xfId="0" applyNumberFormat="1" applyFill="1" applyAlignment="1">
      <alignment/>
    </xf>
    <xf numFmtId="4" fontId="21" fillId="26" borderId="0" xfId="0" applyNumberFormat="1" applyFont="1" applyFill="1" applyAlignment="1">
      <alignment horizontal="center" vertical="center" wrapText="1"/>
    </xf>
    <xf numFmtId="4" fontId="0" fillId="26" borderId="0" xfId="0" applyNumberFormat="1" applyFill="1" applyAlignment="1">
      <alignment horizontal="center" vertical="center" wrapText="1"/>
    </xf>
    <xf numFmtId="4" fontId="19" fillId="26" borderId="32" xfId="0" applyNumberFormat="1" applyFont="1" applyFill="1" applyBorder="1" applyAlignment="1">
      <alignment horizontal="center" vertical="center" wrapText="1"/>
    </xf>
    <xf numFmtId="4" fontId="0" fillId="26" borderId="32" xfId="0" applyNumberFormat="1" applyFill="1" applyBorder="1" applyAlignment="1">
      <alignment horizontal="center" vertical="center" wrapText="1"/>
    </xf>
    <xf numFmtId="4" fontId="19" fillId="26" borderId="33" xfId="0" applyNumberFormat="1" applyFont="1" applyFill="1" applyBorder="1" applyAlignment="1">
      <alignment horizontal="center" vertical="center" wrapText="1"/>
    </xf>
    <xf numFmtId="4" fontId="19" fillId="26" borderId="34" xfId="0" applyNumberFormat="1" applyFont="1" applyFill="1" applyBorder="1" applyAlignment="1">
      <alignment horizontal="center" vertical="center" wrapText="1"/>
    </xf>
    <xf numFmtId="4" fontId="0" fillId="26" borderId="34" xfId="0" applyNumberFormat="1" applyFill="1" applyBorder="1" applyAlignment="1">
      <alignment horizontal="center" vertical="center" wrapText="1"/>
    </xf>
    <xf numFmtId="4" fontId="0" fillId="26" borderId="35" xfId="0" applyNumberFormat="1" applyFill="1" applyBorder="1" applyAlignment="1">
      <alignment horizontal="center" vertical="center" wrapText="1"/>
    </xf>
    <xf numFmtId="4" fontId="21" fillId="26" borderId="0" xfId="0" applyNumberFormat="1" applyFont="1" applyFill="1" applyAlignment="1">
      <alignment horizontal="left" vertical="center"/>
    </xf>
    <xf numFmtId="4" fontId="18" fillId="26" borderId="0" xfId="0" applyNumberFormat="1" applyFont="1" applyFill="1" applyAlignment="1">
      <alignment horizontal="right" vertical="center"/>
    </xf>
    <xf numFmtId="4" fontId="0" fillId="26" borderId="0" xfId="0" applyNumberFormat="1" applyFill="1" applyAlignment="1">
      <alignment horizontal="right"/>
    </xf>
    <xf numFmtId="4" fontId="18" fillId="26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2" fontId="21" fillId="26" borderId="0" xfId="0" applyNumberFormat="1" applyFont="1" applyFill="1" applyAlignment="1">
      <alignment horizontal="center" vertical="center" wrapText="1"/>
    </xf>
    <xf numFmtId="2" fontId="0" fillId="26" borderId="0" xfId="0" applyNumberFormat="1" applyFill="1" applyAlignment="1">
      <alignment horizontal="center" vertical="center" wrapText="1"/>
    </xf>
    <xf numFmtId="4" fontId="23" fillId="26" borderId="0" xfId="0" applyNumberFormat="1" applyFont="1" applyFill="1" applyAlignment="1">
      <alignment horizontal="center" vertical="center" wrapText="1"/>
    </xf>
    <xf numFmtId="4" fontId="19" fillId="2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5"/>
  <sheetViews>
    <sheetView zoomScalePageLayoutView="0" workbookViewId="0" topLeftCell="A102">
      <selection activeCell="C120" sqref="C12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68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1" hidden="1" customWidth="1"/>
    <col min="10" max="12" width="15.375" style="1" customWidth="1"/>
    <col min="13" max="16384" width="9.125" style="1" customWidth="1"/>
  </cols>
  <sheetData>
    <row r="1" spans="1:6" ht="16.5" customHeight="1">
      <c r="A1" s="178" t="s">
        <v>151</v>
      </c>
      <c r="B1" s="179"/>
      <c r="C1" s="179"/>
      <c r="D1" s="179"/>
      <c r="E1" s="179"/>
      <c r="F1" s="179"/>
    </row>
    <row r="2" spans="2:6" ht="12.75" customHeight="1">
      <c r="B2" s="180"/>
      <c r="C2" s="180"/>
      <c r="D2" s="180"/>
      <c r="E2" s="179"/>
      <c r="F2" s="179"/>
    </row>
    <row r="3" spans="1:6" ht="14.25" customHeight="1">
      <c r="A3" s="93" t="s">
        <v>162</v>
      </c>
      <c r="B3" s="180" t="s">
        <v>0</v>
      </c>
      <c r="C3" s="180"/>
      <c r="D3" s="180"/>
      <c r="E3" s="179"/>
      <c r="F3" s="179"/>
    </row>
    <row r="4" spans="2:6" ht="14.25" customHeight="1">
      <c r="B4" s="180" t="s">
        <v>152</v>
      </c>
      <c r="C4" s="180"/>
      <c r="D4" s="180"/>
      <c r="E4" s="179"/>
      <c r="F4" s="179"/>
    </row>
    <row r="5" spans="1:6" s="42" customFormat="1" ht="39.75" customHeight="1">
      <c r="A5" s="181" t="s">
        <v>70</v>
      </c>
      <c r="B5" s="182"/>
      <c r="C5" s="182"/>
      <c r="D5" s="182"/>
      <c r="E5" s="182"/>
      <c r="F5" s="182"/>
    </row>
    <row r="6" spans="1:6" s="42" customFormat="1" ht="33" customHeight="1">
      <c r="A6" s="183" t="s">
        <v>150</v>
      </c>
      <c r="B6" s="183"/>
      <c r="C6" s="183"/>
      <c r="D6" s="183"/>
      <c r="E6" s="183"/>
      <c r="F6" s="183"/>
    </row>
    <row r="7" spans="1:9" s="2" customFormat="1" ht="22.5" customHeight="1">
      <c r="A7" s="167" t="s">
        <v>1</v>
      </c>
      <c r="B7" s="167"/>
      <c r="C7" s="167"/>
      <c r="D7" s="167"/>
      <c r="E7" s="168"/>
      <c r="F7" s="168"/>
      <c r="I7" s="32"/>
    </row>
    <row r="8" spans="1:9" s="3" customFormat="1" ht="18.75" customHeight="1">
      <c r="A8" s="167" t="s">
        <v>145</v>
      </c>
      <c r="B8" s="167"/>
      <c r="C8" s="167"/>
      <c r="D8" s="167"/>
      <c r="E8" s="168"/>
      <c r="F8" s="168"/>
      <c r="G8" s="168"/>
      <c r="H8" s="168"/>
      <c r="I8" s="33"/>
    </row>
    <row r="9" spans="1:9" s="4" customFormat="1" ht="17.25" customHeight="1">
      <c r="A9" s="169" t="s">
        <v>28</v>
      </c>
      <c r="B9" s="169"/>
      <c r="C9" s="169"/>
      <c r="D9" s="169"/>
      <c r="E9" s="170"/>
      <c r="F9" s="170"/>
      <c r="I9" s="34"/>
    </row>
    <row r="10" spans="1:9" s="3" customFormat="1" ht="30" customHeight="1" thickBot="1">
      <c r="A10" s="171" t="s">
        <v>51</v>
      </c>
      <c r="B10" s="171"/>
      <c r="C10" s="171"/>
      <c r="D10" s="171"/>
      <c r="E10" s="172"/>
      <c r="F10" s="172"/>
      <c r="I10" s="33"/>
    </row>
    <row r="11" spans="1:9" s="9" customFormat="1" ht="139.5" customHeight="1" thickBot="1">
      <c r="A11" s="5" t="s">
        <v>2</v>
      </c>
      <c r="B11" s="6" t="s">
        <v>3</v>
      </c>
      <c r="C11" s="7" t="s">
        <v>137</v>
      </c>
      <c r="D11" s="56" t="s">
        <v>31</v>
      </c>
      <c r="E11" s="7" t="s">
        <v>4</v>
      </c>
      <c r="F11" s="8" t="s">
        <v>5</v>
      </c>
      <c r="I11" s="35"/>
    </row>
    <row r="12" spans="1:9" s="10" customFormat="1" ht="12.75">
      <c r="A12" s="74">
        <v>1</v>
      </c>
      <c r="B12" s="75">
        <v>2</v>
      </c>
      <c r="C12" s="75">
        <v>3</v>
      </c>
      <c r="D12" s="76">
        <v>4</v>
      </c>
      <c r="E12" s="77">
        <v>5</v>
      </c>
      <c r="F12" s="78">
        <v>6</v>
      </c>
      <c r="I12" s="36"/>
    </row>
    <row r="13" spans="1:9" s="10" customFormat="1" ht="49.5" customHeight="1">
      <c r="A13" s="173" t="s">
        <v>6</v>
      </c>
      <c r="B13" s="174"/>
      <c r="C13" s="174"/>
      <c r="D13" s="174"/>
      <c r="E13" s="175"/>
      <c r="F13" s="176"/>
      <c r="I13" s="36"/>
    </row>
    <row r="14" spans="1:9" s="9" customFormat="1" ht="18" customHeight="1">
      <c r="A14" s="81" t="s">
        <v>64</v>
      </c>
      <c r="B14" s="54" t="s">
        <v>7</v>
      </c>
      <c r="C14" s="45" t="s">
        <v>146</v>
      </c>
      <c r="D14" s="158">
        <f>E14*G14</f>
        <v>292743.26</v>
      </c>
      <c r="E14" s="45">
        <f>F14*12</f>
        <v>44.88</v>
      </c>
      <c r="F14" s="43">
        <f>F25+F27</f>
        <v>3.74</v>
      </c>
      <c r="G14" s="9">
        <v>6522.8</v>
      </c>
      <c r="H14" s="9">
        <v>1.07</v>
      </c>
      <c r="I14" s="35">
        <v>2.24</v>
      </c>
    </row>
    <row r="15" spans="1:9" s="26" customFormat="1" ht="29.25" customHeight="1">
      <c r="A15" s="82" t="s">
        <v>52</v>
      </c>
      <c r="B15" s="83" t="s">
        <v>53</v>
      </c>
      <c r="C15" s="47"/>
      <c r="D15" s="46"/>
      <c r="E15" s="47"/>
      <c r="F15" s="47"/>
      <c r="I15" s="37"/>
    </row>
    <row r="16" spans="1:9" s="26" customFormat="1" ht="15">
      <c r="A16" s="82" t="s">
        <v>54</v>
      </c>
      <c r="B16" s="83" t="s">
        <v>53</v>
      </c>
      <c r="C16" s="47"/>
      <c r="D16" s="46"/>
      <c r="E16" s="47"/>
      <c r="F16" s="47"/>
      <c r="I16" s="37"/>
    </row>
    <row r="17" spans="1:9" s="26" customFormat="1" ht="102">
      <c r="A17" s="82" t="s">
        <v>71</v>
      </c>
      <c r="B17" s="83" t="s">
        <v>19</v>
      </c>
      <c r="C17" s="47"/>
      <c r="D17" s="46"/>
      <c r="E17" s="47"/>
      <c r="F17" s="47"/>
      <c r="I17" s="37"/>
    </row>
    <row r="18" spans="1:8" s="138" customFormat="1" ht="15">
      <c r="A18" s="82" t="s">
        <v>72</v>
      </c>
      <c r="B18" s="83" t="s">
        <v>53</v>
      </c>
      <c r="C18" s="46"/>
      <c r="D18" s="137"/>
      <c r="E18" s="47"/>
      <c r="F18" s="47"/>
      <c r="H18" s="139"/>
    </row>
    <row r="19" spans="1:8" s="138" customFormat="1" ht="15">
      <c r="A19" s="82" t="s">
        <v>73</v>
      </c>
      <c r="B19" s="83" t="s">
        <v>53</v>
      </c>
      <c r="C19" s="48"/>
      <c r="D19" s="80"/>
      <c r="E19" s="49"/>
      <c r="F19" s="49"/>
      <c r="H19" s="139"/>
    </row>
    <row r="20" spans="1:8" s="26" customFormat="1" ht="25.5">
      <c r="A20" s="127" t="s">
        <v>74</v>
      </c>
      <c r="B20" s="128" t="s">
        <v>10</v>
      </c>
      <c r="C20" s="140"/>
      <c r="D20" s="57"/>
      <c r="E20" s="129"/>
      <c r="F20" s="129"/>
      <c r="H20" s="37"/>
    </row>
    <row r="21" spans="1:6" s="26" customFormat="1" ht="18.75">
      <c r="A21" s="127" t="s">
        <v>75</v>
      </c>
      <c r="B21" s="128" t="s">
        <v>12</v>
      </c>
      <c r="C21" s="129"/>
      <c r="D21" s="57"/>
      <c r="E21" s="129"/>
      <c r="F21" s="130"/>
    </row>
    <row r="22" spans="1:6" s="26" customFormat="1" ht="18.75">
      <c r="A22" s="127" t="s">
        <v>170</v>
      </c>
      <c r="B22" s="128" t="s">
        <v>53</v>
      </c>
      <c r="C22" s="129"/>
      <c r="D22" s="57"/>
      <c r="E22" s="129"/>
      <c r="F22" s="130"/>
    </row>
    <row r="23" spans="1:8" s="26" customFormat="1" ht="15">
      <c r="A23" s="127" t="s">
        <v>173</v>
      </c>
      <c r="B23" s="128" t="s">
        <v>53</v>
      </c>
      <c r="C23" s="140"/>
      <c r="D23" s="57"/>
      <c r="E23" s="129"/>
      <c r="F23" s="129"/>
      <c r="H23" s="37"/>
    </row>
    <row r="24" spans="1:8" s="26" customFormat="1" ht="15">
      <c r="A24" s="127" t="s">
        <v>76</v>
      </c>
      <c r="B24" s="128" t="s">
        <v>14</v>
      </c>
      <c r="C24" s="140"/>
      <c r="D24" s="57"/>
      <c r="E24" s="129"/>
      <c r="F24" s="129"/>
      <c r="H24" s="37"/>
    </row>
    <row r="25" spans="1:9" s="26" customFormat="1" ht="15">
      <c r="A25" s="81" t="s">
        <v>65</v>
      </c>
      <c r="B25" s="84"/>
      <c r="C25" s="47"/>
      <c r="D25" s="46"/>
      <c r="E25" s="47"/>
      <c r="F25" s="49">
        <v>3.61</v>
      </c>
      <c r="I25" s="37"/>
    </row>
    <row r="26" spans="1:9" s="26" customFormat="1" ht="15">
      <c r="A26" s="85" t="s">
        <v>69</v>
      </c>
      <c r="B26" s="84" t="s">
        <v>53</v>
      </c>
      <c r="C26" s="47"/>
      <c r="D26" s="46"/>
      <c r="E26" s="47"/>
      <c r="F26" s="47">
        <v>0.13</v>
      </c>
      <c r="I26" s="37"/>
    </row>
    <row r="27" spans="1:9" s="26" customFormat="1" ht="15">
      <c r="A27" s="81" t="s">
        <v>65</v>
      </c>
      <c r="B27" s="84"/>
      <c r="C27" s="47"/>
      <c r="D27" s="46"/>
      <c r="E27" s="47"/>
      <c r="F27" s="49">
        <f>F26</f>
        <v>0.13</v>
      </c>
      <c r="I27" s="37"/>
    </row>
    <row r="28" spans="1:9" s="9" customFormat="1" ht="30">
      <c r="A28" s="81" t="s">
        <v>8</v>
      </c>
      <c r="B28" s="86" t="s">
        <v>9</v>
      </c>
      <c r="C28" s="45" t="s">
        <v>147</v>
      </c>
      <c r="D28" s="158">
        <f>E28*G28</f>
        <v>167604</v>
      </c>
      <c r="E28" s="45">
        <f>F28*12</f>
        <v>30</v>
      </c>
      <c r="F28" s="43">
        <v>2.5</v>
      </c>
      <c r="G28" s="9">
        <v>5586.8</v>
      </c>
      <c r="H28" s="9">
        <v>1.07</v>
      </c>
      <c r="I28" s="35">
        <v>1.65</v>
      </c>
    </row>
    <row r="29" spans="1:9" s="27" customFormat="1" ht="15">
      <c r="A29" s="82" t="s">
        <v>77</v>
      </c>
      <c r="B29" s="83" t="s">
        <v>9</v>
      </c>
      <c r="C29" s="49"/>
      <c r="D29" s="48"/>
      <c r="E29" s="49"/>
      <c r="F29" s="49"/>
      <c r="I29" s="35"/>
    </row>
    <row r="30" spans="1:9" s="27" customFormat="1" ht="15">
      <c r="A30" s="82" t="s">
        <v>78</v>
      </c>
      <c r="B30" s="83" t="s">
        <v>79</v>
      </c>
      <c r="C30" s="49"/>
      <c r="D30" s="48"/>
      <c r="E30" s="49"/>
      <c r="F30" s="49"/>
      <c r="I30" s="35"/>
    </row>
    <row r="31" spans="1:9" s="27" customFormat="1" ht="15">
      <c r="A31" s="82" t="s">
        <v>80</v>
      </c>
      <c r="B31" s="83" t="s">
        <v>81</v>
      </c>
      <c r="C31" s="49"/>
      <c r="D31" s="48"/>
      <c r="E31" s="49"/>
      <c r="F31" s="49"/>
      <c r="I31" s="35"/>
    </row>
    <row r="32" spans="1:9" s="27" customFormat="1" ht="15">
      <c r="A32" s="82" t="s">
        <v>55</v>
      </c>
      <c r="B32" s="83" t="s">
        <v>9</v>
      </c>
      <c r="C32" s="49"/>
      <c r="D32" s="48"/>
      <c r="E32" s="49"/>
      <c r="F32" s="49"/>
      <c r="I32" s="35"/>
    </row>
    <row r="33" spans="1:9" s="27" customFormat="1" ht="25.5">
      <c r="A33" s="82" t="s">
        <v>56</v>
      </c>
      <c r="B33" s="83" t="s">
        <v>10</v>
      </c>
      <c r="C33" s="49"/>
      <c r="D33" s="48"/>
      <c r="E33" s="49"/>
      <c r="F33" s="49"/>
      <c r="I33" s="35"/>
    </row>
    <row r="34" spans="1:9" s="27" customFormat="1" ht="15">
      <c r="A34" s="82" t="s">
        <v>82</v>
      </c>
      <c r="B34" s="83" t="s">
        <v>9</v>
      </c>
      <c r="C34" s="49"/>
      <c r="D34" s="48"/>
      <c r="E34" s="49"/>
      <c r="F34" s="49"/>
      <c r="I34" s="35"/>
    </row>
    <row r="35" spans="1:9" s="26" customFormat="1" ht="15">
      <c r="A35" s="82" t="s">
        <v>83</v>
      </c>
      <c r="B35" s="83" t="s">
        <v>9</v>
      </c>
      <c r="C35" s="49"/>
      <c r="D35" s="48"/>
      <c r="E35" s="49"/>
      <c r="F35" s="49"/>
      <c r="I35" s="37"/>
    </row>
    <row r="36" spans="1:9" s="27" customFormat="1" ht="25.5">
      <c r="A36" s="82" t="s">
        <v>84</v>
      </c>
      <c r="B36" s="83" t="s">
        <v>57</v>
      </c>
      <c r="C36" s="49"/>
      <c r="D36" s="48"/>
      <c r="E36" s="49"/>
      <c r="F36" s="49"/>
      <c r="I36" s="35"/>
    </row>
    <row r="37" spans="1:9" s="27" customFormat="1" ht="25.5">
      <c r="A37" s="82" t="s">
        <v>85</v>
      </c>
      <c r="B37" s="83" t="s">
        <v>10</v>
      </c>
      <c r="C37" s="49"/>
      <c r="D37" s="48"/>
      <c r="E37" s="49"/>
      <c r="F37" s="49"/>
      <c r="I37" s="35"/>
    </row>
    <row r="38" spans="1:9" s="27" customFormat="1" ht="25.5">
      <c r="A38" s="82" t="s">
        <v>86</v>
      </c>
      <c r="B38" s="83" t="s">
        <v>9</v>
      </c>
      <c r="C38" s="49"/>
      <c r="D38" s="48"/>
      <c r="E38" s="49"/>
      <c r="F38" s="49"/>
      <c r="I38" s="35"/>
    </row>
    <row r="39" spans="1:10" s="13" customFormat="1" ht="21" customHeight="1">
      <c r="A39" s="55" t="s">
        <v>11</v>
      </c>
      <c r="B39" s="54" t="s">
        <v>12</v>
      </c>
      <c r="C39" s="45" t="s">
        <v>146</v>
      </c>
      <c r="D39" s="80">
        <f>E39*G39</f>
        <v>70446.24</v>
      </c>
      <c r="E39" s="45">
        <f>F39*12</f>
        <v>10.8</v>
      </c>
      <c r="F39" s="43">
        <v>0.9</v>
      </c>
      <c r="G39" s="9">
        <v>6522.8</v>
      </c>
      <c r="H39" s="9">
        <v>1.07</v>
      </c>
      <c r="I39" s="35">
        <v>0.6</v>
      </c>
      <c r="J39" s="13">
        <v>6522.8</v>
      </c>
    </row>
    <row r="40" spans="1:10" s="9" customFormat="1" ht="18.75" customHeight="1">
      <c r="A40" s="55" t="s">
        <v>87</v>
      </c>
      <c r="B40" s="54" t="s">
        <v>13</v>
      </c>
      <c r="C40" s="45" t="s">
        <v>146</v>
      </c>
      <c r="D40" s="80">
        <f>E40*G40</f>
        <v>229341.65</v>
      </c>
      <c r="E40" s="45">
        <f>F40*12</f>
        <v>35.16</v>
      </c>
      <c r="F40" s="43">
        <v>2.93</v>
      </c>
      <c r="G40" s="9">
        <v>6522.8</v>
      </c>
      <c r="H40" s="9">
        <v>1.07</v>
      </c>
      <c r="I40" s="35">
        <v>1.94</v>
      </c>
      <c r="J40" s="13">
        <v>6522.8</v>
      </c>
    </row>
    <row r="41" spans="1:9" s="9" customFormat="1" ht="21.75" customHeight="1">
      <c r="A41" s="55" t="s">
        <v>88</v>
      </c>
      <c r="B41" s="54" t="s">
        <v>9</v>
      </c>
      <c r="C41" s="45" t="s">
        <v>148</v>
      </c>
      <c r="D41" s="80">
        <f>E41*G41</f>
        <v>136094.45</v>
      </c>
      <c r="E41" s="45">
        <f>F41*12</f>
        <v>24.36</v>
      </c>
      <c r="F41" s="43">
        <v>2.03</v>
      </c>
      <c r="G41" s="9">
        <v>5586.8</v>
      </c>
      <c r="H41" s="9">
        <v>1.07</v>
      </c>
      <c r="I41" s="35">
        <v>1.35</v>
      </c>
    </row>
    <row r="42" spans="1:9" s="9" customFormat="1" ht="45.75" customHeight="1">
      <c r="A42" s="55" t="s">
        <v>89</v>
      </c>
      <c r="B42" s="54" t="s">
        <v>23</v>
      </c>
      <c r="C42" s="45" t="s">
        <v>148</v>
      </c>
      <c r="D42" s="158">
        <f>3765.29*3*1.1*12*1.086</f>
        <v>161928.56</v>
      </c>
      <c r="E42" s="45">
        <f>D42/G42</f>
        <v>28.98</v>
      </c>
      <c r="F42" s="43">
        <f>E42/12</f>
        <v>2.42</v>
      </c>
      <c r="G42" s="9">
        <v>5586.8</v>
      </c>
      <c r="I42" s="35"/>
    </row>
    <row r="43" spans="1:9" s="9" customFormat="1" ht="15">
      <c r="A43" s="55" t="s">
        <v>90</v>
      </c>
      <c r="B43" s="54" t="s">
        <v>9</v>
      </c>
      <c r="C43" s="45"/>
      <c r="D43" s="158">
        <f>E43*G43</f>
        <v>158888.59</v>
      </c>
      <c r="E43" s="45">
        <f>F43*12</f>
        <v>28.44</v>
      </c>
      <c r="F43" s="43">
        <v>2.37</v>
      </c>
      <c r="G43" s="9">
        <v>5586.8</v>
      </c>
      <c r="H43" s="9">
        <v>1.07</v>
      </c>
      <c r="I43" s="35">
        <v>1.57</v>
      </c>
    </row>
    <row r="44" spans="1:9" s="9" customFormat="1" ht="15">
      <c r="A44" s="82" t="s">
        <v>91</v>
      </c>
      <c r="B44" s="83" t="s">
        <v>19</v>
      </c>
      <c r="C44" s="45"/>
      <c r="D44" s="80"/>
      <c r="E44" s="45"/>
      <c r="F44" s="45"/>
      <c r="I44" s="35"/>
    </row>
    <row r="45" spans="1:9" s="9" customFormat="1" ht="15">
      <c r="A45" s="82" t="s">
        <v>92</v>
      </c>
      <c r="B45" s="83" t="s">
        <v>14</v>
      </c>
      <c r="C45" s="45"/>
      <c r="D45" s="80"/>
      <c r="E45" s="45"/>
      <c r="F45" s="45"/>
      <c r="I45" s="35"/>
    </row>
    <row r="46" spans="1:9" s="9" customFormat="1" ht="15">
      <c r="A46" s="82" t="s">
        <v>93</v>
      </c>
      <c r="B46" s="83" t="s">
        <v>94</v>
      </c>
      <c r="C46" s="45"/>
      <c r="D46" s="80"/>
      <c r="E46" s="45"/>
      <c r="F46" s="45"/>
      <c r="I46" s="35"/>
    </row>
    <row r="47" spans="1:9" s="9" customFormat="1" ht="15">
      <c r="A47" s="82" t="s">
        <v>95</v>
      </c>
      <c r="B47" s="83" t="s">
        <v>96</v>
      </c>
      <c r="C47" s="45"/>
      <c r="D47" s="80"/>
      <c r="E47" s="45"/>
      <c r="F47" s="45"/>
      <c r="I47" s="35"/>
    </row>
    <row r="48" spans="1:9" s="9" customFormat="1" ht="15">
      <c r="A48" s="82" t="s">
        <v>97</v>
      </c>
      <c r="B48" s="83" t="s">
        <v>94</v>
      </c>
      <c r="C48" s="45"/>
      <c r="D48" s="80"/>
      <c r="E48" s="45"/>
      <c r="F48" s="45"/>
      <c r="I48" s="35"/>
    </row>
    <row r="49" spans="1:9" s="9" customFormat="1" ht="28.5">
      <c r="A49" s="55" t="s">
        <v>98</v>
      </c>
      <c r="B49" s="87" t="s">
        <v>29</v>
      </c>
      <c r="C49" s="45" t="s">
        <v>149</v>
      </c>
      <c r="D49" s="80">
        <f>(311073.02*1.086)+1000*3</f>
        <v>340825.3</v>
      </c>
      <c r="E49" s="45">
        <f>D49/G49</f>
        <v>61.01</v>
      </c>
      <c r="F49" s="43">
        <f>E49/12</f>
        <v>5.08</v>
      </c>
      <c r="G49" s="9">
        <v>5586.8</v>
      </c>
      <c r="H49" s="9">
        <v>1.07</v>
      </c>
      <c r="I49" s="35">
        <v>3.35</v>
      </c>
    </row>
    <row r="50" spans="1:9" s="9" customFormat="1" ht="25.5">
      <c r="A50" s="88" t="s">
        <v>99</v>
      </c>
      <c r="B50" s="89" t="s">
        <v>29</v>
      </c>
      <c r="C50" s="45"/>
      <c r="D50" s="80"/>
      <c r="E50" s="45"/>
      <c r="F50" s="45"/>
      <c r="I50" s="35"/>
    </row>
    <row r="51" spans="1:9" s="9" customFormat="1" ht="15">
      <c r="A51" s="88" t="s">
        <v>100</v>
      </c>
      <c r="B51" s="89" t="s">
        <v>101</v>
      </c>
      <c r="C51" s="45"/>
      <c r="D51" s="80"/>
      <c r="E51" s="45"/>
      <c r="F51" s="45"/>
      <c r="I51" s="35"/>
    </row>
    <row r="52" spans="1:9" s="9" customFormat="1" ht="15">
      <c r="A52" s="88" t="s">
        <v>102</v>
      </c>
      <c r="B52" s="89" t="s">
        <v>53</v>
      </c>
      <c r="C52" s="45"/>
      <c r="D52" s="80"/>
      <c r="E52" s="45"/>
      <c r="F52" s="45"/>
      <c r="I52" s="35"/>
    </row>
    <row r="53" spans="1:9" s="9" customFormat="1" ht="25.5">
      <c r="A53" s="88" t="s">
        <v>103</v>
      </c>
      <c r="B53" s="89" t="s">
        <v>14</v>
      </c>
      <c r="C53" s="45"/>
      <c r="D53" s="80"/>
      <c r="E53" s="45"/>
      <c r="F53" s="45"/>
      <c r="I53" s="35"/>
    </row>
    <row r="54" spans="1:9" s="9" customFormat="1" ht="18" customHeight="1">
      <c r="A54" s="88" t="s">
        <v>138</v>
      </c>
      <c r="B54" s="89" t="s">
        <v>14</v>
      </c>
      <c r="C54" s="83" t="s">
        <v>149</v>
      </c>
      <c r="D54" s="80"/>
      <c r="E54" s="45"/>
      <c r="F54" s="45"/>
      <c r="G54" s="9">
        <v>5586.8</v>
      </c>
      <c r="I54" s="35"/>
    </row>
    <row r="55" spans="1:10" s="10" customFormat="1" ht="30.75" customHeight="1">
      <c r="A55" s="55" t="s">
        <v>104</v>
      </c>
      <c r="B55" s="54" t="s">
        <v>7</v>
      </c>
      <c r="C55" s="79" t="s">
        <v>141</v>
      </c>
      <c r="D55" s="163">
        <v>2439.99</v>
      </c>
      <c r="E55" s="45">
        <f>D55/G55</f>
        <v>0.37</v>
      </c>
      <c r="F55" s="43">
        <f>E55/12</f>
        <v>0.03</v>
      </c>
      <c r="G55" s="9">
        <v>6522.8</v>
      </c>
      <c r="H55" s="9">
        <v>1.07</v>
      </c>
      <c r="I55" s="35">
        <v>0.02</v>
      </c>
      <c r="J55" s="10">
        <v>6522.8</v>
      </c>
    </row>
    <row r="56" spans="1:10" s="10" customFormat="1" ht="43.5" customHeight="1">
      <c r="A56" s="55" t="s">
        <v>139</v>
      </c>
      <c r="B56" s="54" t="s">
        <v>7</v>
      </c>
      <c r="C56" s="48" t="s">
        <v>140</v>
      </c>
      <c r="D56" s="163">
        <v>20333.41</v>
      </c>
      <c r="E56" s="45">
        <f>D56/G56</f>
        <v>3.12</v>
      </c>
      <c r="F56" s="43">
        <f>E56/12</f>
        <v>0.26</v>
      </c>
      <c r="G56" s="9">
        <v>6522.8</v>
      </c>
      <c r="H56" s="9">
        <v>1.07</v>
      </c>
      <c r="I56" s="35">
        <v>0.04</v>
      </c>
      <c r="J56" s="10">
        <v>6522.8</v>
      </c>
    </row>
    <row r="57" spans="1:9" s="10" customFormat="1" ht="30">
      <c r="A57" s="55" t="s">
        <v>20</v>
      </c>
      <c r="B57" s="54"/>
      <c r="C57" s="11" t="s">
        <v>153</v>
      </c>
      <c r="D57" s="57">
        <f>E57*G57</f>
        <v>14749.15</v>
      </c>
      <c r="E57" s="45">
        <f>F57*12</f>
        <v>2.64</v>
      </c>
      <c r="F57" s="43">
        <v>0.22</v>
      </c>
      <c r="G57" s="9">
        <v>5586.8</v>
      </c>
      <c r="H57" s="9">
        <v>1.07</v>
      </c>
      <c r="I57" s="35">
        <v>0.14</v>
      </c>
    </row>
    <row r="58" spans="1:9" s="10" customFormat="1" ht="25.5">
      <c r="A58" s="88" t="s">
        <v>105</v>
      </c>
      <c r="B58" s="90" t="s">
        <v>59</v>
      </c>
      <c r="C58" s="11"/>
      <c r="D58" s="57"/>
      <c r="E58" s="45"/>
      <c r="F58" s="45"/>
      <c r="G58" s="9"/>
      <c r="H58" s="9"/>
      <c r="I58" s="35"/>
    </row>
    <row r="59" spans="1:9" s="10" customFormat="1" ht="15">
      <c r="A59" s="88" t="s">
        <v>106</v>
      </c>
      <c r="B59" s="90" t="s">
        <v>59</v>
      </c>
      <c r="C59" s="11"/>
      <c r="D59" s="57"/>
      <c r="E59" s="45"/>
      <c r="F59" s="45"/>
      <c r="G59" s="9"/>
      <c r="H59" s="9"/>
      <c r="I59" s="35"/>
    </row>
    <row r="60" spans="1:9" s="10" customFormat="1" ht="15">
      <c r="A60" s="88" t="s">
        <v>107</v>
      </c>
      <c r="B60" s="90" t="s">
        <v>53</v>
      </c>
      <c r="C60" s="11"/>
      <c r="D60" s="57"/>
      <c r="E60" s="45"/>
      <c r="F60" s="45"/>
      <c r="G60" s="9"/>
      <c r="H60" s="9"/>
      <c r="I60" s="35"/>
    </row>
    <row r="61" spans="1:9" s="10" customFormat="1" ht="15">
      <c r="A61" s="88" t="s">
        <v>108</v>
      </c>
      <c r="B61" s="90" t="s">
        <v>59</v>
      </c>
      <c r="C61" s="11"/>
      <c r="D61" s="57"/>
      <c r="E61" s="45"/>
      <c r="F61" s="45"/>
      <c r="G61" s="9"/>
      <c r="H61" s="9"/>
      <c r="I61" s="35"/>
    </row>
    <row r="62" spans="1:9" s="10" customFormat="1" ht="25.5">
      <c r="A62" s="88" t="s">
        <v>109</v>
      </c>
      <c r="B62" s="90" t="s">
        <v>59</v>
      </c>
      <c r="C62" s="11"/>
      <c r="D62" s="57"/>
      <c r="E62" s="45"/>
      <c r="F62" s="45"/>
      <c r="G62" s="9"/>
      <c r="H62" s="9"/>
      <c r="I62" s="35"/>
    </row>
    <row r="63" spans="1:9" s="10" customFormat="1" ht="15">
      <c r="A63" s="88" t="s">
        <v>110</v>
      </c>
      <c r="B63" s="90" t="s">
        <v>59</v>
      </c>
      <c r="C63" s="11"/>
      <c r="D63" s="57"/>
      <c r="E63" s="45"/>
      <c r="F63" s="45"/>
      <c r="G63" s="9"/>
      <c r="H63" s="9"/>
      <c r="I63" s="35"/>
    </row>
    <row r="64" spans="1:9" s="10" customFormat="1" ht="25.5">
      <c r="A64" s="88" t="s">
        <v>111</v>
      </c>
      <c r="B64" s="90" t="s">
        <v>59</v>
      </c>
      <c r="C64" s="11"/>
      <c r="D64" s="57"/>
      <c r="E64" s="45"/>
      <c r="F64" s="45"/>
      <c r="G64" s="9"/>
      <c r="H64" s="9"/>
      <c r="I64" s="35"/>
    </row>
    <row r="65" spans="1:9" s="10" customFormat="1" ht="15">
      <c r="A65" s="88" t="s">
        <v>112</v>
      </c>
      <c r="B65" s="90" t="s">
        <v>59</v>
      </c>
      <c r="C65" s="11"/>
      <c r="D65" s="57"/>
      <c r="E65" s="45"/>
      <c r="F65" s="45"/>
      <c r="G65" s="9"/>
      <c r="H65" s="9"/>
      <c r="I65" s="35"/>
    </row>
    <row r="66" spans="1:9" s="97" customFormat="1" ht="15">
      <c r="A66" s="94" t="s">
        <v>113</v>
      </c>
      <c r="B66" s="95" t="s">
        <v>59</v>
      </c>
      <c r="C66" s="11"/>
      <c r="D66" s="57"/>
      <c r="E66" s="58"/>
      <c r="F66" s="58"/>
      <c r="G66" s="71"/>
      <c r="H66" s="71"/>
      <c r="I66" s="37"/>
    </row>
    <row r="67" spans="1:9" s="132" customFormat="1" ht="30">
      <c r="A67" s="98" t="s">
        <v>171</v>
      </c>
      <c r="B67" s="99"/>
      <c r="C67" s="11"/>
      <c r="D67" s="57">
        <v>92880</v>
      </c>
      <c r="E67" s="129">
        <f>D67/G67</f>
        <v>16.62</v>
      </c>
      <c r="F67" s="142">
        <f>E67/12</f>
        <v>1.39</v>
      </c>
      <c r="G67" s="26">
        <v>5586.8</v>
      </c>
      <c r="H67" s="26"/>
      <c r="I67" s="37"/>
    </row>
    <row r="68" spans="1:10" s="71" customFormat="1" ht="16.5" customHeight="1">
      <c r="A68" s="98" t="s">
        <v>22</v>
      </c>
      <c r="B68" s="99" t="s">
        <v>23</v>
      </c>
      <c r="C68" s="14" t="s">
        <v>154</v>
      </c>
      <c r="D68" s="57">
        <f>E68*G68</f>
        <v>6261.89</v>
      </c>
      <c r="E68" s="58">
        <f>F68*12</f>
        <v>0.96</v>
      </c>
      <c r="F68" s="43">
        <v>0.08</v>
      </c>
      <c r="G68" s="71">
        <v>6522.8</v>
      </c>
      <c r="H68" s="71">
        <v>1.07</v>
      </c>
      <c r="I68" s="37">
        <v>0.03</v>
      </c>
      <c r="J68" s="71">
        <v>6522.8</v>
      </c>
    </row>
    <row r="69" spans="1:10" s="71" customFormat="1" ht="15">
      <c r="A69" s="98" t="s">
        <v>24</v>
      </c>
      <c r="B69" s="100" t="s">
        <v>25</v>
      </c>
      <c r="C69" s="11" t="s">
        <v>154</v>
      </c>
      <c r="D69" s="57">
        <f>E69*G69</f>
        <v>3913.68</v>
      </c>
      <c r="E69" s="58">
        <f>12*F69</f>
        <v>0.6</v>
      </c>
      <c r="F69" s="43">
        <v>0.05</v>
      </c>
      <c r="G69" s="71">
        <v>6522.8</v>
      </c>
      <c r="H69" s="71">
        <v>1.07</v>
      </c>
      <c r="I69" s="37">
        <v>0.02</v>
      </c>
      <c r="J69" s="71">
        <v>6522.8</v>
      </c>
    </row>
    <row r="70" spans="1:10" s="102" customFormat="1" ht="30">
      <c r="A70" s="98" t="s">
        <v>21</v>
      </c>
      <c r="B70" s="99"/>
      <c r="C70" s="96">
        <v>0</v>
      </c>
      <c r="D70" s="57">
        <v>0</v>
      </c>
      <c r="E70" s="58">
        <f>D70/G70</f>
        <v>0</v>
      </c>
      <c r="F70" s="58">
        <f>E70/12</f>
        <v>0</v>
      </c>
      <c r="G70" s="71">
        <v>6522.8</v>
      </c>
      <c r="H70" s="71">
        <v>1.07</v>
      </c>
      <c r="I70" s="37">
        <v>0.03</v>
      </c>
      <c r="J70" s="102">
        <v>6522.8</v>
      </c>
    </row>
    <row r="71" spans="1:9" s="102" customFormat="1" ht="21.75" customHeight="1">
      <c r="A71" s="98" t="s">
        <v>32</v>
      </c>
      <c r="B71" s="99"/>
      <c r="C71" s="12" t="s">
        <v>155</v>
      </c>
      <c r="D71" s="155">
        <f>SUM(D72:D86)</f>
        <v>39891.16</v>
      </c>
      <c r="E71" s="58">
        <f>SUM(E72:E83)</f>
        <v>0</v>
      </c>
      <c r="F71" s="58">
        <f>SUM(F72:F83)</f>
        <v>0</v>
      </c>
      <c r="G71" s="71">
        <v>5586.8</v>
      </c>
      <c r="H71" s="71">
        <v>1.07</v>
      </c>
      <c r="I71" s="37">
        <v>0.62</v>
      </c>
    </row>
    <row r="72" spans="1:10" s="97" customFormat="1" ht="15">
      <c r="A72" s="103" t="s">
        <v>142</v>
      </c>
      <c r="B72" s="104" t="s">
        <v>14</v>
      </c>
      <c r="C72" s="15"/>
      <c r="D72" s="153">
        <v>518.76</v>
      </c>
      <c r="E72" s="65"/>
      <c r="F72" s="65"/>
      <c r="G72" s="71">
        <v>6522.8</v>
      </c>
      <c r="H72" s="71">
        <v>1.07</v>
      </c>
      <c r="I72" s="37">
        <v>0.01</v>
      </c>
      <c r="J72" s="97">
        <v>6522.8</v>
      </c>
    </row>
    <row r="73" spans="1:10" s="97" customFormat="1" ht="15">
      <c r="A73" s="103" t="s">
        <v>15</v>
      </c>
      <c r="B73" s="104" t="s">
        <v>19</v>
      </c>
      <c r="C73" s="15"/>
      <c r="D73" s="153">
        <v>1646.67</v>
      </c>
      <c r="E73" s="65"/>
      <c r="F73" s="65"/>
      <c r="G73" s="71">
        <v>6522.8</v>
      </c>
      <c r="H73" s="71">
        <v>1.07</v>
      </c>
      <c r="I73" s="37">
        <v>0.01</v>
      </c>
      <c r="J73" s="97">
        <v>6522.8</v>
      </c>
    </row>
    <row r="74" spans="1:9" s="97" customFormat="1" ht="15">
      <c r="A74" s="103" t="s">
        <v>66</v>
      </c>
      <c r="B74" s="105" t="s">
        <v>14</v>
      </c>
      <c r="C74" s="15"/>
      <c r="D74" s="153">
        <v>2934.22</v>
      </c>
      <c r="E74" s="65"/>
      <c r="F74" s="65"/>
      <c r="G74" s="71">
        <v>5586.8</v>
      </c>
      <c r="H74" s="71"/>
      <c r="I74" s="37"/>
    </row>
    <row r="75" spans="1:9" s="97" customFormat="1" ht="15">
      <c r="A75" s="103" t="s">
        <v>42</v>
      </c>
      <c r="B75" s="104" t="s">
        <v>14</v>
      </c>
      <c r="C75" s="16"/>
      <c r="D75" s="154">
        <v>3138</v>
      </c>
      <c r="E75" s="65"/>
      <c r="F75" s="65"/>
      <c r="G75" s="71">
        <v>5586.8</v>
      </c>
      <c r="H75" s="71"/>
      <c r="I75" s="37"/>
    </row>
    <row r="76" spans="1:9" s="97" customFormat="1" ht="15">
      <c r="A76" s="103" t="s">
        <v>16</v>
      </c>
      <c r="B76" s="104" t="s">
        <v>14</v>
      </c>
      <c r="C76" s="16"/>
      <c r="D76" s="154">
        <v>9326</v>
      </c>
      <c r="E76" s="65"/>
      <c r="F76" s="65"/>
      <c r="G76" s="71">
        <v>5586.8</v>
      </c>
      <c r="H76" s="71"/>
      <c r="I76" s="37"/>
    </row>
    <row r="77" spans="1:9" s="97" customFormat="1" ht="15">
      <c r="A77" s="103" t="s">
        <v>17</v>
      </c>
      <c r="B77" s="104" t="s">
        <v>14</v>
      </c>
      <c r="C77" s="15"/>
      <c r="D77" s="153">
        <v>1097.78</v>
      </c>
      <c r="E77" s="65"/>
      <c r="F77" s="65"/>
      <c r="G77" s="71">
        <v>5586.8</v>
      </c>
      <c r="H77" s="71">
        <v>1.07</v>
      </c>
      <c r="I77" s="37">
        <v>0.03</v>
      </c>
    </row>
    <row r="78" spans="1:10" s="97" customFormat="1" ht="15">
      <c r="A78" s="103" t="s">
        <v>40</v>
      </c>
      <c r="B78" s="104" t="s">
        <v>14</v>
      </c>
      <c r="C78" s="15"/>
      <c r="D78" s="164">
        <v>1568.97</v>
      </c>
      <c r="E78" s="65"/>
      <c r="F78" s="65"/>
      <c r="G78" s="71">
        <v>5586.8</v>
      </c>
      <c r="H78" s="71">
        <v>1.07</v>
      </c>
      <c r="I78" s="37">
        <v>0.1</v>
      </c>
      <c r="J78" s="97">
        <v>6522.8</v>
      </c>
    </row>
    <row r="79" spans="1:9" s="97" customFormat="1" ht="15">
      <c r="A79" s="103" t="s">
        <v>41</v>
      </c>
      <c r="B79" s="104" t="s">
        <v>19</v>
      </c>
      <c r="C79" s="15"/>
      <c r="D79" s="59">
        <v>0</v>
      </c>
      <c r="E79" s="65"/>
      <c r="F79" s="65"/>
      <c r="G79" s="71">
        <v>5586.8</v>
      </c>
      <c r="H79" s="71">
        <v>1.07</v>
      </c>
      <c r="I79" s="37">
        <v>0.01</v>
      </c>
    </row>
    <row r="80" spans="1:9" s="97" customFormat="1" ht="25.5">
      <c r="A80" s="103" t="s">
        <v>18</v>
      </c>
      <c r="B80" s="104" t="s">
        <v>14</v>
      </c>
      <c r="C80" s="15"/>
      <c r="D80" s="52">
        <v>7161.73</v>
      </c>
      <c r="E80" s="65"/>
      <c r="F80" s="65"/>
      <c r="G80" s="71">
        <v>6522.8</v>
      </c>
      <c r="H80" s="71">
        <v>1.07</v>
      </c>
      <c r="I80" s="37">
        <v>0.01</v>
      </c>
    </row>
    <row r="81" spans="1:7" s="135" customFormat="1" ht="27" customHeight="1">
      <c r="A81" s="103" t="s">
        <v>172</v>
      </c>
      <c r="B81" s="104" t="s">
        <v>14</v>
      </c>
      <c r="C81" s="15"/>
      <c r="D81" s="52">
        <v>1709.69</v>
      </c>
      <c r="E81" s="133"/>
      <c r="F81" s="134"/>
      <c r="G81" s="26"/>
    </row>
    <row r="82" spans="1:9" s="97" customFormat="1" ht="15">
      <c r="A82" s="103" t="s">
        <v>143</v>
      </c>
      <c r="B82" s="104" t="s">
        <v>14</v>
      </c>
      <c r="C82" s="50"/>
      <c r="D82" s="52">
        <v>10789.34</v>
      </c>
      <c r="E82" s="65"/>
      <c r="F82" s="65"/>
      <c r="G82" s="71">
        <v>6522.8</v>
      </c>
      <c r="H82" s="71">
        <v>1.07</v>
      </c>
      <c r="I82" s="37">
        <v>0.06</v>
      </c>
    </row>
    <row r="83" spans="1:9" s="97" customFormat="1" ht="25.5">
      <c r="A83" s="103" t="s">
        <v>135</v>
      </c>
      <c r="B83" s="105" t="s">
        <v>47</v>
      </c>
      <c r="C83" s="51"/>
      <c r="D83" s="59">
        <v>0</v>
      </c>
      <c r="E83" s="65"/>
      <c r="F83" s="65"/>
      <c r="G83" s="71">
        <v>5586.8</v>
      </c>
      <c r="H83" s="71"/>
      <c r="I83" s="37"/>
    </row>
    <row r="84" spans="1:9" s="97" customFormat="1" ht="25.5">
      <c r="A84" s="103" t="s">
        <v>136</v>
      </c>
      <c r="B84" s="105" t="s">
        <v>47</v>
      </c>
      <c r="C84" s="51"/>
      <c r="D84" s="60">
        <v>0</v>
      </c>
      <c r="E84" s="70"/>
      <c r="F84" s="70"/>
      <c r="G84" s="71">
        <v>6522.8</v>
      </c>
      <c r="H84" s="71"/>
      <c r="I84" s="37"/>
    </row>
    <row r="85" spans="1:9" s="97" customFormat="1" ht="15">
      <c r="A85" s="69" t="s">
        <v>180</v>
      </c>
      <c r="B85" s="106" t="s">
        <v>47</v>
      </c>
      <c r="C85" s="51"/>
      <c r="D85" s="60">
        <v>0</v>
      </c>
      <c r="E85" s="70"/>
      <c r="F85" s="70"/>
      <c r="G85" s="71">
        <v>5586.8</v>
      </c>
      <c r="H85" s="71"/>
      <c r="I85" s="37"/>
    </row>
    <row r="86" spans="1:9" s="97" customFormat="1" ht="15">
      <c r="A86" s="103" t="s">
        <v>115</v>
      </c>
      <c r="B86" s="95" t="s">
        <v>14</v>
      </c>
      <c r="C86" s="45"/>
      <c r="D86" s="60">
        <v>0</v>
      </c>
      <c r="E86" s="70"/>
      <c r="F86" s="70"/>
      <c r="G86" s="71">
        <v>6522.8</v>
      </c>
      <c r="H86" s="71"/>
      <c r="I86" s="37"/>
    </row>
    <row r="87" spans="1:9" s="102" customFormat="1" ht="30">
      <c r="A87" s="98" t="s">
        <v>34</v>
      </c>
      <c r="B87" s="99"/>
      <c r="C87" s="45" t="s">
        <v>156</v>
      </c>
      <c r="D87" s="58">
        <f>SUM(D88:D92)</f>
        <v>0</v>
      </c>
      <c r="E87" s="58">
        <f>SUM(E88:E92)</f>
        <v>0</v>
      </c>
      <c r="F87" s="58">
        <f>SUM(F88:F92)</f>
        <v>0</v>
      </c>
      <c r="G87" s="71">
        <v>5586.8</v>
      </c>
      <c r="H87" s="71">
        <v>1.07</v>
      </c>
      <c r="I87" s="37">
        <v>0.06</v>
      </c>
    </row>
    <row r="88" spans="1:9" s="97" customFormat="1" ht="25.5">
      <c r="A88" s="103" t="s">
        <v>44</v>
      </c>
      <c r="B88" s="104" t="s">
        <v>45</v>
      </c>
      <c r="C88" s="50"/>
      <c r="D88" s="59">
        <v>0</v>
      </c>
      <c r="E88" s="65">
        <f>F88*12</f>
        <v>0</v>
      </c>
      <c r="F88" s="65">
        <v>0</v>
      </c>
      <c r="G88" s="71">
        <v>5586.8</v>
      </c>
      <c r="H88" s="71">
        <v>1.07</v>
      </c>
      <c r="I88" s="37">
        <v>0</v>
      </c>
    </row>
    <row r="89" spans="1:9" s="97" customFormat="1" ht="15">
      <c r="A89" s="103" t="s">
        <v>116</v>
      </c>
      <c r="B89" s="105" t="s">
        <v>14</v>
      </c>
      <c r="C89" s="50"/>
      <c r="D89" s="59">
        <f>E89*G89</f>
        <v>0</v>
      </c>
      <c r="E89" s="65">
        <f>F89*12</f>
        <v>0</v>
      </c>
      <c r="F89" s="65">
        <v>0</v>
      </c>
      <c r="G89" s="71">
        <v>5586.8</v>
      </c>
      <c r="H89" s="71">
        <v>1.07</v>
      </c>
      <c r="I89" s="37">
        <v>0</v>
      </c>
    </row>
    <row r="90" spans="1:9" s="97" customFormat="1" ht="25.5">
      <c r="A90" s="103" t="s">
        <v>114</v>
      </c>
      <c r="B90" s="105" t="s">
        <v>46</v>
      </c>
      <c r="C90" s="50"/>
      <c r="D90" s="59">
        <f>E90*G90</f>
        <v>0</v>
      </c>
      <c r="E90" s="65">
        <f>F90*12</f>
        <v>0</v>
      </c>
      <c r="F90" s="65">
        <v>0</v>
      </c>
      <c r="G90" s="71">
        <v>5586.8</v>
      </c>
      <c r="H90" s="71">
        <v>1.07</v>
      </c>
      <c r="I90" s="37">
        <v>0</v>
      </c>
    </row>
    <row r="91" spans="1:9" s="97" customFormat="1" ht="15">
      <c r="A91" s="73" t="s">
        <v>181</v>
      </c>
      <c r="B91" s="65"/>
      <c r="C91" s="50"/>
      <c r="D91" s="65">
        <v>0</v>
      </c>
      <c r="E91" s="65"/>
      <c r="F91" s="65"/>
      <c r="G91" s="71">
        <v>6522.8</v>
      </c>
      <c r="H91" s="71">
        <v>1.07</v>
      </c>
      <c r="I91" s="37">
        <v>0.03</v>
      </c>
    </row>
    <row r="92" spans="1:9" s="97" customFormat="1" ht="15">
      <c r="A92" s="103" t="s">
        <v>117</v>
      </c>
      <c r="B92" s="105" t="s">
        <v>14</v>
      </c>
      <c r="C92" s="79"/>
      <c r="D92" s="59">
        <f>E92*G92</f>
        <v>0</v>
      </c>
      <c r="E92" s="65">
        <f>F92*12</f>
        <v>0</v>
      </c>
      <c r="F92" s="65">
        <v>0</v>
      </c>
      <c r="G92" s="71">
        <v>6522.8</v>
      </c>
      <c r="H92" s="71">
        <v>1.07</v>
      </c>
      <c r="I92" s="37">
        <v>0</v>
      </c>
    </row>
    <row r="93" spans="1:9" s="97" customFormat="1" ht="30">
      <c r="A93" s="98" t="s">
        <v>35</v>
      </c>
      <c r="B93" s="104"/>
      <c r="C93" s="79" t="s">
        <v>157</v>
      </c>
      <c r="D93" s="58">
        <f>SUM(D94:D97)</f>
        <v>0</v>
      </c>
      <c r="E93" s="58">
        <v>0</v>
      </c>
      <c r="F93" s="58">
        <v>0</v>
      </c>
      <c r="G93" s="71">
        <v>5586.8</v>
      </c>
      <c r="H93" s="71">
        <v>1.07</v>
      </c>
      <c r="I93" s="37">
        <v>0.04</v>
      </c>
    </row>
    <row r="94" spans="1:9" s="97" customFormat="1" ht="15">
      <c r="A94" s="103" t="s">
        <v>118</v>
      </c>
      <c r="B94" s="104" t="s">
        <v>14</v>
      </c>
      <c r="C94" s="45"/>
      <c r="D94" s="60">
        <v>0</v>
      </c>
      <c r="E94" s="58"/>
      <c r="F94" s="58"/>
      <c r="G94" s="71">
        <v>6522.8</v>
      </c>
      <c r="H94" s="71"/>
      <c r="I94" s="37"/>
    </row>
    <row r="95" spans="1:9" s="97" customFormat="1" ht="15">
      <c r="A95" s="69" t="s">
        <v>182</v>
      </c>
      <c r="B95" s="70"/>
      <c r="C95" s="79"/>
      <c r="D95" s="60">
        <v>0</v>
      </c>
      <c r="E95" s="65"/>
      <c r="F95" s="65"/>
      <c r="G95" s="71">
        <v>6522.8</v>
      </c>
      <c r="H95" s="71">
        <v>1.07</v>
      </c>
      <c r="I95" s="37">
        <v>0.03</v>
      </c>
    </row>
    <row r="96" spans="1:9" s="97" customFormat="1" ht="15">
      <c r="A96" s="103" t="s">
        <v>119</v>
      </c>
      <c r="B96" s="105" t="s">
        <v>46</v>
      </c>
      <c r="C96" s="79"/>
      <c r="D96" s="59">
        <f>E96*G96</f>
        <v>0</v>
      </c>
      <c r="E96" s="65">
        <f>F96*12</f>
        <v>0</v>
      </c>
      <c r="F96" s="65">
        <v>0</v>
      </c>
      <c r="G96" s="71">
        <v>5586.8</v>
      </c>
      <c r="H96" s="71">
        <v>1.07</v>
      </c>
      <c r="I96" s="37">
        <v>0</v>
      </c>
    </row>
    <row r="97" spans="1:9" s="97" customFormat="1" ht="25.5">
      <c r="A97" s="103" t="s">
        <v>120</v>
      </c>
      <c r="B97" s="105" t="s">
        <v>47</v>
      </c>
      <c r="C97" s="11"/>
      <c r="D97" s="60">
        <v>0</v>
      </c>
      <c r="E97" s="70"/>
      <c r="F97" s="70"/>
      <c r="G97" s="71">
        <v>6522.8</v>
      </c>
      <c r="H97" s="71"/>
      <c r="I97" s="37"/>
    </row>
    <row r="98" spans="1:9" s="97" customFormat="1" ht="15">
      <c r="A98" s="98" t="s">
        <v>121</v>
      </c>
      <c r="B98" s="104"/>
      <c r="C98" s="11" t="s">
        <v>158</v>
      </c>
      <c r="D98" s="155">
        <f>SUM(D99:D104)</f>
        <v>22448.6</v>
      </c>
      <c r="E98" s="58">
        <f>SUM(E99:E104)</f>
        <v>0</v>
      </c>
      <c r="F98" s="58">
        <f>SUM(F99:F104)</f>
        <v>0</v>
      </c>
      <c r="G98" s="71">
        <v>5586.8</v>
      </c>
      <c r="H98" s="71">
        <v>1.07</v>
      </c>
      <c r="I98" s="37">
        <v>0.24</v>
      </c>
    </row>
    <row r="99" spans="1:9" s="97" customFormat="1" ht="15">
      <c r="A99" s="103" t="s">
        <v>122</v>
      </c>
      <c r="B99" s="104" t="s">
        <v>7</v>
      </c>
      <c r="C99" s="11"/>
      <c r="D99" s="59">
        <v>0</v>
      </c>
      <c r="E99" s="65"/>
      <c r="F99" s="65"/>
      <c r="G99" s="71">
        <v>5586.8</v>
      </c>
      <c r="H99" s="71">
        <v>1.07</v>
      </c>
      <c r="I99" s="37">
        <v>0.16</v>
      </c>
    </row>
    <row r="100" spans="1:9" s="97" customFormat="1" ht="38.25">
      <c r="A100" s="103" t="s">
        <v>123</v>
      </c>
      <c r="B100" s="104" t="s">
        <v>14</v>
      </c>
      <c r="C100" s="11"/>
      <c r="D100" s="52">
        <v>16522.04</v>
      </c>
      <c r="E100" s="65"/>
      <c r="F100" s="65"/>
      <c r="G100" s="71">
        <v>5586.8</v>
      </c>
      <c r="H100" s="71">
        <v>1.07</v>
      </c>
      <c r="I100" s="37">
        <v>0.01</v>
      </c>
    </row>
    <row r="101" spans="1:9" s="97" customFormat="1" ht="38.25">
      <c r="A101" s="103" t="s">
        <v>124</v>
      </c>
      <c r="B101" s="104" t="s">
        <v>14</v>
      </c>
      <c r="C101" s="11"/>
      <c r="D101" s="52">
        <v>1093.4</v>
      </c>
      <c r="E101" s="65"/>
      <c r="F101" s="65"/>
      <c r="G101" s="71">
        <v>6522.8</v>
      </c>
      <c r="H101" s="71">
        <v>1.07</v>
      </c>
      <c r="I101" s="37">
        <v>0</v>
      </c>
    </row>
    <row r="102" spans="1:9" s="97" customFormat="1" ht="25.5">
      <c r="A102" s="103" t="s">
        <v>49</v>
      </c>
      <c r="B102" s="104" t="s">
        <v>10</v>
      </c>
      <c r="C102" s="11"/>
      <c r="D102" s="59">
        <f>E102*G102</f>
        <v>0</v>
      </c>
      <c r="E102" s="65"/>
      <c r="F102" s="65"/>
      <c r="G102" s="71">
        <v>5586.8</v>
      </c>
      <c r="H102" s="71">
        <v>1.07</v>
      </c>
      <c r="I102" s="37">
        <v>0</v>
      </c>
    </row>
    <row r="103" spans="1:9" s="97" customFormat="1" ht="15">
      <c r="A103" s="103" t="s">
        <v>37</v>
      </c>
      <c r="B103" s="105" t="s">
        <v>125</v>
      </c>
      <c r="C103" s="11"/>
      <c r="D103" s="52">
        <v>4833.16</v>
      </c>
      <c r="E103" s="65"/>
      <c r="F103" s="65"/>
      <c r="G103" s="71">
        <v>5586.8</v>
      </c>
      <c r="H103" s="71">
        <v>1.07</v>
      </c>
      <c r="I103" s="37">
        <v>0</v>
      </c>
    </row>
    <row r="104" spans="1:9" s="97" customFormat="1" ht="51">
      <c r="A104" s="103" t="s">
        <v>126</v>
      </c>
      <c r="B104" s="105" t="s">
        <v>59</v>
      </c>
      <c r="C104" s="11"/>
      <c r="D104" s="59">
        <v>0</v>
      </c>
      <c r="E104" s="65"/>
      <c r="F104" s="65"/>
      <c r="G104" s="71">
        <v>5586.8</v>
      </c>
      <c r="H104" s="71">
        <v>1.07</v>
      </c>
      <c r="I104" s="37">
        <v>0</v>
      </c>
    </row>
    <row r="105" spans="1:9" s="97" customFormat="1" ht="15">
      <c r="A105" s="98" t="s">
        <v>36</v>
      </c>
      <c r="B105" s="104"/>
      <c r="C105" s="11" t="s">
        <v>159</v>
      </c>
      <c r="D105" s="155">
        <f>D106</f>
        <v>1311.87</v>
      </c>
      <c r="E105" s="58"/>
      <c r="F105" s="58"/>
      <c r="G105" s="71">
        <v>5586.8</v>
      </c>
      <c r="H105" s="71">
        <v>1.07</v>
      </c>
      <c r="I105" s="37">
        <v>0.11</v>
      </c>
    </row>
    <row r="106" spans="1:9" s="97" customFormat="1" ht="15">
      <c r="A106" s="103" t="s">
        <v>33</v>
      </c>
      <c r="B106" s="104" t="s">
        <v>14</v>
      </c>
      <c r="C106" s="12"/>
      <c r="D106" s="52">
        <v>1311.87</v>
      </c>
      <c r="E106" s="65"/>
      <c r="F106" s="65"/>
      <c r="G106" s="71">
        <v>5586.8</v>
      </c>
      <c r="H106" s="71">
        <v>1.07</v>
      </c>
      <c r="I106" s="37">
        <v>0.01</v>
      </c>
    </row>
    <row r="107" spans="1:9" s="71" customFormat="1" ht="15">
      <c r="A107" s="98" t="s">
        <v>39</v>
      </c>
      <c r="B107" s="99"/>
      <c r="C107" s="12" t="s">
        <v>160</v>
      </c>
      <c r="D107" s="155">
        <f>D108+D109</f>
        <v>47880</v>
      </c>
      <c r="E107" s="58">
        <f>E108+E109</f>
        <v>0</v>
      </c>
      <c r="F107" s="58">
        <f>F108+F109</f>
        <v>0</v>
      </c>
      <c r="G107" s="71">
        <v>5586.8</v>
      </c>
      <c r="H107" s="71">
        <v>1.07</v>
      </c>
      <c r="I107" s="37">
        <v>0.63</v>
      </c>
    </row>
    <row r="108" spans="1:9" s="97" customFormat="1" ht="40.5" customHeight="1">
      <c r="A108" s="94" t="s">
        <v>127</v>
      </c>
      <c r="B108" s="105" t="s">
        <v>19</v>
      </c>
      <c r="C108" s="50"/>
      <c r="D108" s="52">
        <v>28080</v>
      </c>
      <c r="E108" s="65"/>
      <c r="F108" s="65"/>
      <c r="G108" s="71">
        <v>5586.8</v>
      </c>
      <c r="H108" s="71">
        <v>1.07</v>
      </c>
      <c r="I108" s="37">
        <v>0.02</v>
      </c>
    </row>
    <row r="109" spans="1:9" s="97" customFormat="1" ht="15">
      <c r="A109" s="94" t="s">
        <v>183</v>
      </c>
      <c r="B109" s="105" t="s">
        <v>59</v>
      </c>
      <c r="C109" s="12"/>
      <c r="D109" s="52">
        <v>19800</v>
      </c>
      <c r="E109" s="65"/>
      <c r="F109" s="65"/>
      <c r="G109" s="71">
        <v>5586.8</v>
      </c>
      <c r="H109" s="71">
        <v>1.07</v>
      </c>
      <c r="I109" s="37">
        <v>0.61</v>
      </c>
    </row>
    <row r="110" spans="1:9" s="71" customFormat="1" ht="15">
      <c r="A110" s="107" t="s">
        <v>38</v>
      </c>
      <c r="B110" s="96"/>
      <c r="C110" s="12" t="s">
        <v>161</v>
      </c>
      <c r="D110" s="155">
        <f>D111+D112+D113</f>
        <v>4373.46</v>
      </c>
      <c r="E110" s="58">
        <f>E111+E112+E113</f>
        <v>0</v>
      </c>
      <c r="F110" s="58">
        <f>F111+F112+F113</f>
        <v>0</v>
      </c>
      <c r="G110" s="71">
        <v>5586.8</v>
      </c>
      <c r="H110" s="71">
        <v>1.07</v>
      </c>
      <c r="I110" s="37">
        <v>0.16</v>
      </c>
    </row>
    <row r="111" spans="1:9" s="97" customFormat="1" ht="15">
      <c r="A111" s="73" t="s">
        <v>67</v>
      </c>
      <c r="B111" s="65" t="s">
        <v>43</v>
      </c>
      <c r="C111" s="65"/>
      <c r="D111" s="153">
        <v>4373.46</v>
      </c>
      <c r="E111" s="65"/>
      <c r="F111" s="65"/>
      <c r="G111" s="71">
        <v>5586.8</v>
      </c>
      <c r="H111" s="71">
        <v>1.07</v>
      </c>
      <c r="I111" s="37">
        <v>0.04</v>
      </c>
    </row>
    <row r="112" spans="1:9" s="97" customFormat="1" ht="15">
      <c r="A112" s="73" t="s">
        <v>50</v>
      </c>
      <c r="B112" s="65" t="s">
        <v>43</v>
      </c>
      <c r="C112" s="65"/>
      <c r="D112" s="59">
        <v>0</v>
      </c>
      <c r="E112" s="65"/>
      <c r="F112" s="65"/>
      <c r="G112" s="71">
        <v>5586.8</v>
      </c>
      <c r="H112" s="71">
        <v>1.07</v>
      </c>
      <c r="I112" s="37">
        <v>0.12</v>
      </c>
    </row>
    <row r="113" spans="1:9" s="97" customFormat="1" ht="15">
      <c r="A113" s="73" t="s">
        <v>48</v>
      </c>
      <c r="B113" s="65" t="s">
        <v>14</v>
      </c>
      <c r="C113" s="65"/>
      <c r="D113" s="59">
        <f>E113*G113</f>
        <v>0</v>
      </c>
      <c r="E113" s="65">
        <f>F113*12</f>
        <v>0</v>
      </c>
      <c r="F113" s="65">
        <v>0</v>
      </c>
      <c r="G113" s="71">
        <v>5586.8</v>
      </c>
      <c r="H113" s="71">
        <v>1.07</v>
      </c>
      <c r="I113" s="37">
        <v>0</v>
      </c>
    </row>
    <row r="114" spans="1:9" s="71" customFormat="1" ht="109.5" customHeight="1">
      <c r="A114" s="98" t="s">
        <v>184</v>
      </c>
      <c r="B114" s="96" t="s">
        <v>10</v>
      </c>
      <c r="C114" s="96"/>
      <c r="D114" s="101">
        <v>50000</v>
      </c>
      <c r="E114" s="101">
        <f aca="true" t="shared" si="0" ref="E114:E119">D114/G114</f>
        <v>8.95</v>
      </c>
      <c r="F114" s="101">
        <f aca="true" t="shared" si="1" ref="F114:F119">E114/12</f>
        <v>0.75</v>
      </c>
      <c r="G114" s="71">
        <v>5586.8</v>
      </c>
      <c r="H114" s="71">
        <v>1.07</v>
      </c>
      <c r="I114" s="37">
        <v>0.3</v>
      </c>
    </row>
    <row r="115" spans="1:9" s="71" customFormat="1" ht="24.75" customHeight="1">
      <c r="A115" s="143" t="s">
        <v>178</v>
      </c>
      <c r="B115" s="96" t="s">
        <v>179</v>
      </c>
      <c r="C115" s="101"/>
      <c r="D115" s="101">
        <v>20410</v>
      </c>
      <c r="E115" s="101">
        <f t="shared" si="0"/>
        <v>3.65</v>
      </c>
      <c r="F115" s="44">
        <f t="shared" si="1"/>
        <v>0.3</v>
      </c>
      <c r="G115" s="71">
        <v>5586.8</v>
      </c>
      <c r="I115" s="37"/>
    </row>
    <row r="116" spans="1:7" s="136" customFormat="1" ht="18.75">
      <c r="A116" s="141" t="s">
        <v>174</v>
      </c>
      <c r="B116" s="54" t="s">
        <v>7</v>
      </c>
      <c r="C116" s="61"/>
      <c r="D116" s="156">
        <f>34114.99+5940.44</f>
        <v>40055.43</v>
      </c>
      <c r="E116" s="61">
        <f t="shared" si="0"/>
        <v>6.14</v>
      </c>
      <c r="F116" s="61">
        <f t="shared" si="1"/>
        <v>0.51</v>
      </c>
      <c r="G116" s="26">
        <v>6522.8</v>
      </c>
    </row>
    <row r="117" spans="1:7" s="136" customFormat="1" ht="18.75">
      <c r="A117" s="141" t="s">
        <v>175</v>
      </c>
      <c r="B117" s="54" t="s">
        <v>7</v>
      </c>
      <c r="C117" s="61"/>
      <c r="D117" s="156">
        <f>393648.78+3779.23+31351.72</f>
        <v>428779.73</v>
      </c>
      <c r="E117" s="61">
        <f t="shared" si="0"/>
        <v>65.74</v>
      </c>
      <c r="F117" s="61">
        <f t="shared" si="1"/>
        <v>5.48</v>
      </c>
      <c r="G117" s="26">
        <v>6522.8</v>
      </c>
    </row>
    <row r="118" spans="1:7" s="136" customFormat="1" ht="18.75">
      <c r="A118" s="141" t="s">
        <v>176</v>
      </c>
      <c r="B118" s="54" t="s">
        <v>7</v>
      </c>
      <c r="C118" s="61"/>
      <c r="D118" s="156">
        <v>106736.6</v>
      </c>
      <c r="E118" s="61">
        <f t="shared" si="0"/>
        <v>16.36</v>
      </c>
      <c r="F118" s="61">
        <f t="shared" si="1"/>
        <v>1.36</v>
      </c>
      <c r="G118" s="26">
        <v>6522.8</v>
      </c>
    </row>
    <row r="119" spans="1:7" s="136" customFormat="1" ht="18.75">
      <c r="A119" s="141" t="s">
        <v>177</v>
      </c>
      <c r="B119" s="54" t="s">
        <v>7</v>
      </c>
      <c r="C119" s="131"/>
      <c r="D119" s="157">
        <v>50884.2</v>
      </c>
      <c r="E119" s="61">
        <f t="shared" si="0"/>
        <v>7.8</v>
      </c>
      <c r="F119" s="61">
        <f t="shared" si="1"/>
        <v>0.65</v>
      </c>
      <c r="G119" s="26">
        <v>6522.8</v>
      </c>
    </row>
    <row r="120" spans="1:9" s="97" customFormat="1" ht="18.75" customHeight="1" thickBot="1">
      <c r="A120" s="107" t="s">
        <v>60</v>
      </c>
      <c r="B120" s="96" t="s">
        <v>9</v>
      </c>
      <c r="C120" s="108"/>
      <c r="D120" s="61">
        <f>E120*G120</f>
        <v>138105.7</v>
      </c>
      <c r="E120" s="61">
        <f>12*F120</f>
        <v>24.72</v>
      </c>
      <c r="F120" s="144">
        <v>2.06</v>
      </c>
      <c r="G120" s="71">
        <v>5586.8</v>
      </c>
      <c r="I120" s="109"/>
    </row>
    <row r="121" spans="1:9" s="111" customFormat="1" ht="20.25" thickBot="1">
      <c r="A121" s="110" t="s">
        <v>30</v>
      </c>
      <c r="B121" s="64"/>
      <c r="C121" s="64"/>
      <c r="D121" s="62">
        <f>D120+D119+D118+D117+D116+D115+D114+D110+D107+D105+D98+D93+D87+D71+D70+D69+D68+D67+D57+D56+D55+D49+D43+D42+D41+D40+D39+D28+D14</f>
        <v>2649326.92</v>
      </c>
      <c r="E121" s="62">
        <f>E120+E119+E118+E117+E116+E115+E114+E110+E107+E105+E98+E93+E87+E71+E70+E69+E68+E67+E57+E56+E55+E49+E43+E42+E41+E40+E39+E28+E14</f>
        <v>421.3</v>
      </c>
      <c r="F121" s="62">
        <f>F120+F119+F118+F117+F116+F115+F114+F110+F107+F105+F98+F93+F87+F71+F70+F69+F68+F67+F57+F56+F55+F49+F43+F42+F41+F40+F39+F28+F14</f>
        <v>35.11</v>
      </c>
      <c r="I121" s="112"/>
    </row>
    <row r="122" spans="1:9" s="63" customFormat="1" ht="25.5" customHeight="1" thickBot="1">
      <c r="A122" s="113"/>
      <c r="I122" s="72"/>
    </row>
    <row r="123" spans="1:9" s="117" customFormat="1" ht="38.25" thickBot="1">
      <c r="A123" s="126" t="s">
        <v>163</v>
      </c>
      <c r="B123" s="115"/>
      <c r="C123" s="115"/>
      <c r="D123" s="115">
        <f>SUM(D124:D137)</f>
        <v>1956341.27</v>
      </c>
      <c r="E123" s="115">
        <f>SUM(E124:E137)</f>
        <v>345.88</v>
      </c>
      <c r="F123" s="115">
        <f>SUM(F124:F137)</f>
        <v>28.82</v>
      </c>
      <c r="G123" s="116">
        <v>5586.8</v>
      </c>
      <c r="I123" s="118"/>
    </row>
    <row r="124" spans="1:9" s="63" customFormat="1" ht="15">
      <c r="A124" s="114" t="s">
        <v>164</v>
      </c>
      <c r="B124" s="119"/>
      <c r="C124" s="119"/>
      <c r="D124" s="120">
        <v>39149.15</v>
      </c>
      <c r="E124" s="119">
        <f aca="true" t="shared" si="2" ref="E124:E137">D124/G124</f>
        <v>7.01</v>
      </c>
      <c r="F124" s="121">
        <f aca="true" t="shared" si="3" ref="F124:F137">E124/12</f>
        <v>0.58</v>
      </c>
      <c r="G124" s="71">
        <v>5586.8</v>
      </c>
      <c r="I124" s="72"/>
    </row>
    <row r="125" spans="1:9" s="63" customFormat="1" ht="15">
      <c r="A125" s="69" t="s">
        <v>128</v>
      </c>
      <c r="B125" s="122"/>
      <c r="C125" s="122"/>
      <c r="D125" s="123">
        <v>310757.61</v>
      </c>
      <c r="E125" s="122">
        <f t="shared" si="2"/>
        <v>55.62</v>
      </c>
      <c r="F125" s="124">
        <f t="shared" si="3"/>
        <v>4.64</v>
      </c>
      <c r="G125" s="71">
        <v>5586.8</v>
      </c>
      <c r="I125" s="72"/>
    </row>
    <row r="126" spans="1:9" s="63" customFormat="1" ht="15">
      <c r="A126" s="69" t="s">
        <v>129</v>
      </c>
      <c r="B126" s="122"/>
      <c r="C126" s="122"/>
      <c r="D126" s="123">
        <v>5311.84</v>
      </c>
      <c r="E126" s="122">
        <f t="shared" si="2"/>
        <v>0.95</v>
      </c>
      <c r="F126" s="124">
        <f t="shared" si="3"/>
        <v>0.08</v>
      </c>
      <c r="G126" s="71">
        <v>5586.8</v>
      </c>
      <c r="I126" s="72"/>
    </row>
    <row r="127" spans="1:9" s="63" customFormat="1" ht="15">
      <c r="A127" s="69" t="s">
        <v>130</v>
      </c>
      <c r="B127" s="122"/>
      <c r="C127" s="122"/>
      <c r="D127" s="123">
        <v>45051.84</v>
      </c>
      <c r="E127" s="122">
        <f t="shared" si="2"/>
        <v>8.06</v>
      </c>
      <c r="F127" s="124">
        <f t="shared" si="3"/>
        <v>0.67</v>
      </c>
      <c r="G127" s="71">
        <v>5586.8</v>
      </c>
      <c r="I127" s="72"/>
    </row>
    <row r="128" spans="1:9" s="63" customFormat="1" ht="15">
      <c r="A128" s="69" t="s">
        <v>165</v>
      </c>
      <c r="B128" s="122"/>
      <c r="C128" s="122"/>
      <c r="D128" s="123">
        <v>430471.64</v>
      </c>
      <c r="E128" s="122">
        <f t="shared" si="2"/>
        <v>77.05</v>
      </c>
      <c r="F128" s="124">
        <f t="shared" si="3"/>
        <v>6.42</v>
      </c>
      <c r="G128" s="71">
        <v>5586.8</v>
      </c>
      <c r="I128" s="72"/>
    </row>
    <row r="129" spans="1:9" s="63" customFormat="1" ht="15">
      <c r="A129" s="69" t="s">
        <v>131</v>
      </c>
      <c r="B129" s="122"/>
      <c r="C129" s="122"/>
      <c r="D129" s="123">
        <v>58600.31</v>
      </c>
      <c r="E129" s="122">
        <f t="shared" si="2"/>
        <v>10.49</v>
      </c>
      <c r="F129" s="124">
        <f t="shared" si="3"/>
        <v>0.87</v>
      </c>
      <c r="G129" s="71">
        <v>5586.8</v>
      </c>
      <c r="I129" s="72"/>
    </row>
    <row r="130" spans="1:9" s="63" customFormat="1" ht="15">
      <c r="A130" s="69" t="s">
        <v>166</v>
      </c>
      <c r="B130" s="122"/>
      <c r="C130" s="122"/>
      <c r="D130" s="123">
        <v>3766.7</v>
      </c>
      <c r="E130" s="122">
        <f t="shared" si="2"/>
        <v>0.67</v>
      </c>
      <c r="F130" s="124">
        <f t="shared" si="3"/>
        <v>0.06</v>
      </c>
      <c r="G130" s="71">
        <v>5586.8</v>
      </c>
      <c r="I130" s="72"/>
    </row>
    <row r="131" spans="1:9" s="63" customFormat="1" ht="25.5">
      <c r="A131" s="69" t="s">
        <v>167</v>
      </c>
      <c r="B131" s="122"/>
      <c r="C131" s="122"/>
      <c r="D131" s="123">
        <v>1865.03</v>
      </c>
      <c r="E131" s="122">
        <f t="shared" si="2"/>
        <v>0.33</v>
      </c>
      <c r="F131" s="124">
        <f t="shared" si="3"/>
        <v>0.03</v>
      </c>
      <c r="G131" s="71">
        <v>5586.8</v>
      </c>
      <c r="I131" s="72"/>
    </row>
    <row r="132" spans="1:9" s="63" customFormat="1" ht="25.5">
      <c r="A132" s="69" t="s">
        <v>168</v>
      </c>
      <c r="B132" s="122"/>
      <c r="C132" s="122"/>
      <c r="D132" s="145">
        <v>129908.74</v>
      </c>
      <c r="E132" s="146">
        <f t="shared" si="2"/>
        <v>19.92</v>
      </c>
      <c r="F132" s="147">
        <f t="shared" si="3"/>
        <v>1.66</v>
      </c>
      <c r="G132" s="71">
        <v>6522.8</v>
      </c>
      <c r="I132" s="72"/>
    </row>
    <row r="133" spans="1:9" s="63" customFormat="1" ht="25.5">
      <c r="A133" s="69" t="s">
        <v>169</v>
      </c>
      <c r="B133" s="122"/>
      <c r="C133" s="122"/>
      <c r="D133" s="145">
        <v>36288.57</v>
      </c>
      <c r="E133" s="146">
        <f t="shared" si="2"/>
        <v>5.56</v>
      </c>
      <c r="F133" s="147">
        <f t="shared" si="3"/>
        <v>0.46</v>
      </c>
      <c r="G133" s="71">
        <v>6522.8</v>
      </c>
      <c r="I133" s="72"/>
    </row>
    <row r="134" spans="1:9" s="63" customFormat="1" ht="15">
      <c r="A134" s="69" t="s">
        <v>132</v>
      </c>
      <c r="B134" s="122"/>
      <c r="C134" s="122"/>
      <c r="D134" s="123">
        <v>22189.73</v>
      </c>
      <c r="E134" s="122">
        <f t="shared" si="2"/>
        <v>3.97</v>
      </c>
      <c r="F134" s="124">
        <f t="shared" si="3"/>
        <v>0.33</v>
      </c>
      <c r="G134" s="71">
        <v>5586.8</v>
      </c>
      <c r="I134" s="72"/>
    </row>
    <row r="135" spans="1:9" s="63" customFormat="1" ht="15">
      <c r="A135" s="69" t="s">
        <v>133</v>
      </c>
      <c r="B135" s="122"/>
      <c r="C135" s="122"/>
      <c r="D135" s="123">
        <v>695.96</v>
      </c>
      <c r="E135" s="122">
        <f t="shared" si="2"/>
        <v>0.12</v>
      </c>
      <c r="F135" s="124">
        <f t="shared" si="3"/>
        <v>0.01</v>
      </c>
      <c r="G135" s="71">
        <v>5586.8</v>
      </c>
      <c r="I135" s="72"/>
    </row>
    <row r="136" spans="1:9" s="63" customFormat="1" ht="15">
      <c r="A136" s="69" t="s">
        <v>134</v>
      </c>
      <c r="B136" s="122"/>
      <c r="C136" s="122"/>
      <c r="D136" s="123">
        <v>57272.15</v>
      </c>
      <c r="E136" s="122">
        <f t="shared" si="2"/>
        <v>10.25</v>
      </c>
      <c r="F136" s="124">
        <f t="shared" si="3"/>
        <v>0.85</v>
      </c>
      <c r="G136" s="71">
        <v>5586.8</v>
      </c>
      <c r="I136" s="72"/>
    </row>
    <row r="137" spans="1:9" s="63" customFormat="1" ht="15">
      <c r="A137" s="73" t="s">
        <v>144</v>
      </c>
      <c r="B137" s="125"/>
      <c r="C137" s="125"/>
      <c r="D137" s="148">
        <v>815012</v>
      </c>
      <c r="E137" s="125">
        <f t="shared" si="2"/>
        <v>145.88</v>
      </c>
      <c r="F137" s="124">
        <f t="shared" si="3"/>
        <v>12.16</v>
      </c>
      <c r="G137" s="71">
        <v>5586.8</v>
      </c>
      <c r="I137" s="72"/>
    </row>
    <row r="138" spans="1:9" s="19" customFormat="1" ht="34.5" customHeight="1" thickBot="1">
      <c r="A138" s="18"/>
      <c r="D138" s="63"/>
      <c r="I138" s="39"/>
    </row>
    <row r="139" spans="1:9" s="30" customFormat="1" ht="20.25" thickBot="1">
      <c r="A139" s="28" t="s">
        <v>58</v>
      </c>
      <c r="B139" s="29"/>
      <c r="C139" s="29"/>
      <c r="D139" s="62">
        <f>D121+D123</f>
        <v>4605668.19</v>
      </c>
      <c r="E139" s="62">
        <f>E121+E123</f>
        <v>767.18</v>
      </c>
      <c r="F139" s="62">
        <f>F121+F123</f>
        <v>63.93</v>
      </c>
      <c r="I139" s="40"/>
    </row>
    <row r="140" spans="1:9" s="19" customFormat="1" ht="12.75">
      <c r="A140" s="18"/>
      <c r="D140" s="63"/>
      <c r="I140" s="39"/>
    </row>
    <row r="141" spans="1:9" s="19" customFormat="1" ht="12.75">
      <c r="A141" s="18"/>
      <c r="D141" s="63"/>
      <c r="I141" s="39"/>
    </row>
    <row r="142" spans="1:9" s="19" customFormat="1" ht="12.75">
      <c r="A142" s="18"/>
      <c r="D142" s="63"/>
      <c r="I142" s="39"/>
    </row>
    <row r="143" spans="1:9" s="23" customFormat="1" ht="18.75">
      <c r="A143" s="20"/>
      <c r="B143" s="21"/>
      <c r="C143" s="22"/>
      <c r="D143" s="66"/>
      <c r="E143" s="22"/>
      <c r="F143" s="22"/>
      <c r="I143" s="41"/>
    </row>
    <row r="144" spans="1:9" s="17" customFormat="1" ht="19.5">
      <c r="A144" s="24"/>
      <c r="B144" s="25"/>
      <c r="C144" s="25"/>
      <c r="D144" s="67"/>
      <c r="E144" s="25"/>
      <c r="F144" s="25"/>
      <c r="I144" s="38"/>
    </row>
    <row r="145" spans="1:9" s="19" customFormat="1" ht="14.25">
      <c r="A145" s="177" t="s">
        <v>26</v>
      </c>
      <c r="B145" s="177"/>
      <c r="C145" s="177"/>
      <c r="D145" s="177"/>
      <c r="I145" s="39"/>
    </row>
    <row r="146" spans="4:9" s="19" customFormat="1" ht="12.75">
      <c r="D146" s="63"/>
      <c r="I146" s="39"/>
    </row>
    <row r="147" spans="1:9" s="19" customFormat="1" ht="12.75">
      <c r="A147" s="18" t="s">
        <v>27</v>
      </c>
      <c r="D147" s="63"/>
      <c r="I147" s="39"/>
    </row>
    <row r="148" spans="4:9" s="19" customFormat="1" ht="12.75">
      <c r="D148" s="63"/>
      <c r="I148" s="39"/>
    </row>
    <row r="149" spans="4:9" s="19" customFormat="1" ht="12.75">
      <c r="D149" s="63"/>
      <c r="I149" s="39"/>
    </row>
    <row r="150" spans="4:9" s="19" customFormat="1" ht="12.75">
      <c r="D150" s="63"/>
      <c r="I150" s="39"/>
    </row>
    <row r="151" spans="4:9" s="19" customFormat="1" ht="12.75">
      <c r="D151" s="63"/>
      <c r="I151" s="39"/>
    </row>
    <row r="152" spans="4:9" s="19" customFormat="1" ht="12.75">
      <c r="D152" s="63"/>
      <c r="I152" s="39"/>
    </row>
    <row r="153" spans="4:9" s="19" customFormat="1" ht="12.75">
      <c r="D153" s="63"/>
      <c r="I153" s="39"/>
    </row>
    <row r="154" spans="4:9" s="19" customFormat="1" ht="12.75">
      <c r="D154" s="63"/>
      <c r="I154" s="39"/>
    </row>
    <row r="155" spans="4:9" s="19" customFormat="1" ht="12.75">
      <c r="D155" s="63"/>
      <c r="I155" s="39"/>
    </row>
    <row r="156" spans="4:9" s="19" customFormat="1" ht="12.75">
      <c r="D156" s="63"/>
      <c r="I156" s="39"/>
    </row>
    <row r="157" spans="4:9" s="19" customFormat="1" ht="12.75">
      <c r="D157" s="63"/>
      <c r="I157" s="39"/>
    </row>
    <row r="158" spans="4:9" s="19" customFormat="1" ht="12.75">
      <c r="D158" s="63"/>
      <c r="I158" s="39"/>
    </row>
    <row r="159" spans="4:9" s="19" customFormat="1" ht="12.75">
      <c r="D159" s="63"/>
      <c r="I159" s="39"/>
    </row>
    <row r="160" spans="4:9" s="19" customFormat="1" ht="12.75">
      <c r="D160" s="63"/>
      <c r="I160" s="39"/>
    </row>
    <row r="161" spans="4:9" s="19" customFormat="1" ht="12.75">
      <c r="D161" s="63"/>
      <c r="I161" s="39"/>
    </row>
    <row r="162" spans="4:9" s="19" customFormat="1" ht="12.75">
      <c r="D162" s="63"/>
      <c r="I162" s="39"/>
    </row>
    <row r="163" spans="4:9" s="19" customFormat="1" ht="12.75">
      <c r="D163" s="63"/>
      <c r="I163" s="39"/>
    </row>
    <row r="164" spans="4:9" s="19" customFormat="1" ht="12.75">
      <c r="D164" s="63"/>
      <c r="I164" s="39"/>
    </row>
    <row r="165" spans="4:9" s="19" customFormat="1" ht="12.75">
      <c r="D165" s="63"/>
      <c r="I165" s="39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9:F9"/>
    <mergeCell ref="A10:F10"/>
    <mergeCell ref="A13:F13"/>
    <mergeCell ref="A145:D145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4"/>
  <sheetViews>
    <sheetView zoomScalePageLayoutView="0" workbookViewId="0" topLeftCell="A114">
      <selection activeCell="C118" sqref="C11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68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1" hidden="1" customWidth="1"/>
    <col min="10" max="12" width="15.375" style="1" customWidth="1"/>
    <col min="13" max="16384" width="9.125" style="1" customWidth="1"/>
  </cols>
  <sheetData>
    <row r="1" spans="1:6" ht="16.5" customHeight="1">
      <c r="A1" s="178" t="s">
        <v>151</v>
      </c>
      <c r="B1" s="179"/>
      <c r="C1" s="179"/>
      <c r="D1" s="179"/>
      <c r="E1" s="179"/>
      <c r="F1" s="179"/>
    </row>
    <row r="2" spans="2:6" ht="12.75" customHeight="1">
      <c r="B2" s="180"/>
      <c r="C2" s="180"/>
      <c r="D2" s="180"/>
      <c r="E2" s="179"/>
      <c r="F2" s="179"/>
    </row>
    <row r="3" spans="1:6" ht="14.25" customHeight="1">
      <c r="A3" s="93" t="s">
        <v>162</v>
      </c>
      <c r="B3" s="180" t="s">
        <v>0</v>
      </c>
      <c r="C3" s="180"/>
      <c r="D3" s="180"/>
      <c r="E3" s="179"/>
      <c r="F3" s="179"/>
    </row>
    <row r="4" spans="2:6" ht="14.25" customHeight="1">
      <c r="B4" s="180" t="s">
        <v>152</v>
      </c>
      <c r="C4" s="180"/>
      <c r="D4" s="180"/>
      <c r="E4" s="179"/>
      <c r="F4" s="179"/>
    </row>
    <row r="5" spans="1:6" s="42" customFormat="1" ht="39.75" customHeight="1">
      <c r="A5" s="181" t="s">
        <v>70</v>
      </c>
      <c r="B5" s="182"/>
      <c r="C5" s="182"/>
      <c r="D5" s="182"/>
      <c r="E5" s="182"/>
      <c r="F5" s="182"/>
    </row>
    <row r="6" spans="1:6" s="42" customFormat="1" ht="33" customHeight="1">
      <c r="A6" s="183" t="s">
        <v>150</v>
      </c>
      <c r="B6" s="183"/>
      <c r="C6" s="183"/>
      <c r="D6" s="183"/>
      <c r="E6" s="183"/>
      <c r="F6" s="183"/>
    </row>
    <row r="7" spans="1:9" s="2" customFormat="1" ht="22.5" customHeight="1">
      <c r="A7" s="167" t="s">
        <v>1</v>
      </c>
      <c r="B7" s="167"/>
      <c r="C7" s="167"/>
      <c r="D7" s="167"/>
      <c r="E7" s="168"/>
      <c r="F7" s="168"/>
      <c r="I7" s="32"/>
    </row>
    <row r="8" spans="1:9" s="3" customFormat="1" ht="18.75" customHeight="1">
      <c r="A8" s="167" t="s">
        <v>145</v>
      </c>
      <c r="B8" s="167"/>
      <c r="C8" s="167"/>
      <c r="D8" s="167"/>
      <c r="E8" s="168"/>
      <c r="F8" s="168"/>
      <c r="G8" s="168"/>
      <c r="H8" s="168"/>
      <c r="I8" s="33"/>
    </row>
    <row r="9" spans="1:9" s="4" customFormat="1" ht="17.25" customHeight="1">
      <c r="A9" s="169" t="s">
        <v>28</v>
      </c>
      <c r="B9" s="169"/>
      <c r="C9" s="169"/>
      <c r="D9" s="169"/>
      <c r="E9" s="170"/>
      <c r="F9" s="170"/>
      <c r="I9" s="34"/>
    </row>
    <row r="10" spans="1:9" s="3" customFormat="1" ht="30" customHeight="1" thickBot="1">
      <c r="A10" s="171" t="s">
        <v>51</v>
      </c>
      <c r="B10" s="171"/>
      <c r="C10" s="171"/>
      <c r="D10" s="171"/>
      <c r="E10" s="172"/>
      <c r="F10" s="172"/>
      <c r="I10" s="33"/>
    </row>
    <row r="11" spans="1:9" s="9" customFormat="1" ht="139.5" customHeight="1" thickBot="1">
      <c r="A11" s="5" t="s">
        <v>2</v>
      </c>
      <c r="B11" s="6" t="s">
        <v>3</v>
      </c>
      <c r="C11" s="7" t="s">
        <v>137</v>
      </c>
      <c r="D11" s="56" t="s">
        <v>31</v>
      </c>
      <c r="E11" s="7" t="s">
        <v>4</v>
      </c>
      <c r="F11" s="8" t="s">
        <v>5</v>
      </c>
      <c r="I11" s="35"/>
    </row>
    <row r="12" spans="1:9" s="10" customFormat="1" ht="12.75">
      <c r="A12" s="74">
        <v>1</v>
      </c>
      <c r="B12" s="75">
        <v>2</v>
      </c>
      <c r="C12" s="75">
        <v>3</v>
      </c>
      <c r="D12" s="76">
        <v>4</v>
      </c>
      <c r="E12" s="77">
        <v>5</v>
      </c>
      <c r="F12" s="78">
        <v>6</v>
      </c>
      <c r="I12" s="36"/>
    </row>
    <row r="13" spans="1:9" s="10" customFormat="1" ht="49.5" customHeight="1">
      <c r="A13" s="173" t="s">
        <v>6</v>
      </c>
      <c r="B13" s="174"/>
      <c r="C13" s="174"/>
      <c r="D13" s="174"/>
      <c r="E13" s="175"/>
      <c r="F13" s="176"/>
      <c r="I13" s="36"/>
    </row>
    <row r="14" spans="1:9" s="9" customFormat="1" ht="18" customHeight="1">
      <c r="A14" s="81" t="s">
        <v>64</v>
      </c>
      <c r="B14" s="54" t="s">
        <v>7</v>
      </c>
      <c r="C14" s="45" t="s">
        <v>146</v>
      </c>
      <c r="D14" s="158">
        <f>E14*G14</f>
        <v>282567.7</v>
      </c>
      <c r="E14" s="45">
        <f>F14*12</f>
        <v>43.32</v>
      </c>
      <c r="F14" s="43">
        <f>F25+F27</f>
        <v>3.61</v>
      </c>
      <c r="G14" s="9">
        <v>6522.8</v>
      </c>
      <c r="H14" s="9">
        <v>1.07</v>
      </c>
      <c r="I14" s="35">
        <v>2.24</v>
      </c>
    </row>
    <row r="15" spans="1:9" s="26" customFormat="1" ht="29.25" customHeight="1">
      <c r="A15" s="82" t="s">
        <v>52</v>
      </c>
      <c r="B15" s="83" t="s">
        <v>53</v>
      </c>
      <c r="C15" s="47"/>
      <c r="D15" s="46"/>
      <c r="E15" s="47"/>
      <c r="F15" s="47"/>
      <c r="I15" s="37"/>
    </row>
    <row r="16" spans="1:9" s="26" customFormat="1" ht="15">
      <c r="A16" s="82" t="s">
        <v>54</v>
      </c>
      <c r="B16" s="83" t="s">
        <v>53</v>
      </c>
      <c r="C16" s="47"/>
      <c r="D16" s="46"/>
      <c r="E16" s="47"/>
      <c r="F16" s="47"/>
      <c r="I16" s="37"/>
    </row>
    <row r="17" spans="1:9" s="26" customFormat="1" ht="102">
      <c r="A17" s="82" t="s">
        <v>71</v>
      </c>
      <c r="B17" s="83" t="s">
        <v>19</v>
      </c>
      <c r="C17" s="47"/>
      <c r="D17" s="46"/>
      <c r="E17" s="47"/>
      <c r="F17" s="47"/>
      <c r="I17" s="37"/>
    </row>
    <row r="18" spans="1:8" s="138" customFormat="1" ht="15">
      <c r="A18" s="82" t="s">
        <v>72</v>
      </c>
      <c r="B18" s="83" t="s">
        <v>53</v>
      </c>
      <c r="C18" s="46"/>
      <c r="D18" s="137"/>
      <c r="E18" s="47"/>
      <c r="F18" s="47"/>
      <c r="H18" s="139"/>
    </row>
    <row r="19" spans="1:8" s="138" customFormat="1" ht="15">
      <c r="A19" s="82" t="s">
        <v>73</v>
      </c>
      <c r="B19" s="83" t="s">
        <v>53</v>
      </c>
      <c r="C19" s="48"/>
      <c r="D19" s="80"/>
      <c r="E19" s="49"/>
      <c r="F19" s="49"/>
      <c r="H19" s="139"/>
    </row>
    <row r="20" spans="1:8" s="26" customFormat="1" ht="25.5">
      <c r="A20" s="127" t="s">
        <v>74</v>
      </c>
      <c r="B20" s="128" t="s">
        <v>10</v>
      </c>
      <c r="C20" s="140"/>
      <c r="D20" s="57"/>
      <c r="E20" s="129"/>
      <c r="F20" s="129"/>
      <c r="H20" s="37"/>
    </row>
    <row r="21" spans="1:6" s="26" customFormat="1" ht="18.75">
      <c r="A21" s="127" t="s">
        <v>75</v>
      </c>
      <c r="B21" s="128" t="s">
        <v>12</v>
      </c>
      <c r="C21" s="129"/>
      <c r="D21" s="57"/>
      <c r="E21" s="129"/>
      <c r="F21" s="130"/>
    </row>
    <row r="22" spans="1:6" s="26" customFormat="1" ht="18.75">
      <c r="A22" s="127" t="s">
        <v>170</v>
      </c>
      <c r="B22" s="128" t="s">
        <v>53</v>
      </c>
      <c r="C22" s="129"/>
      <c r="D22" s="57"/>
      <c r="E22" s="129"/>
      <c r="F22" s="130"/>
    </row>
    <row r="23" spans="1:8" s="26" customFormat="1" ht="15">
      <c r="A23" s="127" t="s">
        <v>173</v>
      </c>
      <c r="B23" s="128" t="s">
        <v>53</v>
      </c>
      <c r="C23" s="140"/>
      <c r="D23" s="57"/>
      <c r="E23" s="129"/>
      <c r="F23" s="129"/>
      <c r="H23" s="37"/>
    </row>
    <row r="24" spans="1:8" s="26" customFormat="1" ht="15">
      <c r="A24" s="127" t="s">
        <v>76</v>
      </c>
      <c r="B24" s="128" t="s">
        <v>14</v>
      </c>
      <c r="C24" s="140"/>
      <c r="D24" s="57"/>
      <c r="E24" s="129"/>
      <c r="F24" s="129"/>
      <c r="H24" s="37"/>
    </row>
    <row r="25" spans="1:9" s="26" customFormat="1" ht="15">
      <c r="A25" s="81" t="s">
        <v>65</v>
      </c>
      <c r="B25" s="84"/>
      <c r="C25" s="47"/>
      <c r="D25" s="46"/>
      <c r="E25" s="47"/>
      <c r="F25" s="49">
        <v>3.61</v>
      </c>
      <c r="I25" s="37"/>
    </row>
    <row r="26" spans="1:9" s="26" customFormat="1" ht="15">
      <c r="A26" s="85" t="s">
        <v>69</v>
      </c>
      <c r="B26" s="84" t="s">
        <v>53</v>
      </c>
      <c r="C26" s="47"/>
      <c r="D26" s="46"/>
      <c r="E26" s="47"/>
      <c r="F26" s="47">
        <v>0</v>
      </c>
      <c r="I26" s="37"/>
    </row>
    <row r="27" spans="1:9" s="26" customFormat="1" ht="15">
      <c r="A27" s="81" t="s">
        <v>65</v>
      </c>
      <c r="B27" s="84"/>
      <c r="C27" s="47"/>
      <c r="D27" s="46"/>
      <c r="E27" s="47"/>
      <c r="F27" s="49">
        <f>F26</f>
        <v>0</v>
      </c>
      <c r="I27" s="37"/>
    </row>
    <row r="28" spans="1:9" s="9" customFormat="1" ht="30">
      <c r="A28" s="81" t="s">
        <v>8</v>
      </c>
      <c r="B28" s="86" t="s">
        <v>9</v>
      </c>
      <c r="C28" s="45" t="s">
        <v>147</v>
      </c>
      <c r="D28" s="158">
        <f>E28*G28</f>
        <v>167604</v>
      </c>
      <c r="E28" s="45">
        <f>F28*12</f>
        <v>30</v>
      </c>
      <c r="F28" s="43">
        <v>2.5</v>
      </c>
      <c r="G28" s="9">
        <v>5586.8</v>
      </c>
      <c r="H28" s="9">
        <v>1.07</v>
      </c>
      <c r="I28" s="35">
        <v>1.65</v>
      </c>
    </row>
    <row r="29" spans="1:9" s="27" customFormat="1" ht="15">
      <c r="A29" s="82" t="s">
        <v>77</v>
      </c>
      <c r="B29" s="83" t="s">
        <v>9</v>
      </c>
      <c r="C29" s="49"/>
      <c r="D29" s="48"/>
      <c r="E29" s="49"/>
      <c r="F29" s="49"/>
      <c r="I29" s="35"/>
    </row>
    <row r="30" spans="1:9" s="27" customFormat="1" ht="15">
      <c r="A30" s="82" t="s">
        <v>78</v>
      </c>
      <c r="B30" s="83" t="s">
        <v>79</v>
      </c>
      <c r="C30" s="49"/>
      <c r="D30" s="48"/>
      <c r="E30" s="49"/>
      <c r="F30" s="49"/>
      <c r="I30" s="35"/>
    </row>
    <row r="31" spans="1:9" s="27" customFormat="1" ht="15">
      <c r="A31" s="82" t="s">
        <v>80</v>
      </c>
      <c r="B31" s="83" t="s">
        <v>81</v>
      </c>
      <c r="C31" s="49"/>
      <c r="D31" s="48"/>
      <c r="E31" s="49"/>
      <c r="F31" s="49"/>
      <c r="I31" s="35"/>
    </row>
    <row r="32" spans="1:9" s="27" customFormat="1" ht="15">
      <c r="A32" s="82" t="s">
        <v>55</v>
      </c>
      <c r="B32" s="83" t="s">
        <v>9</v>
      </c>
      <c r="C32" s="49"/>
      <c r="D32" s="48"/>
      <c r="E32" s="49"/>
      <c r="F32" s="49"/>
      <c r="I32" s="35"/>
    </row>
    <row r="33" spans="1:9" s="27" customFormat="1" ht="25.5">
      <c r="A33" s="82" t="s">
        <v>56</v>
      </c>
      <c r="B33" s="83" t="s">
        <v>10</v>
      </c>
      <c r="C33" s="49"/>
      <c r="D33" s="48"/>
      <c r="E33" s="49"/>
      <c r="F33" s="49"/>
      <c r="I33" s="35"/>
    </row>
    <row r="34" spans="1:9" s="27" customFormat="1" ht="15">
      <c r="A34" s="82" t="s">
        <v>82</v>
      </c>
      <c r="B34" s="83" t="s">
        <v>9</v>
      </c>
      <c r="C34" s="49"/>
      <c r="D34" s="48"/>
      <c r="E34" s="49"/>
      <c r="F34" s="49"/>
      <c r="I34" s="35"/>
    </row>
    <row r="35" spans="1:9" s="26" customFormat="1" ht="15">
      <c r="A35" s="82" t="s">
        <v>83</v>
      </c>
      <c r="B35" s="83" t="s">
        <v>9</v>
      </c>
      <c r="C35" s="49"/>
      <c r="D35" s="48"/>
      <c r="E35" s="49"/>
      <c r="F35" s="49"/>
      <c r="I35" s="37"/>
    </row>
    <row r="36" spans="1:9" s="27" customFormat="1" ht="25.5">
      <c r="A36" s="82" t="s">
        <v>84</v>
      </c>
      <c r="B36" s="83" t="s">
        <v>57</v>
      </c>
      <c r="C36" s="49"/>
      <c r="D36" s="48"/>
      <c r="E36" s="49"/>
      <c r="F36" s="49"/>
      <c r="I36" s="35"/>
    </row>
    <row r="37" spans="1:9" s="27" customFormat="1" ht="25.5">
      <c r="A37" s="82" t="s">
        <v>85</v>
      </c>
      <c r="B37" s="83" t="s">
        <v>10</v>
      </c>
      <c r="C37" s="49"/>
      <c r="D37" s="48"/>
      <c r="E37" s="49"/>
      <c r="F37" s="49"/>
      <c r="I37" s="35"/>
    </row>
    <row r="38" spans="1:9" s="27" customFormat="1" ht="25.5">
      <c r="A38" s="82" t="s">
        <v>86</v>
      </c>
      <c r="B38" s="83" t="s">
        <v>9</v>
      </c>
      <c r="C38" s="49"/>
      <c r="D38" s="48"/>
      <c r="E38" s="49"/>
      <c r="F38" s="49"/>
      <c r="I38" s="35"/>
    </row>
    <row r="39" spans="1:10" s="13" customFormat="1" ht="21" customHeight="1">
      <c r="A39" s="55" t="s">
        <v>11</v>
      </c>
      <c r="B39" s="54" t="s">
        <v>12</v>
      </c>
      <c r="C39" s="45" t="s">
        <v>146</v>
      </c>
      <c r="D39" s="80">
        <f>E39*G39</f>
        <v>70446.24</v>
      </c>
      <c r="E39" s="45">
        <f>F39*12</f>
        <v>10.8</v>
      </c>
      <c r="F39" s="43">
        <v>0.9</v>
      </c>
      <c r="G39" s="9">
        <v>6522.8</v>
      </c>
      <c r="H39" s="9">
        <v>1.07</v>
      </c>
      <c r="I39" s="35">
        <v>0.6</v>
      </c>
      <c r="J39" s="13">
        <v>6522.8</v>
      </c>
    </row>
    <row r="40" spans="1:10" s="9" customFormat="1" ht="18.75" customHeight="1">
      <c r="A40" s="55" t="s">
        <v>87</v>
      </c>
      <c r="B40" s="54" t="s">
        <v>13</v>
      </c>
      <c r="C40" s="45" t="s">
        <v>146</v>
      </c>
      <c r="D40" s="80">
        <f>E40*G40</f>
        <v>229341.65</v>
      </c>
      <c r="E40" s="45">
        <f>F40*12</f>
        <v>35.16</v>
      </c>
      <c r="F40" s="43">
        <v>2.93</v>
      </c>
      <c r="G40" s="9">
        <v>6522.8</v>
      </c>
      <c r="H40" s="9">
        <v>1.07</v>
      </c>
      <c r="I40" s="35">
        <v>1.94</v>
      </c>
      <c r="J40" s="13">
        <v>6522.8</v>
      </c>
    </row>
    <row r="41" spans="1:9" s="9" customFormat="1" ht="21.75" customHeight="1">
      <c r="A41" s="55" t="s">
        <v>88</v>
      </c>
      <c r="B41" s="54" t="s">
        <v>9</v>
      </c>
      <c r="C41" s="45" t="s">
        <v>148</v>
      </c>
      <c r="D41" s="80">
        <f>E41*G41</f>
        <v>136094.45</v>
      </c>
      <c r="E41" s="45">
        <f>F41*12</f>
        <v>24.36</v>
      </c>
      <c r="F41" s="43">
        <v>2.03</v>
      </c>
      <c r="G41" s="9">
        <v>5586.8</v>
      </c>
      <c r="H41" s="9">
        <v>1.07</v>
      </c>
      <c r="I41" s="35">
        <v>1.35</v>
      </c>
    </row>
    <row r="42" spans="1:9" s="9" customFormat="1" ht="45.75" customHeight="1">
      <c r="A42" s="55" t="s">
        <v>89</v>
      </c>
      <c r="B42" s="54" t="s">
        <v>14</v>
      </c>
      <c r="C42" s="45" t="s">
        <v>148</v>
      </c>
      <c r="D42" s="158">
        <f>3765.29*3*1.1*1.086</f>
        <v>13494.05</v>
      </c>
      <c r="E42" s="45">
        <f>D42/G42</f>
        <v>2.42</v>
      </c>
      <c r="F42" s="43">
        <f>E42/12</f>
        <v>0.2</v>
      </c>
      <c r="G42" s="9">
        <v>5586.8</v>
      </c>
      <c r="I42" s="35"/>
    </row>
    <row r="43" spans="1:9" s="9" customFormat="1" ht="15">
      <c r="A43" s="55" t="s">
        <v>90</v>
      </c>
      <c r="B43" s="54" t="s">
        <v>9</v>
      </c>
      <c r="C43" s="45"/>
      <c r="D43" s="158">
        <f>E43*G43</f>
        <v>158888.59</v>
      </c>
      <c r="E43" s="45">
        <f>F43*12</f>
        <v>28.44</v>
      </c>
      <c r="F43" s="43">
        <v>2.37</v>
      </c>
      <c r="G43" s="9">
        <v>5586.8</v>
      </c>
      <c r="H43" s="9">
        <v>1.07</v>
      </c>
      <c r="I43" s="35">
        <v>1.57</v>
      </c>
    </row>
    <row r="44" spans="1:9" s="9" customFormat="1" ht="15">
      <c r="A44" s="82" t="s">
        <v>91</v>
      </c>
      <c r="B44" s="83" t="s">
        <v>19</v>
      </c>
      <c r="C44" s="45"/>
      <c r="D44" s="80"/>
      <c r="E44" s="45"/>
      <c r="F44" s="45"/>
      <c r="I44" s="35"/>
    </row>
    <row r="45" spans="1:9" s="9" customFormat="1" ht="15">
      <c r="A45" s="82" t="s">
        <v>92</v>
      </c>
      <c r="B45" s="83" t="s">
        <v>14</v>
      </c>
      <c r="C45" s="45"/>
      <c r="D45" s="80"/>
      <c r="E45" s="45"/>
      <c r="F45" s="45"/>
      <c r="I45" s="35"/>
    </row>
    <row r="46" spans="1:9" s="9" customFormat="1" ht="15">
      <c r="A46" s="82" t="s">
        <v>93</v>
      </c>
      <c r="B46" s="83" t="s">
        <v>94</v>
      </c>
      <c r="C46" s="45"/>
      <c r="D46" s="80"/>
      <c r="E46" s="45"/>
      <c r="F46" s="45"/>
      <c r="I46" s="35"/>
    </row>
    <row r="47" spans="1:9" s="9" customFormat="1" ht="15">
      <c r="A47" s="82" t="s">
        <v>95</v>
      </c>
      <c r="B47" s="83" t="s">
        <v>96</v>
      </c>
      <c r="C47" s="45"/>
      <c r="D47" s="80"/>
      <c r="E47" s="45"/>
      <c r="F47" s="45"/>
      <c r="I47" s="35"/>
    </row>
    <row r="48" spans="1:9" s="9" customFormat="1" ht="15">
      <c r="A48" s="82" t="s">
        <v>97</v>
      </c>
      <c r="B48" s="83" t="s">
        <v>94</v>
      </c>
      <c r="C48" s="45"/>
      <c r="D48" s="80"/>
      <c r="E48" s="45"/>
      <c r="F48" s="45"/>
      <c r="I48" s="35"/>
    </row>
    <row r="49" spans="1:9" s="9" customFormat="1" ht="28.5">
      <c r="A49" s="55" t="s">
        <v>98</v>
      </c>
      <c r="B49" s="87" t="s">
        <v>29</v>
      </c>
      <c r="C49" s="45" t="s">
        <v>149</v>
      </c>
      <c r="D49" s="80">
        <f>(311073.02*1.086)+1000*3</f>
        <v>340825.3</v>
      </c>
      <c r="E49" s="45">
        <f>D49/G49</f>
        <v>61.01</v>
      </c>
      <c r="F49" s="43">
        <f>E49/12</f>
        <v>5.08</v>
      </c>
      <c r="G49" s="9">
        <v>5586.8</v>
      </c>
      <c r="H49" s="9">
        <v>1.07</v>
      </c>
      <c r="I49" s="35">
        <v>3.35</v>
      </c>
    </row>
    <row r="50" spans="1:9" s="9" customFormat="1" ht="25.5">
      <c r="A50" s="88" t="s">
        <v>99</v>
      </c>
      <c r="B50" s="89" t="s">
        <v>29</v>
      </c>
      <c r="C50" s="45"/>
      <c r="D50" s="80"/>
      <c r="E50" s="45"/>
      <c r="F50" s="45"/>
      <c r="I50" s="35"/>
    </row>
    <row r="51" spans="1:9" s="9" customFormat="1" ht="15">
      <c r="A51" s="88" t="s">
        <v>100</v>
      </c>
      <c r="B51" s="89" t="s">
        <v>101</v>
      </c>
      <c r="C51" s="45"/>
      <c r="D51" s="80"/>
      <c r="E51" s="45"/>
      <c r="F51" s="45"/>
      <c r="I51" s="35"/>
    </row>
    <row r="52" spans="1:9" s="9" customFormat="1" ht="15">
      <c r="A52" s="88" t="s">
        <v>102</v>
      </c>
      <c r="B52" s="89" t="s">
        <v>53</v>
      </c>
      <c r="C52" s="45"/>
      <c r="D52" s="80"/>
      <c r="E52" s="45"/>
      <c r="F52" s="45"/>
      <c r="I52" s="35"/>
    </row>
    <row r="53" spans="1:9" s="9" customFormat="1" ht="25.5">
      <c r="A53" s="88" t="s">
        <v>103</v>
      </c>
      <c r="B53" s="89" t="s">
        <v>14</v>
      </c>
      <c r="C53" s="45"/>
      <c r="D53" s="80"/>
      <c r="E53" s="45"/>
      <c r="F53" s="45"/>
      <c r="I53" s="35"/>
    </row>
    <row r="54" spans="1:9" s="9" customFormat="1" ht="18" customHeight="1">
      <c r="A54" s="88" t="s">
        <v>138</v>
      </c>
      <c r="B54" s="89" t="s">
        <v>14</v>
      </c>
      <c r="C54" s="83" t="s">
        <v>149</v>
      </c>
      <c r="D54" s="80"/>
      <c r="E54" s="45"/>
      <c r="F54" s="45"/>
      <c r="G54" s="9">
        <v>5586.8</v>
      </c>
      <c r="I54" s="35"/>
    </row>
    <row r="55" spans="1:10" s="10" customFormat="1" ht="30.75" customHeight="1">
      <c r="A55" s="55" t="s">
        <v>104</v>
      </c>
      <c r="B55" s="54" t="s">
        <v>7</v>
      </c>
      <c r="C55" s="79" t="s">
        <v>141</v>
      </c>
      <c r="D55" s="163">
        <v>2439.99</v>
      </c>
      <c r="E55" s="45">
        <f>D55/G55</f>
        <v>0.37</v>
      </c>
      <c r="F55" s="43">
        <f>E55/12</f>
        <v>0.03</v>
      </c>
      <c r="G55" s="9">
        <v>6522.8</v>
      </c>
      <c r="H55" s="9">
        <v>1.07</v>
      </c>
      <c r="I55" s="35">
        <v>0.02</v>
      </c>
      <c r="J55" s="10">
        <v>6522.8</v>
      </c>
    </row>
    <row r="56" spans="1:10" s="10" customFormat="1" ht="43.5" customHeight="1">
      <c r="A56" s="55" t="s">
        <v>139</v>
      </c>
      <c r="B56" s="54" t="s">
        <v>7</v>
      </c>
      <c r="C56" s="48" t="s">
        <v>140</v>
      </c>
      <c r="D56" s="163">
        <v>20333.41</v>
      </c>
      <c r="E56" s="45">
        <f>D56/G56</f>
        <v>3.12</v>
      </c>
      <c r="F56" s="43">
        <f>E56/12</f>
        <v>0.26</v>
      </c>
      <c r="G56" s="9">
        <v>6522.8</v>
      </c>
      <c r="H56" s="9">
        <v>1.07</v>
      </c>
      <c r="I56" s="35">
        <v>0.04</v>
      </c>
      <c r="J56" s="10">
        <v>6522.8</v>
      </c>
    </row>
    <row r="57" spans="1:9" s="10" customFormat="1" ht="30">
      <c r="A57" s="55" t="s">
        <v>20</v>
      </c>
      <c r="B57" s="54"/>
      <c r="C57" s="11" t="s">
        <v>153</v>
      </c>
      <c r="D57" s="57">
        <f>E57*G57</f>
        <v>14749.15</v>
      </c>
      <c r="E57" s="45">
        <f>F57*12</f>
        <v>2.64</v>
      </c>
      <c r="F57" s="43">
        <v>0.22</v>
      </c>
      <c r="G57" s="9">
        <v>5586.8</v>
      </c>
      <c r="H57" s="9">
        <v>1.07</v>
      </c>
      <c r="I57" s="35">
        <v>0.14</v>
      </c>
    </row>
    <row r="58" spans="1:9" s="10" customFormat="1" ht="25.5">
      <c r="A58" s="88" t="s">
        <v>105</v>
      </c>
      <c r="B58" s="90" t="s">
        <v>59</v>
      </c>
      <c r="C58" s="11"/>
      <c r="D58" s="57"/>
      <c r="E58" s="45"/>
      <c r="F58" s="45"/>
      <c r="G58" s="9"/>
      <c r="H58" s="9"/>
      <c r="I58" s="35"/>
    </row>
    <row r="59" spans="1:9" s="10" customFormat="1" ht="15">
      <c r="A59" s="88" t="s">
        <v>106</v>
      </c>
      <c r="B59" s="90" t="s">
        <v>59</v>
      </c>
      <c r="C59" s="11"/>
      <c r="D59" s="57"/>
      <c r="E59" s="45"/>
      <c r="F59" s="45"/>
      <c r="G59" s="9"/>
      <c r="H59" s="9"/>
      <c r="I59" s="35"/>
    </row>
    <row r="60" spans="1:9" s="10" customFormat="1" ht="15">
      <c r="A60" s="88" t="s">
        <v>107</v>
      </c>
      <c r="B60" s="90" t="s">
        <v>53</v>
      </c>
      <c r="C60" s="11"/>
      <c r="D60" s="57"/>
      <c r="E60" s="45"/>
      <c r="F60" s="45"/>
      <c r="G60" s="9"/>
      <c r="H60" s="9"/>
      <c r="I60" s="35"/>
    </row>
    <row r="61" spans="1:9" s="10" customFormat="1" ht="15">
      <c r="A61" s="88" t="s">
        <v>108</v>
      </c>
      <c r="B61" s="90" t="s">
        <v>59</v>
      </c>
      <c r="C61" s="11"/>
      <c r="D61" s="57"/>
      <c r="E61" s="45"/>
      <c r="F61" s="45"/>
      <c r="G61" s="9"/>
      <c r="H61" s="9"/>
      <c r="I61" s="35"/>
    </row>
    <row r="62" spans="1:9" s="10" customFormat="1" ht="25.5">
      <c r="A62" s="88" t="s">
        <v>109</v>
      </c>
      <c r="B62" s="90" t="s">
        <v>59</v>
      </c>
      <c r="C62" s="11"/>
      <c r="D62" s="57"/>
      <c r="E62" s="45"/>
      <c r="F62" s="45"/>
      <c r="G62" s="9"/>
      <c r="H62" s="9"/>
      <c r="I62" s="35"/>
    </row>
    <row r="63" spans="1:9" s="10" customFormat="1" ht="15">
      <c r="A63" s="88" t="s">
        <v>110</v>
      </c>
      <c r="B63" s="90" t="s">
        <v>59</v>
      </c>
      <c r="C63" s="11"/>
      <c r="D63" s="57"/>
      <c r="E63" s="45"/>
      <c r="F63" s="45"/>
      <c r="G63" s="9"/>
      <c r="H63" s="9"/>
      <c r="I63" s="35"/>
    </row>
    <row r="64" spans="1:9" s="10" customFormat="1" ht="25.5">
      <c r="A64" s="88" t="s">
        <v>111</v>
      </c>
      <c r="B64" s="90" t="s">
        <v>59</v>
      </c>
      <c r="C64" s="11"/>
      <c r="D64" s="57"/>
      <c r="E64" s="45"/>
      <c r="F64" s="45"/>
      <c r="G64" s="9"/>
      <c r="H64" s="9"/>
      <c r="I64" s="35"/>
    </row>
    <row r="65" spans="1:9" s="10" customFormat="1" ht="15">
      <c r="A65" s="88" t="s">
        <v>112</v>
      </c>
      <c r="B65" s="90" t="s">
        <v>59</v>
      </c>
      <c r="C65" s="11"/>
      <c r="D65" s="57"/>
      <c r="E65" s="45"/>
      <c r="F65" s="45"/>
      <c r="G65" s="9"/>
      <c r="H65" s="9"/>
      <c r="I65" s="35"/>
    </row>
    <row r="66" spans="1:9" s="97" customFormat="1" ht="15">
      <c r="A66" s="94" t="s">
        <v>113</v>
      </c>
      <c r="B66" s="95" t="s">
        <v>59</v>
      </c>
      <c r="C66" s="11"/>
      <c r="D66" s="57"/>
      <c r="E66" s="58"/>
      <c r="F66" s="58"/>
      <c r="G66" s="71"/>
      <c r="H66" s="71"/>
      <c r="I66" s="37"/>
    </row>
    <row r="67" spans="1:9" s="132" customFormat="1" ht="30">
      <c r="A67" s="98" t="s">
        <v>171</v>
      </c>
      <c r="B67" s="99"/>
      <c r="C67" s="11"/>
      <c r="D67" s="57">
        <v>92880</v>
      </c>
      <c r="E67" s="129">
        <f>D67/G67</f>
        <v>16.62</v>
      </c>
      <c r="F67" s="142">
        <f>E67/12</f>
        <v>1.39</v>
      </c>
      <c r="G67" s="26">
        <v>5586.8</v>
      </c>
      <c r="H67" s="26"/>
      <c r="I67" s="37"/>
    </row>
    <row r="68" spans="1:10" s="71" customFormat="1" ht="16.5" customHeight="1">
      <c r="A68" s="98" t="s">
        <v>22</v>
      </c>
      <c r="B68" s="99" t="s">
        <v>23</v>
      </c>
      <c r="C68" s="14" t="s">
        <v>154</v>
      </c>
      <c r="D68" s="57">
        <f>E68*G68</f>
        <v>6261.89</v>
      </c>
      <c r="E68" s="58">
        <f>F68*12</f>
        <v>0.96</v>
      </c>
      <c r="F68" s="43">
        <v>0.08</v>
      </c>
      <c r="G68" s="71">
        <v>6522.8</v>
      </c>
      <c r="H68" s="71">
        <v>1.07</v>
      </c>
      <c r="I68" s="37">
        <v>0.03</v>
      </c>
      <c r="J68" s="71">
        <v>6522.8</v>
      </c>
    </row>
    <row r="69" spans="1:10" s="71" customFormat="1" ht="15">
      <c r="A69" s="98" t="s">
        <v>24</v>
      </c>
      <c r="B69" s="100" t="s">
        <v>25</v>
      </c>
      <c r="C69" s="11" t="s">
        <v>154</v>
      </c>
      <c r="D69" s="57">
        <f>E69*G69</f>
        <v>3913.68</v>
      </c>
      <c r="E69" s="58">
        <f>12*F69</f>
        <v>0.6</v>
      </c>
      <c r="F69" s="43">
        <v>0.05</v>
      </c>
      <c r="G69" s="71">
        <v>6522.8</v>
      </c>
      <c r="H69" s="71">
        <v>1.07</v>
      </c>
      <c r="I69" s="37">
        <v>0.02</v>
      </c>
      <c r="J69" s="71">
        <v>6522.8</v>
      </c>
    </row>
    <row r="70" spans="1:10" s="102" customFormat="1" ht="30">
      <c r="A70" s="98" t="s">
        <v>21</v>
      </c>
      <c r="B70" s="99"/>
      <c r="C70" s="96">
        <v>0</v>
      </c>
      <c r="D70" s="57">
        <v>0</v>
      </c>
      <c r="E70" s="58">
        <f>D70/G70</f>
        <v>0</v>
      </c>
      <c r="F70" s="58">
        <f>E70/12</f>
        <v>0</v>
      </c>
      <c r="G70" s="71">
        <v>6522.8</v>
      </c>
      <c r="H70" s="71">
        <v>1.07</v>
      </c>
      <c r="I70" s="37">
        <v>0.03</v>
      </c>
      <c r="J70" s="102">
        <v>6522.8</v>
      </c>
    </row>
    <row r="71" spans="1:9" s="102" customFormat="1" ht="21.75" customHeight="1">
      <c r="A71" s="98" t="s">
        <v>32</v>
      </c>
      <c r="B71" s="99"/>
      <c r="C71" s="12" t="s">
        <v>155</v>
      </c>
      <c r="D71" s="155">
        <f>SUM(D72:D86)</f>
        <v>39891.16</v>
      </c>
      <c r="E71" s="58">
        <f>SUM(E72:E83)</f>
        <v>0</v>
      </c>
      <c r="F71" s="58">
        <f>SUM(F72:F83)</f>
        <v>0</v>
      </c>
      <c r="G71" s="71">
        <v>5586.8</v>
      </c>
      <c r="H71" s="71">
        <v>1.07</v>
      </c>
      <c r="I71" s="37">
        <v>0.62</v>
      </c>
    </row>
    <row r="72" spans="1:10" s="97" customFormat="1" ht="15">
      <c r="A72" s="103" t="s">
        <v>142</v>
      </c>
      <c r="B72" s="104" t="s">
        <v>14</v>
      </c>
      <c r="C72" s="15"/>
      <c r="D72" s="153">
        <v>518.76</v>
      </c>
      <c r="E72" s="65"/>
      <c r="F72" s="65"/>
      <c r="G72" s="71">
        <v>6522.8</v>
      </c>
      <c r="H72" s="71">
        <v>1.07</v>
      </c>
      <c r="I72" s="37">
        <v>0.01</v>
      </c>
      <c r="J72" s="97">
        <v>6522.8</v>
      </c>
    </row>
    <row r="73" spans="1:10" s="97" customFormat="1" ht="15">
      <c r="A73" s="103" t="s">
        <v>15</v>
      </c>
      <c r="B73" s="104" t="s">
        <v>19</v>
      </c>
      <c r="C73" s="15"/>
      <c r="D73" s="153">
        <v>1646.67</v>
      </c>
      <c r="E73" s="65"/>
      <c r="F73" s="65"/>
      <c r="G73" s="71">
        <v>6522.8</v>
      </c>
      <c r="H73" s="71">
        <v>1.07</v>
      </c>
      <c r="I73" s="37">
        <v>0.01</v>
      </c>
      <c r="J73" s="97">
        <v>6522.8</v>
      </c>
    </row>
    <row r="74" spans="1:9" s="97" customFormat="1" ht="15">
      <c r="A74" s="103" t="s">
        <v>66</v>
      </c>
      <c r="B74" s="105" t="s">
        <v>14</v>
      </c>
      <c r="C74" s="15"/>
      <c r="D74" s="153">
        <v>2934.22</v>
      </c>
      <c r="E74" s="65"/>
      <c r="F74" s="65"/>
      <c r="G74" s="71">
        <v>5586.8</v>
      </c>
      <c r="H74" s="71"/>
      <c r="I74" s="37"/>
    </row>
    <row r="75" spans="1:9" s="97" customFormat="1" ht="15">
      <c r="A75" s="103" t="s">
        <v>42</v>
      </c>
      <c r="B75" s="104" t="s">
        <v>14</v>
      </c>
      <c r="C75" s="16"/>
      <c r="D75" s="154">
        <v>3138</v>
      </c>
      <c r="E75" s="65"/>
      <c r="F75" s="65"/>
      <c r="G75" s="71">
        <v>5586.8</v>
      </c>
      <c r="H75" s="71"/>
      <c r="I75" s="37"/>
    </row>
    <row r="76" spans="1:9" s="97" customFormat="1" ht="15">
      <c r="A76" s="103" t="s">
        <v>16</v>
      </c>
      <c r="B76" s="104" t="s">
        <v>14</v>
      </c>
      <c r="C76" s="16"/>
      <c r="D76" s="154">
        <v>9326</v>
      </c>
      <c r="E76" s="65"/>
      <c r="F76" s="65"/>
      <c r="G76" s="71">
        <v>5586.8</v>
      </c>
      <c r="H76" s="71"/>
      <c r="I76" s="37"/>
    </row>
    <row r="77" spans="1:9" s="97" customFormat="1" ht="15">
      <c r="A77" s="103" t="s">
        <v>17</v>
      </c>
      <c r="B77" s="104" t="s">
        <v>14</v>
      </c>
      <c r="C77" s="15"/>
      <c r="D77" s="153">
        <v>1097.78</v>
      </c>
      <c r="E77" s="65"/>
      <c r="F77" s="65"/>
      <c r="G77" s="71">
        <v>5586.8</v>
      </c>
      <c r="H77" s="71">
        <v>1.07</v>
      </c>
      <c r="I77" s="37">
        <v>0.03</v>
      </c>
    </row>
    <row r="78" spans="1:10" s="97" customFormat="1" ht="15">
      <c r="A78" s="103" t="s">
        <v>40</v>
      </c>
      <c r="B78" s="104" t="s">
        <v>14</v>
      </c>
      <c r="C78" s="15"/>
      <c r="D78" s="164">
        <v>1568.97</v>
      </c>
      <c r="E78" s="65"/>
      <c r="F78" s="65"/>
      <c r="G78" s="71">
        <v>5586.8</v>
      </c>
      <c r="H78" s="71">
        <v>1.07</v>
      </c>
      <c r="I78" s="37">
        <v>0.1</v>
      </c>
      <c r="J78" s="97">
        <v>6522.8</v>
      </c>
    </row>
    <row r="79" spans="1:9" s="97" customFormat="1" ht="15">
      <c r="A79" s="103" t="s">
        <v>41</v>
      </c>
      <c r="B79" s="104" t="s">
        <v>19</v>
      </c>
      <c r="C79" s="15"/>
      <c r="D79" s="59">
        <v>0</v>
      </c>
      <c r="E79" s="65"/>
      <c r="F79" s="65"/>
      <c r="G79" s="71">
        <v>5586.8</v>
      </c>
      <c r="H79" s="71">
        <v>1.07</v>
      </c>
      <c r="I79" s="37">
        <v>0.01</v>
      </c>
    </row>
    <row r="80" spans="1:9" s="97" customFormat="1" ht="25.5">
      <c r="A80" s="103" t="s">
        <v>18</v>
      </c>
      <c r="B80" s="104" t="s">
        <v>14</v>
      </c>
      <c r="C80" s="15"/>
      <c r="D80" s="52">
        <v>7161.73</v>
      </c>
      <c r="E80" s="65"/>
      <c r="F80" s="65"/>
      <c r="G80" s="71">
        <v>6522.8</v>
      </c>
      <c r="H80" s="71">
        <v>1.07</v>
      </c>
      <c r="I80" s="37">
        <v>0.01</v>
      </c>
    </row>
    <row r="81" spans="1:7" s="135" customFormat="1" ht="27" customHeight="1">
      <c r="A81" s="103" t="s">
        <v>172</v>
      </c>
      <c r="B81" s="104" t="s">
        <v>14</v>
      </c>
      <c r="C81" s="15"/>
      <c r="D81" s="52">
        <v>1709.69</v>
      </c>
      <c r="E81" s="133"/>
      <c r="F81" s="134"/>
      <c r="G81" s="26"/>
    </row>
    <row r="82" spans="1:9" s="97" customFormat="1" ht="15">
      <c r="A82" s="103" t="s">
        <v>143</v>
      </c>
      <c r="B82" s="104" t="s">
        <v>14</v>
      </c>
      <c r="C82" s="50"/>
      <c r="D82" s="52">
        <v>10789.34</v>
      </c>
      <c r="E82" s="65"/>
      <c r="F82" s="65"/>
      <c r="G82" s="71">
        <v>6522.8</v>
      </c>
      <c r="H82" s="71">
        <v>1.07</v>
      </c>
      <c r="I82" s="37">
        <v>0.06</v>
      </c>
    </row>
    <row r="83" spans="1:9" s="97" customFormat="1" ht="25.5">
      <c r="A83" s="103" t="s">
        <v>135</v>
      </c>
      <c r="B83" s="105" t="s">
        <v>47</v>
      </c>
      <c r="C83" s="51"/>
      <c r="D83" s="59">
        <v>0</v>
      </c>
      <c r="E83" s="65"/>
      <c r="F83" s="65"/>
      <c r="G83" s="71">
        <v>5586.8</v>
      </c>
      <c r="H83" s="71"/>
      <c r="I83" s="37"/>
    </row>
    <row r="84" spans="1:9" s="97" customFormat="1" ht="25.5">
      <c r="A84" s="103" t="s">
        <v>136</v>
      </c>
      <c r="B84" s="105" t="s">
        <v>47</v>
      </c>
      <c r="C84" s="51"/>
      <c r="D84" s="60">
        <v>0</v>
      </c>
      <c r="E84" s="70"/>
      <c r="F84" s="70"/>
      <c r="G84" s="71">
        <v>6522.8</v>
      </c>
      <c r="H84" s="71"/>
      <c r="I84" s="37"/>
    </row>
    <row r="85" spans="1:9" s="97" customFormat="1" ht="15">
      <c r="A85" s="69" t="s">
        <v>180</v>
      </c>
      <c r="B85" s="106" t="s">
        <v>47</v>
      </c>
      <c r="C85" s="51"/>
      <c r="D85" s="60">
        <v>0</v>
      </c>
      <c r="E85" s="70"/>
      <c r="F85" s="70"/>
      <c r="G85" s="71">
        <v>5586.8</v>
      </c>
      <c r="H85" s="71"/>
      <c r="I85" s="37"/>
    </row>
    <row r="86" spans="1:9" s="97" customFormat="1" ht="15">
      <c r="A86" s="103" t="s">
        <v>115</v>
      </c>
      <c r="B86" s="95" t="s">
        <v>14</v>
      </c>
      <c r="C86" s="45"/>
      <c r="D86" s="60">
        <v>0</v>
      </c>
      <c r="E86" s="70"/>
      <c r="F86" s="70"/>
      <c r="G86" s="71">
        <v>6522.8</v>
      </c>
      <c r="H86" s="71"/>
      <c r="I86" s="37"/>
    </row>
    <row r="87" spans="1:9" s="102" customFormat="1" ht="30">
      <c r="A87" s="98" t="s">
        <v>34</v>
      </c>
      <c r="B87" s="99"/>
      <c r="C87" s="45" t="s">
        <v>156</v>
      </c>
      <c r="D87" s="58">
        <f>SUM(D88:D92)</f>
        <v>0</v>
      </c>
      <c r="E87" s="58">
        <f>SUM(E88:E92)</f>
        <v>0</v>
      </c>
      <c r="F87" s="58">
        <f>SUM(F88:F92)</f>
        <v>0</v>
      </c>
      <c r="G87" s="71">
        <v>5586.8</v>
      </c>
      <c r="H87" s="71">
        <v>1.07</v>
      </c>
      <c r="I87" s="37">
        <v>0.06</v>
      </c>
    </row>
    <row r="88" spans="1:9" s="97" customFormat="1" ht="25.5">
      <c r="A88" s="103" t="s">
        <v>44</v>
      </c>
      <c r="B88" s="104" t="s">
        <v>45</v>
      </c>
      <c r="C88" s="50"/>
      <c r="D88" s="59">
        <v>0</v>
      </c>
      <c r="E88" s="65">
        <f>F88*12</f>
        <v>0</v>
      </c>
      <c r="F88" s="65">
        <v>0</v>
      </c>
      <c r="G88" s="71">
        <v>5586.8</v>
      </c>
      <c r="H88" s="71">
        <v>1.07</v>
      </c>
      <c r="I88" s="37">
        <v>0</v>
      </c>
    </row>
    <row r="89" spans="1:9" s="97" customFormat="1" ht="15">
      <c r="A89" s="103" t="s">
        <v>116</v>
      </c>
      <c r="B89" s="105" t="s">
        <v>14</v>
      </c>
      <c r="C89" s="50"/>
      <c r="D89" s="59">
        <f>E89*G89</f>
        <v>0</v>
      </c>
      <c r="E89" s="65">
        <f>F89*12</f>
        <v>0</v>
      </c>
      <c r="F89" s="65">
        <v>0</v>
      </c>
      <c r="G89" s="71">
        <v>5586.8</v>
      </c>
      <c r="H89" s="71">
        <v>1.07</v>
      </c>
      <c r="I89" s="37">
        <v>0</v>
      </c>
    </row>
    <row r="90" spans="1:9" s="97" customFormat="1" ht="25.5">
      <c r="A90" s="103" t="s">
        <v>114</v>
      </c>
      <c r="B90" s="105" t="s">
        <v>46</v>
      </c>
      <c r="C90" s="50"/>
      <c r="D90" s="59">
        <f>E90*G90</f>
        <v>0</v>
      </c>
      <c r="E90" s="65">
        <f>F90*12</f>
        <v>0</v>
      </c>
      <c r="F90" s="65">
        <v>0</v>
      </c>
      <c r="G90" s="71">
        <v>5586.8</v>
      </c>
      <c r="H90" s="71">
        <v>1.07</v>
      </c>
      <c r="I90" s="37">
        <v>0</v>
      </c>
    </row>
    <row r="91" spans="1:9" s="97" customFormat="1" ht="15">
      <c r="A91" s="73" t="s">
        <v>181</v>
      </c>
      <c r="B91" s="65"/>
      <c r="C91" s="50"/>
      <c r="D91" s="65">
        <v>0</v>
      </c>
      <c r="E91" s="65"/>
      <c r="F91" s="65"/>
      <c r="G91" s="71">
        <v>6522.8</v>
      </c>
      <c r="H91" s="71">
        <v>1.07</v>
      </c>
      <c r="I91" s="37">
        <v>0.03</v>
      </c>
    </row>
    <row r="92" spans="1:9" s="97" customFormat="1" ht="15">
      <c r="A92" s="103" t="s">
        <v>117</v>
      </c>
      <c r="B92" s="105" t="s">
        <v>14</v>
      </c>
      <c r="C92" s="79"/>
      <c r="D92" s="59">
        <f>E92*G92</f>
        <v>0</v>
      </c>
      <c r="E92" s="65">
        <f>F92*12</f>
        <v>0</v>
      </c>
      <c r="F92" s="65">
        <v>0</v>
      </c>
      <c r="G92" s="71">
        <v>6522.8</v>
      </c>
      <c r="H92" s="71">
        <v>1.07</v>
      </c>
      <c r="I92" s="37">
        <v>0</v>
      </c>
    </row>
    <row r="93" spans="1:9" s="97" customFormat="1" ht="30">
      <c r="A93" s="98" t="s">
        <v>35</v>
      </c>
      <c r="B93" s="104"/>
      <c r="C93" s="79" t="s">
        <v>157</v>
      </c>
      <c r="D93" s="58">
        <f>SUM(D94:D97)</f>
        <v>0</v>
      </c>
      <c r="E93" s="58">
        <v>0</v>
      </c>
      <c r="F93" s="58">
        <v>0</v>
      </c>
      <c r="G93" s="71">
        <v>5586.8</v>
      </c>
      <c r="H93" s="71">
        <v>1.07</v>
      </c>
      <c r="I93" s="37">
        <v>0.04</v>
      </c>
    </row>
    <row r="94" spans="1:9" s="97" customFormat="1" ht="15">
      <c r="A94" s="103" t="s">
        <v>118</v>
      </c>
      <c r="B94" s="104" t="s">
        <v>14</v>
      </c>
      <c r="C94" s="45"/>
      <c r="D94" s="60">
        <v>0</v>
      </c>
      <c r="E94" s="58"/>
      <c r="F94" s="58"/>
      <c r="G94" s="71">
        <v>6522.8</v>
      </c>
      <c r="H94" s="71"/>
      <c r="I94" s="37"/>
    </row>
    <row r="95" spans="1:9" s="97" customFormat="1" ht="15">
      <c r="A95" s="69" t="s">
        <v>182</v>
      </c>
      <c r="B95" s="70"/>
      <c r="C95" s="79"/>
      <c r="D95" s="60">
        <v>0</v>
      </c>
      <c r="E95" s="65"/>
      <c r="F95" s="65"/>
      <c r="G95" s="71">
        <v>6522.8</v>
      </c>
      <c r="H95" s="71">
        <v>1.07</v>
      </c>
      <c r="I95" s="37">
        <v>0.03</v>
      </c>
    </row>
    <row r="96" spans="1:9" s="97" customFormat="1" ht="15">
      <c r="A96" s="103" t="s">
        <v>119</v>
      </c>
      <c r="B96" s="105" t="s">
        <v>46</v>
      </c>
      <c r="C96" s="79"/>
      <c r="D96" s="59">
        <f>E96*G96</f>
        <v>0</v>
      </c>
      <c r="E96" s="65">
        <f>F96*12</f>
        <v>0</v>
      </c>
      <c r="F96" s="65">
        <v>0</v>
      </c>
      <c r="G96" s="71">
        <v>5586.8</v>
      </c>
      <c r="H96" s="71">
        <v>1.07</v>
      </c>
      <c r="I96" s="37">
        <v>0</v>
      </c>
    </row>
    <row r="97" spans="1:9" s="97" customFormat="1" ht="25.5">
      <c r="A97" s="103" t="s">
        <v>120</v>
      </c>
      <c r="B97" s="105" t="s">
        <v>47</v>
      </c>
      <c r="C97" s="11"/>
      <c r="D97" s="60">
        <v>0</v>
      </c>
      <c r="E97" s="70"/>
      <c r="F97" s="70"/>
      <c r="G97" s="71">
        <v>6522.8</v>
      </c>
      <c r="H97" s="71"/>
      <c r="I97" s="37"/>
    </row>
    <row r="98" spans="1:9" s="97" customFormat="1" ht="15">
      <c r="A98" s="98" t="s">
        <v>121</v>
      </c>
      <c r="B98" s="104"/>
      <c r="C98" s="11" t="s">
        <v>158</v>
      </c>
      <c r="D98" s="155">
        <f>SUM(D99:D104)</f>
        <v>22448.6</v>
      </c>
      <c r="E98" s="58">
        <f>SUM(E99:E104)</f>
        <v>0</v>
      </c>
      <c r="F98" s="58">
        <f>SUM(F99:F104)</f>
        <v>0</v>
      </c>
      <c r="G98" s="71">
        <v>5586.8</v>
      </c>
      <c r="H98" s="71">
        <v>1.07</v>
      </c>
      <c r="I98" s="37">
        <v>0.24</v>
      </c>
    </row>
    <row r="99" spans="1:9" s="97" customFormat="1" ht="15">
      <c r="A99" s="103" t="s">
        <v>122</v>
      </c>
      <c r="B99" s="104" t="s">
        <v>7</v>
      </c>
      <c r="C99" s="11"/>
      <c r="D99" s="59">
        <v>0</v>
      </c>
      <c r="E99" s="65"/>
      <c r="F99" s="65"/>
      <c r="G99" s="71">
        <v>5586.8</v>
      </c>
      <c r="H99" s="71">
        <v>1.07</v>
      </c>
      <c r="I99" s="37">
        <v>0.16</v>
      </c>
    </row>
    <row r="100" spans="1:9" s="97" customFormat="1" ht="38.25">
      <c r="A100" s="103" t="s">
        <v>123</v>
      </c>
      <c r="B100" s="104" t="s">
        <v>14</v>
      </c>
      <c r="C100" s="11"/>
      <c r="D100" s="52">
        <v>16522.04</v>
      </c>
      <c r="E100" s="65"/>
      <c r="F100" s="65"/>
      <c r="G100" s="71">
        <v>5586.8</v>
      </c>
      <c r="H100" s="71">
        <v>1.07</v>
      </c>
      <c r="I100" s="37">
        <v>0.01</v>
      </c>
    </row>
    <row r="101" spans="1:9" s="97" customFormat="1" ht="38.25">
      <c r="A101" s="103" t="s">
        <v>124</v>
      </c>
      <c r="B101" s="104" t="s">
        <v>14</v>
      </c>
      <c r="C101" s="11"/>
      <c r="D101" s="52">
        <v>1093.4</v>
      </c>
      <c r="E101" s="65"/>
      <c r="F101" s="65"/>
      <c r="G101" s="71">
        <v>6522.8</v>
      </c>
      <c r="H101" s="71">
        <v>1.07</v>
      </c>
      <c r="I101" s="37">
        <v>0</v>
      </c>
    </row>
    <row r="102" spans="1:9" s="97" customFormat="1" ht="25.5">
      <c r="A102" s="103" t="s">
        <v>49</v>
      </c>
      <c r="B102" s="104" t="s">
        <v>10</v>
      </c>
      <c r="C102" s="11"/>
      <c r="D102" s="59">
        <f>E102*G102</f>
        <v>0</v>
      </c>
      <c r="E102" s="65"/>
      <c r="F102" s="65"/>
      <c r="G102" s="71">
        <v>5586.8</v>
      </c>
      <c r="H102" s="71">
        <v>1.07</v>
      </c>
      <c r="I102" s="37">
        <v>0</v>
      </c>
    </row>
    <row r="103" spans="1:9" s="97" customFormat="1" ht="15">
      <c r="A103" s="103" t="s">
        <v>37</v>
      </c>
      <c r="B103" s="105" t="s">
        <v>125</v>
      </c>
      <c r="C103" s="11"/>
      <c r="D103" s="52">
        <v>4833.16</v>
      </c>
      <c r="E103" s="65"/>
      <c r="F103" s="65"/>
      <c r="G103" s="71">
        <v>5586.8</v>
      </c>
      <c r="H103" s="71">
        <v>1.07</v>
      </c>
      <c r="I103" s="37">
        <v>0</v>
      </c>
    </row>
    <row r="104" spans="1:9" s="97" customFormat="1" ht="51">
      <c r="A104" s="103" t="s">
        <v>126</v>
      </c>
      <c r="B104" s="105" t="s">
        <v>59</v>
      </c>
      <c r="C104" s="11"/>
      <c r="D104" s="59">
        <v>0</v>
      </c>
      <c r="E104" s="65"/>
      <c r="F104" s="65"/>
      <c r="G104" s="71">
        <v>5586.8</v>
      </c>
      <c r="H104" s="71">
        <v>1.07</v>
      </c>
      <c r="I104" s="37">
        <v>0</v>
      </c>
    </row>
    <row r="105" spans="1:9" s="97" customFormat="1" ht="15">
      <c r="A105" s="98" t="s">
        <v>36</v>
      </c>
      <c r="B105" s="104"/>
      <c r="C105" s="11" t="s">
        <v>159</v>
      </c>
      <c r="D105" s="155">
        <f>D106</f>
        <v>0</v>
      </c>
      <c r="E105" s="58"/>
      <c r="F105" s="58"/>
      <c r="G105" s="71">
        <v>5586.8</v>
      </c>
      <c r="H105" s="71">
        <v>1.07</v>
      </c>
      <c r="I105" s="37">
        <v>0.11</v>
      </c>
    </row>
    <row r="106" spans="1:9" s="97" customFormat="1" ht="15">
      <c r="A106" s="103" t="s">
        <v>33</v>
      </c>
      <c r="B106" s="104" t="s">
        <v>14</v>
      </c>
      <c r="C106" s="12"/>
      <c r="D106" s="52">
        <v>0</v>
      </c>
      <c r="E106" s="65"/>
      <c r="F106" s="65"/>
      <c r="G106" s="71">
        <v>5586.8</v>
      </c>
      <c r="H106" s="71">
        <v>1.07</v>
      </c>
      <c r="I106" s="37">
        <v>0.01</v>
      </c>
    </row>
    <row r="107" spans="1:9" s="71" customFormat="1" ht="15">
      <c r="A107" s="98" t="s">
        <v>39</v>
      </c>
      <c r="B107" s="99"/>
      <c r="C107" s="12" t="s">
        <v>160</v>
      </c>
      <c r="D107" s="155">
        <f>D108+D109</f>
        <v>28080</v>
      </c>
      <c r="E107" s="58">
        <f>E108+E109</f>
        <v>0</v>
      </c>
      <c r="F107" s="58">
        <f>F108+F109</f>
        <v>0</v>
      </c>
      <c r="G107" s="71">
        <v>5586.8</v>
      </c>
      <c r="H107" s="71">
        <v>1.07</v>
      </c>
      <c r="I107" s="37">
        <v>0.63</v>
      </c>
    </row>
    <row r="108" spans="1:9" s="97" customFormat="1" ht="40.5" customHeight="1">
      <c r="A108" s="94" t="s">
        <v>127</v>
      </c>
      <c r="B108" s="105" t="s">
        <v>19</v>
      </c>
      <c r="C108" s="50"/>
      <c r="D108" s="52">
        <v>28080</v>
      </c>
      <c r="E108" s="65"/>
      <c r="F108" s="65"/>
      <c r="G108" s="71">
        <v>5586.8</v>
      </c>
      <c r="H108" s="71">
        <v>1.07</v>
      </c>
      <c r="I108" s="37">
        <v>0.02</v>
      </c>
    </row>
    <row r="109" spans="1:9" s="97" customFormat="1" ht="15">
      <c r="A109" s="94" t="s">
        <v>183</v>
      </c>
      <c r="B109" s="105" t="s">
        <v>59</v>
      </c>
      <c r="C109" s="12"/>
      <c r="D109" s="52">
        <v>0</v>
      </c>
      <c r="E109" s="65"/>
      <c r="F109" s="65"/>
      <c r="G109" s="71">
        <v>5586.8</v>
      </c>
      <c r="H109" s="71">
        <v>1.07</v>
      </c>
      <c r="I109" s="37">
        <v>0.61</v>
      </c>
    </row>
    <row r="110" spans="1:9" s="71" customFormat="1" ht="15">
      <c r="A110" s="107" t="s">
        <v>38</v>
      </c>
      <c r="B110" s="96"/>
      <c r="C110" s="12" t="s">
        <v>161</v>
      </c>
      <c r="D110" s="155">
        <f>D111+D112+D113</f>
        <v>0</v>
      </c>
      <c r="E110" s="58">
        <f>E111+E112+E113</f>
        <v>0</v>
      </c>
      <c r="F110" s="58">
        <f>F111+F112+F113</f>
        <v>0</v>
      </c>
      <c r="G110" s="71">
        <v>5586.8</v>
      </c>
      <c r="H110" s="71">
        <v>1.07</v>
      </c>
      <c r="I110" s="37">
        <v>0.16</v>
      </c>
    </row>
    <row r="111" spans="1:9" s="97" customFormat="1" ht="15">
      <c r="A111" s="73" t="s">
        <v>67</v>
      </c>
      <c r="B111" s="65" t="s">
        <v>43</v>
      </c>
      <c r="C111" s="65"/>
      <c r="D111" s="153">
        <v>0</v>
      </c>
      <c r="E111" s="65"/>
      <c r="F111" s="65"/>
      <c r="G111" s="71">
        <v>5586.8</v>
      </c>
      <c r="H111" s="71">
        <v>1.07</v>
      </c>
      <c r="I111" s="37">
        <v>0.04</v>
      </c>
    </row>
    <row r="112" spans="1:9" s="97" customFormat="1" ht="15">
      <c r="A112" s="73" t="s">
        <v>50</v>
      </c>
      <c r="B112" s="65" t="s">
        <v>43</v>
      </c>
      <c r="C112" s="65"/>
      <c r="D112" s="59">
        <v>0</v>
      </c>
      <c r="E112" s="65"/>
      <c r="F112" s="65"/>
      <c r="G112" s="71">
        <v>5586.8</v>
      </c>
      <c r="H112" s="71">
        <v>1.07</v>
      </c>
      <c r="I112" s="37">
        <v>0.12</v>
      </c>
    </row>
    <row r="113" spans="1:9" s="97" customFormat="1" ht="15">
      <c r="A113" s="73" t="s">
        <v>48</v>
      </c>
      <c r="B113" s="65" t="s">
        <v>14</v>
      </c>
      <c r="C113" s="65"/>
      <c r="D113" s="59">
        <f>E113*G113</f>
        <v>0</v>
      </c>
      <c r="E113" s="65">
        <f>F113*12</f>
        <v>0</v>
      </c>
      <c r="F113" s="65">
        <v>0</v>
      </c>
      <c r="G113" s="71">
        <v>5586.8</v>
      </c>
      <c r="H113" s="71">
        <v>1.07</v>
      </c>
      <c r="I113" s="37">
        <v>0</v>
      </c>
    </row>
    <row r="114" spans="1:9" s="71" customFormat="1" ht="117" customHeight="1">
      <c r="A114" s="98" t="s">
        <v>187</v>
      </c>
      <c r="B114" s="96" t="s">
        <v>10</v>
      </c>
      <c r="C114" s="96"/>
      <c r="D114" s="101">
        <v>50000</v>
      </c>
      <c r="E114" s="101">
        <f aca="true" t="shared" si="0" ref="E114:E119">D114/G114</f>
        <v>8.95</v>
      </c>
      <c r="F114" s="101">
        <f aca="true" t="shared" si="1" ref="F114:F119">E114/12</f>
        <v>0.75</v>
      </c>
      <c r="G114" s="71">
        <v>5586.8</v>
      </c>
      <c r="H114" s="71">
        <v>1.07</v>
      </c>
      <c r="I114" s="37">
        <v>0.3</v>
      </c>
    </row>
    <row r="115" spans="1:9" s="71" customFormat="1" ht="24.75" customHeight="1">
      <c r="A115" s="143" t="s">
        <v>178</v>
      </c>
      <c r="B115" s="96" t="s">
        <v>179</v>
      </c>
      <c r="C115" s="101"/>
      <c r="D115" s="101">
        <v>0</v>
      </c>
      <c r="E115" s="101">
        <f t="shared" si="0"/>
        <v>0</v>
      </c>
      <c r="F115" s="44">
        <f t="shared" si="1"/>
        <v>0</v>
      </c>
      <c r="G115" s="71">
        <v>5586.8</v>
      </c>
      <c r="I115" s="37"/>
    </row>
    <row r="116" spans="1:7" s="136" customFormat="1" ht="18.75">
      <c r="A116" s="141" t="s">
        <v>174</v>
      </c>
      <c r="B116" s="54" t="s">
        <v>7</v>
      </c>
      <c r="C116" s="61"/>
      <c r="D116" s="156">
        <f>34114.99+5940.44</f>
        <v>40055.43</v>
      </c>
      <c r="E116" s="61">
        <f t="shared" si="0"/>
        <v>6.14</v>
      </c>
      <c r="F116" s="61">
        <f t="shared" si="1"/>
        <v>0.51</v>
      </c>
      <c r="G116" s="26">
        <v>6522.8</v>
      </c>
    </row>
    <row r="117" spans="1:7" s="136" customFormat="1" ht="18.75">
      <c r="A117" s="141" t="s">
        <v>175</v>
      </c>
      <c r="B117" s="54" t="s">
        <v>7</v>
      </c>
      <c r="C117" s="61"/>
      <c r="D117" s="156">
        <f>393648.78+3779.23+31351.72</f>
        <v>428779.73</v>
      </c>
      <c r="E117" s="61">
        <f t="shared" si="0"/>
        <v>65.74</v>
      </c>
      <c r="F117" s="61">
        <f t="shared" si="1"/>
        <v>5.48</v>
      </c>
      <c r="G117" s="26">
        <v>6522.8</v>
      </c>
    </row>
    <row r="118" spans="1:7" s="136" customFormat="1" ht="18.75">
      <c r="A118" s="141" t="s">
        <v>176</v>
      </c>
      <c r="B118" s="54" t="s">
        <v>7</v>
      </c>
      <c r="C118" s="61"/>
      <c r="D118" s="156">
        <v>106736.6</v>
      </c>
      <c r="E118" s="61">
        <f t="shared" si="0"/>
        <v>16.36</v>
      </c>
      <c r="F118" s="61">
        <f t="shared" si="1"/>
        <v>1.36</v>
      </c>
      <c r="G118" s="26">
        <v>6522.8</v>
      </c>
    </row>
    <row r="119" spans="1:7" s="136" customFormat="1" ht="18.75">
      <c r="A119" s="141" t="s">
        <v>177</v>
      </c>
      <c r="B119" s="54" t="s">
        <v>7</v>
      </c>
      <c r="C119" s="131"/>
      <c r="D119" s="157">
        <v>50884.2</v>
      </c>
      <c r="E119" s="61">
        <f t="shared" si="0"/>
        <v>7.8</v>
      </c>
      <c r="F119" s="61">
        <f t="shared" si="1"/>
        <v>0.65</v>
      </c>
      <c r="G119" s="26">
        <v>6522.8</v>
      </c>
    </row>
    <row r="120" spans="1:9" s="97" customFormat="1" ht="18.75" customHeight="1" thickBot="1">
      <c r="A120" s="107" t="s">
        <v>60</v>
      </c>
      <c r="B120" s="96" t="s">
        <v>9</v>
      </c>
      <c r="C120" s="108"/>
      <c r="D120" s="61">
        <f>E120*G120</f>
        <v>138105.7</v>
      </c>
      <c r="E120" s="61">
        <f>12*F120</f>
        <v>24.72</v>
      </c>
      <c r="F120" s="144">
        <v>2.06</v>
      </c>
      <c r="G120" s="71">
        <v>5586.8</v>
      </c>
      <c r="I120" s="109"/>
    </row>
    <row r="121" spans="1:9" s="111" customFormat="1" ht="20.25" thickBot="1">
      <c r="A121" s="110" t="s">
        <v>30</v>
      </c>
      <c r="B121" s="64"/>
      <c r="C121" s="64"/>
      <c r="D121" s="62">
        <f>D120+D119+D118+D117+D116+D115+D114+D110+D107+D105+D98+D93+D87+D71+D70+D69+D68+D67+D57+D56+D55+D49+D43+D42+D41+D40+D39+D28+D14</f>
        <v>2444821.52</v>
      </c>
      <c r="E121" s="62">
        <f>E120+E119+E118+E117+E116+E115+E114+E110+E107+E105+E98+E93+E87+E71+E70+E69+E68+E67+E57+E56+E55+E49+E43+E42+E41+E40+E39+E28+E14</f>
        <v>389.53</v>
      </c>
      <c r="F121" s="62">
        <f>F120+F119+F118+F117+F116+F115+F114+F110+F107+F105+F98+F93+F87+F71+F70+F69+F68+F67+F57+F56+F55+F49+F43+F42+F41+F40+F39+F28+F14</f>
        <v>32.46</v>
      </c>
      <c r="I121" s="112"/>
    </row>
    <row r="122" spans="1:9" s="63" customFormat="1" ht="25.5" customHeight="1" thickBot="1">
      <c r="A122" s="113"/>
      <c r="I122" s="72"/>
    </row>
    <row r="123" spans="1:9" s="117" customFormat="1" ht="38.25" thickBot="1">
      <c r="A123" s="126" t="s">
        <v>163</v>
      </c>
      <c r="B123" s="115"/>
      <c r="C123" s="115"/>
      <c r="D123" s="115">
        <f>SUM(D124:D126)</f>
        <v>103107.97</v>
      </c>
      <c r="E123" s="115">
        <f>SUM(E124:E126)</f>
        <v>15.85</v>
      </c>
      <c r="F123" s="115">
        <f>SUM(F124:F126)</f>
        <v>1.32</v>
      </c>
      <c r="G123" s="116">
        <v>5586.8</v>
      </c>
      <c r="I123" s="118"/>
    </row>
    <row r="124" spans="1:9" s="63" customFormat="1" ht="25.5">
      <c r="A124" s="69" t="s">
        <v>167</v>
      </c>
      <c r="B124" s="122"/>
      <c r="C124" s="122"/>
      <c r="D124" s="165">
        <v>1865.03</v>
      </c>
      <c r="E124" s="122">
        <f>D124/G124</f>
        <v>0.33</v>
      </c>
      <c r="F124" s="124">
        <f>E124/12</f>
        <v>0.03</v>
      </c>
      <c r="G124" s="71">
        <v>5586.8</v>
      </c>
      <c r="I124" s="72"/>
    </row>
    <row r="125" spans="1:9" s="63" customFormat="1" ht="25.5">
      <c r="A125" s="69" t="s">
        <v>189</v>
      </c>
      <c r="B125" s="122"/>
      <c r="C125" s="122"/>
      <c r="D125" s="166">
        <v>64954.37</v>
      </c>
      <c r="E125" s="146">
        <f>D125/G125</f>
        <v>9.96</v>
      </c>
      <c r="F125" s="147">
        <f>E125/12</f>
        <v>0.83</v>
      </c>
      <c r="G125" s="71">
        <v>6522.8</v>
      </c>
      <c r="I125" s="72"/>
    </row>
    <row r="126" spans="1:9" s="63" customFormat="1" ht="25.5">
      <c r="A126" s="69" t="s">
        <v>169</v>
      </c>
      <c r="B126" s="122"/>
      <c r="C126" s="122"/>
      <c r="D126" s="166">
        <v>36288.57</v>
      </c>
      <c r="E126" s="146">
        <f>D126/G126</f>
        <v>5.56</v>
      </c>
      <c r="F126" s="147">
        <f>E126/12</f>
        <v>0.46</v>
      </c>
      <c r="G126" s="71">
        <v>6522.8</v>
      </c>
      <c r="I126" s="72"/>
    </row>
    <row r="127" spans="1:9" s="19" customFormat="1" ht="34.5" customHeight="1" thickBot="1">
      <c r="A127" s="18"/>
      <c r="D127" s="63"/>
      <c r="I127" s="39"/>
    </row>
    <row r="128" spans="1:9" s="30" customFormat="1" ht="20.25" thickBot="1">
      <c r="A128" s="28" t="s">
        <v>58</v>
      </c>
      <c r="B128" s="29"/>
      <c r="C128" s="29"/>
      <c r="D128" s="62">
        <f>D121+D123</f>
        <v>2547929.49</v>
      </c>
      <c r="E128" s="62">
        <f>E121+E123</f>
        <v>405.38</v>
      </c>
      <c r="F128" s="62">
        <f>F121+F123</f>
        <v>33.78</v>
      </c>
      <c r="I128" s="40"/>
    </row>
    <row r="129" spans="1:9" s="19" customFormat="1" ht="12.75">
      <c r="A129" s="18"/>
      <c r="D129" s="63"/>
      <c r="I129" s="39"/>
    </row>
    <row r="130" spans="1:9" s="19" customFormat="1" ht="12.75">
      <c r="A130" s="18"/>
      <c r="D130" s="63"/>
      <c r="I130" s="39"/>
    </row>
    <row r="131" spans="1:9" s="19" customFormat="1" ht="12.75">
      <c r="A131" s="18"/>
      <c r="D131" s="63"/>
      <c r="I131" s="39"/>
    </row>
    <row r="132" spans="1:9" s="23" customFormat="1" ht="18.75">
      <c r="A132" s="20"/>
      <c r="B132" s="21"/>
      <c r="C132" s="22"/>
      <c r="D132" s="66"/>
      <c r="E132" s="22"/>
      <c r="F132" s="22"/>
      <c r="I132" s="41"/>
    </row>
    <row r="133" spans="1:9" s="17" customFormat="1" ht="19.5">
      <c r="A133" s="24"/>
      <c r="B133" s="25"/>
      <c r="C133" s="25"/>
      <c r="D133" s="67"/>
      <c r="E133" s="25"/>
      <c r="F133" s="25"/>
      <c r="I133" s="38"/>
    </row>
    <row r="134" spans="1:9" s="19" customFormat="1" ht="14.25">
      <c r="A134" s="177" t="s">
        <v>26</v>
      </c>
      <c r="B134" s="177"/>
      <c r="C134" s="177"/>
      <c r="D134" s="177"/>
      <c r="I134" s="39"/>
    </row>
    <row r="135" spans="4:9" s="19" customFormat="1" ht="12.75">
      <c r="D135" s="63"/>
      <c r="I135" s="39"/>
    </row>
    <row r="136" spans="1:9" s="19" customFormat="1" ht="12.75">
      <c r="A136" s="18" t="s">
        <v>27</v>
      </c>
      <c r="D136" s="63"/>
      <c r="I136" s="39"/>
    </row>
    <row r="137" spans="4:9" s="19" customFormat="1" ht="12.75">
      <c r="D137" s="63"/>
      <c r="I137" s="39"/>
    </row>
    <row r="138" spans="4:9" s="19" customFormat="1" ht="12.75">
      <c r="D138" s="63"/>
      <c r="I138" s="39"/>
    </row>
    <row r="139" spans="4:9" s="19" customFormat="1" ht="12.75">
      <c r="D139" s="63"/>
      <c r="I139" s="39"/>
    </row>
    <row r="140" spans="4:9" s="19" customFormat="1" ht="12.75">
      <c r="D140" s="63"/>
      <c r="I140" s="39"/>
    </row>
    <row r="141" spans="4:9" s="19" customFormat="1" ht="12.75">
      <c r="D141" s="63"/>
      <c r="I141" s="39"/>
    </row>
    <row r="142" spans="4:9" s="19" customFormat="1" ht="12.75">
      <c r="D142" s="63"/>
      <c r="I142" s="39"/>
    </row>
    <row r="143" spans="4:9" s="19" customFormat="1" ht="12.75">
      <c r="D143" s="63"/>
      <c r="I143" s="39"/>
    </row>
    <row r="144" spans="4:9" s="19" customFormat="1" ht="12.75">
      <c r="D144" s="63"/>
      <c r="I144" s="39"/>
    </row>
    <row r="145" spans="4:9" s="19" customFormat="1" ht="12.75">
      <c r="D145" s="63"/>
      <c r="I145" s="39"/>
    </row>
    <row r="146" spans="4:9" s="19" customFormat="1" ht="12.75">
      <c r="D146" s="63"/>
      <c r="I146" s="39"/>
    </row>
    <row r="147" spans="4:9" s="19" customFormat="1" ht="12.75">
      <c r="D147" s="63"/>
      <c r="I147" s="39"/>
    </row>
    <row r="148" spans="4:9" s="19" customFormat="1" ht="12.75">
      <c r="D148" s="63"/>
      <c r="I148" s="39"/>
    </row>
    <row r="149" spans="4:9" s="19" customFormat="1" ht="12.75">
      <c r="D149" s="63"/>
      <c r="I149" s="39"/>
    </row>
    <row r="150" spans="4:9" s="19" customFormat="1" ht="12.75">
      <c r="D150" s="63"/>
      <c r="I150" s="39"/>
    </row>
    <row r="151" spans="4:9" s="19" customFormat="1" ht="12.75">
      <c r="D151" s="63"/>
      <c r="I151" s="39"/>
    </row>
    <row r="152" spans="4:9" s="19" customFormat="1" ht="12.75">
      <c r="D152" s="63"/>
      <c r="I152" s="39"/>
    </row>
    <row r="153" spans="4:9" s="19" customFormat="1" ht="12.75">
      <c r="D153" s="63"/>
      <c r="I153" s="39"/>
    </row>
    <row r="154" spans="4:9" s="19" customFormat="1" ht="12.75">
      <c r="D154" s="63"/>
      <c r="I154" s="39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H8"/>
    <mergeCell ref="A9:F9"/>
    <mergeCell ref="A10:F10"/>
    <mergeCell ref="A13:F13"/>
    <mergeCell ref="A134:D134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4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68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1" hidden="1" customWidth="1"/>
    <col min="10" max="12" width="15.375" style="1" customWidth="1"/>
    <col min="13" max="16384" width="9.125" style="1" customWidth="1"/>
  </cols>
  <sheetData>
    <row r="1" spans="1:6" ht="16.5" customHeight="1">
      <c r="A1" s="178" t="s">
        <v>151</v>
      </c>
      <c r="B1" s="179"/>
      <c r="C1" s="179"/>
      <c r="D1" s="179"/>
      <c r="E1" s="179"/>
      <c r="F1" s="179"/>
    </row>
    <row r="2" spans="2:6" ht="12.75" customHeight="1">
      <c r="B2" s="180"/>
      <c r="C2" s="180"/>
      <c r="D2" s="180"/>
      <c r="E2" s="179"/>
      <c r="F2" s="179"/>
    </row>
    <row r="3" spans="1:6" ht="14.25" customHeight="1">
      <c r="A3" s="93" t="s">
        <v>162</v>
      </c>
      <c r="B3" s="180" t="s">
        <v>0</v>
      </c>
      <c r="C3" s="180"/>
      <c r="D3" s="180"/>
      <c r="E3" s="179"/>
      <c r="F3" s="179"/>
    </row>
    <row r="4" spans="2:6" ht="14.25" customHeight="1">
      <c r="B4" s="180" t="s">
        <v>152</v>
      </c>
      <c r="C4" s="180"/>
      <c r="D4" s="180"/>
      <c r="E4" s="179"/>
      <c r="F4" s="179"/>
    </row>
    <row r="5" spans="1:6" s="42" customFormat="1" ht="39.75" customHeight="1">
      <c r="A5" s="181"/>
      <c r="B5" s="182"/>
      <c r="C5" s="182"/>
      <c r="D5" s="182"/>
      <c r="E5" s="182"/>
      <c r="F5" s="182"/>
    </row>
    <row r="6" spans="1:6" s="42" customFormat="1" ht="33" customHeight="1">
      <c r="A6" s="183" t="s">
        <v>190</v>
      </c>
      <c r="B6" s="183"/>
      <c r="C6" s="183"/>
      <c r="D6" s="183"/>
      <c r="E6" s="183"/>
      <c r="F6" s="183"/>
    </row>
    <row r="7" spans="1:9" s="2" customFormat="1" ht="22.5" customHeight="1">
      <c r="A7" s="167" t="s">
        <v>1</v>
      </c>
      <c r="B7" s="167"/>
      <c r="C7" s="167"/>
      <c r="D7" s="167"/>
      <c r="E7" s="168"/>
      <c r="F7" s="168"/>
      <c r="I7" s="32"/>
    </row>
    <row r="8" spans="1:9" s="3" customFormat="1" ht="18.75" customHeight="1">
      <c r="A8" s="167" t="s">
        <v>145</v>
      </c>
      <c r="B8" s="167"/>
      <c r="C8" s="167"/>
      <c r="D8" s="167"/>
      <c r="E8" s="168"/>
      <c r="F8" s="168"/>
      <c r="G8" s="168"/>
      <c r="H8" s="168"/>
      <c r="I8" s="33"/>
    </row>
    <row r="9" spans="1:9" s="4" customFormat="1" ht="17.25" customHeight="1">
      <c r="A9" s="169" t="s">
        <v>28</v>
      </c>
      <c r="B9" s="169"/>
      <c r="C9" s="169"/>
      <c r="D9" s="169"/>
      <c r="E9" s="170"/>
      <c r="F9" s="170"/>
      <c r="I9" s="34"/>
    </row>
    <row r="10" spans="1:9" s="3" customFormat="1" ht="30" customHeight="1" thickBot="1">
      <c r="A10" s="171" t="s">
        <v>51</v>
      </c>
      <c r="B10" s="171"/>
      <c r="C10" s="171"/>
      <c r="D10" s="171"/>
      <c r="E10" s="172"/>
      <c r="F10" s="172"/>
      <c r="I10" s="33"/>
    </row>
    <row r="11" spans="1:9" s="9" customFormat="1" ht="139.5" customHeight="1" thickBot="1">
      <c r="A11" s="5" t="s">
        <v>2</v>
      </c>
      <c r="B11" s="6" t="s">
        <v>3</v>
      </c>
      <c r="C11" s="7" t="s">
        <v>137</v>
      </c>
      <c r="D11" s="56" t="s">
        <v>31</v>
      </c>
      <c r="E11" s="7" t="s">
        <v>4</v>
      </c>
      <c r="F11" s="8" t="s">
        <v>5</v>
      </c>
      <c r="I11" s="35"/>
    </row>
    <row r="12" spans="1:9" s="10" customFormat="1" ht="12.75">
      <c r="A12" s="74">
        <v>1</v>
      </c>
      <c r="B12" s="75">
        <v>2</v>
      </c>
      <c r="C12" s="75">
        <v>3</v>
      </c>
      <c r="D12" s="76">
        <v>4</v>
      </c>
      <c r="E12" s="77">
        <v>5</v>
      </c>
      <c r="F12" s="78">
        <v>6</v>
      </c>
      <c r="I12" s="36"/>
    </row>
    <row r="13" spans="1:9" s="10" customFormat="1" ht="49.5" customHeight="1">
      <c r="A13" s="173" t="s">
        <v>6</v>
      </c>
      <c r="B13" s="174"/>
      <c r="C13" s="174"/>
      <c r="D13" s="174"/>
      <c r="E13" s="175"/>
      <c r="F13" s="176"/>
      <c r="I13" s="36"/>
    </row>
    <row r="14" spans="1:10" s="9" customFormat="1" ht="18" customHeight="1">
      <c r="A14" s="81" t="s">
        <v>64</v>
      </c>
      <c r="B14" s="54" t="s">
        <v>7</v>
      </c>
      <c r="C14" s="45" t="s">
        <v>146</v>
      </c>
      <c r="D14" s="80">
        <f>E14*G14</f>
        <v>242020.18</v>
      </c>
      <c r="E14" s="45">
        <f>F14*12</f>
        <v>43.32</v>
      </c>
      <c r="F14" s="45">
        <f>F25+F27</f>
        <v>3.61</v>
      </c>
      <c r="G14" s="9">
        <v>5586.8</v>
      </c>
      <c r="H14" s="9">
        <v>1.07</v>
      </c>
      <c r="I14" s="35">
        <v>2.24</v>
      </c>
      <c r="J14" s="9">
        <v>6522.8</v>
      </c>
    </row>
    <row r="15" spans="1:9" s="26" customFormat="1" ht="29.25" customHeight="1">
      <c r="A15" s="82" t="s">
        <v>52</v>
      </c>
      <c r="B15" s="83" t="s">
        <v>53</v>
      </c>
      <c r="C15" s="47"/>
      <c r="D15" s="46"/>
      <c r="E15" s="47"/>
      <c r="F15" s="47"/>
      <c r="I15" s="37"/>
    </row>
    <row r="16" spans="1:9" s="26" customFormat="1" ht="15">
      <c r="A16" s="82" t="s">
        <v>54</v>
      </c>
      <c r="B16" s="83" t="s">
        <v>53</v>
      </c>
      <c r="C16" s="47"/>
      <c r="D16" s="46"/>
      <c r="E16" s="47"/>
      <c r="F16" s="47"/>
      <c r="I16" s="37"/>
    </row>
    <row r="17" spans="1:9" s="26" customFormat="1" ht="102">
      <c r="A17" s="82" t="s">
        <v>71</v>
      </c>
      <c r="B17" s="83" t="s">
        <v>19</v>
      </c>
      <c r="C17" s="47"/>
      <c r="D17" s="46"/>
      <c r="E17" s="47"/>
      <c r="F17" s="47"/>
      <c r="I17" s="37"/>
    </row>
    <row r="18" spans="1:8" s="138" customFormat="1" ht="15">
      <c r="A18" s="82" t="s">
        <v>72</v>
      </c>
      <c r="B18" s="83" t="s">
        <v>53</v>
      </c>
      <c r="C18" s="46"/>
      <c r="D18" s="137"/>
      <c r="E18" s="47"/>
      <c r="F18" s="47"/>
      <c r="H18" s="139"/>
    </row>
    <row r="19" spans="1:8" s="138" customFormat="1" ht="15">
      <c r="A19" s="82" t="s">
        <v>73</v>
      </c>
      <c r="B19" s="83" t="s">
        <v>53</v>
      </c>
      <c r="C19" s="48"/>
      <c r="D19" s="80"/>
      <c r="E19" s="49"/>
      <c r="F19" s="49"/>
      <c r="H19" s="139"/>
    </row>
    <row r="20" spans="1:8" s="26" customFormat="1" ht="25.5">
      <c r="A20" s="127" t="s">
        <v>74</v>
      </c>
      <c r="B20" s="128" t="s">
        <v>10</v>
      </c>
      <c r="C20" s="140"/>
      <c r="D20" s="57"/>
      <c r="E20" s="129"/>
      <c r="F20" s="49"/>
      <c r="H20" s="37"/>
    </row>
    <row r="21" spans="1:6" s="26" customFormat="1" ht="18.75">
      <c r="A21" s="127" t="s">
        <v>75</v>
      </c>
      <c r="B21" s="128" t="s">
        <v>12</v>
      </c>
      <c r="C21" s="129"/>
      <c r="D21" s="57"/>
      <c r="E21" s="129"/>
      <c r="F21" s="152"/>
    </row>
    <row r="22" spans="1:6" s="26" customFormat="1" ht="18.75">
      <c r="A22" s="127" t="s">
        <v>170</v>
      </c>
      <c r="B22" s="128" t="s">
        <v>53</v>
      </c>
      <c r="C22" s="129"/>
      <c r="D22" s="57"/>
      <c r="E22" s="129"/>
      <c r="F22" s="152"/>
    </row>
    <row r="23" spans="1:8" s="26" customFormat="1" ht="15">
      <c r="A23" s="127" t="s">
        <v>173</v>
      </c>
      <c r="B23" s="128" t="s">
        <v>53</v>
      </c>
      <c r="C23" s="140"/>
      <c r="D23" s="57"/>
      <c r="E23" s="129"/>
      <c r="F23" s="49"/>
      <c r="H23" s="37"/>
    </row>
    <row r="24" spans="1:8" s="26" customFormat="1" ht="15">
      <c r="A24" s="127" t="s">
        <v>76</v>
      </c>
      <c r="B24" s="128" t="s">
        <v>14</v>
      </c>
      <c r="C24" s="140"/>
      <c r="D24" s="57"/>
      <c r="E24" s="129"/>
      <c r="F24" s="49"/>
      <c r="H24" s="37"/>
    </row>
    <row r="25" spans="1:9" s="26" customFormat="1" ht="15">
      <c r="A25" s="81" t="s">
        <v>65</v>
      </c>
      <c r="B25" s="84"/>
      <c r="C25" s="47"/>
      <c r="D25" s="46"/>
      <c r="E25" s="47"/>
      <c r="F25" s="49">
        <v>3.61</v>
      </c>
      <c r="I25" s="37"/>
    </row>
    <row r="26" spans="1:9" s="26" customFormat="1" ht="15">
      <c r="A26" s="85" t="s">
        <v>69</v>
      </c>
      <c r="B26" s="84" t="s">
        <v>53</v>
      </c>
      <c r="C26" s="47"/>
      <c r="D26" s="46"/>
      <c r="E26" s="47"/>
      <c r="F26" s="47">
        <v>0</v>
      </c>
      <c r="I26" s="37"/>
    </row>
    <row r="27" spans="1:9" s="26" customFormat="1" ht="15">
      <c r="A27" s="81" t="s">
        <v>65</v>
      </c>
      <c r="B27" s="84"/>
      <c r="C27" s="47"/>
      <c r="D27" s="46"/>
      <c r="E27" s="47"/>
      <c r="F27" s="49">
        <f>F26</f>
        <v>0</v>
      </c>
      <c r="I27" s="37"/>
    </row>
    <row r="28" spans="1:9" s="9" customFormat="1" ht="30">
      <c r="A28" s="81" t="s">
        <v>8</v>
      </c>
      <c r="B28" s="86" t="s">
        <v>9</v>
      </c>
      <c r="C28" s="45" t="s">
        <v>147</v>
      </c>
      <c r="D28" s="80">
        <f>E28*G28</f>
        <v>167604</v>
      </c>
      <c r="E28" s="45">
        <f>F28*12</f>
        <v>30</v>
      </c>
      <c r="F28" s="45">
        <v>2.5</v>
      </c>
      <c r="G28" s="9">
        <v>5586.8</v>
      </c>
      <c r="H28" s="9">
        <v>1.07</v>
      </c>
      <c r="I28" s="35">
        <v>1.65</v>
      </c>
    </row>
    <row r="29" spans="1:9" s="27" customFormat="1" ht="15">
      <c r="A29" s="82" t="s">
        <v>77</v>
      </c>
      <c r="B29" s="83" t="s">
        <v>9</v>
      </c>
      <c r="C29" s="49"/>
      <c r="D29" s="48"/>
      <c r="E29" s="49"/>
      <c r="F29" s="49"/>
      <c r="I29" s="35"/>
    </row>
    <row r="30" spans="1:9" s="27" customFormat="1" ht="15">
      <c r="A30" s="82" t="s">
        <v>78</v>
      </c>
      <c r="B30" s="83" t="s">
        <v>79</v>
      </c>
      <c r="C30" s="49"/>
      <c r="D30" s="48"/>
      <c r="E30" s="49"/>
      <c r="F30" s="49"/>
      <c r="I30" s="35"/>
    </row>
    <row r="31" spans="1:9" s="27" customFormat="1" ht="15">
      <c r="A31" s="82" t="s">
        <v>80</v>
      </c>
      <c r="B31" s="83" t="s">
        <v>81</v>
      </c>
      <c r="C31" s="49"/>
      <c r="D31" s="48"/>
      <c r="E31" s="49"/>
      <c r="F31" s="49"/>
      <c r="I31" s="35"/>
    </row>
    <row r="32" spans="1:9" s="27" customFormat="1" ht="15">
      <c r="A32" s="82" t="s">
        <v>55</v>
      </c>
      <c r="B32" s="83" t="s">
        <v>9</v>
      </c>
      <c r="C32" s="49"/>
      <c r="D32" s="48"/>
      <c r="E32" s="49"/>
      <c r="F32" s="49"/>
      <c r="I32" s="35"/>
    </row>
    <row r="33" spans="1:9" s="27" customFormat="1" ht="25.5">
      <c r="A33" s="82" t="s">
        <v>56</v>
      </c>
      <c r="B33" s="83" t="s">
        <v>10</v>
      </c>
      <c r="C33" s="49"/>
      <c r="D33" s="48"/>
      <c r="E33" s="49"/>
      <c r="F33" s="49"/>
      <c r="I33" s="35"/>
    </row>
    <row r="34" spans="1:9" s="27" customFormat="1" ht="15">
      <c r="A34" s="82" t="s">
        <v>82</v>
      </c>
      <c r="B34" s="83" t="s">
        <v>9</v>
      </c>
      <c r="C34" s="49"/>
      <c r="D34" s="48"/>
      <c r="E34" s="49"/>
      <c r="F34" s="49"/>
      <c r="I34" s="35"/>
    </row>
    <row r="35" spans="1:9" s="26" customFormat="1" ht="15">
      <c r="A35" s="82" t="s">
        <v>83</v>
      </c>
      <c r="B35" s="83" t="s">
        <v>9</v>
      </c>
      <c r="C35" s="49"/>
      <c r="D35" s="48"/>
      <c r="E35" s="49"/>
      <c r="F35" s="49"/>
      <c r="I35" s="37"/>
    </row>
    <row r="36" spans="1:9" s="27" customFormat="1" ht="25.5">
      <c r="A36" s="82" t="s">
        <v>84</v>
      </c>
      <c r="B36" s="83" t="s">
        <v>57</v>
      </c>
      <c r="C36" s="49"/>
      <c r="D36" s="48"/>
      <c r="E36" s="49"/>
      <c r="F36" s="49"/>
      <c r="I36" s="35"/>
    </row>
    <row r="37" spans="1:9" s="27" customFormat="1" ht="25.5">
      <c r="A37" s="82" t="s">
        <v>85</v>
      </c>
      <c r="B37" s="83" t="s">
        <v>10</v>
      </c>
      <c r="C37" s="49"/>
      <c r="D37" s="48"/>
      <c r="E37" s="49"/>
      <c r="F37" s="49"/>
      <c r="I37" s="35"/>
    </row>
    <row r="38" spans="1:9" s="27" customFormat="1" ht="25.5">
      <c r="A38" s="82" t="s">
        <v>86</v>
      </c>
      <c r="B38" s="83" t="s">
        <v>9</v>
      </c>
      <c r="C38" s="49"/>
      <c r="D38" s="48"/>
      <c r="E38" s="49"/>
      <c r="F38" s="49"/>
      <c r="I38" s="35"/>
    </row>
    <row r="39" spans="1:10" s="13" customFormat="1" ht="21" customHeight="1">
      <c r="A39" s="55" t="s">
        <v>11</v>
      </c>
      <c r="B39" s="54" t="s">
        <v>12</v>
      </c>
      <c r="C39" s="45" t="s">
        <v>146</v>
      </c>
      <c r="D39" s="80">
        <f>E39*G39</f>
        <v>60337.44</v>
      </c>
      <c r="E39" s="45">
        <f>F39*12</f>
        <v>10.8</v>
      </c>
      <c r="F39" s="45">
        <v>0.9</v>
      </c>
      <c r="G39" s="9">
        <v>5586.8</v>
      </c>
      <c r="H39" s="9">
        <v>1.07</v>
      </c>
      <c r="I39" s="35">
        <v>0.6</v>
      </c>
      <c r="J39" s="13">
        <v>6522.8</v>
      </c>
    </row>
    <row r="40" spans="1:10" s="9" customFormat="1" ht="18.75" customHeight="1">
      <c r="A40" s="55" t="s">
        <v>87</v>
      </c>
      <c r="B40" s="54" t="s">
        <v>13</v>
      </c>
      <c r="C40" s="45" t="s">
        <v>146</v>
      </c>
      <c r="D40" s="80">
        <f>E40*G40</f>
        <v>196431.89</v>
      </c>
      <c r="E40" s="45">
        <f>F40*12</f>
        <v>35.16</v>
      </c>
      <c r="F40" s="45">
        <v>2.93</v>
      </c>
      <c r="G40" s="9">
        <v>5586.8</v>
      </c>
      <c r="H40" s="9">
        <v>1.07</v>
      </c>
      <c r="I40" s="35">
        <v>1.94</v>
      </c>
      <c r="J40" s="13">
        <v>6522.8</v>
      </c>
    </row>
    <row r="41" spans="1:9" s="9" customFormat="1" ht="21.75" customHeight="1">
      <c r="A41" s="55" t="s">
        <v>88</v>
      </c>
      <c r="B41" s="54" t="s">
        <v>9</v>
      </c>
      <c r="C41" s="45" t="s">
        <v>148</v>
      </c>
      <c r="D41" s="80">
        <f>E41*G41</f>
        <v>136094.45</v>
      </c>
      <c r="E41" s="45">
        <f>F41*12</f>
        <v>24.36</v>
      </c>
      <c r="F41" s="45">
        <v>2.03</v>
      </c>
      <c r="G41" s="9">
        <v>5586.8</v>
      </c>
      <c r="H41" s="9">
        <v>1.07</v>
      </c>
      <c r="I41" s="35">
        <v>1.35</v>
      </c>
    </row>
    <row r="42" spans="1:9" s="9" customFormat="1" ht="45.75" customHeight="1">
      <c r="A42" s="55" t="s">
        <v>89</v>
      </c>
      <c r="B42" s="54" t="s">
        <v>14</v>
      </c>
      <c r="C42" s="45" t="s">
        <v>148</v>
      </c>
      <c r="D42" s="80">
        <f>3765.29*3*1.1*1.086</f>
        <v>13494.05</v>
      </c>
      <c r="E42" s="45">
        <f>D42/G42</f>
        <v>2.42</v>
      </c>
      <c r="F42" s="45">
        <f>E42/12</f>
        <v>0.2</v>
      </c>
      <c r="G42" s="9">
        <v>5586.8</v>
      </c>
      <c r="I42" s="35"/>
    </row>
    <row r="43" spans="1:9" s="9" customFormat="1" ht="15">
      <c r="A43" s="55" t="s">
        <v>90</v>
      </c>
      <c r="B43" s="54" t="s">
        <v>9</v>
      </c>
      <c r="C43" s="45"/>
      <c r="D43" s="80">
        <f>E43*G43</f>
        <v>158888.59</v>
      </c>
      <c r="E43" s="45">
        <f>F43*12</f>
        <v>28.44</v>
      </c>
      <c r="F43" s="45">
        <v>2.37</v>
      </c>
      <c r="G43" s="9">
        <v>5586.8</v>
      </c>
      <c r="H43" s="9">
        <v>1.07</v>
      </c>
      <c r="I43" s="35">
        <v>1.57</v>
      </c>
    </row>
    <row r="44" spans="1:9" s="9" customFormat="1" ht="15">
      <c r="A44" s="82" t="s">
        <v>91</v>
      </c>
      <c r="B44" s="83" t="s">
        <v>19</v>
      </c>
      <c r="C44" s="45"/>
      <c r="D44" s="80"/>
      <c r="E44" s="45"/>
      <c r="F44" s="45"/>
      <c r="I44" s="35"/>
    </row>
    <row r="45" spans="1:9" s="9" customFormat="1" ht="15">
      <c r="A45" s="82" t="s">
        <v>92</v>
      </c>
      <c r="B45" s="83" t="s">
        <v>14</v>
      </c>
      <c r="C45" s="45"/>
      <c r="D45" s="80"/>
      <c r="E45" s="45"/>
      <c r="F45" s="45"/>
      <c r="I45" s="35"/>
    </row>
    <row r="46" spans="1:9" s="9" customFormat="1" ht="15">
      <c r="A46" s="82" t="s">
        <v>93</v>
      </c>
      <c r="B46" s="83" t="s">
        <v>94</v>
      </c>
      <c r="C46" s="45"/>
      <c r="D46" s="80"/>
      <c r="E46" s="45"/>
      <c r="F46" s="45"/>
      <c r="I46" s="35"/>
    </row>
    <row r="47" spans="1:9" s="9" customFormat="1" ht="15">
      <c r="A47" s="82" t="s">
        <v>95</v>
      </c>
      <c r="B47" s="83" t="s">
        <v>96</v>
      </c>
      <c r="C47" s="45"/>
      <c r="D47" s="80"/>
      <c r="E47" s="45"/>
      <c r="F47" s="45"/>
      <c r="I47" s="35"/>
    </row>
    <row r="48" spans="1:9" s="9" customFormat="1" ht="15">
      <c r="A48" s="82" t="s">
        <v>97</v>
      </c>
      <c r="B48" s="83" t="s">
        <v>94</v>
      </c>
      <c r="C48" s="45"/>
      <c r="D48" s="80"/>
      <c r="E48" s="45"/>
      <c r="F48" s="45"/>
      <c r="I48" s="35"/>
    </row>
    <row r="49" spans="1:9" s="9" customFormat="1" ht="28.5">
      <c r="A49" s="55" t="s">
        <v>98</v>
      </c>
      <c r="B49" s="87" t="s">
        <v>29</v>
      </c>
      <c r="C49" s="45" t="s">
        <v>149</v>
      </c>
      <c r="D49" s="80">
        <f>(311073.02*1.086)+1000*3</f>
        <v>340825.3</v>
      </c>
      <c r="E49" s="45">
        <f>D49/G49</f>
        <v>61.01</v>
      </c>
      <c r="F49" s="45">
        <f>E49/12</f>
        <v>5.08</v>
      </c>
      <c r="G49" s="9">
        <v>5586.8</v>
      </c>
      <c r="H49" s="9">
        <v>1.07</v>
      </c>
      <c r="I49" s="35">
        <v>3.35</v>
      </c>
    </row>
    <row r="50" spans="1:9" s="9" customFormat="1" ht="25.5">
      <c r="A50" s="88" t="s">
        <v>99</v>
      </c>
      <c r="B50" s="89" t="s">
        <v>29</v>
      </c>
      <c r="C50" s="45"/>
      <c r="D50" s="80"/>
      <c r="E50" s="45"/>
      <c r="F50" s="45"/>
      <c r="I50" s="35"/>
    </row>
    <row r="51" spans="1:9" s="9" customFormat="1" ht="15">
      <c r="A51" s="88" t="s">
        <v>100</v>
      </c>
      <c r="B51" s="89" t="s">
        <v>101</v>
      </c>
      <c r="C51" s="45"/>
      <c r="D51" s="80"/>
      <c r="E51" s="45"/>
      <c r="F51" s="45"/>
      <c r="I51" s="35"/>
    </row>
    <row r="52" spans="1:9" s="9" customFormat="1" ht="15">
      <c r="A52" s="88" t="s">
        <v>102</v>
      </c>
      <c r="B52" s="89" t="s">
        <v>53</v>
      </c>
      <c r="C52" s="45"/>
      <c r="D52" s="80"/>
      <c r="E52" s="45"/>
      <c r="F52" s="45"/>
      <c r="I52" s="35"/>
    </row>
    <row r="53" spans="1:9" s="9" customFormat="1" ht="25.5">
      <c r="A53" s="88" t="s">
        <v>103</v>
      </c>
      <c r="B53" s="89" t="s">
        <v>14</v>
      </c>
      <c r="C53" s="45"/>
      <c r="D53" s="80"/>
      <c r="E53" s="45"/>
      <c r="F53" s="45"/>
      <c r="I53" s="35"/>
    </row>
    <row r="54" spans="1:9" s="9" customFormat="1" ht="18" customHeight="1">
      <c r="A54" s="88" t="s">
        <v>138</v>
      </c>
      <c r="B54" s="89" t="s">
        <v>14</v>
      </c>
      <c r="C54" s="83" t="s">
        <v>149</v>
      </c>
      <c r="D54" s="80"/>
      <c r="E54" s="45"/>
      <c r="F54" s="45"/>
      <c r="G54" s="9">
        <v>5586.8</v>
      </c>
      <c r="I54" s="35"/>
    </row>
    <row r="55" spans="1:10" s="10" customFormat="1" ht="30.75" customHeight="1">
      <c r="A55" s="55" t="s">
        <v>104</v>
      </c>
      <c r="B55" s="54" t="s">
        <v>7</v>
      </c>
      <c r="C55" s="79" t="s">
        <v>141</v>
      </c>
      <c r="D55" s="80">
        <f>2439.99*G55/J55</f>
        <v>2089.86</v>
      </c>
      <c r="E55" s="45">
        <f>D55/G55</f>
        <v>0.37</v>
      </c>
      <c r="F55" s="45">
        <f>E55/12</f>
        <v>0.03</v>
      </c>
      <c r="G55" s="9">
        <v>5586.8</v>
      </c>
      <c r="H55" s="9">
        <v>1.07</v>
      </c>
      <c r="I55" s="35">
        <v>0.02</v>
      </c>
      <c r="J55" s="10">
        <v>6522.8</v>
      </c>
    </row>
    <row r="56" spans="1:10" s="10" customFormat="1" ht="43.5" customHeight="1">
      <c r="A56" s="55" t="s">
        <v>139</v>
      </c>
      <c r="B56" s="54" t="s">
        <v>7</v>
      </c>
      <c r="C56" s="48" t="s">
        <v>140</v>
      </c>
      <c r="D56" s="80">
        <f>20333.41*G56/J56</f>
        <v>17415.63</v>
      </c>
      <c r="E56" s="45">
        <f>D56/G56</f>
        <v>3.12</v>
      </c>
      <c r="F56" s="45">
        <f>E56/12</f>
        <v>0.26</v>
      </c>
      <c r="G56" s="9">
        <v>5586.8</v>
      </c>
      <c r="H56" s="9">
        <v>1.07</v>
      </c>
      <c r="I56" s="35">
        <v>0.04</v>
      </c>
      <c r="J56" s="10">
        <v>6522.8</v>
      </c>
    </row>
    <row r="57" spans="1:9" s="10" customFormat="1" ht="30">
      <c r="A57" s="55" t="s">
        <v>20</v>
      </c>
      <c r="B57" s="54"/>
      <c r="C57" s="11" t="s">
        <v>153</v>
      </c>
      <c r="D57" s="57">
        <f>E57*G57</f>
        <v>14749.15</v>
      </c>
      <c r="E57" s="45">
        <f>F57*12</f>
        <v>2.64</v>
      </c>
      <c r="F57" s="45">
        <v>0.22</v>
      </c>
      <c r="G57" s="9">
        <v>5586.8</v>
      </c>
      <c r="H57" s="9">
        <v>1.07</v>
      </c>
      <c r="I57" s="35">
        <v>0.14</v>
      </c>
    </row>
    <row r="58" spans="1:9" s="10" customFormat="1" ht="25.5">
      <c r="A58" s="88" t="s">
        <v>105</v>
      </c>
      <c r="B58" s="90" t="s">
        <v>59</v>
      </c>
      <c r="C58" s="11"/>
      <c r="D58" s="57"/>
      <c r="E58" s="45"/>
      <c r="F58" s="45"/>
      <c r="G58" s="9"/>
      <c r="H58" s="9"/>
      <c r="I58" s="35"/>
    </row>
    <row r="59" spans="1:9" s="10" customFormat="1" ht="15">
      <c r="A59" s="88" t="s">
        <v>106</v>
      </c>
      <c r="B59" s="90" t="s">
        <v>59</v>
      </c>
      <c r="C59" s="11"/>
      <c r="D59" s="57"/>
      <c r="E59" s="45"/>
      <c r="F59" s="45"/>
      <c r="G59" s="9"/>
      <c r="H59" s="9"/>
      <c r="I59" s="35"/>
    </row>
    <row r="60" spans="1:9" s="10" customFormat="1" ht="15">
      <c r="A60" s="88" t="s">
        <v>107</v>
      </c>
      <c r="B60" s="90" t="s">
        <v>53</v>
      </c>
      <c r="C60" s="11"/>
      <c r="D60" s="57"/>
      <c r="E60" s="45"/>
      <c r="F60" s="45"/>
      <c r="G60" s="9"/>
      <c r="H60" s="9"/>
      <c r="I60" s="35"/>
    </row>
    <row r="61" spans="1:9" s="10" customFormat="1" ht="15">
      <c r="A61" s="88" t="s">
        <v>108</v>
      </c>
      <c r="B61" s="90" t="s">
        <v>59</v>
      </c>
      <c r="C61" s="11"/>
      <c r="D61" s="57"/>
      <c r="E61" s="45"/>
      <c r="F61" s="45"/>
      <c r="G61" s="9"/>
      <c r="H61" s="9"/>
      <c r="I61" s="35"/>
    </row>
    <row r="62" spans="1:9" s="10" customFormat="1" ht="25.5">
      <c r="A62" s="88" t="s">
        <v>109</v>
      </c>
      <c r="B62" s="90" t="s">
        <v>59</v>
      </c>
      <c r="C62" s="11"/>
      <c r="D62" s="57"/>
      <c r="E62" s="45"/>
      <c r="F62" s="45"/>
      <c r="G62" s="9"/>
      <c r="H62" s="9"/>
      <c r="I62" s="35"/>
    </row>
    <row r="63" spans="1:9" s="10" customFormat="1" ht="15">
      <c r="A63" s="88" t="s">
        <v>110</v>
      </c>
      <c r="B63" s="90" t="s">
        <v>59</v>
      </c>
      <c r="C63" s="11"/>
      <c r="D63" s="57"/>
      <c r="E63" s="45"/>
      <c r="F63" s="45"/>
      <c r="G63" s="9"/>
      <c r="H63" s="9"/>
      <c r="I63" s="35"/>
    </row>
    <row r="64" spans="1:9" s="10" customFormat="1" ht="25.5">
      <c r="A64" s="88" t="s">
        <v>111</v>
      </c>
      <c r="B64" s="90" t="s">
        <v>59</v>
      </c>
      <c r="C64" s="11"/>
      <c r="D64" s="57"/>
      <c r="E64" s="45"/>
      <c r="F64" s="45"/>
      <c r="G64" s="9"/>
      <c r="H64" s="9"/>
      <c r="I64" s="35"/>
    </row>
    <row r="65" spans="1:9" s="10" customFormat="1" ht="15">
      <c r="A65" s="88" t="s">
        <v>112</v>
      </c>
      <c r="B65" s="90" t="s">
        <v>59</v>
      </c>
      <c r="C65" s="11"/>
      <c r="D65" s="57"/>
      <c r="E65" s="45"/>
      <c r="F65" s="45"/>
      <c r="G65" s="9"/>
      <c r="H65" s="9"/>
      <c r="I65" s="35"/>
    </row>
    <row r="66" spans="1:9" s="97" customFormat="1" ht="15">
      <c r="A66" s="94" t="s">
        <v>113</v>
      </c>
      <c r="B66" s="95" t="s">
        <v>59</v>
      </c>
      <c r="C66" s="11"/>
      <c r="D66" s="57"/>
      <c r="E66" s="58"/>
      <c r="F66" s="45"/>
      <c r="G66" s="71"/>
      <c r="H66" s="71"/>
      <c r="I66" s="37"/>
    </row>
    <row r="67" spans="1:9" s="132" customFormat="1" ht="30">
      <c r="A67" s="98" t="s">
        <v>171</v>
      </c>
      <c r="B67" s="99"/>
      <c r="C67" s="11"/>
      <c r="D67" s="57">
        <v>92880</v>
      </c>
      <c r="E67" s="129">
        <f>D67/G67</f>
        <v>16.62</v>
      </c>
      <c r="F67" s="49">
        <f>E67/12</f>
        <v>1.39</v>
      </c>
      <c r="G67" s="26">
        <v>5586.8</v>
      </c>
      <c r="H67" s="26"/>
      <c r="I67" s="37"/>
    </row>
    <row r="68" spans="1:10" s="71" customFormat="1" ht="16.5" customHeight="1">
      <c r="A68" s="98" t="s">
        <v>22</v>
      </c>
      <c r="B68" s="99" t="s">
        <v>23</v>
      </c>
      <c r="C68" s="14" t="s">
        <v>154</v>
      </c>
      <c r="D68" s="57">
        <f>E68*G68</f>
        <v>5363.33</v>
      </c>
      <c r="E68" s="58">
        <f>F68*12</f>
        <v>0.96</v>
      </c>
      <c r="F68" s="45">
        <v>0.08</v>
      </c>
      <c r="G68" s="26">
        <v>5586.8</v>
      </c>
      <c r="H68" s="71">
        <v>1.07</v>
      </c>
      <c r="I68" s="37">
        <v>0.03</v>
      </c>
      <c r="J68" s="71">
        <v>6522.8</v>
      </c>
    </row>
    <row r="69" spans="1:10" s="71" customFormat="1" ht="15">
      <c r="A69" s="98" t="s">
        <v>24</v>
      </c>
      <c r="B69" s="100" t="s">
        <v>25</v>
      </c>
      <c r="C69" s="11" t="s">
        <v>154</v>
      </c>
      <c r="D69" s="57">
        <f>E69*G69</f>
        <v>3352.08</v>
      </c>
      <c r="E69" s="58">
        <f>12*F69</f>
        <v>0.6</v>
      </c>
      <c r="F69" s="45">
        <v>0.05</v>
      </c>
      <c r="G69" s="26">
        <v>5586.8</v>
      </c>
      <c r="H69" s="71">
        <v>1.07</v>
      </c>
      <c r="I69" s="37">
        <v>0.02</v>
      </c>
      <c r="J69" s="71">
        <v>6522.8</v>
      </c>
    </row>
    <row r="70" spans="1:10" s="102" customFormat="1" ht="30">
      <c r="A70" s="98" t="s">
        <v>21</v>
      </c>
      <c r="B70" s="99"/>
      <c r="C70" s="96">
        <v>0</v>
      </c>
      <c r="D70" s="57">
        <v>0</v>
      </c>
      <c r="E70" s="58">
        <f>D70/G70</f>
        <v>0</v>
      </c>
      <c r="F70" s="58">
        <f>E70/12</f>
        <v>0</v>
      </c>
      <c r="G70" s="71">
        <v>6522.8</v>
      </c>
      <c r="H70" s="71">
        <v>1.07</v>
      </c>
      <c r="I70" s="37">
        <v>0.03</v>
      </c>
      <c r="J70" s="102">
        <v>6522.8</v>
      </c>
    </row>
    <row r="71" spans="1:9" s="102" customFormat="1" ht="21.75" customHeight="1">
      <c r="A71" s="98" t="s">
        <v>32</v>
      </c>
      <c r="B71" s="99"/>
      <c r="C71" s="12" t="s">
        <v>155</v>
      </c>
      <c r="D71" s="45">
        <f>SUM(D72:D86)</f>
        <v>36534.05</v>
      </c>
      <c r="E71" s="58">
        <f>D71/G71</f>
        <v>6.54</v>
      </c>
      <c r="F71" s="58">
        <f>E71/12</f>
        <v>0.55</v>
      </c>
      <c r="G71" s="71">
        <v>5586.8</v>
      </c>
      <c r="H71" s="71">
        <v>1.07</v>
      </c>
      <c r="I71" s="37">
        <v>0.62</v>
      </c>
    </row>
    <row r="72" spans="1:10" s="97" customFormat="1" ht="15">
      <c r="A72" s="103" t="s">
        <v>142</v>
      </c>
      <c r="B72" s="104" t="s">
        <v>14</v>
      </c>
      <c r="C72" s="15"/>
      <c r="D72" s="153">
        <f>518.76*G72/J72</f>
        <v>444.32</v>
      </c>
      <c r="E72" s="65"/>
      <c r="F72" s="65"/>
      <c r="G72" s="71">
        <v>5586.8</v>
      </c>
      <c r="H72" s="71">
        <v>1.07</v>
      </c>
      <c r="I72" s="37">
        <v>0.01</v>
      </c>
      <c r="J72" s="97">
        <v>6522.8</v>
      </c>
    </row>
    <row r="73" spans="1:10" s="97" customFormat="1" ht="15">
      <c r="A73" s="103" t="s">
        <v>15</v>
      </c>
      <c r="B73" s="104" t="s">
        <v>19</v>
      </c>
      <c r="C73" s="15"/>
      <c r="D73" s="153">
        <f>1646.67*G73/J73</f>
        <v>1410.38</v>
      </c>
      <c r="E73" s="65"/>
      <c r="F73" s="65"/>
      <c r="G73" s="71">
        <v>5586.8</v>
      </c>
      <c r="H73" s="71">
        <v>1.07</v>
      </c>
      <c r="I73" s="37">
        <v>0.01</v>
      </c>
      <c r="J73" s="97">
        <v>6522.8</v>
      </c>
    </row>
    <row r="74" spans="1:9" s="97" customFormat="1" ht="15">
      <c r="A74" s="103" t="s">
        <v>66</v>
      </c>
      <c r="B74" s="105" t="s">
        <v>14</v>
      </c>
      <c r="C74" s="15"/>
      <c r="D74" s="153">
        <v>2934.22</v>
      </c>
      <c r="E74" s="65"/>
      <c r="F74" s="65"/>
      <c r="G74" s="71">
        <v>5586.8</v>
      </c>
      <c r="H74" s="71"/>
      <c r="I74" s="37"/>
    </row>
    <row r="75" spans="1:9" s="97" customFormat="1" ht="15">
      <c r="A75" s="103" t="s">
        <v>42</v>
      </c>
      <c r="B75" s="104" t="s">
        <v>14</v>
      </c>
      <c r="C75" s="16"/>
      <c r="D75" s="154">
        <v>3138</v>
      </c>
      <c r="E75" s="65"/>
      <c r="F75" s="65"/>
      <c r="G75" s="71">
        <v>5586.8</v>
      </c>
      <c r="H75" s="71"/>
      <c r="I75" s="37"/>
    </row>
    <row r="76" spans="1:9" s="97" customFormat="1" ht="15">
      <c r="A76" s="103" t="s">
        <v>16</v>
      </c>
      <c r="B76" s="104" t="s">
        <v>14</v>
      </c>
      <c r="C76" s="16"/>
      <c r="D76" s="154">
        <v>9326</v>
      </c>
      <c r="E76" s="65"/>
      <c r="F76" s="65"/>
      <c r="G76" s="71">
        <v>5586.8</v>
      </c>
      <c r="H76" s="71"/>
      <c r="I76" s="37"/>
    </row>
    <row r="77" spans="1:9" s="97" customFormat="1" ht="15">
      <c r="A77" s="103" t="s">
        <v>17</v>
      </c>
      <c r="B77" s="104" t="s">
        <v>14</v>
      </c>
      <c r="C77" s="15"/>
      <c r="D77" s="153">
        <v>1097.78</v>
      </c>
      <c r="E77" s="65"/>
      <c r="F77" s="65"/>
      <c r="G77" s="71">
        <v>5586.8</v>
      </c>
      <c r="H77" s="71">
        <v>1.07</v>
      </c>
      <c r="I77" s="37">
        <v>0.03</v>
      </c>
    </row>
    <row r="78" spans="1:10" s="97" customFormat="1" ht="15">
      <c r="A78" s="103" t="s">
        <v>40</v>
      </c>
      <c r="B78" s="104" t="s">
        <v>14</v>
      </c>
      <c r="C78" s="15"/>
      <c r="D78" s="153">
        <f>1568.97*G78/J78</f>
        <v>1343.83</v>
      </c>
      <c r="E78" s="65"/>
      <c r="F78" s="65"/>
      <c r="G78" s="71">
        <v>5586.8</v>
      </c>
      <c r="H78" s="71">
        <v>1.07</v>
      </c>
      <c r="I78" s="37">
        <v>0.1</v>
      </c>
      <c r="J78" s="97">
        <v>6522.8</v>
      </c>
    </row>
    <row r="79" spans="1:9" s="97" customFormat="1" ht="15">
      <c r="A79" s="103" t="s">
        <v>41</v>
      </c>
      <c r="B79" s="104" t="s">
        <v>19</v>
      </c>
      <c r="C79" s="15"/>
      <c r="D79" s="153">
        <v>0</v>
      </c>
      <c r="E79" s="65"/>
      <c r="F79" s="65"/>
      <c r="G79" s="71">
        <v>5586.8</v>
      </c>
      <c r="H79" s="71">
        <v>1.07</v>
      </c>
      <c r="I79" s="37">
        <v>0.01</v>
      </c>
    </row>
    <row r="80" spans="1:10" s="97" customFormat="1" ht="25.5">
      <c r="A80" s="103" t="s">
        <v>18</v>
      </c>
      <c r="B80" s="104" t="s">
        <v>14</v>
      </c>
      <c r="C80" s="15"/>
      <c r="D80" s="153">
        <f>7161.73*G80/J80</f>
        <v>6134.05</v>
      </c>
      <c r="E80" s="65"/>
      <c r="F80" s="65"/>
      <c r="G80" s="71">
        <v>5586.8</v>
      </c>
      <c r="H80" s="71">
        <v>1.07</v>
      </c>
      <c r="I80" s="37">
        <v>0.01</v>
      </c>
      <c r="J80" s="97">
        <v>6522.8</v>
      </c>
    </row>
    <row r="81" spans="1:10" s="135" customFormat="1" ht="27" customHeight="1">
      <c r="A81" s="103" t="s">
        <v>172</v>
      </c>
      <c r="B81" s="104" t="s">
        <v>14</v>
      </c>
      <c r="C81" s="15"/>
      <c r="D81" s="153">
        <f>1709.69*G81/J81</f>
        <v>1464.36</v>
      </c>
      <c r="E81" s="133"/>
      <c r="F81" s="134"/>
      <c r="G81" s="71">
        <v>5586.8</v>
      </c>
      <c r="J81" s="135">
        <v>6522.8</v>
      </c>
    </row>
    <row r="82" spans="1:10" s="97" customFormat="1" ht="15">
      <c r="A82" s="103" t="s">
        <v>143</v>
      </c>
      <c r="B82" s="104" t="s">
        <v>14</v>
      </c>
      <c r="C82" s="50"/>
      <c r="D82" s="153">
        <f>10789.34*G82/J82</f>
        <v>9241.11</v>
      </c>
      <c r="E82" s="65"/>
      <c r="F82" s="65"/>
      <c r="G82" s="71">
        <v>5586.8</v>
      </c>
      <c r="H82" s="71">
        <v>1.07</v>
      </c>
      <c r="I82" s="37">
        <v>0.06</v>
      </c>
      <c r="J82" s="97">
        <v>6522.8</v>
      </c>
    </row>
    <row r="83" spans="1:9" s="97" customFormat="1" ht="25.5">
      <c r="A83" s="103" t="s">
        <v>135</v>
      </c>
      <c r="B83" s="105" t="s">
        <v>47</v>
      </c>
      <c r="C83" s="51"/>
      <c r="D83" s="153">
        <v>0</v>
      </c>
      <c r="E83" s="65"/>
      <c r="F83" s="65"/>
      <c r="G83" s="71">
        <v>5586.8</v>
      </c>
      <c r="H83" s="71"/>
      <c r="I83" s="37"/>
    </row>
    <row r="84" spans="1:10" s="97" customFormat="1" ht="25.5">
      <c r="A84" s="103" t="s">
        <v>136</v>
      </c>
      <c r="B84" s="105" t="s">
        <v>47</v>
      </c>
      <c r="C84" s="51"/>
      <c r="D84" s="159">
        <v>0</v>
      </c>
      <c r="E84" s="70"/>
      <c r="F84" s="70"/>
      <c r="G84" s="71">
        <v>5586.8</v>
      </c>
      <c r="H84" s="71"/>
      <c r="I84" s="37"/>
      <c r="J84" s="97">
        <v>6522.8</v>
      </c>
    </row>
    <row r="85" spans="1:9" s="97" customFormat="1" ht="15">
      <c r="A85" s="69" t="s">
        <v>180</v>
      </c>
      <c r="B85" s="106" t="s">
        <v>47</v>
      </c>
      <c r="C85" s="51"/>
      <c r="D85" s="159">
        <v>0</v>
      </c>
      <c r="E85" s="70"/>
      <c r="F85" s="70"/>
      <c r="G85" s="71">
        <v>5586.8</v>
      </c>
      <c r="H85" s="71"/>
      <c r="I85" s="37"/>
    </row>
    <row r="86" spans="1:10" s="97" customFormat="1" ht="15">
      <c r="A86" s="103" t="s">
        <v>115</v>
      </c>
      <c r="B86" s="95" t="s">
        <v>14</v>
      </c>
      <c r="C86" s="45"/>
      <c r="D86" s="159">
        <f>0*G86/J86</f>
        <v>0</v>
      </c>
      <c r="E86" s="70"/>
      <c r="F86" s="70"/>
      <c r="G86" s="71">
        <v>5586.8</v>
      </c>
      <c r="H86" s="71"/>
      <c r="I86" s="37"/>
      <c r="J86" s="97">
        <v>6522.8</v>
      </c>
    </row>
    <row r="87" spans="1:9" s="102" customFormat="1" ht="30">
      <c r="A87" s="98" t="s">
        <v>34</v>
      </c>
      <c r="B87" s="99"/>
      <c r="C87" s="45" t="s">
        <v>156</v>
      </c>
      <c r="D87" s="58">
        <f>SUM(D88:D92)</f>
        <v>0</v>
      </c>
      <c r="E87" s="58">
        <f>SUM(E88:E92)</f>
        <v>0</v>
      </c>
      <c r="F87" s="58">
        <f>SUM(F88:F92)</f>
        <v>0</v>
      </c>
      <c r="G87" s="71">
        <v>5586.8</v>
      </c>
      <c r="H87" s="71">
        <v>1.07</v>
      </c>
      <c r="I87" s="37">
        <v>0.06</v>
      </c>
    </row>
    <row r="88" spans="1:9" s="97" customFormat="1" ht="25.5">
      <c r="A88" s="103" t="s">
        <v>44</v>
      </c>
      <c r="B88" s="104" t="s">
        <v>45</v>
      </c>
      <c r="C88" s="50"/>
      <c r="D88" s="160">
        <v>0</v>
      </c>
      <c r="E88" s="65">
        <f>F88*12</f>
        <v>0</v>
      </c>
      <c r="F88" s="65">
        <v>0</v>
      </c>
      <c r="G88" s="71">
        <v>5586.8</v>
      </c>
      <c r="H88" s="71">
        <v>1.07</v>
      </c>
      <c r="I88" s="37">
        <v>0</v>
      </c>
    </row>
    <row r="89" spans="1:9" s="97" customFormat="1" ht="15">
      <c r="A89" s="103" t="s">
        <v>116</v>
      </c>
      <c r="B89" s="105" t="s">
        <v>14</v>
      </c>
      <c r="C89" s="50"/>
      <c r="D89" s="160">
        <f>E89*G89</f>
        <v>0</v>
      </c>
      <c r="E89" s="65">
        <f>F89*12</f>
        <v>0</v>
      </c>
      <c r="F89" s="65">
        <v>0</v>
      </c>
      <c r="G89" s="71">
        <v>5586.8</v>
      </c>
      <c r="H89" s="71">
        <v>1.07</v>
      </c>
      <c r="I89" s="37">
        <v>0</v>
      </c>
    </row>
    <row r="90" spans="1:9" s="97" customFormat="1" ht="25.5">
      <c r="A90" s="103" t="s">
        <v>114</v>
      </c>
      <c r="B90" s="105" t="s">
        <v>46</v>
      </c>
      <c r="C90" s="50"/>
      <c r="D90" s="160">
        <f>E90*G90</f>
        <v>0</v>
      </c>
      <c r="E90" s="65">
        <f>F90*12</f>
        <v>0</v>
      </c>
      <c r="F90" s="65">
        <v>0</v>
      </c>
      <c r="G90" s="71">
        <v>5586.8</v>
      </c>
      <c r="H90" s="71">
        <v>1.07</v>
      </c>
      <c r="I90" s="37">
        <v>0</v>
      </c>
    </row>
    <row r="91" spans="1:10" s="97" customFormat="1" ht="15">
      <c r="A91" s="73" t="s">
        <v>181</v>
      </c>
      <c r="B91" s="65"/>
      <c r="C91" s="50"/>
      <c r="D91" s="161">
        <v>0</v>
      </c>
      <c r="E91" s="65"/>
      <c r="F91" s="65"/>
      <c r="G91" s="71">
        <v>5586.8</v>
      </c>
      <c r="H91" s="71">
        <v>1.07</v>
      </c>
      <c r="I91" s="37">
        <v>0.03</v>
      </c>
      <c r="J91" s="97">
        <v>6522.8</v>
      </c>
    </row>
    <row r="92" spans="1:10" s="97" customFormat="1" ht="15">
      <c r="A92" s="103" t="s">
        <v>117</v>
      </c>
      <c r="B92" s="105" t="s">
        <v>14</v>
      </c>
      <c r="C92" s="79"/>
      <c r="D92" s="160">
        <f>E92*G92</f>
        <v>0</v>
      </c>
      <c r="E92" s="65">
        <f>F92*12</f>
        <v>0</v>
      </c>
      <c r="F92" s="65">
        <v>0</v>
      </c>
      <c r="G92" s="71">
        <v>5586.8</v>
      </c>
      <c r="H92" s="71">
        <v>1.07</v>
      </c>
      <c r="I92" s="37">
        <v>0</v>
      </c>
      <c r="J92" s="97">
        <v>6522.8</v>
      </c>
    </row>
    <row r="93" spans="1:9" s="97" customFormat="1" ht="30">
      <c r="A93" s="98" t="s">
        <v>35</v>
      </c>
      <c r="B93" s="104"/>
      <c r="C93" s="79" t="s">
        <v>157</v>
      </c>
      <c r="D93" s="58">
        <f>SUM(D94:D97)</f>
        <v>0</v>
      </c>
      <c r="E93" s="58">
        <v>0</v>
      </c>
      <c r="F93" s="58">
        <v>0</v>
      </c>
      <c r="G93" s="71">
        <v>5586.8</v>
      </c>
      <c r="H93" s="71">
        <v>1.07</v>
      </c>
      <c r="I93" s="37">
        <v>0.04</v>
      </c>
    </row>
    <row r="94" spans="1:10" s="97" customFormat="1" ht="15">
      <c r="A94" s="103" t="s">
        <v>118</v>
      </c>
      <c r="B94" s="104" t="s">
        <v>14</v>
      </c>
      <c r="C94" s="45"/>
      <c r="D94" s="159">
        <v>0</v>
      </c>
      <c r="E94" s="58"/>
      <c r="F94" s="58"/>
      <c r="G94" s="71">
        <v>5586.8</v>
      </c>
      <c r="H94" s="71"/>
      <c r="I94" s="37"/>
      <c r="J94" s="97">
        <v>6522.8</v>
      </c>
    </row>
    <row r="95" spans="1:10" s="97" customFormat="1" ht="15">
      <c r="A95" s="69" t="s">
        <v>182</v>
      </c>
      <c r="B95" s="70"/>
      <c r="C95" s="79"/>
      <c r="D95" s="159">
        <v>0</v>
      </c>
      <c r="E95" s="65"/>
      <c r="F95" s="65"/>
      <c r="G95" s="71">
        <v>5586.8</v>
      </c>
      <c r="H95" s="71">
        <v>1.07</v>
      </c>
      <c r="I95" s="37">
        <v>0.03</v>
      </c>
      <c r="J95" s="97">
        <v>6522.8</v>
      </c>
    </row>
    <row r="96" spans="1:9" s="97" customFormat="1" ht="15">
      <c r="A96" s="103" t="s">
        <v>119</v>
      </c>
      <c r="B96" s="105" t="s">
        <v>46</v>
      </c>
      <c r="C96" s="79"/>
      <c r="D96" s="160">
        <f>E96*G96</f>
        <v>0</v>
      </c>
      <c r="E96" s="65">
        <f>F96*12</f>
        <v>0</v>
      </c>
      <c r="F96" s="65">
        <v>0</v>
      </c>
      <c r="G96" s="71">
        <v>5586.8</v>
      </c>
      <c r="H96" s="71">
        <v>1.07</v>
      </c>
      <c r="I96" s="37">
        <v>0</v>
      </c>
    </row>
    <row r="97" spans="1:10" s="97" customFormat="1" ht="25.5">
      <c r="A97" s="103" t="s">
        <v>120</v>
      </c>
      <c r="B97" s="105" t="s">
        <v>47</v>
      </c>
      <c r="C97" s="11"/>
      <c r="D97" s="159">
        <v>0</v>
      </c>
      <c r="E97" s="70"/>
      <c r="F97" s="70"/>
      <c r="G97" s="71">
        <v>5586.8</v>
      </c>
      <c r="H97" s="71"/>
      <c r="I97" s="37"/>
      <c r="J97" s="97">
        <v>6522.8</v>
      </c>
    </row>
    <row r="98" spans="1:9" s="97" customFormat="1" ht="15">
      <c r="A98" s="98" t="s">
        <v>121</v>
      </c>
      <c r="B98" s="104"/>
      <c r="C98" s="11" t="s">
        <v>158</v>
      </c>
      <c r="D98" s="58">
        <f>SUM(D99:D104)</f>
        <v>22448.6</v>
      </c>
      <c r="E98" s="58">
        <f>D98/G98</f>
        <v>4.02</v>
      </c>
      <c r="F98" s="58">
        <f>E98/12</f>
        <v>0.34</v>
      </c>
      <c r="G98" s="71">
        <v>5586.8</v>
      </c>
      <c r="H98" s="71">
        <v>1.07</v>
      </c>
      <c r="I98" s="37">
        <v>0.24</v>
      </c>
    </row>
    <row r="99" spans="1:9" s="97" customFormat="1" ht="15">
      <c r="A99" s="103" t="s">
        <v>122</v>
      </c>
      <c r="B99" s="104" t="s">
        <v>7</v>
      </c>
      <c r="C99" s="11"/>
      <c r="D99" s="59">
        <v>0</v>
      </c>
      <c r="E99" s="65"/>
      <c r="F99" s="65"/>
      <c r="G99" s="71">
        <v>5586.8</v>
      </c>
      <c r="H99" s="71">
        <v>1.07</v>
      </c>
      <c r="I99" s="37">
        <v>0.16</v>
      </c>
    </row>
    <row r="100" spans="1:9" s="97" customFormat="1" ht="38.25">
      <c r="A100" s="103" t="s">
        <v>123</v>
      </c>
      <c r="B100" s="104" t="s">
        <v>14</v>
      </c>
      <c r="C100" s="11"/>
      <c r="D100" s="92">
        <v>16522.04</v>
      </c>
      <c r="E100" s="65"/>
      <c r="F100" s="65"/>
      <c r="G100" s="71">
        <v>5586.8</v>
      </c>
      <c r="H100" s="71">
        <v>1.07</v>
      </c>
      <c r="I100" s="37">
        <v>0.01</v>
      </c>
    </row>
    <row r="101" spans="1:9" s="97" customFormat="1" ht="38.25">
      <c r="A101" s="103" t="s">
        <v>124</v>
      </c>
      <c r="B101" s="104" t="s">
        <v>14</v>
      </c>
      <c r="C101" s="11"/>
      <c r="D101" s="92">
        <v>1093.4</v>
      </c>
      <c r="E101" s="65"/>
      <c r="F101" s="65"/>
      <c r="G101" s="71">
        <v>5586.8</v>
      </c>
      <c r="H101" s="71">
        <v>1.07</v>
      </c>
      <c r="I101" s="37">
        <v>0</v>
      </c>
    </row>
    <row r="102" spans="1:9" s="97" customFormat="1" ht="25.5">
      <c r="A102" s="103" t="s">
        <v>49</v>
      </c>
      <c r="B102" s="104" t="s">
        <v>10</v>
      </c>
      <c r="C102" s="11"/>
      <c r="D102" s="92">
        <f>E102*G102</f>
        <v>0</v>
      </c>
      <c r="E102" s="65"/>
      <c r="F102" s="65"/>
      <c r="G102" s="71">
        <v>5586.8</v>
      </c>
      <c r="H102" s="71">
        <v>1.07</v>
      </c>
      <c r="I102" s="37">
        <v>0</v>
      </c>
    </row>
    <row r="103" spans="1:9" s="97" customFormat="1" ht="20.25" customHeight="1">
      <c r="A103" s="103" t="s">
        <v>37</v>
      </c>
      <c r="B103" s="105" t="s">
        <v>125</v>
      </c>
      <c r="C103" s="11"/>
      <c r="D103" s="92">
        <v>4833.16</v>
      </c>
      <c r="E103" s="65"/>
      <c r="F103" s="65"/>
      <c r="G103" s="71">
        <v>5586.8</v>
      </c>
      <c r="H103" s="71">
        <v>1.07</v>
      </c>
      <c r="I103" s="37">
        <v>0</v>
      </c>
    </row>
    <row r="104" spans="1:9" s="97" customFormat="1" ht="51">
      <c r="A104" s="103" t="s">
        <v>126</v>
      </c>
      <c r="B104" s="105" t="s">
        <v>59</v>
      </c>
      <c r="C104" s="11"/>
      <c r="D104" s="59">
        <v>0</v>
      </c>
      <c r="E104" s="65"/>
      <c r="F104" s="65"/>
      <c r="G104" s="71">
        <v>5586.8</v>
      </c>
      <c r="H104" s="71">
        <v>1.07</v>
      </c>
      <c r="I104" s="37">
        <v>0</v>
      </c>
    </row>
    <row r="105" spans="1:9" s="97" customFormat="1" ht="15">
      <c r="A105" s="98" t="s">
        <v>36</v>
      </c>
      <c r="B105" s="104"/>
      <c r="C105" s="11" t="s">
        <v>159</v>
      </c>
      <c r="D105" s="58">
        <f>D106</f>
        <v>0</v>
      </c>
      <c r="E105" s="58">
        <f>D105/G105</f>
        <v>0</v>
      </c>
      <c r="F105" s="58">
        <f>E105/12</f>
        <v>0</v>
      </c>
      <c r="G105" s="71">
        <v>5586.8</v>
      </c>
      <c r="H105" s="71">
        <v>1.07</v>
      </c>
      <c r="I105" s="37">
        <v>0.11</v>
      </c>
    </row>
    <row r="106" spans="1:9" s="97" customFormat="1" ht="15">
      <c r="A106" s="103" t="s">
        <v>33</v>
      </c>
      <c r="B106" s="104" t="s">
        <v>14</v>
      </c>
      <c r="C106" s="12"/>
      <c r="D106" s="153">
        <v>0</v>
      </c>
      <c r="E106" s="65"/>
      <c r="F106" s="65"/>
      <c r="G106" s="71">
        <v>5586.8</v>
      </c>
      <c r="H106" s="71">
        <v>1.07</v>
      </c>
      <c r="I106" s="37">
        <v>0.01</v>
      </c>
    </row>
    <row r="107" spans="1:9" s="71" customFormat="1" ht="15">
      <c r="A107" s="98" t="s">
        <v>39</v>
      </c>
      <c r="B107" s="99"/>
      <c r="C107" s="12" t="s">
        <v>160</v>
      </c>
      <c r="D107" s="58">
        <f>D108+D109</f>
        <v>28080</v>
      </c>
      <c r="E107" s="58">
        <f>D107/G107</f>
        <v>5.03</v>
      </c>
      <c r="F107" s="58">
        <f>E107/12</f>
        <v>0.42</v>
      </c>
      <c r="G107" s="71">
        <v>5586.8</v>
      </c>
      <c r="H107" s="71">
        <v>1.07</v>
      </c>
      <c r="I107" s="37">
        <v>0.63</v>
      </c>
    </row>
    <row r="108" spans="1:9" s="97" customFormat="1" ht="40.5" customHeight="1">
      <c r="A108" s="94" t="s">
        <v>127</v>
      </c>
      <c r="B108" s="105" t="s">
        <v>19</v>
      </c>
      <c r="C108" s="50"/>
      <c r="D108" s="153">
        <v>28080</v>
      </c>
      <c r="E108" s="65"/>
      <c r="F108" s="65"/>
      <c r="G108" s="71">
        <v>5586.8</v>
      </c>
      <c r="H108" s="71">
        <v>1.07</v>
      </c>
      <c r="I108" s="37">
        <v>0.02</v>
      </c>
    </row>
    <row r="109" spans="1:9" s="97" customFormat="1" ht="15">
      <c r="A109" s="94" t="s">
        <v>183</v>
      </c>
      <c r="B109" s="105" t="s">
        <v>59</v>
      </c>
      <c r="C109" s="12"/>
      <c r="D109" s="153">
        <v>0</v>
      </c>
      <c r="E109" s="65"/>
      <c r="F109" s="65"/>
      <c r="G109" s="71">
        <v>5586.8</v>
      </c>
      <c r="H109" s="71">
        <v>1.07</v>
      </c>
      <c r="I109" s="37">
        <v>0.61</v>
      </c>
    </row>
    <row r="110" spans="1:9" s="71" customFormat="1" ht="15">
      <c r="A110" s="107" t="s">
        <v>38</v>
      </c>
      <c r="B110" s="96"/>
      <c r="C110" s="12" t="s">
        <v>161</v>
      </c>
      <c r="D110" s="58">
        <f>D111+D112+D113</f>
        <v>0</v>
      </c>
      <c r="E110" s="58">
        <f>D110/G110</f>
        <v>0</v>
      </c>
      <c r="F110" s="58">
        <f>E110/12</f>
        <v>0</v>
      </c>
      <c r="G110" s="71">
        <v>5586.8</v>
      </c>
      <c r="H110" s="71">
        <v>1.07</v>
      </c>
      <c r="I110" s="37">
        <v>0.16</v>
      </c>
    </row>
    <row r="111" spans="1:9" s="97" customFormat="1" ht="15">
      <c r="A111" s="73" t="s">
        <v>67</v>
      </c>
      <c r="B111" s="65" t="s">
        <v>43</v>
      </c>
      <c r="C111" s="65"/>
      <c r="D111" s="153">
        <v>0</v>
      </c>
      <c r="E111" s="65"/>
      <c r="F111" s="65"/>
      <c r="G111" s="71">
        <v>5586.8</v>
      </c>
      <c r="H111" s="71">
        <v>1.07</v>
      </c>
      <c r="I111" s="37">
        <v>0.04</v>
      </c>
    </row>
    <row r="112" spans="1:9" s="97" customFormat="1" ht="15">
      <c r="A112" s="73" t="s">
        <v>50</v>
      </c>
      <c r="B112" s="65" t="s">
        <v>43</v>
      </c>
      <c r="C112" s="65"/>
      <c r="D112" s="160">
        <v>0</v>
      </c>
      <c r="E112" s="65"/>
      <c r="F112" s="65"/>
      <c r="G112" s="71">
        <v>5586.8</v>
      </c>
      <c r="H112" s="71">
        <v>1.07</v>
      </c>
      <c r="I112" s="37">
        <v>0.12</v>
      </c>
    </row>
    <row r="113" spans="1:9" s="97" customFormat="1" ht="15">
      <c r="A113" s="73" t="s">
        <v>48</v>
      </c>
      <c r="B113" s="65" t="s">
        <v>14</v>
      </c>
      <c r="C113" s="65"/>
      <c r="D113" s="160">
        <f>E113*G113</f>
        <v>0</v>
      </c>
      <c r="E113" s="65">
        <f>F113*12</f>
        <v>0</v>
      </c>
      <c r="F113" s="65">
        <v>0</v>
      </c>
      <c r="G113" s="71">
        <v>5586.8</v>
      </c>
      <c r="H113" s="71">
        <v>1.07</v>
      </c>
      <c r="I113" s="37">
        <v>0</v>
      </c>
    </row>
    <row r="114" spans="1:9" s="71" customFormat="1" ht="127.5" customHeight="1">
      <c r="A114" s="98" t="s">
        <v>187</v>
      </c>
      <c r="B114" s="96" t="s">
        <v>10</v>
      </c>
      <c r="C114" s="96"/>
      <c r="D114" s="101">
        <v>50000</v>
      </c>
      <c r="E114" s="101">
        <f aca="true" t="shared" si="0" ref="E114:E119">D114/G114</f>
        <v>8.95</v>
      </c>
      <c r="F114" s="101">
        <f aca="true" t="shared" si="1" ref="F114:F119">E114/12</f>
        <v>0.75</v>
      </c>
      <c r="G114" s="71">
        <v>5586.8</v>
      </c>
      <c r="H114" s="71">
        <v>1.07</v>
      </c>
      <c r="I114" s="37">
        <v>0.3</v>
      </c>
    </row>
    <row r="115" spans="1:9" s="71" customFormat="1" ht="24.75" customHeight="1">
      <c r="A115" s="143" t="s">
        <v>178</v>
      </c>
      <c r="B115" s="96" t="s">
        <v>179</v>
      </c>
      <c r="C115" s="101"/>
      <c r="D115" s="101">
        <v>0</v>
      </c>
      <c r="E115" s="101">
        <f t="shared" si="0"/>
        <v>0</v>
      </c>
      <c r="F115" s="91">
        <f t="shared" si="1"/>
        <v>0</v>
      </c>
      <c r="G115" s="71">
        <v>5586.8</v>
      </c>
      <c r="I115" s="37"/>
    </row>
    <row r="116" spans="1:10" s="136" customFormat="1" ht="18.75">
      <c r="A116" s="141" t="s">
        <v>174</v>
      </c>
      <c r="B116" s="54" t="s">
        <v>7</v>
      </c>
      <c r="C116" s="61"/>
      <c r="D116" s="101">
        <f>(34114.99+5940.44)*G116/J116</f>
        <v>34307.61</v>
      </c>
      <c r="E116" s="61">
        <f t="shared" si="0"/>
        <v>6.14</v>
      </c>
      <c r="F116" s="53">
        <f t="shared" si="1"/>
        <v>0.51</v>
      </c>
      <c r="G116" s="71">
        <v>5586.8</v>
      </c>
      <c r="J116" s="136">
        <v>6522.8</v>
      </c>
    </row>
    <row r="117" spans="1:10" s="136" customFormat="1" ht="18.75">
      <c r="A117" s="141" t="s">
        <v>175</v>
      </c>
      <c r="B117" s="54" t="s">
        <v>7</v>
      </c>
      <c r="C117" s="61"/>
      <c r="D117" s="101">
        <f>(393648.78+3779.23+31351.72)*G117/J117</f>
        <v>367251.27</v>
      </c>
      <c r="E117" s="61">
        <f t="shared" si="0"/>
        <v>65.74</v>
      </c>
      <c r="F117" s="53">
        <f t="shared" si="1"/>
        <v>5.48</v>
      </c>
      <c r="G117" s="71">
        <v>5586.8</v>
      </c>
      <c r="J117" s="136">
        <v>6522.8</v>
      </c>
    </row>
    <row r="118" spans="1:10" s="136" customFormat="1" ht="18.75">
      <c r="A118" s="141" t="s">
        <v>176</v>
      </c>
      <c r="B118" s="54" t="s">
        <v>7</v>
      </c>
      <c r="C118" s="61"/>
      <c r="D118" s="101">
        <f>106736.6*G118/J118</f>
        <v>91420.25</v>
      </c>
      <c r="E118" s="61">
        <f t="shared" si="0"/>
        <v>16.36</v>
      </c>
      <c r="F118" s="53">
        <f t="shared" si="1"/>
        <v>1.36</v>
      </c>
      <c r="G118" s="71">
        <v>5586.8</v>
      </c>
      <c r="J118" s="136">
        <v>6522.8</v>
      </c>
    </row>
    <row r="119" spans="1:10" s="136" customFormat="1" ht="18.75">
      <c r="A119" s="141" t="s">
        <v>177</v>
      </c>
      <c r="B119" s="54" t="s">
        <v>7</v>
      </c>
      <c r="C119" s="131"/>
      <c r="D119" s="96">
        <f>50884.2*G119/J119</f>
        <v>43582.49</v>
      </c>
      <c r="E119" s="61">
        <f t="shared" si="0"/>
        <v>7.8</v>
      </c>
      <c r="F119" s="53">
        <f t="shared" si="1"/>
        <v>0.65</v>
      </c>
      <c r="G119" s="71">
        <v>5586.8</v>
      </c>
      <c r="J119" s="136">
        <v>6522.8</v>
      </c>
    </row>
    <row r="120" spans="1:9" s="97" customFormat="1" ht="18.75" customHeight="1" thickBot="1">
      <c r="A120" s="107" t="s">
        <v>60</v>
      </c>
      <c r="B120" s="96" t="s">
        <v>9</v>
      </c>
      <c r="C120" s="108"/>
      <c r="D120" s="61">
        <f>E120*G120</f>
        <v>138105.7</v>
      </c>
      <c r="E120" s="61">
        <f>12*F120</f>
        <v>24.72</v>
      </c>
      <c r="F120" s="53">
        <v>2.06</v>
      </c>
      <c r="G120" s="71">
        <v>5586.8</v>
      </c>
      <c r="I120" s="109"/>
    </row>
    <row r="121" spans="1:9" s="111" customFormat="1" ht="20.25" thickBot="1">
      <c r="A121" s="110" t="s">
        <v>30</v>
      </c>
      <c r="B121" s="64"/>
      <c r="C121" s="64"/>
      <c r="D121" s="62">
        <f>D120+D119+D118+D117+D116+D115+D114+D110+D107+D105+D98+D93+D87+D71+D70+D69+D68+D67+D57+D56+D55+D49+D43+D42+D41+D40+D39+D28+D14</f>
        <v>2263275.92</v>
      </c>
      <c r="E121" s="62">
        <f>E120+E119+E118+E117+E116+E115+E114+E110+E107+E105+E98+E93+E87+E71+E70+E69+E68+E67+E57+E56+E55+E49+E43+E42+E41+E40+E39+E28+E14</f>
        <v>405.12</v>
      </c>
      <c r="F121" s="62">
        <f>F120+F119+F118+F117+F116+F115+F114+F110+F107+F105+F98+F93+F87+F71+F70+F69+F68+F67+F57+F56+F55+F49+F43+F42+F41+F40+F39+F28+F14</f>
        <v>33.77</v>
      </c>
      <c r="I121" s="112"/>
    </row>
    <row r="122" spans="1:9" s="63" customFormat="1" ht="25.5" customHeight="1" thickBot="1">
      <c r="A122" s="113"/>
      <c r="I122" s="72"/>
    </row>
    <row r="123" spans="1:9" s="117" customFormat="1" ht="38.25" thickBot="1">
      <c r="A123" s="126" t="s">
        <v>163</v>
      </c>
      <c r="B123" s="115"/>
      <c r="C123" s="115"/>
      <c r="D123" s="115">
        <f>SUM(D124:D126)</f>
        <v>88579.94</v>
      </c>
      <c r="E123" s="115">
        <f>SUM(E124:E126)</f>
        <v>15.85</v>
      </c>
      <c r="F123" s="115">
        <f>SUM(F124:F126)</f>
        <v>1.32</v>
      </c>
      <c r="G123" s="116">
        <v>5586.8</v>
      </c>
      <c r="I123" s="118"/>
    </row>
    <row r="124" spans="1:9" s="63" customFormat="1" ht="25.5">
      <c r="A124" s="69" t="s">
        <v>167</v>
      </c>
      <c r="B124" s="122"/>
      <c r="C124" s="122"/>
      <c r="D124" s="149">
        <v>1865.03</v>
      </c>
      <c r="E124" s="122">
        <f>D124/G124</f>
        <v>0.33</v>
      </c>
      <c r="F124" s="124">
        <f>E124/12</f>
        <v>0.03</v>
      </c>
      <c r="G124" s="71">
        <v>5586.8</v>
      </c>
      <c r="I124" s="72"/>
    </row>
    <row r="125" spans="1:10" s="63" customFormat="1" ht="25.5">
      <c r="A125" s="69" t="s">
        <v>188</v>
      </c>
      <c r="B125" s="122"/>
      <c r="C125" s="122"/>
      <c r="D125" s="149">
        <f>64954.37*G125/J125</f>
        <v>55633.63</v>
      </c>
      <c r="E125" s="150">
        <f>D125/G125</f>
        <v>9.96</v>
      </c>
      <c r="F125" s="151">
        <f>E125/12</f>
        <v>0.83</v>
      </c>
      <c r="G125" s="71">
        <v>5586.8</v>
      </c>
      <c r="I125" s="72"/>
      <c r="J125" s="63">
        <v>6522.8</v>
      </c>
    </row>
    <row r="126" spans="1:10" s="63" customFormat="1" ht="24.75" customHeight="1">
      <c r="A126" s="69" t="s">
        <v>169</v>
      </c>
      <c r="B126" s="122"/>
      <c r="C126" s="122"/>
      <c r="D126" s="149">
        <f>36288.57*G126/J126</f>
        <v>31081.28</v>
      </c>
      <c r="E126" s="150">
        <f>D126/G126</f>
        <v>5.56</v>
      </c>
      <c r="F126" s="151">
        <f>E126/12</f>
        <v>0.46</v>
      </c>
      <c r="G126" s="71">
        <v>5586.8</v>
      </c>
      <c r="I126" s="72"/>
      <c r="J126" s="63">
        <v>6522.8</v>
      </c>
    </row>
    <row r="127" spans="1:9" s="19" customFormat="1" ht="34.5" customHeight="1" thickBot="1">
      <c r="A127" s="18"/>
      <c r="D127" s="63"/>
      <c r="I127" s="39"/>
    </row>
    <row r="128" spans="1:9" s="30" customFormat="1" ht="20.25" thickBot="1">
      <c r="A128" s="28" t="s">
        <v>58</v>
      </c>
      <c r="B128" s="29"/>
      <c r="C128" s="29"/>
      <c r="D128" s="62">
        <f>D121+D123</f>
        <v>2351855.86</v>
      </c>
      <c r="E128" s="62">
        <f>E121+E123</f>
        <v>420.97</v>
      </c>
      <c r="F128" s="62">
        <f>F121+F123</f>
        <v>35.09</v>
      </c>
      <c r="I128" s="40"/>
    </row>
    <row r="129" spans="1:9" s="19" customFormat="1" ht="12.75">
      <c r="A129" s="18"/>
      <c r="D129" s="63"/>
      <c r="I129" s="39"/>
    </row>
    <row r="130" spans="1:9" s="19" customFormat="1" ht="12.75">
      <c r="A130" s="18"/>
      <c r="D130" s="162"/>
      <c r="I130" s="39"/>
    </row>
    <row r="131" spans="1:9" s="19" customFormat="1" ht="12.75">
      <c r="A131" s="18"/>
      <c r="D131" s="162"/>
      <c r="I131" s="39"/>
    </row>
    <row r="132" spans="1:9" s="23" customFormat="1" ht="18.75">
      <c r="A132" s="20"/>
      <c r="B132" s="21"/>
      <c r="C132" s="22"/>
      <c r="D132" s="66"/>
      <c r="E132" s="22"/>
      <c r="F132" s="22"/>
      <c r="I132" s="41"/>
    </row>
    <row r="133" spans="1:9" s="17" customFormat="1" ht="19.5">
      <c r="A133" s="24"/>
      <c r="B133" s="25"/>
      <c r="C133" s="25"/>
      <c r="D133" s="67"/>
      <c r="E133" s="25"/>
      <c r="F133" s="25"/>
      <c r="I133" s="38"/>
    </row>
    <row r="134" spans="1:9" s="19" customFormat="1" ht="14.25">
      <c r="A134" s="177" t="s">
        <v>26</v>
      </c>
      <c r="B134" s="177"/>
      <c r="C134" s="177"/>
      <c r="D134" s="177"/>
      <c r="I134" s="39"/>
    </row>
    <row r="135" spans="4:9" s="19" customFormat="1" ht="12.75">
      <c r="D135" s="63"/>
      <c r="I135" s="39"/>
    </row>
    <row r="136" spans="1:9" s="19" customFormat="1" ht="12.75">
      <c r="A136" s="18" t="s">
        <v>27</v>
      </c>
      <c r="D136" s="63"/>
      <c r="I136" s="39"/>
    </row>
    <row r="137" spans="4:9" s="19" customFormat="1" ht="12.75">
      <c r="D137" s="63"/>
      <c r="I137" s="39"/>
    </row>
    <row r="138" spans="4:9" s="19" customFormat="1" ht="12.75">
      <c r="D138" s="63"/>
      <c r="I138" s="39"/>
    </row>
    <row r="139" spans="4:9" s="19" customFormat="1" ht="12.75">
      <c r="D139" s="63"/>
      <c r="I139" s="39"/>
    </row>
    <row r="140" spans="4:9" s="19" customFormat="1" ht="12.75">
      <c r="D140" s="63"/>
      <c r="I140" s="39"/>
    </row>
    <row r="141" spans="4:9" s="19" customFormat="1" ht="12.75">
      <c r="D141" s="63"/>
      <c r="I141" s="39"/>
    </row>
    <row r="142" spans="4:9" s="19" customFormat="1" ht="12.75">
      <c r="D142" s="63"/>
      <c r="I142" s="39"/>
    </row>
    <row r="143" spans="4:9" s="19" customFormat="1" ht="12.75">
      <c r="D143" s="63"/>
      <c r="I143" s="39"/>
    </row>
    <row r="144" spans="4:9" s="19" customFormat="1" ht="12.75">
      <c r="D144" s="63"/>
      <c r="I144" s="39"/>
    </row>
    <row r="145" spans="4:9" s="19" customFormat="1" ht="12.75">
      <c r="D145" s="63"/>
      <c r="I145" s="39"/>
    </row>
    <row r="146" spans="4:9" s="19" customFormat="1" ht="12.75">
      <c r="D146" s="63"/>
      <c r="I146" s="39"/>
    </row>
    <row r="147" spans="4:9" s="19" customFormat="1" ht="12.75">
      <c r="D147" s="63"/>
      <c r="I147" s="39"/>
    </row>
    <row r="148" spans="4:9" s="19" customFormat="1" ht="12.75">
      <c r="D148" s="63"/>
      <c r="I148" s="39"/>
    </row>
    <row r="149" spans="4:9" s="19" customFormat="1" ht="12.75">
      <c r="D149" s="63"/>
      <c r="I149" s="39"/>
    </row>
    <row r="150" spans="4:9" s="19" customFormat="1" ht="12.75">
      <c r="D150" s="63"/>
      <c r="I150" s="39"/>
    </row>
    <row r="151" spans="4:9" s="19" customFormat="1" ht="12.75">
      <c r="D151" s="63"/>
      <c r="I151" s="39"/>
    </row>
    <row r="152" spans="4:9" s="19" customFormat="1" ht="12.75">
      <c r="D152" s="63"/>
      <c r="I152" s="39"/>
    </row>
    <row r="153" spans="4:9" s="19" customFormat="1" ht="12.75">
      <c r="D153" s="63"/>
      <c r="I153" s="39"/>
    </row>
    <row r="154" spans="4:9" s="19" customFormat="1" ht="12.75">
      <c r="D154" s="63"/>
      <c r="I154" s="39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H8"/>
    <mergeCell ref="A9:F9"/>
    <mergeCell ref="A10:F10"/>
    <mergeCell ref="A13:F13"/>
    <mergeCell ref="A134:D134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4"/>
  <sheetViews>
    <sheetView tabSelected="1" zoomScalePageLayoutView="0" workbookViewId="0" topLeftCell="A121">
      <selection activeCell="E17" sqref="E1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68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1" hidden="1" customWidth="1"/>
    <col min="10" max="12" width="15.375" style="1" customWidth="1"/>
    <col min="13" max="16384" width="9.125" style="1" customWidth="1"/>
  </cols>
  <sheetData>
    <row r="1" spans="1:6" ht="16.5" customHeight="1">
      <c r="A1" s="178" t="s">
        <v>151</v>
      </c>
      <c r="B1" s="179"/>
      <c r="C1" s="179"/>
      <c r="D1" s="179"/>
      <c r="E1" s="179"/>
      <c r="F1" s="179"/>
    </row>
    <row r="2" spans="2:6" ht="12.75" customHeight="1">
      <c r="B2" s="180"/>
      <c r="C2" s="180"/>
      <c r="D2" s="180"/>
      <c r="E2" s="179"/>
      <c r="F2" s="179"/>
    </row>
    <row r="3" spans="1:6" ht="14.25" customHeight="1">
      <c r="A3" s="93" t="s">
        <v>162</v>
      </c>
      <c r="B3" s="180" t="s">
        <v>0</v>
      </c>
      <c r="C3" s="180"/>
      <c r="D3" s="180"/>
      <c r="E3" s="179"/>
      <c r="F3" s="179"/>
    </row>
    <row r="4" spans="2:6" ht="14.25" customHeight="1">
      <c r="B4" s="180" t="s">
        <v>152</v>
      </c>
      <c r="C4" s="180"/>
      <c r="D4" s="180"/>
      <c r="E4" s="179"/>
      <c r="F4" s="179"/>
    </row>
    <row r="5" spans="1:6" s="42" customFormat="1" ht="39.75" customHeight="1">
      <c r="A5" s="181"/>
      <c r="B5" s="182"/>
      <c r="C5" s="182"/>
      <c r="D5" s="182"/>
      <c r="E5" s="182"/>
      <c r="F5" s="182"/>
    </row>
    <row r="6" spans="1:6" s="42" customFormat="1" ht="33" customHeight="1">
      <c r="A6" s="183" t="s">
        <v>190</v>
      </c>
      <c r="B6" s="183"/>
      <c r="C6" s="183"/>
      <c r="D6" s="183"/>
      <c r="E6" s="183"/>
      <c r="F6" s="183"/>
    </row>
    <row r="7" spans="1:9" s="2" customFormat="1" ht="22.5" customHeight="1">
      <c r="A7" s="167" t="s">
        <v>1</v>
      </c>
      <c r="B7" s="167"/>
      <c r="C7" s="167"/>
      <c r="D7" s="167"/>
      <c r="E7" s="168"/>
      <c r="F7" s="168"/>
      <c r="I7" s="32"/>
    </row>
    <row r="8" spans="1:9" s="3" customFormat="1" ht="18.75" customHeight="1">
      <c r="A8" s="167" t="s">
        <v>145</v>
      </c>
      <c r="B8" s="167"/>
      <c r="C8" s="167"/>
      <c r="D8" s="167"/>
      <c r="E8" s="168"/>
      <c r="F8" s="168"/>
      <c r="G8" s="168"/>
      <c r="H8" s="168"/>
      <c r="I8" s="33"/>
    </row>
    <row r="9" spans="1:9" s="4" customFormat="1" ht="17.25" customHeight="1">
      <c r="A9" s="169" t="s">
        <v>28</v>
      </c>
      <c r="B9" s="169"/>
      <c r="C9" s="169"/>
      <c r="D9" s="169"/>
      <c r="E9" s="170"/>
      <c r="F9" s="170"/>
      <c r="I9" s="34"/>
    </row>
    <row r="10" spans="1:9" s="3" customFormat="1" ht="30" customHeight="1" thickBot="1">
      <c r="A10" s="171" t="s">
        <v>51</v>
      </c>
      <c r="B10" s="171"/>
      <c r="C10" s="171"/>
      <c r="D10" s="171"/>
      <c r="E10" s="172"/>
      <c r="F10" s="172"/>
      <c r="I10" s="33"/>
    </row>
    <row r="11" spans="1:9" s="9" customFormat="1" ht="139.5" customHeight="1" thickBot="1">
      <c r="A11" s="5" t="s">
        <v>2</v>
      </c>
      <c r="B11" s="6" t="s">
        <v>3</v>
      </c>
      <c r="C11" s="7" t="s">
        <v>137</v>
      </c>
      <c r="D11" s="56" t="s">
        <v>31</v>
      </c>
      <c r="E11" s="7" t="s">
        <v>4</v>
      </c>
      <c r="F11" s="8" t="s">
        <v>5</v>
      </c>
      <c r="I11" s="35"/>
    </row>
    <row r="12" spans="1:9" s="10" customFormat="1" ht="12.75">
      <c r="A12" s="74">
        <v>1</v>
      </c>
      <c r="B12" s="75">
        <v>2</v>
      </c>
      <c r="C12" s="75">
        <v>3</v>
      </c>
      <c r="D12" s="76">
        <v>4</v>
      </c>
      <c r="E12" s="77">
        <v>5</v>
      </c>
      <c r="F12" s="78">
        <v>6</v>
      </c>
      <c r="I12" s="36"/>
    </row>
    <row r="13" spans="1:9" s="10" customFormat="1" ht="49.5" customHeight="1">
      <c r="A13" s="173" t="s">
        <v>6</v>
      </c>
      <c r="B13" s="174"/>
      <c r="C13" s="174"/>
      <c r="D13" s="174"/>
      <c r="E13" s="175"/>
      <c r="F13" s="176"/>
      <c r="I13" s="36"/>
    </row>
    <row r="14" spans="1:10" s="9" customFormat="1" ht="18" customHeight="1">
      <c r="A14" s="81" t="s">
        <v>64</v>
      </c>
      <c r="B14" s="54" t="s">
        <v>7</v>
      </c>
      <c r="C14" s="45" t="s">
        <v>146</v>
      </c>
      <c r="D14" s="80">
        <f>E14*G14</f>
        <v>242020.18</v>
      </c>
      <c r="E14" s="45">
        <f>F14*12</f>
        <v>43.32</v>
      </c>
      <c r="F14" s="45">
        <f>F25+F27</f>
        <v>3.61</v>
      </c>
      <c r="G14" s="9">
        <v>5586.8</v>
      </c>
      <c r="H14" s="9">
        <v>1.07</v>
      </c>
      <c r="I14" s="35">
        <v>2.24</v>
      </c>
      <c r="J14" s="9">
        <v>6522.8</v>
      </c>
    </row>
    <row r="15" spans="1:9" s="26" customFormat="1" ht="29.25" customHeight="1">
      <c r="A15" s="82" t="s">
        <v>52</v>
      </c>
      <c r="B15" s="83" t="s">
        <v>53</v>
      </c>
      <c r="C15" s="47"/>
      <c r="D15" s="46"/>
      <c r="E15" s="47"/>
      <c r="F15" s="47"/>
      <c r="I15" s="37"/>
    </row>
    <row r="16" spans="1:9" s="26" customFormat="1" ht="15">
      <c r="A16" s="82" t="s">
        <v>54</v>
      </c>
      <c r="B16" s="83" t="s">
        <v>53</v>
      </c>
      <c r="C16" s="47"/>
      <c r="D16" s="46"/>
      <c r="E16" s="47"/>
      <c r="F16" s="47"/>
      <c r="I16" s="37"/>
    </row>
    <row r="17" spans="1:9" s="26" customFormat="1" ht="102">
      <c r="A17" s="82" t="s">
        <v>71</v>
      </c>
      <c r="B17" s="83" t="s">
        <v>19</v>
      </c>
      <c r="C17" s="47"/>
      <c r="D17" s="46"/>
      <c r="E17" s="47"/>
      <c r="F17" s="47"/>
      <c r="I17" s="37"/>
    </row>
    <row r="18" spans="1:8" s="138" customFormat="1" ht="15">
      <c r="A18" s="82" t="s">
        <v>72</v>
      </c>
      <c r="B18" s="83" t="s">
        <v>53</v>
      </c>
      <c r="C18" s="46"/>
      <c r="D18" s="137"/>
      <c r="E18" s="47"/>
      <c r="F18" s="47"/>
      <c r="H18" s="139"/>
    </row>
    <row r="19" spans="1:8" s="138" customFormat="1" ht="15">
      <c r="A19" s="82" t="s">
        <v>73</v>
      </c>
      <c r="B19" s="83" t="s">
        <v>53</v>
      </c>
      <c r="C19" s="48"/>
      <c r="D19" s="80"/>
      <c r="E19" s="49"/>
      <c r="F19" s="49"/>
      <c r="H19" s="139"/>
    </row>
    <row r="20" spans="1:8" s="26" customFormat="1" ht="25.5">
      <c r="A20" s="127" t="s">
        <v>74</v>
      </c>
      <c r="B20" s="128" t="s">
        <v>10</v>
      </c>
      <c r="C20" s="140"/>
      <c r="D20" s="57"/>
      <c r="E20" s="129"/>
      <c r="F20" s="49"/>
      <c r="H20" s="37"/>
    </row>
    <row r="21" spans="1:6" s="26" customFormat="1" ht="18.75">
      <c r="A21" s="127" t="s">
        <v>75</v>
      </c>
      <c r="B21" s="128" t="s">
        <v>12</v>
      </c>
      <c r="C21" s="129"/>
      <c r="D21" s="57"/>
      <c r="E21" s="129"/>
      <c r="F21" s="152"/>
    </row>
    <row r="22" spans="1:6" s="26" customFormat="1" ht="18.75">
      <c r="A22" s="127" t="s">
        <v>170</v>
      </c>
      <c r="B22" s="128" t="s">
        <v>53</v>
      </c>
      <c r="C22" s="129"/>
      <c r="D22" s="57"/>
      <c r="E22" s="129"/>
      <c r="F22" s="152"/>
    </row>
    <row r="23" spans="1:8" s="26" customFormat="1" ht="15">
      <c r="A23" s="127" t="s">
        <v>173</v>
      </c>
      <c r="B23" s="128" t="s">
        <v>53</v>
      </c>
      <c r="C23" s="140"/>
      <c r="D23" s="57"/>
      <c r="E23" s="129"/>
      <c r="F23" s="49"/>
      <c r="H23" s="37"/>
    </row>
    <row r="24" spans="1:8" s="26" customFormat="1" ht="15">
      <c r="A24" s="127" t="s">
        <v>76</v>
      </c>
      <c r="B24" s="128" t="s">
        <v>14</v>
      </c>
      <c r="C24" s="140"/>
      <c r="D24" s="57"/>
      <c r="E24" s="129"/>
      <c r="F24" s="49"/>
      <c r="H24" s="37"/>
    </row>
    <row r="25" spans="1:9" s="26" customFormat="1" ht="15">
      <c r="A25" s="81" t="s">
        <v>65</v>
      </c>
      <c r="B25" s="84"/>
      <c r="C25" s="47"/>
      <c r="D25" s="46"/>
      <c r="E25" s="47"/>
      <c r="F25" s="49">
        <v>3.61</v>
      </c>
      <c r="I25" s="37"/>
    </row>
    <row r="26" spans="1:9" s="26" customFormat="1" ht="15">
      <c r="A26" s="85" t="s">
        <v>69</v>
      </c>
      <c r="B26" s="84" t="s">
        <v>53</v>
      </c>
      <c r="C26" s="47"/>
      <c r="D26" s="46"/>
      <c r="E26" s="47"/>
      <c r="F26" s="47">
        <v>0</v>
      </c>
      <c r="I26" s="37"/>
    </row>
    <row r="27" spans="1:9" s="26" customFormat="1" ht="15">
      <c r="A27" s="81" t="s">
        <v>65</v>
      </c>
      <c r="B27" s="84"/>
      <c r="C27" s="47"/>
      <c r="D27" s="46"/>
      <c r="E27" s="47"/>
      <c r="F27" s="49">
        <f>F26</f>
        <v>0</v>
      </c>
      <c r="I27" s="37"/>
    </row>
    <row r="28" spans="1:9" s="9" customFormat="1" ht="30">
      <c r="A28" s="81" t="s">
        <v>8</v>
      </c>
      <c r="B28" s="86" t="s">
        <v>9</v>
      </c>
      <c r="C28" s="45" t="s">
        <v>147</v>
      </c>
      <c r="D28" s="80">
        <f>E28*G28</f>
        <v>167604</v>
      </c>
      <c r="E28" s="45">
        <f>F28*12</f>
        <v>30</v>
      </c>
      <c r="F28" s="45">
        <v>2.5</v>
      </c>
      <c r="G28" s="9">
        <v>5586.8</v>
      </c>
      <c r="H28" s="9">
        <v>1.07</v>
      </c>
      <c r="I28" s="35">
        <v>1.65</v>
      </c>
    </row>
    <row r="29" spans="1:9" s="27" customFormat="1" ht="15">
      <c r="A29" s="82" t="s">
        <v>77</v>
      </c>
      <c r="B29" s="83" t="s">
        <v>9</v>
      </c>
      <c r="C29" s="49"/>
      <c r="D29" s="48"/>
      <c r="E29" s="49"/>
      <c r="F29" s="49"/>
      <c r="I29" s="35"/>
    </row>
    <row r="30" spans="1:9" s="27" customFormat="1" ht="15">
      <c r="A30" s="82" t="s">
        <v>78</v>
      </c>
      <c r="B30" s="83" t="s">
        <v>79</v>
      </c>
      <c r="C30" s="49"/>
      <c r="D30" s="48"/>
      <c r="E30" s="49"/>
      <c r="F30" s="49"/>
      <c r="I30" s="35"/>
    </row>
    <row r="31" spans="1:9" s="27" customFormat="1" ht="15">
      <c r="A31" s="82" t="s">
        <v>80</v>
      </c>
      <c r="B31" s="83" t="s">
        <v>81</v>
      </c>
      <c r="C31" s="49"/>
      <c r="D31" s="48"/>
      <c r="E31" s="49"/>
      <c r="F31" s="49"/>
      <c r="I31" s="35"/>
    </row>
    <row r="32" spans="1:9" s="27" customFormat="1" ht="15">
      <c r="A32" s="82" t="s">
        <v>55</v>
      </c>
      <c r="B32" s="83" t="s">
        <v>9</v>
      </c>
      <c r="C32" s="49"/>
      <c r="D32" s="48"/>
      <c r="E32" s="49"/>
      <c r="F32" s="49"/>
      <c r="I32" s="35"/>
    </row>
    <row r="33" spans="1:9" s="27" customFormat="1" ht="25.5">
      <c r="A33" s="82" t="s">
        <v>56</v>
      </c>
      <c r="B33" s="83" t="s">
        <v>10</v>
      </c>
      <c r="C33" s="49"/>
      <c r="D33" s="48"/>
      <c r="E33" s="49"/>
      <c r="F33" s="49"/>
      <c r="I33" s="35"/>
    </row>
    <row r="34" spans="1:9" s="27" customFormat="1" ht="15">
      <c r="A34" s="82" t="s">
        <v>82</v>
      </c>
      <c r="B34" s="83" t="s">
        <v>9</v>
      </c>
      <c r="C34" s="49"/>
      <c r="D34" s="48"/>
      <c r="E34" s="49"/>
      <c r="F34" s="49"/>
      <c r="I34" s="35"/>
    </row>
    <row r="35" spans="1:9" s="26" customFormat="1" ht="15">
      <c r="A35" s="82" t="s">
        <v>83</v>
      </c>
      <c r="B35" s="83" t="s">
        <v>9</v>
      </c>
      <c r="C35" s="49"/>
      <c r="D35" s="48"/>
      <c r="E35" s="49"/>
      <c r="F35" s="49"/>
      <c r="I35" s="37"/>
    </row>
    <row r="36" spans="1:9" s="27" customFormat="1" ht="25.5">
      <c r="A36" s="82" t="s">
        <v>84</v>
      </c>
      <c r="B36" s="83" t="s">
        <v>57</v>
      </c>
      <c r="C36" s="49"/>
      <c r="D36" s="48"/>
      <c r="E36" s="49"/>
      <c r="F36" s="49"/>
      <c r="I36" s="35"/>
    </row>
    <row r="37" spans="1:9" s="27" customFormat="1" ht="25.5">
      <c r="A37" s="82" t="s">
        <v>85</v>
      </c>
      <c r="B37" s="83" t="s">
        <v>10</v>
      </c>
      <c r="C37" s="49"/>
      <c r="D37" s="48"/>
      <c r="E37" s="49"/>
      <c r="F37" s="49"/>
      <c r="I37" s="35"/>
    </row>
    <row r="38" spans="1:9" s="27" customFormat="1" ht="25.5">
      <c r="A38" s="82" t="s">
        <v>86</v>
      </c>
      <c r="B38" s="83" t="s">
        <v>9</v>
      </c>
      <c r="C38" s="49"/>
      <c r="D38" s="48"/>
      <c r="E38" s="49"/>
      <c r="F38" s="49"/>
      <c r="I38" s="35"/>
    </row>
    <row r="39" spans="1:10" s="13" customFormat="1" ht="21" customHeight="1">
      <c r="A39" s="55" t="s">
        <v>11</v>
      </c>
      <c r="B39" s="54" t="s">
        <v>12</v>
      </c>
      <c r="C39" s="45" t="s">
        <v>146</v>
      </c>
      <c r="D39" s="80">
        <f>E39*G39</f>
        <v>60337.44</v>
      </c>
      <c r="E39" s="45">
        <f>F39*12</f>
        <v>10.8</v>
      </c>
      <c r="F39" s="45">
        <v>0.9</v>
      </c>
      <c r="G39" s="9">
        <v>5586.8</v>
      </c>
      <c r="H39" s="9">
        <v>1.07</v>
      </c>
      <c r="I39" s="35">
        <v>0.6</v>
      </c>
      <c r="J39" s="13">
        <v>6522.8</v>
      </c>
    </row>
    <row r="40" spans="1:10" s="9" customFormat="1" ht="18.75" customHeight="1">
      <c r="A40" s="55" t="s">
        <v>87</v>
      </c>
      <c r="B40" s="54" t="s">
        <v>13</v>
      </c>
      <c r="C40" s="45" t="s">
        <v>146</v>
      </c>
      <c r="D40" s="80">
        <f>E40*G40</f>
        <v>196431.89</v>
      </c>
      <c r="E40" s="45">
        <f>F40*12</f>
        <v>35.16</v>
      </c>
      <c r="F40" s="45">
        <v>2.93</v>
      </c>
      <c r="G40" s="9">
        <v>5586.8</v>
      </c>
      <c r="H40" s="9">
        <v>1.07</v>
      </c>
      <c r="I40" s="35">
        <v>1.94</v>
      </c>
      <c r="J40" s="13">
        <v>6522.8</v>
      </c>
    </row>
    <row r="41" spans="1:9" s="9" customFormat="1" ht="21.75" customHeight="1">
      <c r="A41" s="55" t="s">
        <v>88</v>
      </c>
      <c r="B41" s="54" t="s">
        <v>9</v>
      </c>
      <c r="C41" s="45" t="s">
        <v>148</v>
      </c>
      <c r="D41" s="80">
        <f>E41*G41</f>
        <v>136094.45</v>
      </c>
      <c r="E41" s="45">
        <f>F41*12</f>
        <v>24.36</v>
      </c>
      <c r="F41" s="45">
        <v>2.03</v>
      </c>
      <c r="G41" s="9">
        <v>5586.8</v>
      </c>
      <c r="H41" s="9">
        <v>1.07</v>
      </c>
      <c r="I41" s="35">
        <v>1.35</v>
      </c>
    </row>
    <row r="42" spans="1:9" s="9" customFormat="1" ht="45.75" customHeight="1">
      <c r="A42" s="55" t="s">
        <v>89</v>
      </c>
      <c r="B42" s="54" t="s">
        <v>14</v>
      </c>
      <c r="C42" s="45" t="s">
        <v>148</v>
      </c>
      <c r="D42" s="80">
        <f>3765.29*3*1.1*1.086</f>
        <v>13494.05</v>
      </c>
      <c r="E42" s="45">
        <f>D42/G42</f>
        <v>2.42</v>
      </c>
      <c r="F42" s="45">
        <f>E42/12</f>
        <v>0.2</v>
      </c>
      <c r="G42" s="9">
        <v>5586.8</v>
      </c>
      <c r="I42" s="35"/>
    </row>
    <row r="43" spans="1:9" s="9" customFormat="1" ht="15">
      <c r="A43" s="55" t="s">
        <v>90</v>
      </c>
      <c r="B43" s="54" t="s">
        <v>9</v>
      </c>
      <c r="C43" s="45"/>
      <c r="D43" s="80">
        <f>E43*G43</f>
        <v>158888.59</v>
      </c>
      <c r="E43" s="45">
        <f>F43*12</f>
        <v>28.44</v>
      </c>
      <c r="F43" s="45">
        <v>2.37</v>
      </c>
      <c r="G43" s="9">
        <v>5586.8</v>
      </c>
      <c r="H43" s="9">
        <v>1.07</v>
      </c>
      <c r="I43" s="35">
        <v>1.57</v>
      </c>
    </row>
    <row r="44" spans="1:9" s="9" customFormat="1" ht="15">
      <c r="A44" s="82" t="s">
        <v>91</v>
      </c>
      <c r="B44" s="83" t="s">
        <v>19</v>
      </c>
      <c r="C44" s="45"/>
      <c r="D44" s="80"/>
      <c r="E44" s="45"/>
      <c r="F44" s="45"/>
      <c r="I44" s="35"/>
    </row>
    <row r="45" spans="1:9" s="9" customFormat="1" ht="15">
      <c r="A45" s="82" t="s">
        <v>92</v>
      </c>
      <c r="B45" s="83" t="s">
        <v>14</v>
      </c>
      <c r="C45" s="45"/>
      <c r="D45" s="80"/>
      <c r="E45" s="45"/>
      <c r="F45" s="45"/>
      <c r="I45" s="35"/>
    </row>
    <row r="46" spans="1:9" s="9" customFormat="1" ht="15">
      <c r="A46" s="82" t="s">
        <v>93</v>
      </c>
      <c r="B46" s="83" t="s">
        <v>94</v>
      </c>
      <c r="C46" s="45"/>
      <c r="D46" s="80"/>
      <c r="E46" s="45"/>
      <c r="F46" s="45"/>
      <c r="I46" s="35"/>
    </row>
    <row r="47" spans="1:9" s="9" customFormat="1" ht="15">
      <c r="A47" s="82" t="s">
        <v>95</v>
      </c>
      <c r="B47" s="83" t="s">
        <v>96</v>
      </c>
      <c r="C47" s="45"/>
      <c r="D47" s="80"/>
      <c r="E47" s="45"/>
      <c r="F47" s="45"/>
      <c r="I47" s="35"/>
    </row>
    <row r="48" spans="1:9" s="9" customFormat="1" ht="15">
      <c r="A48" s="82" t="s">
        <v>97</v>
      </c>
      <c r="B48" s="83" t="s">
        <v>94</v>
      </c>
      <c r="C48" s="45"/>
      <c r="D48" s="80"/>
      <c r="E48" s="45"/>
      <c r="F48" s="45"/>
      <c r="I48" s="35"/>
    </row>
    <row r="49" spans="1:9" s="9" customFormat="1" ht="28.5">
      <c r="A49" s="55" t="s">
        <v>98</v>
      </c>
      <c r="B49" s="87" t="s">
        <v>29</v>
      </c>
      <c r="C49" s="45" t="s">
        <v>149</v>
      </c>
      <c r="D49" s="80">
        <f>(311073.02*1.086)+1000*3</f>
        <v>340825.3</v>
      </c>
      <c r="E49" s="45">
        <f>D49/G49</f>
        <v>61.01</v>
      </c>
      <c r="F49" s="45">
        <f>E49/12</f>
        <v>5.08</v>
      </c>
      <c r="G49" s="9">
        <v>5586.8</v>
      </c>
      <c r="H49" s="9">
        <v>1.07</v>
      </c>
      <c r="I49" s="35">
        <v>3.35</v>
      </c>
    </row>
    <row r="50" spans="1:9" s="9" customFormat="1" ht="25.5">
      <c r="A50" s="88" t="s">
        <v>99</v>
      </c>
      <c r="B50" s="89" t="s">
        <v>29</v>
      </c>
      <c r="C50" s="45"/>
      <c r="D50" s="80"/>
      <c r="E50" s="45"/>
      <c r="F50" s="45"/>
      <c r="I50" s="35"/>
    </row>
    <row r="51" spans="1:9" s="9" customFormat="1" ht="15">
      <c r="A51" s="88" t="s">
        <v>100</v>
      </c>
      <c r="B51" s="89" t="s">
        <v>101</v>
      </c>
      <c r="C51" s="45"/>
      <c r="D51" s="80"/>
      <c r="E51" s="45"/>
      <c r="F51" s="45"/>
      <c r="I51" s="35"/>
    </row>
    <row r="52" spans="1:9" s="9" customFormat="1" ht="15">
      <c r="A52" s="88" t="s">
        <v>102</v>
      </c>
      <c r="B52" s="89" t="s">
        <v>53</v>
      </c>
      <c r="C52" s="45"/>
      <c r="D52" s="80"/>
      <c r="E52" s="45"/>
      <c r="F52" s="45"/>
      <c r="I52" s="35"/>
    </row>
    <row r="53" spans="1:9" s="9" customFormat="1" ht="25.5">
      <c r="A53" s="88" t="s">
        <v>103</v>
      </c>
      <c r="B53" s="89" t="s">
        <v>14</v>
      </c>
      <c r="C53" s="45"/>
      <c r="D53" s="80"/>
      <c r="E53" s="45"/>
      <c r="F53" s="45"/>
      <c r="I53" s="35"/>
    </row>
    <row r="54" spans="1:9" s="9" customFormat="1" ht="18" customHeight="1">
      <c r="A54" s="88" t="s">
        <v>138</v>
      </c>
      <c r="B54" s="89" t="s">
        <v>14</v>
      </c>
      <c r="C54" s="83" t="s">
        <v>149</v>
      </c>
      <c r="D54" s="80"/>
      <c r="E54" s="45"/>
      <c r="F54" s="45"/>
      <c r="G54" s="9">
        <v>5586.8</v>
      </c>
      <c r="I54" s="35"/>
    </row>
    <row r="55" spans="1:10" s="10" customFormat="1" ht="30.75" customHeight="1">
      <c r="A55" s="55" t="s">
        <v>104</v>
      </c>
      <c r="B55" s="54" t="s">
        <v>7</v>
      </c>
      <c r="C55" s="79" t="s">
        <v>141</v>
      </c>
      <c r="D55" s="80">
        <f>2439.99*G55/J55</f>
        <v>2089.86</v>
      </c>
      <c r="E55" s="45">
        <f>D55/G55</f>
        <v>0.37</v>
      </c>
      <c r="F55" s="45">
        <f>E55/12</f>
        <v>0.03</v>
      </c>
      <c r="G55" s="9">
        <v>5586.8</v>
      </c>
      <c r="H55" s="9">
        <v>1.07</v>
      </c>
      <c r="I55" s="35">
        <v>0.02</v>
      </c>
      <c r="J55" s="10">
        <v>6522.8</v>
      </c>
    </row>
    <row r="56" spans="1:10" s="10" customFormat="1" ht="43.5" customHeight="1">
      <c r="A56" s="55" t="s">
        <v>139</v>
      </c>
      <c r="B56" s="54" t="s">
        <v>7</v>
      </c>
      <c r="C56" s="48" t="s">
        <v>140</v>
      </c>
      <c r="D56" s="80">
        <f>20333.41*G56/J56</f>
        <v>17415.63</v>
      </c>
      <c r="E56" s="45">
        <f>D56/G56</f>
        <v>3.12</v>
      </c>
      <c r="F56" s="45">
        <f>E56/12</f>
        <v>0.26</v>
      </c>
      <c r="G56" s="9">
        <v>5586.8</v>
      </c>
      <c r="H56" s="9">
        <v>1.07</v>
      </c>
      <c r="I56" s="35">
        <v>0.04</v>
      </c>
      <c r="J56" s="10">
        <v>6522.8</v>
      </c>
    </row>
    <row r="57" spans="1:9" s="10" customFormat="1" ht="30">
      <c r="A57" s="55" t="s">
        <v>20</v>
      </c>
      <c r="B57" s="54"/>
      <c r="C57" s="11" t="s">
        <v>153</v>
      </c>
      <c r="D57" s="57">
        <f>E57*G57</f>
        <v>14749.15</v>
      </c>
      <c r="E57" s="45">
        <f>F57*12</f>
        <v>2.64</v>
      </c>
      <c r="F57" s="45">
        <v>0.22</v>
      </c>
      <c r="G57" s="9">
        <v>5586.8</v>
      </c>
      <c r="H57" s="9">
        <v>1.07</v>
      </c>
      <c r="I57" s="35">
        <v>0.14</v>
      </c>
    </row>
    <row r="58" spans="1:9" s="10" customFormat="1" ht="25.5">
      <c r="A58" s="88" t="s">
        <v>105</v>
      </c>
      <c r="B58" s="90" t="s">
        <v>59</v>
      </c>
      <c r="C58" s="11"/>
      <c r="D58" s="57"/>
      <c r="E58" s="45"/>
      <c r="F58" s="45"/>
      <c r="G58" s="9"/>
      <c r="H58" s="9"/>
      <c r="I58" s="35"/>
    </row>
    <row r="59" spans="1:9" s="10" customFormat="1" ht="15">
      <c r="A59" s="88" t="s">
        <v>106</v>
      </c>
      <c r="B59" s="90" t="s">
        <v>59</v>
      </c>
      <c r="C59" s="11"/>
      <c r="D59" s="57"/>
      <c r="E59" s="45"/>
      <c r="F59" s="45"/>
      <c r="G59" s="9"/>
      <c r="H59" s="9"/>
      <c r="I59" s="35"/>
    </row>
    <row r="60" spans="1:9" s="10" customFormat="1" ht="15">
      <c r="A60" s="88" t="s">
        <v>107</v>
      </c>
      <c r="B60" s="90" t="s">
        <v>53</v>
      </c>
      <c r="C60" s="11"/>
      <c r="D60" s="57"/>
      <c r="E60" s="45"/>
      <c r="F60" s="45"/>
      <c r="G60" s="9"/>
      <c r="H60" s="9"/>
      <c r="I60" s="35"/>
    </row>
    <row r="61" spans="1:9" s="10" customFormat="1" ht="15">
      <c r="A61" s="88" t="s">
        <v>108</v>
      </c>
      <c r="B61" s="90" t="s">
        <v>59</v>
      </c>
      <c r="C61" s="11"/>
      <c r="D61" s="57"/>
      <c r="E61" s="45"/>
      <c r="F61" s="45"/>
      <c r="G61" s="9"/>
      <c r="H61" s="9"/>
      <c r="I61" s="35"/>
    </row>
    <row r="62" spans="1:9" s="10" customFormat="1" ht="25.5">
      <c r="A62" s="88" t="s">
        <v>109</v>
      </c>
      <c r="B62" s="90" t="s">
        <v>59</v>
      </c>
      <c r="C62" s="11"/>
      <c r="D62" s="57"/>
      <c r="E62" s="45"/>
      <c r="F62" s="45"/>
      <c r="G62" s="9"/>
      <c r="H62" s="9"/>
      <c r="I62" s="35"/>
    </row>
    <row r="63" spans="1:9" s="10" customFormat="1" ht="15">
      <c r="A63" s="88" t="s">
        <v>110</v>
      </c>
      <c r="B63" s="90" t="s">
        <v>59</v>
      </c>
      <c r="C63" s="11"/>
      <c r="D63" s="57"/>
      <c r="E63" s="45"/>
      <c r="F63" s="45"/>
      <c r="G63" s="9"/>
      <c r="H63" s="9"/>
      <c r="I63" s="35"/>
    </row>
    <row r="64" spans="1:9" s="10" customFormat="1" ht="25.5">
      <c r="A64" s="88" t="s">
        <v>111</v>
      </c>
      <c r="B64" s="90" t="s">
        <v>59</v>
      </c>
      <c r="C64" s="11"/>
      <c r="D64" s="57"/>
      <c r="E64" s="45"/>
      <c r="F64" s="45"/>
      <c r="G64" s="9"/>
      <c r="H64" s="9"/>
      <c r="I64" s="35"/>
    </row>
    <row r="65" spans="1:9" s="10" customFormat="1" ht="15">
      <c r="A65" s="88" t="s">
        <v>112</v>
      </c>
      <c r="B65" s="90" t="s">
        <v>59</v>
      </c>
      <c r="C65" s="11"/>
      <c r="D65" s="57"/>
      <c r="E65" s="45"/>
      <c r="F65" s="45"/>
      <c r="G65" s="9"/>
      <c r="H65" s="9"/>
      <c r="I65" s="35"/>
    </row>
    <row r="66" spans="1:9" s="97" customFormat="1" ht="15">
      <c r="A66" s="94" t="s">
        <v>113</v>
      </c>
      <c r="B66" s="95" t="s">
        <v>59</v>
      </c>
      <c r="C66" s="11"/>
      <c r="D66" s="57"/>
      <c r="E66" s="58"/>
      <c r="F66" s="45"/>
      <c r="G66" s="71"/>
      <c r="H66" s="71"/>
      <c r="I66" s="37"/>
    </row>
    <row r="67" spans="1:9" s="132" customFormat="1" ht="30">
      <c r="A67" s="98" t="s">
        <v>171</v>
      </c>
      <c r="B67" s="99"/>
      <c r="C67" s="11"/>
      <c r="D67" s="57">
        <v>92880</v>
      </c>
      <c r="E67" s="129">
        <f>D67/G67</f>
        <v>16.62</v>
      </c>
      <c r="F67" s="49">
        <f>E67/12</f>
        <v>1.39</v>
      </c>
      <c r="G67" s="26">
        <v>5586.8</v>
      </c>
      <c r="H67" s="26"/>
      <c r="I67" s="37"/>
    </row>
    <row r="68" spans="1:10" s="71" customFormat="1" ht="16.5" customHeight="1">
      <c r="A68" s="98" t="s">
        <v>22</v>
      </c>
      <c r="B68" s="99" t="s">
        <v>23</v>
      </c>
      <c r="C68" s="14" t="s">
        <v>154</v>
      </c>
      <c r="D68" s="57">
        <f>E68*G68</f>
        <v>5363.33</v>
      </c>
      <c r="E68" s="58">
        <f>F68*12</f>
        <v>0.96</v>
      </c>
      <c r="F68" s="45">
        <v>0.08</v>
      </c>
      <c r="G68" s="26">
        <v>5586.8</v>
      </c>
      <c r="H68" s="71">
        <v>1.07</v>
      </c>
      <c r="I68" s="37">
        <v>0.03</v>
      </c>
      <c r="J68" s="71">
        <v>6522.8</v>
      </c>
    </row>
    <row r="69" spans="1:10" s="71" customFormat="1" ht="15">
      <c r="A69" s="98" t="s">
        <v>24</v>
      </c>
      <c r="B69" s="100" t="s">
        <v>25</v>
      </c>
      <c r="C69" s="11" t="s">
        <v>154</v>
      </c>
      <c r="D69" s="57">
        <f>E69*G69</f>
        <v>3352.08</v>
      </c>
      <c r="E69" s="58">
        <f>12*F69</f>
        <v>0.6</v>
      </c>
      <c r="F69" s="45">
        <v>0.05</v>
      </c>
      <c r="G69" s="26">
        <v>5586.8</v>
      </c>
      <c r="H69" s="71">
        <v>1.07</v>
      </c>
      <c r="I69" s="37">
        <v>0.02</v>
      </c>
      <c r="J69" s="71">
        <v>6522.8</v>
      </c>
    </row>
    <row r="70" spans="1:10" s="102" customFormat="1" ht="30">
      <c r="A70" s="98" t="s">
        <v>21</v>
      </c>
      <c r="B70" s="99"/>
      <c r="C70" s="96">
        <v>0</v>
      </c>
      <c r="D70" s="57">
        <v>0</v>
      </c>
      <c r="E70" s="58">
        <f>D70/G70</f>
        <v>0</v>
      </c>
      <c r="F70" s="58">
        <f>E70/12</f>
        <v>0</v>
      </c>
      <c r="G70" s="71">
        <v>6522.8</v>
      </c>
      <c r="H70" s="71">
        <v>1.07</v>
      </c>
      <c r="I70" s="37">
        <v>0.03</v>
      </c>
      <c r="J70" s="102">
        <v>6522.8</v>
      </c>
    </row>
    <row r="71" spans="1:9" s="102" customFormat="1" ht="21.75" customHeight="1">
      <c r="A71" s="98" t="s">
        <v>32</v>
      </c>
      <c r="B71" s="99"/>
      <c r="C71" s="12" t="s">
        <v>155</v>
      </c>
      <c r="D71" s="45">
        <f>SUM(D72:D86)</f>
        <v>36534.05</v>
      </c>
      <c r="E71" s="58">
        <f>D71/G71</f>
        <v>6.54</v>
      </c>
      <c r="F71" s="58">
        <f>E71/12</f>
        <v>0.55</v>
      </c>
      <c r="G71" s="71">
        <v>5586.8</v>
      </c>
      <c r="H71" s="71">
        <v>1.07</v>
      </c>
      <c r="I71" s="37">
        <v>0.62</v>
      </c>
    </row>
    <row r="72" spans="1:10" s="97" customFormat="1" ht="15">
      <c r="A72" s="103" t="s">
        <v>142</v>
      </c>
      <c r="B72" s="104" t="s">
        <v>14</v>
      </c>
      <c r="C72" s="15"/>
      <c r="D72" s="153">
        <f>518.76*G72/J72</f>
        <v>444.32</v>
      </c>
      <c r="E72" s="65"/>
      <c r="F72" s="65"/>
      <c r="G72" s="71">
        <v>5586.8</v>
      </c>
      <c r="H72" s="71">
        <v>1.07</v>
      </c>
      <c r="I72" s="37">
        <v>0.01</v>
      </c>
      <c r="J72" s="97">
        <v>6522.8</v>
      </c>
    </row>
    <row r="73" spans="1:10" s="97" customFormat="1" ht="15">
      <c r="A73" s="103" t="s">
        <v>15</v>
      </c>
      <c r="B73" s="104" t="s">
        <v>19</v>
      </c>
      <c r="C73" s="15"/>
      <c r="D73" s="153">
        <f>1646.67*G73/J73</f>
        <v>1410.38</v>
      </c>
      <c r="E73" s="65"/>
      <c r="F73" s="65"/>
      <c r="G73" s="71">
        <v>5586.8</v>
      </c>
      <c r="H73" s="71">
        <v>1.07</v>
      </c>
      <c r="I73" s="37">
        <v>0.01</v>
      </c>
      <c r="J73" s="97">
        <v>6522.8</v>
      </c>
    </row>
    <row r="74" spans="1:9" s="97" customFormat="1" ht="15">
      <c r="A74" s="103" t="s">
        <v>66</v>
      </c>
      <c r="B74" s="105" t="s">
        <v>14</v>
      </c>
      <c r="C74" s="15"/>
      <c r="D74" s="153">
        <v>2934.22</v>
      </c>
      <c r="E74" s="65"/>
      <c r="F74" s="65"/>
      <c r="G74" s="71">
        <v>5586.8</v>
      </c>
      <c r="H74" s="71"/>
      <c r="I74" s="37"/>
    </row>
    <row r="75" spans="1:9" s="97" customFormat="1" ht="15">
      <c r="A75" s="103" t="s">
        <v>42</v>
      </c>
      <c r="B75" s="104" t="s">
        <v>14</v>
      </c>
      <c r="C75" s="16"/>
      <c r="D75" s="154">
        <v>3138</v>
      </c>
      <c r="E75" s="65"/>
      <c r="F75" s="65"/>
      <c r="G75" s="71">
        <v>5586.8</v>
      </c>
      <c r="H75" s="71"/>
      <c r="I75" s="37"/>
    </row>
    <row r="76" spans="1:9" s="97" customFormat="1" ht="15">
      <c r="A76" s="103" t="s">
        <v>16</v>
      </c>
      <c r="B76" s="104" t="s">
        <v>14</v>
      </c>
      <c r="C76" s="16"/>
      <c r="D76" s="154">
        <v>9326</v>
      </c>
      <c r="E76" s="65"/>
      <c r="F76" s="65"/>
      <c r="G76" s="71">
        <v>5586.8</v>
      </c>
      <c r="H76" s="71"/>
      <c r="I76" s="37"/>
    </row>
    <row r="77" spans="1:9" s="97" customFormat="1" ht="15">
      <c r="A77" s="103" t="s">
        <v>17</v>
      </c>
      <c r="B77" s="104" t="s">
        <v>14</v>
      </c>
      <c r="C77" s="15"/>
      <c r="D77" s="153">
        <v>1097.78</v>
      </c>
      <c r="E77" s="65"/>
      <c r="F77" s="65"/>
      <c r="G77" s="71">
        <v>5586.8</v>
      </c>
      <c r="H77" s="71">
        <v>1.07</v>
      </c>
      <c r="I77" s="37">
        <v>0.03</v>
      </c>
    </row>
    <row r="78" spans="1:10" s="97" customFormat="1" ht="15">
      <c r="A78" s="103" t="s">
        <v>40</v>
      </c>
      <c r="B78" s="104" t="s">
        <v>14</v>
      </c>
      <c r="C78" s="15"/>
      <c r="D78" s="153">
        <f>1568.97*G78/J78</f>
        <v>1343.83</v>
      </c>
      <c r="E78" s="65"/>
      <c r="F78" s="65"/>
      <c r="G78" s="71">
        <v>5586.8</v>
      </c>
      <c r="H78" s="71">
        <v>1.07</v>
      </c>
      <c r="I78" s="37">
        <v>0.1</v>
      </c>
      <c r="J78" s="97">
        <v>6522.8</v>
      </c>
    </row>
    <row r="79" spans="1:9" s="97" customFormat="1" ht="15">
      <c r="A79" s="103" t="s">
        <v>41</v>
      </c>
      <c r="B79" s="104" t="s">
        <v>19</v>
      </c>
      <c r="C79" s="15"/>
      <c r="D79" s="153">
        <v>0</v>
      </c>
      <c r="E79" s="65"/>
      <c r="F79" s="65"/>
      <c r="G79" s="71">
        <v>5586.8</v>
      </c>
      <c r="H79" s="71">
        <v>1.07</v>
      </c>
      <c r="I79" s="37">
        <v>0.01</v>
      </c>
    </row>
    <row r="80" spans="1:10" s="97" customFormat="1" ht="25.5">
      <c r="A80" s="103" t="s">
        <v>18</v>
      </c>
      <c r="B80" s="104" t="s">
        <v>14</v>
      </c>
      <c r="C80" s="15"/>
      <c r="D80" s="153">
        <f>7161.73*G80/J80</f>
        <v>6134.05</v>
      </c>
      <c r="E80" s="65"/>
      <c r="F80" s="65"/>
      <c r="G80" s="71">
        <v>5586.8</v>
      </c>
      <c r="H80" s="71">
        <v>1.07</v>
      </c>
      <c r="I80" s="37">
        <v>0.01</v>
      </c>
      <c r="J80" s="97">
        <v>6522.8</v>
      </c>
    </row>
    <row r="81" spans="1:10" s="135" customFormat="1" ht="27" customHeight="1">
      <c r="A81" s="103" t="s">
        <v>172</v>
      </c>
      <c r="B81" s="104" t="s">
        <v>14</v>
      </c>
      <c r="C81" s="15"/>
      <c r="D81" s="153">
        <f>1709.69*G81/J81</f>
        <v>1464.36</v>
      </c>
      <c r="E81" s="133"/>
      <c r="F81" s="134"/>
      <c r="G81" s="71">
        <v>5586.8</v>
      </c>
      <c r="J81" s="135">
        <v>6522.8</v>
      </c>
    </row>
    <row r="82" spans="1:10" s="97" customFormat="1" ht="15">
      <c r="A82" s="103" t="s">
        <v>143</v>
      </c>
      <c r="B82" s="104" t="s">
        <v>14</v>
      </c>
      <c r="C82" s="50"/>
      <c r="D82" s="153">
        <f>10789.34*G82/J82</f>
        <v>9241.11</v>
      </c>
      <c r="E82" s="65"/>
      <c r="F82" s="65"/>
      <c r="G82" s="71">
        <v>5586.8</v>
      </c>
      <c r="H82" s="71">
        <v>1.07</v>
      </c>
      <c r="I82" s="37">
        <v>0.06</v>
      </c>
      <c r="J82" s="97">
        <v>6522.8</v>
      </c>
    </row>
    <row r="83" spans="1:9" s="97" customFormat="1" ht="25.5">
      <c r="A83" s="103" t="s">
        <v>135</v>
      </c>
      <c r="B83" s="105" t="s">
        <v>47</v>
      </c>
      <c r="C83" s="51"/>
      <c r="D83" s="153">
        <v>0</v>
      </c>
      <c r="E83" s="65"/>
      <c r="F83" s="65"/>
      <c r="G83" s="71">
        <v>5586.8</v>
      </c>
      <c r="H83" s="71"/>
      <c r="I83" s="37"/>
    </row>
    <row r="84" spans="1:10" s="97" customFormat="1" ht="25.5">
      <c r="A84" s="103" t="s">
        <v>136</v>
      </c>
      <c r="B84" s="105" t="s">
        <v>47</v>
      </c>
      <c r="C84" s="51"/>
      <c r="D84" s="159">
        <v>0</v>
      </c>
      <c r="E84" s="70"/>
      <c r="F84" s="70"/>
      <c r="G84" s="71">
        <v>5586.8</v>
      </c>
      <c r="H84" s="71"/>
      <c r="I84" s="37"/>
      <c r="J84" s="97">
        <v>6522.8</v>
      </c>
    </row>
    <row r="85" spans="1:9" s="97" customFormat="1" ht="15">
      <c r="A85" s="69" t="s">
        <v>180</v>
      </c>
      <c r="B85" s="106" t="s">
        <v>47</v>
      </c>
      <c r="C85" s="51"/>
      <c r="D85" s="159">
        <v>0</v>
      </c>
      <c r="E85" s="70"/>
      <c r="F85" s="70"/>
      <c r="G85" s="71">
        <v>5586.8</v>
      </c>
      <c r="H85" s="71"/>
      <c r="I85" s="37"/>
    </row>
    <row r="86" spans="1:10" s="97" customFormat="1" ht="15">
      <c r="A86" s="103" t="s">
        <v>115</v>
      </c>
      <c r="B86" s="95" t="s">
        <v>14</v>
      </c>
      <c r="C86" s="45"/>
      <c r="D86" s="159">
        <f>0*G86/J86</f>
        <v>0</v>
      </c>
      <c r="E86" s="70"/>
      <c r="F86" s="70"/>
      <c r="G86" s="71">
        <v>5586.8</v>
      </c>
      <c r="H86" s="71"/>
      <c r="I86" s="37"/>
      <c r="J86" s="97">
        <v>6522.8</v>
      </c>
    </row>
    <row r="87" spans="1:9" s="102" customFormat="1" ht="30">
      <c r="A87" s="98" t="s">
        <v>34</v>
      </c>
      <c r="B87" s="99"/>
      <c r="C87" s="45" t="s">
        <v>156</v>
      </c>
      <c r="D87" s="58">
        <f>SUM(D88:D92)</f>
        <v>0</v>
      </c>
      <c r="E87" s="58">
        <f>SUM(E88:E92)</f>
        <v>0</v>
      </c>
      <c r="F87" s="58">
        <f>SUM(F88:F92)</f>
        <v>0</v>
      </c>
      <c r="G87" s="71">
        <v>5586.8</v>
      </c>
      <c r="H87" s="71">
        <v>1.07</v>
      </c>
      <c r="I87" s="37">
        <v>0.06</v>
      </c>
    </row>
    <row r="88" spans="1:9" s="97" customFormat="1" ht="25.5">
      <c r="A88" s="103" t="s">
        <v>44</v>
      </c>
      <c r="B88" s="104" t="s">
        <v>45</v>
      </c>
      <c r="C88" s="50"/>
      <c r="D88" s="160">
        <v>0</v>
      </c>
      <c r="E88" s="65">
        <f>F88*12</f>
        <v>0</v>
      </c>
      <c r="F88" s="65">
        <v>0</v>
      </c>
      <c r="G88" s="71">
        <v>5586.8</v>
      </c>
      <c r="H88" s="71">
        <v>1.07</v>
      </c>
      <c r="I88" s="37">
        <v>0</v>
      </c>
    </row>
    <row r="89" spans="1:9" s="97" customFormat="1" ht="15">
      <c r="A89" s="103" t="s">
        <v>116</v>
      </c>
      <c r="B89" s="105" t="s">
        <v>14</v>
      </c>
      <c r="C89" s="50"/>
      <c r="D89" s="160">
        <f>E89*G89</f>
        <v>0</v>
      </c>
      <c r="E89" s="65">
        <f>F89*12</f>
        <v>0</v>
      </c>
      <c r="F89" s="65">
        <v>0</v>
      </c>
      <c r="G89" s="71">
        <v>5586.8</v>
      </c>
      <c r="H89" s="71">
        <v>1.07</v>
      </c>
      <c r="I89" s="37">
        <v>0</v>
      </c>
    </row>
    <row r="90" spans="1:9" s="97" customFormat="1" ht="25.5">
      <c r="A90" s="103" t="s">
        <v>114</v>
      </c>
      <c r="B90" s="105" t="s">
        <v>46</v>
      </c>
      <c r="C90" s="50"/>
      <c r="D90" s="160">
        <f>E90*G90</f>
        <v>0</v>
      </c>
      <c r="E90" s="65">
        <f>F90*12</f>
        <v>0</v>
      </c>
      <c r="F90" s="65">
        <v>0</v>
      </c>
      <c r="G90" s="71">
        <v>5586.8</v>
      </c>
      <c r="H90" s="71">
        <v>1.07</v>
      </c>
      <c r="I90" s="37">
        <v>0</v>
      </c>
    </row>
    <row r="91" spans="1:10" s="97" customFormat="1" ht="15">
      <c r="A91" s="73" t="s">
        <v>181</v>
      </c>
      <c r="B91" s="65"/>
      <c r="C91" s="50"/>
      <c r="D91" s="161">
        <v>0</v>
      </c>
      <c r="E91" s="65"/>
      <c r="F91" s="65"/>
      <c r="G91" s="71">
        <v>5586.8</v>
      </c>
      <c r="H91" s="71">
        <v>1.07</v>
      </c>
      <c r="I91" s="37">
        <v>0.03</v>
      </c>
      <c r="J91" s="97">
        <v>6522.8</v>
      </c>
    </row>
    <row r="92" spans="1:10" s="97" customFormat="1" ht="15">
      <c r="A92" s="103" t="s">
        <v>117</v>
      </c>
      <c r="B92" s="105" t="s">
        <v>14</v>
      </c>
      <c r="C92" s="79"/>
      <c r="D92" s="160">
        <f>E92*G92</f>
        <v>0</v>
      </c>
      <c r="E92" s="65">
        <f>F92*12</f>
        <v>0</v>
      </c>
      <c r="F92" s="65">
        <v>0</v>
      </c>
      <c r="G92" s="71">
        <v>5586.8</v>
      </c>
      <c r="H92" s="71">
        <v>1.07</v>
      </c>
      <c r="I92" s="37">
        <v>0</v>
      </c>
      <c r="J92" s="97">
        <v>6522.8</v>
      </c>
    </row>
    <row r="93" spans="1:9" s="97" customFormat="1" ht="30">
      <c r="A93" s="98" t="s">
        <v>35</v>
      </c>
      <c r="B93" s="104"/>
      <c r="C93" s="79" t="s">
        <v>157</v>
      </c>
      <c r="D93" s="58">
        <f>SUM(D94:D97)</f>
        <v>0</v>
      </c>
      <c r="E93" s="58">
        <v>0</v>
      </c>
      <c r="F93" s="58">
        <v>0</v>
      </c>
      <c r="G93" s="71">
        <v>5586.8</v>
      </c>
      <c r="H93" s="71">
        <v>1.07</v>
      </c>
      <c r="I93" s="37">
        <v>0.04</v>
      </c>
    </row>
    <row r="94" spans="1:10" s="97" customFormat="1" ht="15">
      <c r="A94" s="103" t="s">
        <v>118</v>
      </c>
      <c r="B94" s="104" t="s">
        <v>14</v>
      </c>
      <c r="C94" s="45"/>
      <c r="D94" s="159">
        <v>0</v>
      </c>
      <c r="E94" s="58"/>
      <c r="F94" s="58"/>
      <c r="G94" s="71">
        <v>5586.8</v>
      </c>
      <c r="H94" s="71"/>
      <c r="I94" s="37"/>
      <c r="J94" s="97">
        <v>6522.8</v>
      </c>
    </row>
    <row r="95" spans="1:10" s="97" customFormat="1" ht="15">
      <c r="A95" s="69" t="s">
        <v>182</v>
      </c>
      <c r="B95" s="70"/>
      <c r="C95" s="79"/>
      <c r="D95" s="159">
        <v>0</v>
      </c>
      <c r="E95" s="65"/>
      <c r="F95" s="65"/>
      <c r="G95" s="71">
        <v>5586.8</v>
      </c>
      <c r="H95" s="71">
        <v>1.07</v>
      </c>
      <c r="I95" s="37">
        <v>0.03</v>
      </c>
      <c r="J95" s="97">
        <v>6522.8</v>
      </c>
    </row>
    <row r="96" spans="1:9" s="97" customFormat="1" ht="15">
      <c r="A96" s="103" t="s">
        <v>119</v>
      </c>
      <c r="B96" s="105" t="s">
        <v>46</v>
      </c>
      <c r="C96" s="79"/>
      <c r="D96" s="160">
        <f>E96*G96</f>
        <v>0</v>
      </c>
      <c r="E96" s="65">
        <f>F96*12</f>
        <v>0</v>
      </c>
      <c r="F96" s="65">
        <v>0</v>
      </c>
      <c r="G96" s="71">
        <v>5586.8</v>
      </c>
      <c r="H96" s="71">
        <v>1.07</v>
      </c>
      <c r="I96" s="37">
        <v>0</v>
      </c>
    </row>
    <row r="97" spans="1:10" s="97" customFormat="1" ht="25.5">
      <c r="A97" s="103" t="s">
        <v>120</v>
      </c>
      <c r="B97" s="105" t="s">
        <v>47</v>
      </c>
      <c r="C97" s="11"/>
      <c r="D97" s="159">
        <v>0</v>
      </c>
      <c r="E97" s="70"/>
      <c r="F97" s="70"/>
      <c r="G97" s="71">
        <v>5586.8</v>
      </c>
      <c r="H97" s="71"/>
      <c r="I97" s="37"/>
      <c r="J97" s="97">
        <v>6522.8</v>
      </c>
    </row>
    <row r="98" spans="1:9" s="97" customFormat="1" ht="15">
      <c r="A98" s="98" t="s">
        <v>121</v>
      </c>
      <c r="B98" s="104"/>
      <c r="C98" s="11" t="s">
        <v>158</v>
      </c>
      <c r="D98" s="58">
        <f>SUM(D99:D104)</f>
        <v>22448.6</v>
      </c>
      <c r="E98" s="58">
        <f>D98/G98</f>
        <v>4.02</v>
      </c>
      <c r="F98" s="58">
        <f>E98/12</f>
        <v>0.34</v>
      </c>
      <c r="G98" s="71">
        <v>5586.8</v>
      </c>
      <c r="H98" s="71">
        <v>1.07</v>
      </c>
      <c r="I98" s="37">
        <v>0.24</v>
      </c>
    </row>
    <row r="99" spans="1:9" s="97" customFormat="1" ht="15">
      <c r="A99" s="103" t="s">
        <v>122</v>
      </c>
      <c r="B99" s="104" t="s">
        <v>7</v>
      </c>
      <c r="C99" s="11"/>
      <c r="D99" s="59">
        <v>0</v>
      </c>
      <c r="E99" s="65"/>
      <c r="F99" s="65"/>
      <c r="G99" s="71">
        <v>5586.8</v>
      </c>
      <c r="H99" s="71">
        <v>1.07</v>
      </c>
      <c r="I99" s="37">
        <v>0.16</v>
      </c>
    </row>
    <row r="100" spans="1:9" s="97" customFormat="1" ht="38.25">
      <c r="A100" s="103" t="s">
        <v>123</v>
      </c>
      <c r="B100" s="104" t="s">
        <v>14</v>
      </c>
      <c r="C100" s="11"/>
      <c r="D100" s="92">
        <v>16522.04</v>
      </c>
      <c r="E100" s="65"/>
      <c r="F100" s="65"/>
      <c r="G100" s="71">
        <v>5586.8</v>
      </c>
      <c r="H100" s="71">
        <v>1.07</v>
      </c>
      <c r="I100" s="37">
        <v>0.01</v>
      </c>
    </row>
    <row r="101" spans="1:9" s="97" customFormat="1" ht="38.25">
      <c r="A101" s="103" t="s">
        <v>124</v>
      </c>
      <c r="B101" s="104" t="s">
        <v>14</v>
      </c>
      <c r="C101" s="11"/>
      <c r="D101" s="92">
        <v>1093.4</v>
      </c>
      <c r="E101" s="65"/>
      <c r="F101" s="65"/>
      <c r="G101" s="71">
        <v>5586.8</v>
      </c>
      <c r="H101" s="71">
        <v>1.07</v>
      </c>
      <c r="I101" s="37">
        <v>0</v>
      </c>
    </row>
    <row r="102" spans="1:9" s="97" customFormat="1" ht="25.5">
      <c r="A102" s="103" t="s">
        <v>49</v>
      </c>
      <c r="B102" s="104" t="s">
        <v>10</v>
      </c>
      <c r="C102" s="11"/>
      <c r="D102" s="92">
        <f>E102*G102</f>
        <v>0</v>
      </c>
      <c r="E102" s="65"/>
      <c r="F102" s="65"/>
      <c r="G102" s="71">
        <v>5586.8</v>
      </c>
      <c r="H102" s="71">
        <v>1.07</v>
      </c>
      <c r="I102" s="37">
        <v>0</v>
      </c>
    </row>
    <row r="103" spans="1:9" s="97" customFormat="1" ht="20.25" customHeight="1">
      <c r="A103" s="103" t="s">
        <v>37</v>
      </c>
      <c r="B103" s="105" t="s">
        <v>125</v>
      </c>
      <c r="C103" s="11"/>
      <c r="D103" s="92">
        <v>4833.16</v>
      </c>
      <c r="E103" s="65"/>
      <c r="F103" s="65"/>
      <c r="G103" s="71">
        <v>5586.8</v>
      </c>
      <c r="H103" s="71">
        <v>1.07</v>
      </c>
      <c r="I103" s="37">
        <v>0</v>
      </c>
    </row>
    <row r="104" spans="1:9" s="97" customFormat="1" ht="51">
      <c r="A104" s="103" t="s">
        <v>126</v>
      </c>
      <c r="B104" s="105" t="s">
        <v>59</v>
      </c>
      <c r="C104" s="11"/>
      <c r="D104" s="59">
        <v>0</v>
      </c>
      <c r="E104" s="65"/>
      <c r="F104" s="65"/>
      <c r="G104" s="71">
        <v>5586.8</v>
      </c>
      <c r="H104" s="71">
        <v>1.07</v>
      </c>
      <c r="I104" s="37">
        <v>0</v>
      </c>
    </row>
    <row r="105" spans="1:9" s="97" customFormat="1" ht="15">
      <c r="A105" s="98" t="s">
        <v>36</v>
      </c>
      <c r="B105" s="104"/>
      <c r="C105" s="11" t="s">
        <v>159</v>
      </c>
      <c r="D105" s="58">
        <f>D106</f>
        <v>0</v>
      </c>
      <c r="E105" s="58">
        <f>D105/G105</f>
        <v>0</v>
      </c>
      <c r="F105" s="58">
        <f>E105/12</f>
        <v>0</v>
      </c>
      <c r="G105" s="71">
        <v>5586.8</v>
      </c>
      <c r="H105" s="71">
        <v>1.07</v>
      </c>
      <c r="I105" s="37">
        <v>0.11</v>
      </c>
    </row>
    <row r="106" spans="1:9" s="97" customFormat="1" ht="15">
      <c r="A106" s="103" t="s">
        <v>33</v>
      </c>
      <c r="B106" s="104" t="s">
        <v>14</v>
      </c>
      <c r="C106" s="12"/>
      <c r="D106" s="153">
        <v>0</v>
      </c>
      <c r="E106" s="65"/>
      <c r="F106" s="65"/>
      <c r="G106" s="71">
        <v>5586.8</v>
      </c>
      <c r="H106" s="71">
        <v>1.07</v>
      </c>
      <c r="I106" s="37">
        <v>0.01</v>
      </c>
    </row>
    <row r="107" spans="1:9" s="71" customFormat="1" ht="15">
      <c r="A107" s="98" t="s">
        <v>39</v>
      </c>
      <c r="B107" s="99"/>
      <c r="C107" s="12" t="s">
        <v>160</v>
      </c>
      <c r="D107" s="58">
        <f>D108+D109</f>
        <v>28080</v>
      </c>
      <c r="E107" s="58">
        <f>D107/G107</f>
        <v>5.03</v>
      </c>
      <c r="F107" s="58">
        <f>E107/12</f>
        <v>0.42</v>
      </c>
      <c r="G107" s="71">
        <v>5586.8</v>
      </c>
      <c r="H107" s="71">
        <v>1.07</v>
      </c>
      <c r="I107" s="37">
        <v>0.63</v>
      </c>
    </row>
    <row r="108" spans="1:9" s="97" customFormat="1" ht="40.5" customHeight="1">
      <c r="A108" s="94" t="s">
        <v>127</v>
      </c>
      <c r="B108" s="105" t="s">
        <v>19</v>
      </c>
      <c r="C108" s="50"/>
      <c r="D108" s="153">
        <v>28080</v>
      </c>
      <c r="E108" s="65"/>
      <c r="F108" s="65"/>
      <c r="G108" s="71">
        <v>5586.8</v>
      </c>
      <c r="H108" s="71">
        <v>1.07</v>
      </c>
      <c r="I108" s="37">
        <v>0.02</v>
      </c>
    </row>
    <row r="109" spans="1:9" s="97" customFormat="1" ht="15">
      <c r="A109" s="94" t="s">
        <v>183</v>
      </c>
      <c r="B109" s="105" t="s">
        <v>59</v>
      </c>
      <c r="C109" s="12"/>
      <c r="D109" s="153">
        <v>0</v>
      </c>
      <c r="E109" s="65"/>
      <c r="F109" s="65"/>
      <c r="G109" s="71">
        <v>5586.8</v>
      </c>
      <c r="H109" s="71">
        <v>1.07</v>
      </c>
      <c r="I109" s="37">
        <v>0.61</v>
      </c>
    </row>
    <row r="110" spans="1:9" s="71" customFormat="1" ht="15">
      <c r="A110" s="107" t="s">
        <v>38</v>
      </c>
      <c r="B110" s="96"/>
      <c r="C110" s="12" t="s">
        <v>161</v>
      </c>
      <c r="D110" s="58">
        <f>D111+D112+D113</f>
        <v>0</v>
      </c>
      <c r="E110" s="58">
        <f>D110/G110</f>
        <v>0</v>
      </c>
      <c r="F110" s="58">
        <f>E110/12</f>
        <v>0</v>
      </c>
      <c r="G110" s="71">
        <v>5586.8</v>
      </c>
      <c r="H110" s="71">
        <v>1.07</v>
      </c>
      <c r="I110" s="37">
        <v>0.16</v>
      </c>
    </row>
    <row r="111" spans="1:9" s="97" customFormat="1" ht="15">
      <c r="A111" s="73" t="s">
        <v>67</v>
      </c>
      <c r="B111" s="65" t="s">
        <v>43</v>
      </c>
      <c r="C111" s="65"/>
      <c r="D111" s="153">
        <v>0</v>
      </c>
      <c r="E111" s="65"/>
      <c r="F111" s="65"/>
      <c r="G111" s="71">
        <v>5586.8</v>
      </c>
      <c r="H111" s="71">
        <v>1.07</v>
      </c>
      <c r="I111" s="37">
        <v>0.04</v>
      </c>
    </row>
    <row r="112" spans="1:9" s="97" customFormat="1" ht="15">
      <c r="A112" s="73" t="s">
        <v>50</v>
      </c>
      <c r="B112" s="65" t="s">
        <v>43</v>
      </c>
      <c r="C112" s="65"/>
      <c r="D112" s="160">
        <v>0</v>
      </c>
      <c r="E112" s="65"/>
      <c r="F112" s="65"/>
      <c r="G112" s="71">
        <v>5586.8</v>
      </c>
      <c r="H112" s="71">
        <v>1.07</v>
      </c>
      <c r="I112" s="37">
        <v>0.12</v>
      </c>
    </row>
    <row r="113" spans="1:9" s="97" customFormat="1" ht="15">
      <c r="A113" s="73" t="s">
        <v>48</v>
      </c>
      <c r="B113" s="65" t="s">
        <v>14</v>
      </c>
      <c r="C113" s="65"/>
      <c r="D113" s="160">
        <f>E113*G113</f>
        <v>0</v>
      </c>
      <c r="E113" s="65">
        <f>F113*12</f>
        <v>0</v>
      </c>
      <c r="F113" s="65">
        <v>0</v>
      </c>
      <c r="G113" s="71">
        <v>5586.8</v>
      </c>
      <c r="H113" s="71">
        <v>1.07</v>
      </c>
      <c r="I113" s="37">
        <v>0</v>
      </c>
    </row>
    <row r="114" spans="1:9" s="71" customFormat="1" ht="127.5" customHeight="1">
      <c r="A114" s="98" t="s">
        <v>187</v>
      </c>
      <c r="B114" s="96" t="s">
        <v>10</v>
      </c>
      <c r="C114" s="96"/>
      <c r="D114" s="101">
        <v>50000</v>
      </c>
      <c r="E114" s="101">
        <f aca="true" t="shared" si="0" ref="E114:E119">D114/G114</f>
        <v>8.95</v>
      </c>
      <c r="F114" s="101">
        <f aca="true" t="shared" si="1" ref="F114:F119">E114/12</f>
        <v>0.75</v>
      </c>
      <c r="G114" s="71">
        <v>5586.8</v>
      </c>
      <c r="H114" s="71">
        <v>1.07</v>
      </c>
      <c r="I114" s="37">
        <v>0.3</v>
      </c>
    </row>
    <row r="115" spans="1:9" s="71" customFormat="1" ht="24.75" customHeight="1">
      <c r="A115" s="143" t="s">
        <v>178</v>
      </c>
      <c r="B115" s="96" t="s">
        <v>179</v>
      </c>
      <c r="C115" s="101"/>
      <c r="D115" s="101">
        <v>0</v>
      </c>
      <c r="E115" s="101">
        <f t="shared" si="0"/>
        <v>0</v>
      </c>
      <c r="F115" s="91">
        <f t="shared" si="1"/>
        <v>0</v>
      </c>
      <c r="G115" s="71">
        <v>5586.8</v>
      </c>
      <c r="I115" s="37"/>
    </row>
    <row r="116" spans="1:10" s="136" customFormat="1" ht="18.75">
      <c r="A116" s="141" t="s">
        <v>174</v>
      </c>
      <c r="B116" s="54" t="s">
        <v>7</v>
      </c>
      <c r="C116" s="61"/>
      <c r="D116" s="101">
        <f>(34114.99+5940.44)*G116/J116</f>
        <v>34307.61</v>
      </c>
      <c r="E116" s="61">
        <f t="shared" si="0"/>
        <v>6.14</v>
      </c>
      <c r="F116" s="53">
        <f t="shared" si="1"/>
        <v>0.51</v>
      </c>
      <c r="G116" s="71">
        <v>5586.8</v>
      </c>
      <c r="J116" s="136">
        <v>6522.8</v>
      </c>
    </row>
    <row r="117" spans="1:10" s="136" customFormat="1" ht="18.75">
      <c r="A117" s="141" t="s">
        <v>175</v>
      </c>
      <c r="B117" s="54" t="s">
        <v>7</v>
      </c>
      <c r="C117" s="61"/>
      <c r="D117" s="101">
        <f>(393648.78+3779.23+31351.72)*G117/J117</f>
        <v>367251.27</v>
      </c>
      <c r="E117" s="61">
        <f t="shared" si="0"/>
        <v>65.74</v>
      </c>
      <c r="F117" s="53">
        <f t="shared" si="1"/>
        <v>5.48</v>
      </c>
      <c r="G117" s="71">
        <v>5586.8</v>
      </c>
      <c r="J117" s="136">
        <v>6522.8</v>
      </c>
    </row>
    <row r="118" spans="1:10" s="136" customFormat="1" ht="18.75">
      <c r="A118" s="141" t="s">
        <v>176</v>
      </c>
      <c r="B118" s="54" t="s">
        <v>7</v>
      </c>
      <c r="C118" s="61"/>
      <c r="D118" s="101">
        <f>106736.6*G118/J118</f>
        <v>91420.25</v>
      </c>
      <c r="E118" s="61">
        <f t="shared" si="0"/>
        <v>16.36</v>
      </c>
      <c r="F118" s="53">
        <f t="shared" si="1"/>
        <v>1.36</v>
      </c>
      <c r="G118" s="71">
        <v>5586.8</v>
      </c>
      <c r="J118" s="136">
        <v>6522.8</v>
      </c>
    </row>
    <row r="119" spans="1:10" s="136" customFormat="1" ht="18.75">
      <c r="A119" s="141" t="s">
        <v>177</v>
      </c>
      <c r="B119" s="54" t="s">
        <v>7</v>
      </c>
      <c r="C119" s="131"/>
      <c r="D119" s="96">
        <f>50884.2*G119/J119</f>
        <v>43582.49</v>
      </c>
      <c r="E119" s="61">
        <f t="shared" si="0"/>
        <v>7.8</v>
      </c>
      <c r="F119" s="53">
        <f t="shared" si="1"/>
        <v>0.65</v>
      </c>
      <c r="G119" s="71">
        <v>5586.8</v>
      </c>
      <c r="J119" s="136">
        <v>6522.8</v>
      </c>
    </row>
    <row r="120" spans="1:9" s="97" customFormat="1" ht="18.75" customHeight="1" thickBot="1">
      <c r="A120" s="107" t="s">
        <v>60</v>
      </c>
      <c r="B120" s="96" t="s">
        <v>9</v>
      </c>
      <c r="C120" s="108"/>
      <c r="D120" s="61">
        <f>E120*G120</f>
        <v>138105.7</v>
      </c>
      <c r="E120" s="61">
        <f>12*F120</f>
        <v>24.72</v>
      </c>
      <c r="F120" s="53">
        <v>2.06</v>
      </c>
      <c r="G120" s="71">
        <v>5586.8</v>
      </c>
      <c r="I120" s="109"/>
    </row>
    <row r="121" spans="1:9" s="111" customFormat="1" ht="20.25" thickBot="1">
      <c r="A121" s="110" t="s">
        <v>30</v>
      </c>
      <c r="B121" s="64"/>
      <c r="C121" s="64"/>
      <c r="D121" s="62">
        <f>D120+D119+D118+D117+D116+D115+D114+D110+D107+D105+D98+D93+D87+D71+D70+D69+D68+D67+D57+D56+D55+D49+D43+D42+D41+D40+D39+D28+D14</f>
        <v>2263275.92</v>
      </c>
      <c r="E121" s="62">
        <f>E120+E119+E118+E117+E116+E115+E114+E110+E107+E105+E98+E93+E87+E71+E70+E69+E68+E67+E57+E56+E55+E49+E43+E42+E41+E40+E39+E28+E14</f>
        <v>405.12</v>
      </c>
      <c r="F121" s="62">
        <f>F120+F119+F118+F117+F116+F115+F114+F110+F107+F105+F98+F93+F87+F71+F70+F69+F68+F67+F57+F56+F55+F49+F43+F42+F41+F40+F39+F28+F14</f>
        <v>33.77</v>
      </c>
      <c r="I121" s="112"/>
    </row>
    <row r="122" spans="1:9" s="63" customFormat="1" ht="25.5" customHeight="1" thickBot="1">
      <c r="A122" s="113"/>
      <c r="I122" s="72"/>
    </row>
    <row r="123" spans="1:9" s="117" customFormat="1" ht="38.25" thickBot="1">
      <c r="A123" s="126" t="s">
        <v>163</v>
      </c>
      <c r="B123" s="115"/>
      <c r="C123" s="115"/>
      <c r="D123" s="115">
        <f>SUM(D124:D126)</f>
        <v>88579.94</v>
      </c>
      <c r="E123" s="115">
        <f>SUM(E124:E126)</f>
        <v>15.85</v>
      </c>
      <c r="F123" s="115">
        <f>SUM(F124:F126)</f>
        <v>1.32</v>
      </c>
      <c r="G123" s="116">
        <v>5586.8</v>
      </c>
      <c r="I123" s="118"/>
    </row>
    <row r="124" spans="1:9" s="63" customFormat="1" ht="25.5">
      <c r="A124" s="69" t="s">
        <v>167</v>
      </c>
      <c r="B124" s="122"/>
      <c r="C124" s="122"/>
      <c r="D124" s="149">
        <v>1865.03</v>
      </c>
      <c r="E124" s="122">
        <f>D124/G124</f>
        <v>0.33</v>
      </c>
      <c r="F124" s="124">
        <f>E124/12</f>
        <v>0.03</v>
      </c>
      <c r="G124" s="71">
        <v>5586.8</v>
      </c>
      <c r="I124" s="72"/>
    </row>
    <row r="125" spans="1:10" s="63" customFormat="1" ht="25.5">
      <c r="A125" s="69" t="s">
        <v>188</v>
      </c>
      <c r="B125" s="122"/>
      <c r="C125" s="122"/>
      <c r="D125" s="149">
        <f>64954.37*G125/J125</f>
        <v>55633.63</v>
      </c>
      <c r="E125" s="150">
        <f>D125/G125</f>
        <v>9.96</v>
      </c>
      <c r="F125" s="151">
        <f>E125/12</f>
        <v>0.83</v>
      </c>
      <c r="G125" s="71">
        <v>5586.8</v>
      </c>
      <c r="I125" s="72"/>
      <c r="J125" s="63">
        <v>6522.8</v>
      </c>
    </row>
    <row r="126" spans="1:10" s="63" customFormat="1" ht="24.75" customHeight="1">
      <c r="A126" s="69" t="s">
        <v>169</v>
      </c>
      <c r="B126" s="122"/>
      <c r="C126" s="122"/>
      <c r="D126" s="149">
        <f>36288.57*G126/J126</f>
        <v>31081.28</v>
      </c>
      <c r="E126" s="150">
        <f>D126/G126</f>
        <v>5.56</v>
      </c>
      <c r="F126" s="151">
        <f>E126/12</f>
        <v>0.46</v>
      </c>
      <c r="G126" s="71">
        <v>5586.8</v>
      </c>
      <c r="I126" s="72"/>
      <c r="J126" s="63">
        <v>6522.8</v>
      </c>
    </row>
    <row r="127" spans="1:9" s="19" customFormat="1" ht="34.5" customHeight="1" thickBot="1">
      <c r="A127" s="18"/>
      <c r="D127" s="63"/>
      <c r="I127" s="39"/>
    </row>
    <row r="128" spans="1:9" s="30" customFormat="1" ht="20.25" thickBot="1">
      <c r="A128" s="28" t="s">
        <v>58</v>
      </c>
      <c r="B128" s="29"/>
      <c r="C128" s="29"/>
      <c r="D128" s="62">
        <f>D121+D123</f>
        <v>2351855.86</v>
      </c>
      <c r="E128" s="62">
        <f>E121+E123</f>
        <v>420.97</v>
      </c>
      <c r="F128" s="62">
        <f>F121+F123</f>
        <v>35.09</v>
      </c>
      <c r="I128" s="40"/>
    </row>
    <row r="129" spans="1:9" s="19" customFormat="1" ht="12.75">
      <c r="A129" s="18"/>
      <c r="D129" s="63"/>
      <c r="I129" s="39"/>
    </row>
    <row r="130" spans="1:9" s="19" customFormat="1" ht="12.75">
      <c r="A130" s="18"/>
      <c r="D130" s="162"/>
      <c r="I130" s="39"/>
    </row>
    <row r="131" spans="1:9" s="19" customFormat="1" ht="12.75">
      <c r="A131" s="18"/>
      <c r="D131" s="162"/>
      <c r="I131" s="39"/>
    </row>
    <row r="132" spans="1:9" s="23" customFormat="1" ht="18.75">
      <c r="A132" s="20"/>
      <c r="B132" s="21"/>
      <c r="C132" s="22"/>
      <c r="D132" s="66"/>
      <c r="E132" s="22"/>
      <c r="F132" s="22"/>
      <c r="I132" s="41"/>
    </row>
    <row r="133" spans="1:9" s="17" customFormat="1" ht="19.5">
      <c r="A133" s="24"/>
      <c r="B133" s="25"/>
      <c r="C133" s="25"/>
      <c r="D133" s="67"/>
      <c r="E133" s="25"/>
      <c r="F133" s="25"/>
      <c r="I133" s="38"/>
    </row>
    <row r="134" spans="1:9" s="19" customFormat="1" ht="14.25">
      <c r="A134" s="177" t="s">
        <v>26</v>
      </c>
      <c r="B134" s="177"/>
      <c r="C134" s="177"/>
      <c r="D134" s="177"/>
      <c r="I134" s="39"/>
    </row>
    <row r="135" spans="4:9" s="19" customFormat="1" ht="12.75">
      <c r="D135" s="63"/>
      <c r="I135" s="39"/>
    </row>
    <row r="136" spans="1:9" s="19" customFormat="1" ht="12.75">
      <c r="A136" s="18" t="s">
        <v>27</v>
      </c>
      <c r="D136" s="63"/>
      <c r="I136" s="39"/>
    </row>
    <row r="137" spans="4:9" s="19" customFormat="1" ht="12.75">
      <c r="D137" s="63"/>
      <c r="I137" s="39"/>
    </row>
    <row r="138" spans="4:9" s="19" customFormat="1" ht="12.75">
      <c r="D138" s="63"/>
      <c r="I138" s="39"/>
    </row>
    <row r="139" spans="4:9" s="19" customFormat="1" ht="12.75">
      <c r="D139" s="63"/>
      <c r="I139" s="39"/>
    </row>
    <row r="140" spans="4:9" s="19" customFormat="1" ht="12.75">
      <c r="D140" s="63"/>
      <c r="I140" s="39"/>
    </row>
    <row r="141" spans="4:9" s="19" customFormat="1" ht="12.75">
      <c r="D141" s="63"/>
      <c r="I141" s="39"/>
    </row>
    <row r="142" spans="4:9" s="19" customFormat="1" ht="12.75">
      <c r="D142" s="63"/>
      <c r="I142" s="39"/>
    </row>
    <row r="143" spans="4:9" s="19" customFormat="1" ht="12.75">
      <c r="D143" s="63"/>
      <c r="I143" s="39"/>
    </row>
    <row r="144" spans="4:9" s="19" customFormat="1" ht="12.75">
      <c r="D144" s="63"/>
      <c r="I144" s="39"/>
    </row>
    <row r="145" spans="4:9" s="19" customFormat="1" ht="12.75">
      <c r="D145" s="63"/>
      <c r="I145" s="39"/>
    </row>
    <row r="146" spans="4:9" s="19" customFormat="1" ht="12.75">
      <c r="D146" s="63"/>
      <c r="I146" s="39"/>
    </row>
    <row r="147" spans="4:9" s="19" customFormat="1" ht="12.75">
      <c r="D147" s="63"/>
      <c r="I147" s="39"/>
    </row>
    <row r="148" spans="4:9" s="19" customFormat="1" ht="12.75">
      <c r="D148" s="63"/>
      <c r="I148" s="39"/>
    </row>
    <row r="149" spans="4:9" s="19" customFormat="1" ht="12.75">
      <c r="D149" s="63"/>
      <c r="I149" s="39"/>
    </row>
    <row r="150" spans="4:9" s="19" customFormat="1" ht="12.75">
      <c r="D150" s="63"/>
      <c r="I150" s="39"/>
    </row>
    <row r="151" spans="4:9" s="19" customFormat="1" ht="12.75">
      <c r="D151" s="63"/>
      <c r="I151" s="39"/>
    </row>
    <row r="152" spans="4:9" s="19" customFormat="1" ht="12.75">
      <c r="D152" s="63"/>
      <c r="I152" s="39"/>
    </row>
    <row r="153" spans="4:9" s="19" customFormat="1" ht="12.75">
      <c r="D153" s="63"/>
      <c r="I153" s="39"/>
    </row>
    <row r="154" spans="4:9" s="19" customFormat="1" ht="12.75">
      <c r="D154" s="63"/>
      <c r="I154" s="39"/>
    </row>
  </sheetData>
  <sheetProtection/>
  <mergeCells count="12">
    <mergeCell ref="A7:F7"/>
    <mergeCell ref="A8:H8"/>
    <mergeCell ref="A9:F9"/>
    <mergeCell ref="A10:F10"/>
    <mergeCell ref="A13:F13"/>
    <mergeCell ref="A134:D13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89"/>
  <sheetViews>
    <sheetView zoomScalePageLayoutView="0" workbookViewId="0" topLeftCell="A46">
      <selection activeCell="F60" sqref="F60:F6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68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1" hidden="1" customWidth="1"/>
    <col min="10" max="12" width="15.375" style="1" customWidth="1"/>
    <col min="13" max="16384" width="9.125" style="1" customWidth="1"/>
  </cols>
  <sheetData>
    <row r="1" spans="1:6" ht="16.5" customHeight="1">
      <c r="A1" s="178" t="s">
        <v>151</v>
      </c>
      <c r="B1" s="179"/>
      <c r="C1" s="179"/>
      <c r="D1" s="179"/>
      <c r="E1" s="179"/>
      <c r="F1" s="179"/>
    </row>
    <row r="2" spans="2:6" ht="12.75" customHeight="1">
      <c r="B2" s="180"/>
      <c r="C2" s="180"/>
      <c r="D2" s="180"/>
      <c r="E2" s="179"/>
      <c r="F2" s="179"/>
    </row>
    <row r="3" spans="1:6" ht="14.25" customHeight="1">
      <c r="A3" s="93" t="s">
        <v>162</v>
      </c>
      <c r="B3" s="180" t="s">
        <v>0</v>
      </c>
      <c r="C3" s="180"/>
      <c r="D3" s="180"/>
      <c r="E3" s="179"/>
      <c r="F3" s="179"/>
    </row>
    <row r="4" spans="2:6" ht="14.25" customHeight="1">
      <c r="B4" s="180" t="s">
        <v>152</v>
      </c>
      <c r="C4" s="180"/>
      <c r="D4" s="180"/>
      <c r="E4" s="179"/>
      <c r="F4" s="179"/>
    </row>
    <row r="5" spans="1:6" s="42" customFormat="1" ht="39.75" customHeight="1">
      <c r="A5" s="181" t="s">
        <v>185</v>
      </c>
      <c r="B5" s="182"/>
      <c r="C5" s="182"/>
      <c r="D5" s="182"/>
      <c r="E5" s="182"/>
      <c r="F5" s="182"/>
    </row>
    <row r="6" spans="1:6" s="42" customFormat="1" ht="33" customHeight="1">
      <c r="A6" s="183" t="s">
        <v>150</v>
      </c>
      <c r="B6" s="183"/>
      <c r="C6" s="183"/>
      <c r="D6" s="183"/>
      <c r="E6" s="183"/>
      <c r="F6" s="183"/>
    </row>
    <row r="7" spans="1:9" s="2" customFormat="1" ht="22.5" customHeight="1">
      <c r="A7" s="167" t="s">
        <v>1</v>
      </c>
      <c r="B7" s="167"/>
      <c r="C7" s="167"/>
      <c r="D7" s="167"/>
      <c r="E7" s="168"/>
      <c r="F7" s="168"/>
      <c r="I7" s="32"/>
    </row>
    <row r="8" spans="1:9" s="3" customFormat="1" ht="18.75" customHeight="1">
      <c r="A8" s="167" t="s">
        <v>62</v>
      </c>
      <c r="B8" s="167"/>
      <c r="C8" s="167"/>
      <c r="D8" s="167"/>
      <c r="E8" s="168"/>
      <c r="F8" s="168"/>
      <c r="G8" s="168"/>
      <c r="H8" s="168"/>
      <c r="I8" s="33"/>
    </row>
    <row r="9" spans="1:9" s="4" customFormat="1" ht="17.25" customHeight="1">
      <c r="A9" s="184" t="s">
        <v>28</v>
      </c>
      <c r="B9" s="184"/>
      <c r="C9" s="184"/>
      <c r="D9" s="184"/>
      <c r="E9" s="185"/>
      <c r="F9" s="185"/>
      <c r="G9" s="185"/>
      <c r="H9" s="185"/>
      <c r="I9" s="34"/>
    </row>
    <row r="10" spans="1:9" s="4" customFormat="1" ht="17.25" customHeight="1">
      <c r="A10" s="186" t="s">
        <v>63</v>
      </c>
      <c r="B10" s="186"/>
      <c r="C10" s="186"/>
      <c r="D10" s="186"/>
      <c r="E10" s="186"/>
      <c r="F10" s="186"/>
      <c r="G10" s="186"/>
      <c r="H10" s="186"/>
      <c r="I10" s="34"/>
    </row>
    <row r="11" spans="1:9" s="3" customFormat="1" ht="30" customHeight="1" thickBot="1">
      <c r="A11" s="171" t="s">
        <v>51</v>
      </c>
      <c r="B11" s="171"/>
      <c r="C11" s="171"/>
      <c r="D11" s="171"/>
      <c r="E11" s="172"/>
      <c r="F11" s="172"/>
      <c r="I11" s="33"/>
    </row>
    <row r="12" spans="1:9" s="9" customFormat="1" ht="139.5" customHeight="1" thickBot="1">
      <c r="A12" s="5" t="s">
        <v>2</v>
      </c>
      <c r="B12" s="6" t="s">
        <v>3</v>
      </c>
      <c r="C12" s="7" t="s">
        <v>137</v>
      </c>
      <c r="D12" s="56" t="s">
        <v>31</v>
      </c>
      <c r="E12" s="7" t="s">
        <v>4</v>
      </c>
      <c r="F12" s="8" t="s">
        <v>5</v>
      </c>
      <c r="I12" s="35"/>
    </row>
    <row r="13" spans="1:9" s="10" customFormat="1" ht="12.75">
      <c r="A13" s="74">
        <v>1</v>
      </c>
      <c r="B13" s="75">
        <v>2</v>
      </c>
      <c r="C13" s="75">
        <v>3</v>
      </c>
      <c r="D13" s="76">
        <v>4</v>
      </c>
      <c r="E13" s="77">
        <v>5</v>
      </c>
      <c r="F13" s="78">
        <v>6</v>
      </c>
      <c r="I13" s="36"/>
    </row>
    <row r="14" spans="1:9" s="10" customFormat="1" ht="49.5" customHeight="1">
      <c r="A14" s="173" t="s">
        <v>6</v>
      </c>
      <c r="B14" s="174"/>
      <c r="C14" s="174"/>
      <c r="D14" s="174"/>
      <c r="E14" s="175"/>
      <c r="F14" s="176"/>
      <c r="I14" s="36"/>
    </row>
    <row r="15" spans="1:10" s="9" customFormat="1" ht="18" customHeight="1">
      <c r="A15" s="81" t="s">
        <v>64</v>
      </c>
      <c r="B15" s="54" t="s">
        <v>7</v>
      </c>
      <c r="C15" s="45" t="s">
        <v>146</v>
      </c>
      <c r="D15" s="80">
        <f>E15*G15</f>
        <v>6744.92</v>
      </c>
      <c r="E15" s="45">
        <f>F15*12</f>
        <v>43.32</v>
      </c>
      <c r="F15" s="45">
        <f>F26+F28</f>
        <v>3.61</v>
      </c>
      <c r="G15" s="9">
        <v>155.7</v>
      </c>
      <c r="H15" s="9">
        <v>1.07</v>
      </c>
      <c r="I15" s="35">
        <v>2.24</v>
      </c>
      <c r="J15" s="9">
        <v>6522.8</v>
      </c>
    </row>
    <row r="16" spans="1:9" s="26" customFormat="1" ht="29.25" customHeight="1">
      <c r="A16" s="82" t="s">
        <v>52</v>
      </c>
      <c r="B16" s="83" t="s">
        <v>53</v>
      </c>
      <c r="C16" s="47"/>
      <c r="D16" s="46"/>
      <c r="E16" s="47"/>
      <c r="F16" s="47"/>
      <c r="I16" s="37"/>
    </row>
    <row r="17" spans="1:9" s="26" customFormat="1" ht="15">
      <c r="A17" s="82" t="s">
        <v>54</v>
      </c>
      <c r="B17" s="83" t="s">
        <v>53</v>
      </c>
      <c r="C17" s="47"/>
      <c r="D17" s="46"/>
      <c r="E17" s="47"/>
      <c r="F17" s="47"/>
      <c r="I17" s="37"/>
    </row>
    <row r="18" spans="1:9" s="26" customFormat="1" ht="102">
      <c r="A18" s="82" t="s">
        <v>71</v>
      </c>
      <c r="B18" s="83" t="s">
        <v>19</v>
      </c>
      <c r="C18" s="47"/>
      <c r="D18" s="46"/>
      <c r="E18" s="47"/>
      <c r="F18" s="47"/>
      <c r="I18" s="37"/>
    </row>
    <row r="19" spans="1:8" s="138" customFormat="1" ht="15">
      <c r="A19" s="82" t="s">
        <v>72</v>
      </c>
      <c r="B19" s="83" t="s">
        <v>53</v>
      </c>
      <c r="C19" s="46"/>
      <c r="D19" s="137"/>
      <c r="E19" s="47"/>
      <c r="F19" s="47"/>
      <c r="H19" s="139"/>
    </row>
    <row r="20" spans="1:8" s="138" customFormat="1" ht="15">
      <c r="A20" s="82" t="s">
        <v>73</v>
      </c>
      <c r="B20" s="83" t="s">
        <v>53</v>
      </c>
      <c r="C20" s="48"/>
      <c r="D20" s="80"/>
      <c r="E20" s="49"/>
      <c r="F20" s="49"/>
      <c r="H20" s="139"/>
    </row>
    <row r="21" spans="1:8" s="26" customFormat="1" ht="25.5">
      <c r="A21" s="127" t="s">
        <v>74</v>
      </c>
      <c r="B21" s="128" t="s">
        <v>10</v>
      </c>
      <c r="C21" s="140"/>
      <c r="D21" s="57"/>
      <c r="E21" s="129"/>
      <c r="F21" s="49"/>
      <c r="H21" s="37"/>
    </row>
    <row r="22" spans="1:6" s="26" customFormat="1" ht="18.75">
      <c r="A22" s="127" t="s">
        <v>75</v>
      </c>
      <c r="B22" s="128" t="s">
        <v>12</v>
      </c>
      <c r="C22" s="129"/>
      <c r="D22" s="57"/>
      <c r="E22" s="129"/>
      <c r="F22" s="152"/>
    </row>
    <row r="23" spans="1:6" s="26" customFormat="1" ht="18.75">
      <c r="A23" s="127" t="s">
        <v>170</v>
      </c>
      <c r="B23" s="128" t="s">
        <v>53</v>
      </c>
      <c r="C23" s="129"/>
      <c r="D23" s="57"/>
      <c r="E23" s="129"/>
      <c r="F23" s="152"/>
    </row>
    <row r="24" spans="1:8" s="26" customFormat="1" ht="15">
      <c r="A24" s="127" t="s">
        <v>173</v>
      </c>
      <c r="B24" s="128" t="s">
        <v>53</v>
      </c>
      <c r="C24" s="140"/>
      <c r="D24" s="57"/>
      <c r="E24" s="129"/>
      <c r="F24" s="49"/>
      <c r="H24" s="37"/>
    </row>
    <row r="25" spans="1:8" s="26" customFormat="1" ht="15">
      <c r="A25" s="127" t="s">
        <v>76</v>
      </c>
      <c r="B25" s="128" t="s">
        <v>14</v>
      </c>
      <c r="C25" s="140"/>
      <c r="D25" s="57"/>
      <c r="E25" s="129"/>
      <c r="F25" s="49"/>
      <c r="H25" s="37"/>
    </row>
    <row r="26" spans="1:9" s="26" customFormat="1" ht="15">
      <c r="A26" s="81" t="s">
        <v>65</v>
      </c>
      <c r="B26" s="84"/>
      <c r="C26" s="47"/>
      <c r="D26" s="46"/>
      <c r="E26" s="47"/>
      <c r="F26" s="49">
        <v>3.61</v>
      </c>
      <c r="I26" s="37"/>
    </row>
    <row r="27" spans="1:9" s="26" customFormat="1" ht="15">
      <c r="A27" s="85" t="s">
        <v>69</v>
      </c>
      <c r="B27" s="84" t="s">
        <v>53</v>
      </c>
      <c r="C27" s="47"/>
      <c r="D27" s="46"/>
      <c r="E27" s="47"/>
      <c r="F27" s="47">
        <v>0</v>
      </c>
      <c r="I27" s="37"/>
    </row>
    <row r="28" spans="1:9" s="26" customFormat="1" ht="15">
      <c r="A28" s="81" t="s">
        <v>65</v>
      </c>
      <c r="B28" s="84"/>
      <c r="C28" s="47"/>
      <c r="D28" s="46"/>
      <c r="E28" s="47"/>
      <c r="F28" s="49">
        <f>F27</f>
        <v>0</v>
      </c>
      <c r="I28" s="37"/>
    </row>
    <row r="29" spans="1:10" s="13" customFormat="1" ht="21" customHeight="1">
      <c r="A29" s="55" t="s">
        <v>11</v>
      </c>
      <c r="B29" s="54" t="s">
        <v>12</v>
      </c>
      <c r="C29" s="45" t="s">
        <v>146</v>
      </c>
      <c r="D29" s="80">
        <f>E29*G29</f>
        <v>1681.56</v>
      </c>
      <c r="E29" s="45">
        <f>F29*12</f>
        <v>10.8</v>
      </c>
      <c r="F29" s="45">
        <v>0.9</v>
      </c>
      <c r="G29" s="9">
        <v>155.7</v>
      </c>
      <c r="H29" s="9">
        <v>1.07</v>
      </c>
      <c r="I29" s="35">
        <v>0.6</v>
      </c>
      <c r="J29" s="13">
        <v>6522.8</v>
      </c>
    </row>
    <row r="30" spans="1:10" s="9" customFormat="1" ht="18.75" customHeight="1">
      <c r="A30" s="55" t="s">
        <v>87</v>
      </c>
      <c r="B30" s="54" t="s">
        <v>13</v>
      </c>
      <c r="C30" s="45" t="s">
        <v>146</v>
      </c>
      <c r="D30" s="80">
        <f>E30*G30</f>
        <v>5474.41</v>
      </c>
      <c r="E30" s="45">
        <f>F30*12</f>
        <v>35.16</v>
      </c>
      <c r="F30" s="45">
        <v>2.93</v>
      </c>
      <c r="G30" s="9">
        <v>155.7</v>
      </c>
      <c r="H30" s="9">
        <v>1.07</v>
      </c>
      <c r="I30" s="35">
        <v>1.94</v>
      </c>
      <c r="J30" s="13">
        <v>6522.8</v>
      </c>
    </row>
    <row r="31" spans="1:10" s="10" customFormat="1" ht="30.75" customHeight="1">
      <c r="A31" s="55" t="s">
        <v>104</v>
      </c>
      <c r="B31" s="54" t="s">
        <v>7</v>
      </c>
      <c r="C31" s="79" t="s">
        <v>141</v>
      </c>
      <c r="D31" s="80">
        <f>2439.99*G31/J31</f>
        <v>58.24</v>
      </c>
      <c r="E31" s="45">
        <f>D31/G31</f>
        <v>0.37</v>
      </c>
      <c r="F31" s="45">
        <f>E31/12</f>
        <v>0.03</v>
      </c>
      <c r="G31" s="9">
        <v>155.7</v>
      </c>
      <c r="H31" s="9">
        <v>1.07</v>
      </c>
      <c r="I31" s="35">
        <v>0.02</v>
      </c>
      <c r="J31" s="10">
        <v>6522.8</v>
      </c>
    </row>
    <row r="32" spans="1:10" s="10" customFormat="1" ht="43.5" customHeight="1">
      <c r="A32" s="55" t="s">
        <v>139</v>
      </c>
      <c r="B32" s="54" t="s">
        <v>7</v>
      </c>
      <c r="C32" s="48" t="s">
        <v>140</v>
      </c>
      <c r="D32" s="80">
        <f>20333.41*G32/J32</f>
        <v>485.36</v>
      </c>
      <c r="E32" s="45">
        <f>D32/G32</f>
        <v>3.12</v>
      </c>
      <c r="F32" s="45">
        <f>E32/12</f>
        <v>0.26</v>
      </c>
      <c r="G32" s="9">
        <v>155.7</v>
      </c>
      <c r="H32" s="9">
        <v>1.07</v>
      </c>
      <c r="I32" s="35">
        <v>0.04</v>
      </c>
      <c r="J32" s="10">
        <v>6522.8</v>
      </c>
    </row>
    <row r="33" spans="1:10" s="71" customFormat="1" ht="16.5" customHeight="1">
      <c r="A33" s="98" t="s">
        <v>22</v>
      </c>
      <c r="B33" s="99" t="s">
        <v>23</v>
      </c>
      <c r="C33" s="14" t="s">
        <v>154</v>
      </c>
      <c r="D33" s="57">
        <f>E33*G33</f>
        <v>149.47</v>
      </c>
      <c r="E33" s="58">
        <f>F33*12</f>
        <v>0.96</v>
      </c>
      <c r="F33" s="45">
        <v>0.08</v>
      </c>
      <c r="G33" s="9">
        <v>155.7</v>
      </c>
      <c r="H33" s="71">
        <v>1.07</v>
      </c>
      <c r="I33" s="37">
        <v>0.03</v>
      </c>
      <c r="J33" s="71">
        <v>6522.8</v>
      </c>
    </row>
    <row r="34" spans="1:10" s="71" customFormat="1" ht="15">
      <c r="A34" s="98" t="s">
        <v>24</v>
      </c>
      <c r="B34" s="100" t="s">
        <v>25</v>
      </c>
      <c r="C34" s="11" t="s">
        <v>154</v>
      </c>
      <c r="D34" s="57">
        <f>E34*G34</f>
        <v>93.42</v>
      </c>
      <c r="E34" s="58">
        <f>12*F34</f>
        <v>0.6</v>
      </c>
      <c r="F34" s="45">
        <v>0.05</v>
      </c>
      <c r="G34" s="9">
        <v>155.7</v>
      </c>
      <c r="H34" s="71">
        <v>1.07</v>
      </c>
      <c r="I34" s="37">
        <v>0.02</v>
      </c>
      <c r="J34" s="71">
        <v>6522.8</v>
      </c>
    </row>
    <row r="35" spans="1:10" s="102" customFormat="1" ht="30">
      <c r="A35" s="98" t="s">
        <v>21</v>
      </c>
      <c r="B35" s="99"/>
      <c r="C35" s="96">
        <v>0</v>
      </c>
      <c r="D35" s="57">
        <v>0</v>
      </c>
      <c r="E35" s="58">
        <f>D35/G35</f>
        <v>0</v>
      </c>
      <c r="F35" s="58">
        <f>E35/12</f>
        <v>0</v>
      </c>
      <c r="G35" s="9">
        <v>155.7</v>
      </c>
      <c r="H35" s="71">
        <v>1.07</v>
      </c>
      <c r="I35" s="37">
        <v>0.03</v>
      </c>
      <c r="J35" s="102">
        <v>6522.8</v>
      </c>
    </row>
    <row r="36" spans="1:9" s="102" customFormat="1" ht="21.75" customHeight="1">
      <c r="A36" s="98" t="s">
        <v>32</v>
      </c>
      <c r="B36" s="99"/>
      <c r="C36" s="12" t="s">
        <v>155</v>
      </c>
      <c r="D36" s="45">
        <f>SUM(D37:D45)</f>
        <v>558.44</v>
      </c>
      <c r="E36" s="58">
        <f>D36/G36</f>
        <v>3.59</v>
      </c>
      <c r="F36" s="58">
        <f>E36/12</f>
        <v>0.3</v>
      </c>
      <c r="G36" s="9">
        <v>155.7</v>
      </c>
      <c r="H36" s="71">
        <v>1.07</v>
      </c>
      <c r="I36" s="37">
        <v>0.62</v>
      </c>
    </row>
    <row r="37" spans="1:10" s="97" customFormat="1" ht="15">
      <c r="A37" s="103" t="s">
        <v>142</v>
      </c>
      <c r="B37" s="104" t="s">
        <v>14</v>
      </c>
      <c r="C37" s="15"/>
      <c r="D37" s="153">
        <f>518.76*G37/J37</f>
        <v>12.38</v>
      </c>
      <c r="E37" s="65"/>
      <c r="F37" s="65"/>
      <c r="G37" s="9">
        <v>155.7</v>
      </c>
      <c r="H37" s="71">
        <v>1.07</v>
      </c>
      <c r="I37" s="37">
        <v>0.01</v>
      </c>
      <c r="J37" s="97">
        <v>6522.8</v>
      </c>
    </row>
    <row r="38" spans="1:10" s="97" customFormat="1" ht="15">
      <c r="A38" s="103" t="s">
        <v>15</v>
      </c>
      <c r="B38" s="104" t="s">
        <v>19</v>
      </c>
      <c r="C38" s="15"/>
      <c r="D38" s="153">
        <f>1646.67*G38/J38</f>
        <v>39.31</v>
      </c>
      <c r="E38" s="65"/>
      <c r="F38" s="65"/>
      <c r="G38" s="9">
        <v>155.7</v>
      </c>
      <c r="H38" s="71">
        <v>1.07</v>
      </c>
      <c r="I38" s="37">
        <v>0.01</v>
      </c>
      <c r="J38" s="97">
        <v>6522.8</v>
      </c>
    </row>
    <row r="39" spans="1:10" s="97" customFormat="1" ht="15">
      <c r="A39" s="103" t="s">
        <v>40</v>
      </c>
      <c r="B39" s="104" t="s">
        <v>14</v>
      </c>
      <c r="C39" s="15"/>
      <c r="D39" s="164">
        <f>1568.97*G39/J39</f>
        <v>37.45</v>
      </c>
      <c r="E39" s="65"/>
      <c r="F39" s="65"/>
      <c r="G39" s="9">
        <v>155.7</v>
      </c>
      <c r="H39" s="71"/>
      <c r="I39" s="37"/>
      <c r="J39" s="97">
        <v>6522.8</v>
      </c>
    </row>
    <row r="40" spans="1:10" s="97" customFormat="1" ht="25.5">
      <c r="A40" s="103" t="s">
        <v>18</v>
      </c>
      <c r="B40" s="104" t="s">
        <v>14</v>
      </c>
      <c r="C40" s="15"/>
      <c r="D40" s="164">
        <f>7161.73*G40/J40</f>
        <v>170.95</v>
      </c>
      <c r="E40" s="65"/>
      <c r="F40" s="65"/>
      <c r="G40" s="9">
        <v>155.7</v>
      </c>
      <c r="H40" s="71"/>
      <c r="I40" s="37"/>
      <c r="J40" s="97">
        <v>6522.8</v>
      </c>
    </row>
    <row r="41" spans="1:10" s="97" customFormat="1" ht="15">
      <c r="A41" s="103" t="s">
        <v>172</v>
      </c>
      <c r="B41" s="104" t="s">
        <v>14</v>
      </c>
      <c r="C41" s="15"/>
      <c r="D41" s="153">
        <f>1709.69*G41/J41</f>
        <v>40.81</v>
      </c>
      <c r="E41" s="65"/>
      <c r="F41" s="65"/>
      <c r="G41" s="9">
        <v>155.7</v>
      </c>
      <c r="H41" s="71"/>
      <c r="I41" s="37"/>
      <c r="J41" s="97">
        <v>6522.8</v>
      </c>
    </row>
    <row r="42" spans="1:10" s="97" customFormat="1" ht="15">
      <c r="A42" s="103" t="s">
        <v>143</v>
      </c>
      <c r="B42" s="104" t="s">
        <v>14</v>
      </c>
      <c r="C42" s="50"/>
      <c r="D42" s="153">
        <f>10789.34*G42/J42</f>
        <v>257.54</v>
      </c>
      <c r="E42" s="65"/>
      <c r="F42" s="65"/>
      <c r="G42" s="9">
        <v>155.7</v>
      </c>
      <c r="H42" s="71">
        <v>1.07</v>
      </c>
      <c r="I42" s="37">
        <v>0.06</v>
      </c>
      <c r="J42" s="97">
        <v>6522.8</v>
      </c>
    </row>
    <row r="43" spans="1:10" s="97" customFormat="1" ht="25.5">
      <c r="A43" s="103" t="s">
        <v>136</v>
      </c>
      <c r="B43" s="105" t="s">
        <v>47</v>
      </c>
      <c r="C43" s="51"/>
      <c r="D43" s="159">
        <v>0</v>
      </c>
      <c r="E43" s="70"/>
      <c r="F43" s="70"/>
      <c r="G43" s="9">
        <v>155.7</v>
      </c>
      <c r="H43" s="71"/>
      <c r="I43" s="37"/>
      <c r="J43" s="97">
        <v>6522.8</v>
      </c>
    </row>
    <row r="44" spans="1:10" s="97" customFormat="1" ht="15">
      <c r="A44" s="69" t="s">
        <v>180</v>
      </c>
      <c r="B44" s="106" t="s">
        <v>47</v>
      </c>
      <c r="C44" s="51"/>
      <c r="D44" s="159">
        <v>0</v>
      </c>
      <c r="E44" s="70"/>
      <c r="F44" s="70"/>
      <c r="G44" s="9">
        <v>155.7</v>
      </c>
      <c r="H44" s="71"/>
      <c r="I44" s="37"/>
      <c r="J44" s="97">
        <v>6522.8</v>
      </c>
    </row>
    <row r="45" spans="1:10" s="97" customFormat="1" ht="15">
      <c r="A45" s="103" t="s">
        <v>115</v>
      </c>
      <c r="B45" s="95" t="s">
        <v>14</v>
      </c>
      <c r="C45" s="45"/>
      <c r="D45" s="159">
        <f>0*G45/J45</f>
        <v>0</v>
      </c>
      <c r="E45" s="70"/>
      <c r="F45" s="70"/>
      <c r="G45" s="9">
        <v>155.7</v>
      </c>
      <c r="H45" s="71"/>
      <c r="I45" s="37"/>
      <c r="J45" s="97">
        <v>6522.8</v>
      </c>
    </row>
    <row r="46" spans="1:9" s="102" customFormat="1" ht="30">
      <c r="A46" s="98" t="s">
        <v>34</v>
      </c>
      <c r="B46" s="99"/>
      <c r="C46" s="45" t="s">
        <v>156</v>
      </c>
      <c r="D46" s="58">
        <f>SUM(D47:D48)</f>
        <v>0</v>
      </c>
      <c r="E46" s="58">
        <f>SUM(E47:E48)</f>
        <v>0</v>
      </c>
      <c r="F46" s="58">
        <f>SUM(F47:F48)</f>
        <v>0</v>
      </c>
      <c r="G46" s="9">
        <v>155.7</v>
      </c>
      <c r="H46" s="71">
        <v>1.07</v>
      </c>
      <c r="I46" s="37">
        <v>0.06</v>
      </c>
    </row>
    <row r="47" spans="1:10" s="97" customFormat="1" ht="15">
      <c r="A47" s="73" t="s">
        <v>181</v>
      </c>
      <c r="B47" s="65"/>
      <c r="C47" s="50"/>
      <c r="D47" s="161">
        <v>0</v>
      </c>
      <c r="E47" s="65"/>
      <c r="F47" s="65"/>
      <c r="G47" s="9">
        <v>155.7</v>
      </c>
      <c r="H47" s="71">
        <v>1.07</v>
      </c>
      <c r="I47" s="37">
        <v>0.03</v>
      </c>
      <c r="J47" s="97">
        <v>6522.8</v>
      </c>
    </row>
    <row r="48" spans="1:10" s="97" customFormat="1" ht="15">
      <c r="A48" s="103" t="s">
        <v>117</v>
      </c>
      <c r="B48" s="105" t="s">
        <v>14</v>
      </c>
      <c r="C48" s="79"/>
      <c r="D48" s="59">
        <f>E48*G48</f>
        <v>0</v>
      </c>
      <c r="E48" s="65">
        <f>F48*12</f>
        <v>0</v>
      </c>
      <c r="F48" s="65">
        <v>0</v>
      </c>
      <c r="G48" s="9">
        <v>155.7</v>
      </c>
      <c r="H48" s="71">
        <v>1.07</v>
      </c>
      <c r="I48" s="37">
        <v>0</v>
      </c>
      <c r="J48" s="97">
        <v>6522.8</v>
      </c>
    </row>
    <row r="49" spans="1:9" s="97" customFormat="1" ht="30">
      <c r="A49" s="98" t="s">
        <v>35</v>
      </c>
      <c r="B49" s="104"/>
      <c r="C49" s="79" t="s">
        <v>157</v>
      </c>
      <c r="D49" s="58">
        <f>SUM(D50:D52)</f>
        <v>0</v>
      </c>
      <c r="E49" s="58">
        <v>0</v>
      </c>
      <c r="F49" s="58">
        <v>0</v>
      </c>
      <c r="G49" s="9">
        <v>155.7</v>
      </c>
      <c r="H49" s="71">
        <v>1.07</v>
      </c>
      <c r="I49" s="37">
        <v>0.04</v>
      </c>
    </row>
    <row r="50" spans="1:10" s="97" customFormat="1" ht="15">
      <c r="A50" s="103" t="s">
        <v>118</v>
      </c>
      <c r="B50" s="104" t="s">
        <v>14</v>
      </c>
      <c r="C50" s="45"/>
      <c r="D50" s="60">
        <v>0</v>
      </c>
      <c r="E50" s="58"/>
      <c r="F50" s="58"/>
      <c r="G50" s="9">
        <v>155.7</v>
      </c>
      <c r="H50" s="71"/>
      <c r="I50" s="37"/>
      <c r="J50" s="97">
        <v>6522.8</v>
      </c>
    </row>
    <row r="51" spans="1:10" s="97" customFormat="1" ht="15">
      <c r="A51" s="69" t="s">
        <v>182</v>
      </c>
      <c r="B51" s="70"/>
      <c r="C51" s="79"/>
      <c r="D51" s="60">
        <v>0</v>
      </c>
      <c r="E51" s="65"/>
      <c r="F51" s="65"/>
      <c r="G51" s="9">
        <v>155.7</v>
      </c>
      <c r="H51" s="71">
        <v>1.07</v>
      </c>
      <c r="I51" s="37">
        <v>0.03</v>
      </c>
      <c r="J51" s="97">
        <v>6522.8</v>
      </c>
    </row>
    <row r="52" spans="1:10" s="97" customFormat="1" ht="25.5">
      <c r="A52" s="103" t="s">
        <v>120</v>
      </c>
      <c r="B52" s="105" t="s">
        <v>47</v>
      </c>
      <c r="C52" s="11"/>
      <c r="D52" s="60">
        <v>0</v>
      </c>
      <c r="E52" s="70"/>
      <c r="F52" s="70"/>
      <c r="G52" s="9">
        <v>155.7</v>
      </c>
      <c r="H52" s="71"/>
      <c r="I52" s="37"/>
      <c r="J52" s="97">
        <v>6522.8</v>
      </c>
    </row>
    <row r="53" spans="1:10" s="136" customFormat="1" ht="18.75">
      <c r="A53" s="141" t="s">
        <v>174</v>
      </c>
      <c r="B53" s="54" t="s">
        <v>7</v>
      </c>
      <c r="C53" s="61"/>
      <c r="D53" s="101">
        <f>(34114.99+5940.44)*G53/J53</f>
        <v>956.13</v>
      </c>
      <c r="E53" s="61">
        <f>D53/G53</f>
        <v>6.14</v>
      </c>
      <c r="F53" s="53">
        <f>E53/12</f>
        <v>0.51</v>
      </c>
      <c r="G53" s="9">
        <v>155.7</v>
      </c>
      <c r="J53" s="136">
        <v>6522.8</v>
      </c>
    </row>
    <row r="54" spans="1:10" s="136" customFormat="1" ht="18.75">
      <c r="A54" s="141" t="s">
        <v>175</v>
      </c>
      <c r="B54" s="54" t="s">
        <v>7</v>
      </c>
      <c r="C54" s="61"/>
      <c r="D54" s="101">
        <f>(393648.78+3779.23+31351.72)*G54/J54</f>
        <v>10235.02</v>
      </c>
      <c r="E54" s="61">
        <f>D54/G54</f>
        <v>65.74</v>
      </c>
      <c r="F54" s="53">
        <f>E54/12</f>
        <v>5.48</v>
      </c>
      <c r="G54" s="9">
        <v>155.7</v>
      </c>
      <c r="J54" s="136">
        <v>6522.8</v>
      </c>
    </row>
    <row r="55" spans="1:10" s="136" customFormat="1" ht="18.75">
      <c r="A55" s="141" t="s">
        <v>176</v>
      </c>
      <c r="B55" s="54" t="s">
        <v>7</v>
      </c>
      <c r="C55" s="61"/>
      <c r="D55" s="101">
        <f>106736.6*G55/J55</f>
        <v>2547.82</v>
      </c>
      <c r="E55" s="61">
        <f>D55/G55</f>
        <v>16.36</v>
      </c>
      <c r="F55" s="53">
        <f>E55/12</f>
        <v>1.36</v>
      </c>
      <c r="G55" s="9">
        <v>155.7</v>
      </c>
      <c r="J55" s="136">
        <v>6522.8</v>
      </c>
    </row>
    <row r="56" spans="1:10" s="136" customFormat="1" ht="19.5" thickBot="1">
      <c r="A56" s="141" t="s">
        <v>177</v>
      </c>
      <c r="B56" s="54" t="s">
        <v>7</v>
      </c>
      <c r="C56" s="131"/>
      <c r="D56" s="96">
        <f>50884.2*G56/J56</f>
        <v>1214.61</v>
      </c>
      <c r="E56" s="61">
        <f>D56/G56</f>
        <v>7.8</v>
      </c>
      <c r="F56" s="53">
        <f>E56/12</f>
        <v>0.65</v>
      </c>
      <c r="G56" s="9">
        <v>155.7</v>
      </c>
      <c r="J56" s="136">
        <v>6522.8</v>
      </c>
    </row>
    <row r="57" spans="1:9" s="111" customFormat="1" ht="20.25" thickBot="1">
      <c r="A57" s="110" t="s">
        <v>30</v>
      </c>
      <c r="B57" s="64"/>
      <c r="C57" s="64"/>
      <c r="D57" s="62">
        <f>D56+D55+D54+D53+D49+D46+D36+D35+D34+D33+D32+D31+D30+D29+D15</f>
        <v>30199.4</v>
      </c>
      <c r="E57" s="62">
        <f>E56+E55+E54+E53+E49+E46+E36+E35+E34+E33+E32+E31+E30+E29+E15</f>
        <v>193.96</v>
      </c>
      <c r="F57" s="62">
        <f>F56+F55+F54+F53+F49+F46+F36+F35+F34+F33+F32+F31+F30+F29+F15</f>
        <v>16.16</v>
      </c>
      <c r="I57" s="112"/>
    </row>
    <row r="58" spans="1:9" s="63" customFormat="1" ht="25.5" customHeight="1" thickBot="1">
      <c r="A58" s="113"/>
      <c r="I58" s="72"/>
    </row>
    <row r="59" spans="1:9" s="117" customFormat="1" ht="38.25" thickBot="1">
      <c r="A59" s="126" t="s">
        <v>163</v>
      </c>
      <c r="B59" s="115"/>
      <c r="C59" s="115"/>
      <c r="D59" s="115">
        <f>SUM(D60:D61)</f>
        <v>2416.68</v>
      </c>
      <c r="E59" s="115">
        <f>SUM(E60:E61)</f>
        <v>15.52</v>
      </c>
      <c r="F59" s="115">
        <f>SUM(F60:F61)</f>
        <v>1.29</v>
      </c>
      <c r="G59" s="116">
        <v>155.7</v>
      </c>
      <c r="I59" s="118"/>
    </row>
    <row r="60" spans="1:10" s="63" customFormat="1" ht="25.5">
      <c r="A60" s="69" t="s">
        <v>188</v>
      </c>
      <c r="B60" s="122"/>
      <c r="C60" s="122"/>
      <c r="D60" s="145">
        <f>64954.37*G60/J60</f>
        <v>1550.47</v>
      </c>
      <c r="E60" s="150">
        <f>D60/G60</f>
        <v>9.96</v>
      </c>
      <c r="F60" s="151">
        <f>E60/12</f>
        <v>0.83</v>
      </c>
      <c r="G60" s="116">
        <v>155.7</v>
      </c>
      <c r="I60" s="72"/>
      <c r="J60" s="63">
        <v>6522.8</v>
      </c>
    </row>
    <row r="61" spans="1:10" s="63" customFormat="1" ht="25.5">
      <c r="A61" s="69" t="s">
        <v>169</v>
      </c>
      <c r="B61" s="122"/>
      <c r="C61" s="122"/>
      <c r="D61" s="149">
        <f>36288.57*G61/J61</f>
        <v>866.21</v>
      </c>
      <c r="E61" s="150">
        <f>D61/G61</f>
        <v>5.56</v>
      </c>
      <c r="F61" s="151">
        <f>E61/12</f>
        <v>0.46</v>
      </c>
      <c r="G61" s="116">
        <v>155.7</v>
      </c>
      <c r="I61" s="72"/>
      <c r="J61" s="63">
        <v>6522.8</v>
      </c>
    </row>
    <row r="62" spans="1:9" s="19" customFormat="1" ht="34.5" customHeight="1" thickBot="1">
      <c r="A62" s="18"/>
      <c r="D62" s="63"/>
      <c r="I62" s="39"/>
    </row>
    <row r="63" spans="1:9" s="30" customFormat="1" ht="20.25" thickBot="1">
      <c r="A63" s="28" t="s">
        <v>58</v>
      </c>
      <c r="B63" s="29"/>
      <c r="C63" s="29"/>
      <c r="D63" s="62">
        <f>D57+D59</f>
        <v>32616.08</v>
      </c>
      <c r="E63" s="62">
        <f>E57+E59</f>
        <v>209.48</v>
      </c>
      <c r="F63" s="62">
        <f>F57+F59</f>
        <v>17.45</v>
      </c>
      <c r="I63" s="40"/>
    </row>
    <row r="64" spans="1:9" s="19" customFormat="1" ht="12.75">
      <c r="A64" s="18"/>
      <c r="D64" s="63"/>
      <c r="I64" s="39"/>
    </row>
    <row r="65" spans="1:9" s="19" customFormat="1" ht="12.75">
      <c r="A65" s="18"/>
      <c r="D65" s="63"/>
      <c r="I65" s="39"/>
    </row>
    <row r="66" spans="1:9" s="19" customFormat="1" ht="12.75">
      <c r="A66" s="18"/>
      <c r="D66" s="63"/>
      <c r="I66" s="39"/>
    </row>
    <row r="67" spans="1:9" s="23" customFormat="1" ht="18.75">
      <c r="A67" s="20"/>
      <c r="B67" s="21"/>
      <c r="C67" s="22"/>
      <c r="D67" s="66"/>
      <c r="E67" s="22"/>
      <c r="F67" s="22"/>
      <c r="I67" s="41"/>
    </row>
    <row r="68" spans="1:9" s="17" customFormat="1" ht="19.5">
      <c r="A68" s="24"/>
      <c r="B68" s="25"/>
      <c r="C68" s="25"/>
      <c r="D68" s="67"/>
      <c r="E68" s="25"/>
      <c r="F68" s="25"/>
      <c r="I68" s="38"/>
    </row>
    <row r="69" spans="1:9" s="19" customFormat="1" ht="14.25">
      <c r="A69" s="177" t="s">
        <v>26</v>
      </c>
      <c r="B69" s="177"/>
      <c r="C69" s="177"/>
      <c r="D69" s="177"/>
      <c r="I69" s="39"/>
    </row>
    <row r="70" spans="4:9" s="19" customFormat="1" ht="12.75">
      <c r="D70" s="63"/>
      <c r="I70" s="39"/>
    </row>
    <row r="71" spans="1:9" s="19" customFormat="1" ht="12.75">
      <c r="A71" s="18" t="s">
        <v>27</v>
      </c>
      <c r="D71" s="63"/>
      <c r="I71" s="39"/>
    </row>
    <row r="72" spans="4:9" s="19" customFormat="1" ht="12.75">
      <c r="D72" s="63"/>
      <c r="I72" s="39"/>
    </row>
    <row r="73" spans="4:9" s="19" customFormat="1" ht="12.75">
      <c r="D73" s="63"/>
      <c r="I73" s="39"/>
    </row>
    <row r="74" spans="4:9" s="19" customFormat="1" ht="12.75">
      <c r="D74" s="63"/>
      <c r="I74" s="39"/>
    </row>
    <row r="75" spans="4:9" s="19" customFormat="1" ht="12.75">
      <c r="D75" s="63"/>
      <c r="I75" s="39"/>
    </row>
    <row r="76" spans="4:9" s="19" customFormat="1" ht="12.75">
      <c r="D76" s="63"/>
      <c r="I76" s="39"/>
    </row>
    <row r="77" spans="4:9" s="19" customFormat="1" ht="12.75">
      <c r="D77" s="63"/>
      <c r="I77" s="39"/>
    </row>
    <row r="78" spans="4:9" s="19" customFormat="1" ht="12.75">
      <c r="D78" s="63"/>
      <c r="I78" s="39"/>
    </row>
    <row r="79" spans="4:9" s="19" customFormat="1" ht="12.75">
      <c r="D79" s="63"/>
      <c r="I79" s="39"/>
    </row>
    <row r="80" spans="4:9" s="19" customFormat="1" ht="12.75">
      <c r="D80" s="63"/>
      <c r="I80" s="39"/>
    </row>
    <row r="81" spans="4:9" s="19" customFormat="1" ht="12.75">
      <c r="D81" s="63"/>
      <c r="I81" s="39"/>
    </row>
    <row r="82" spans="4:9" s="19" customFormat="1" ht="12.75">
      <c r="D82" s="63"/>
      <c r="I82" s="39"/>
    </row>
    <row r="83" spans="4:9" s="19" customFormat="1" ht="12.75">
      <c r="D83" s="63"/>
      <c r="I83" s="39"/>
    </row>
    <row r="84" spans="4:9" s="19" customFormat="1" ht="12.75">
      <c r="D84" s="63"/>
      <c r="I84" s="39"/>
    </row>
    <row r="85" spans="4:9" s="19" customFormat="1" ht="12.75">
      <c r="D85" s="63"/>
      <c r="I85" s="39"/>
    </row>
    <row r="86" spans="4:9" s="19" customFormat="1" ht="12.75">
      <c r="D86" s="63"/>
      <c r="I86" s="39"/>
    </row>
    <row r="87" spans="4:9" s="19" customFormat="1" ht="12.75">
      <c r="D87" s="63"/>
      <c r="I87" s="39"/>
    </row>
    <row r="88" spans="4:9" s="19" customFormat="1" ht="12.75">
      <c r="D88" s="63"/>
      <c r="I88" s="39"/>
    </row>
    <row r="89" spans="4:9" s="19" customFormat="1" ht="12.75">
      <c r="D89" s="63"/>
      <c r="I89" s="39"/>
    </row>
  </sheetData>
  <sheetProtection/>
  <mergeCells count="13">
    <mergeCell ref="A7:F7"/>
    <mergeCell ref="A8:H8"/>
    <mergeCell ref="A11:F11"/>
    <mergeCell ref="A14:F14"/>
    <mergeCell ref="A69:D69"/>
    <mergeCell ref="A9:H9"/>
    <mergeCell ref="A10:H1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89"/>
  <sheetViews>
    <sheetView zoomScalePageLayoutView="0" workbookViewId="0" topLeftCell="A46">
      <selection activeCell="F60" sqref="F60:F6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68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1" hidden="1" customWidth="1"/>
    <col min="10" max="12" width="15.375" style="1" customWidth="1"/>
    <col min="13" max="16384" width="9.125" style="1" customWidth="1"/>
  </cols>
  <sheetData>
    <row r="1" spans="1:6" ht="16.5" customHeight="1">
      <c r="A1" s="178" t="s">
        <v>151</v>
      </c>
      <c r="B1" s="179"/>
      <c r="C1" s="179"/>
      <c r="D1" s="179"/>
      <c r="E1" s="179"/>
      <c r="F1" s="179"/>
    </row>
    <row r="2" spans="2:6" ht="12.75" customHeight="1">
      <c r="B2" s="180"/>
      <c r="C2" s="180"/>
      <c r="D2" s="180"/>
      <c r="E2" s="179"/>
      <c r="F2" s="179"/>
    </row>
    <row r="3" spans="1:6" ht="14.25" customHeight="1">
      <c r="A3" s="93" t="s">
        <v>162</v>
      </c>
      <c r="B3" s="180" t="s">
        <v>0</v>
      </c>
      <c r="C3" s="180"/>
      <c r="D3" s="180"/>
      <c r="E3" s="179"/>
      <c r="F3" s="179"/>
    </row>
    <row r="4" spans="2:6" ht="14.25" customHeight="1">
      <c r="B4" s="180" t="s">
        <v>152</v>
      </c>
      <c r="C4" s="180"/>
      <c r="D4" s="180"/>
      <c r="E4" s="179"/>
      <c r="F4" s="179"/>
    </row>
    <row r="5" spans="1:6" s="42" customFormat="1" ht="39.75" customHeight="1">
      <c r="A5" s="181" t="s">
        <v>186</v>
      </c>
      <c r="B5" s="182"/>
      <c r="C5" s="182"/>
      <c r="D5" s="182"/>
      <c r="E5" s="182"/>
      <c r="F5" s="182"/>
    </row>
    <row r="6" spans="1:6" s="42" customFormat="1" ht="33" customHeight="1">
      <c r="A6" s="183" t="s">
        <v>150</v>
      </c>
      <c r="B6" s="183"/>
      <c r="C6" s="183"/>
      <c r="D6" s="183"/>
      <c r="E6" s="183"/>
      <c r="F6" s="183"/>
    </row>
    <row r="7" spans="1:9" s="2" customFormat="1" ht="22.5" customHeight="1">
      <c r="A7" s="167" t="s">
        <v>1</v>
      </c>
      <c r="B7" s="167"/>
      <c r="C7" s="167"/>
      <c r="D7" s="167"/>
      <c r="E7" s="168"/>
      <c r="F7" s="168"/>
      <c r="I7" s="32"/>
    </row>
    <row r="8" spans="1:9" s="3" customFormat="1" ht="18.75" customHeight="1">
      <c r="A8" s="167" t="s">
        <v>68</v>
      </c>
      <c r="B8" s="167"/>
      <c r="C8" s="167"/>
      <c r="D8" s="167"/>
      <c r="E8" s="168"/>
      <c r="F8" s="168"/>
      <c r="G8" s="168"/>
      <c r="H8" s="168"/>
      <c r="I8" s="33"/>
    </row>
    <row r="9" spans="1:9" s="4" customFormat="1" ht="17.25" customHeight="1">
      <c r="A9" s="184" t="s">
        <v>28</v>
      </c>
      <c r="B9" s="184"/>
      <c r="C9" s="184"/>
      <c r="D9" s="184"/>
      <c r="E9" s="185"/>
      <c r="F9" s="185"/>
      <c r="G9" s="185"/>
      <c r="H9" s="185"/>
      <c r="I9" s="34"/>
    </row>
    <row r="10" spans="1:9" s="4" customFormat="1" ht="17.25" customHeight="1">
      <c r="A10" s="187" t="s">
        <v>61</v>
      </c>
      <c r="B10" s="187"/>
      <c r="C10" s="187"/>
      <c r="D10" s="187"/>
      <c r="E10" s="187"/>
      <c r="F10" s="187"/>
      <c r="G10" s="187"/>
      <c r="H10" s="187"/>
      <c r="I10" s="34"/>
    </row>
    <row r="11" spans="1:9" s="3" customFormat="1" ht="30" customHeight="1" thickBot="1">
      <c r="A11" s="171" t="s">
        <v>51</v>
      </c>
      <c r="B11" s="171"/>
      <c r="C11" s="171"/>
      <c r="D11" s="171"/>
      <c r="E11" s="172"/>
      <c r="F11" s="172"/>
      <c r="I11" s="33"/>
    </row>
    <row r="12" spans="1:9" s="9" customFormat="1" ht="139.5" customHeight="1" thickBot="1">
      <c r="A12" s="5" t="s">
        <v>2</v>
      </c>
      <c r="B12" s="6" t="s">
        <v>3</v>
      </c>
      <c r="C12" s="7" t="s">
        <v>137</v>
      </c>
      <c r="D12" s="56" t="s">
        <v>31</v>
      </c>
      <c r="E12" s="7" t="s">
        <v>4</v>
      </c>
      <c r="F12" s="8" t="s">
        <v>5</v>
      </c>
      <c r="I12" s="35"/>
    </row>
    <row r="13" spans="1:9" s="10" customFormat="1" ht="12.75">
      <c r="A13" s="74">
        <v>1</v>
      </c>
      <c r="B13" s="75">
        <v>2</v>
      </c>
      <c r="C13" s="75">
        <v>3</v>
      </c>
      <c r="D13" s="76">
        <v>4</v>
      </c>
      <c r="E13" s="77">
        <v>5</v>
      </c>
      <c r="F13" s="78">
        <v>6</v>
      </c>
      <c r="I13" s="36"/>
    </row>
    <row r="14" spans="1:9" s="10" customFormat="1" ht="49.5" customHeight="1">
      <c r="A14" s="173" t="s">
        <v>6</v>
      </c>
      <c r="B14" s="174"/>
      <c r="C14" s="174"/>
      <c r="D14" s="174"/>
      <c r="E14" s="175"/>
      <c r="F14" s="176"/>
      <c r="I14" s="36"/>
    </row>
    <row r="15" spans="1:10" s="9" customFormat="1" ht="18" customHeight="1">
      <c r="A15" s="81" t="s">
        <v>64</v>
      </c>
      <c r="B15" s="54" t="s">
        <v>7</v>
      </c>
      <c r="C15" s="45" t="s">
        <v>146</v>
      </c>
      <c r="D15" s="80">
        <f>E15*G15</f>
        <v>33802.6</v>
      </c>
      <c r="E15" s="45">
        <f>F15*12</f>
        <v>43.32</v>
      </c>
      <c r="F15" s="45">
        <f>F26+F28</f>
        <v>3.61</v>
      </c>
      <c r="G15" s="9">
        <v>780.3</v>
      </c>
      <c r="H15" s="9">
        <v>1.07</v>
      </c>
      <c r="I15" s="35">
        <v>2.24</v>
      </c>
      <c r="J15" s="9">
        <v>6522.8</v>
      </c>
    </row>
    <row r="16" spans="1:9" s="26" customFormat="1" ht="29.25" customHeight="1">
      <c r="A16" s="82" t="s">
        <v>52</v>
      </c>
      <c r="B16" s="83" t="s">
        <v>53</v>
      </c>
      <c r="C16" s="47"/>
      <c r="D16" s="46"/>
      <c r="E16" s="47"/>
      <c r="F16" s="47"/>
      <c r="I16" s="37"/>
    </row>
    <row r="17" spans="1:9" s="26" customFormat="1" ht="15">
      <c r="A17" s="82" t="s">
        <v>54</v>
      </c>
      <c r="B17" s="83" t="s">
        <v>53</v>
      </c>
      <c r="C17" s="47"/>
      <c r="D17" s="46"/>
      <c r="E17" s="47"/>
      <c r="F17" s="47"/>
      <c r="I17" s="37"/>
    </row>
    <row r="18" spans="1:9" s="26" customFormat="1" ht="102">
      <c r="A18" s="82" t="s">
        <v>71</v>
      </c>
      <c r="B18" s="83" t="s">
        <v>19</v>
      </c>
      <c r="C18" s="47"/>
      <c r="D18" s="46"/>
      <c r="E18" s="47"/>
      <c r="F18" s="47"/>
      <c r="I18" s="37"/>
    </row>
    <row r="19" spans="1:8" s="138" customFormat="1" ht="15">
      <c r="A19" s="82" t="s">
        <v>72</v>
      </c>
      <c r="B19" s="83" t="s">
        <v>53</v>
      </c>
      <c r="C19" s="46"/>
      <c r="D19" s="137"/>
      <c r="E19" s="47"/>
      <c r="F19" s="47"/>
      <c r="H19" s="139"/>
    </row>
    <row r="20" spans="1:8" s="138" customFormat="1" ht="15">
      <c r="A20" s="82" t="s">
        <v>73</v>
      </c>
      <c r="B20" s="83" t="s">
        <v>53</v>
      </c>
      <c r="C20" s="48"/>
      <c r="D20" s="80"/>
      <c r="E20" s="49"/>
      <c r="F20" s="49"/>
      <c r="H20" s="139"/>
    </row>
    <row r="21" spans="1:8" s="26" customFormat="1" ht="25.5">
      <c r="A21" s="127" t="s">
        <v>74</v>
      </c>
      <c r="B21" s="128" t="s">
        <v>10</v>
      </c>
      <c r="C21" s="140"/>
      <c r="D21" s="57"/>
      <c r="E21" s="129"/>
      <c r="F21" s="49"/>
      <c r="H21" s="37"/>
    </row>
    <row r="22" spans="1:6" s="26" customFormat="1" ht="18.75">
      <c r="A22" s="127" t="s">
        <v>75</v>
      </c>
      <c r="B22" s="128" t="s">
        <v>12</v>
      </c>
      <c r="C22" s="129"/>
      <c r="D22" s="57"/>
      <c r="E22" s="129"/>
      <c r="F22" s="152"/>
    </row>
    <row r="23" spans="1:6" s="26" customFormat="1" ht="18.75">
      <c r="A23" s="127" t="s">
        <v>170</v>
      </c>
      <c r="B23" s="128" t="s">
        <v>53</v>
      </c>
      <c r="C23" s="129"/>
      <c r="D23" s="57"/>
      <c r="E23" s="129"/>
      <c r="F23" s="152"/>
    </row>
    <row r="24" spans="1:8" s="26" customFormat="1" ht="15">
      <c r="A24" s="127" t="s">
        <v>173</v>
      </c>
      <c r="B24" s="128" t="s">
        <v>53</v>
      </c>
      <c r="C24" s="140"/>
      <c r="D24" s="57"/>
      <c r="E24" s="129"/>
      <c r="F24" s="49"/>
      <c r="H24" s="37"/>
    </row>
    <row r="25" spans="1:8" s="26" customFormat="1" ht="15">
      <c r="A25" s="127" t="s">
        <v>76</v>
      </c>
      <c r="B25" s="128" t="s">
        <v>14</v>
      </c>
      <c r="C25" s="140"/>
      <c r="D25" s="57"/>
      <c r="E25" s="129"/>
      <c r="F25" s="49"/>
      <c r="H25" s="37"/>
    </row>
    <row r="26" spans="1:9" s="26" customFormat="1" ht="15">
      <c r="A26" s="81" t="s">
        <v>65</v>
      </c>
      <c r="B26" s="84"/>
      <c r="C26" s="47"/>
      <c r="D26" s="46"/>
      <c r="E26" s="47"/>
      <c r="F26" s="49">
        <v>3.61</v>
      </c>
      <c r="I26" s="37"/>
    </row>
    <row r="27" spans="1:9" s="26" customFormat="1" ht="15">
      <c r="A27" s="85" t="s">
        <v>69</v>
      </c>
      <c r="B27" s="84" t="s">
        <v>53</v>
      </c>
      <c r="C27" s="47"/>
      <c r="D27" s="46"/>
      <c r="E27" s="47"/>
      <c r="F27" s="47">
        <v>0</v>
      </c>
      <c r="I27" s="37"/>
    </row>
    <row r="28" spans="1:9" s="26" customFormat="1" ht="15">
      <c r="A28" s="81" t="s">
        <v>65</v>
      </c>
      <c r="B28" s="84"/>
      <c r="C28" s="47"/>
      <c r="D28" s="46"/>
      <c r="E28" s="47"/>
      <c r="F28" s="49">
        <f>F27</f>
        <v>0</v>
      </c>
      <c r="I28" s="37"/>
    </row>
    <row r="29" spans="1:10" s="13" customFormat="1" ht="21" customHeight="1">
      <c r="A29" s="55" t="s">
        <v>11</v>
      </c>
      <c r="B29" s="54" t="s">
        <v>12</v>
      </c>
      <c r="C29" s="45" t="s">
        <v>146</v>
      </c>
      <c r="D29" s="80">
        <f>E29*G29</f>
        <v>8427.24</v>
      </c>
      <c r="E29" s="45">
        <f>F29*12</f>
        <v>10.8</v>
      </c>
      <c r="F29" s="45">
        <v>0.9</v>
      </c>
      <c r="G29" s="9">
        <v>780.3</v>
      </c>
      <c r="H29" s="9">
        <v>1.07</v>
      </c>
      <c r="I29" s="35">
        <v>0.6</v>
      </c>
      <c r="J29" s="13">
        <v>6522.8</v>
      </c>
    </row>
    <row r="30" spans="1:10" s="9" customFormat="1" ht="18.75" customHeight="1">
      <c r="A30" s="55" t="s">
        <v>87</v>
      </c>
      <c r="B30" s="54" t="s">
        <v>13</v>
      </c>
      <c r="C30" s="45" t="s">
        <v>146</v>
      </c>
      <c r="D30" s="80">
        <f>E30*G30</f>
        <v>27435.35</v>
      </c>
      <c r="E30" s="45">
        <f>F30*12</f>
        <v>35.16</v>
      </c>
      <c r="F30" s="45">
        <v>2.93</v>
      </c>
      <c r="G30" s="9">
        <v>780.3</v>
      </c>
      <c r="H30" s="9">
        <v>1.07</v>
      </c>
      <c r="I30" s="35">
        <v>1.94</v>
      </c>
      <c r="J30" s="13">
        <v>6522.8</v>
      </c>
    </row>
    <row r="31" spans="1:10" s="10" customFormat="1" ht="30.75" customHeight="1">
      <c r="A31" s="55" t="s">
        <v>104</v>
      </c>
      <c r="B31" s="54" t="s">
        <v>7</v>
      </c>
      <c r="C31" s="79" t="s">
        <v>141</v>
      </c>
      <c r="D31" s="80">
        <f>2439.99*G31/J31</f>
        <v>291.89</v>
      </c>
      <c r="E31" s="45">
        <f>D31/G31</f>
        <v>0.37</v>
      </c>
      <c r="F31" s="45">
        <f>E31/12</f>
        <v>0.03</v>
      </c>
      <c r="G31" s="9">
        <v>780.3</v>
      </c>
      <c r="H31" s="9">
        <v>1.07</v>
      </c>
      <c r="I31" s="35">
        <v>0.02</v>
      </c>
      <c r="J31" s="10">
        <v>6522.8</v>
      </c>
    </row>
    <row r="32" spans="1:10" s="10" customFormat="1" ht="43.5" customHeight="1">
      <c r="A32" s="55" t="s">
        <v>139</v>
      </c>
      <c r="B32" s="54" t="s">
        <v>7</v>
      </c>
      <c r="C32" s="48" t="s">
        <v>140</v>
      </c>
      <c r="D32" s="80">
        <f>20333.41*G32/J32</f>
        <v>2432.42</v>
      </c>
      <c r="E32" s="45">
        <f>D32/G32</f>
        <v>3.12</v>
      </c>
      <c r="F32" s="45">
        <f>E32/12</f>
        <v>0.26</v>
      </c>
      <c r="G32" s="9">
        <v>780.3</v>
      </c>
      <c r="H32" s="9">
        <v>1.07</v>
      </c>
      <c r="I32" s="35">
        <v>0.04</v>
      </c>
      <c r="J32" s="10">
        <v>6522.8</v>
      </c>
    </row>
    <row r="33" spans="1:10" s="71" customFormat="1" ht="16.5" customHeight="1">
      <c r="A33" s="98" t="s">
        <v>22</v>
      </c>
      <c r="B33" s="99" t="s">
        <v>23</v>
      </c>
      <c r="C33" s="14" t="s">
        <v>154</v>
      </c>
      <c r="D33" s="57">
        <f>E33*G33</f>
        <v>749.09</v>
      </c>
      <c r="E33" s="58">
        <f>F33*12</f>
        <v>0.96</v>
      </c>
      <c r="F33" s="45">
        <v>0.08</v>
      </c>
      <c r="G33" s="9">
        <v>780.3</v>
      </c>
      <c r="H33" s="71">
        <v>1.07</v>
      </c>
      <c r="I33" s="37">
        <v>0.03</v>
      </c>
      <c r="J33" s="71">
        <v>6522.8</v>
      </c>
    </row>
    <row r="34" spans="1:10" s="71" customFormat="1" ht="15">
      <c r="A34" s="98" t="s">
        <v>24</v>
      </c>
      <c r="B34" s="100" t="s">
        <v>25</v>
      </c>
      <c r="C34" s="11" t="s">
        <v>154</v>
      </c>
      <c r="D34" s="57">
        <f>E34*G34</f>
        <v>468.18</v>
      </c>
      <c r="E34" s="58">
        <f>12*F34</f>
        <v>0.6</v>
      </c>
      <c r="F34" s="45">
        <v>0.05</v>
      </c>
      <c r="G34" s="9">
        <v>780.3</v>
      </c>
      <c r="H34" s="71">
        <v>1.07</v>
      </c>
      <c r="I34" s="37">
        <v>0.02</v>
      </c>
      <c r="J34" s="71">
        <v>6522.8</v>
      </c>
    </row>
    <row r="35" spans="1:10" s="102" customFormat="1" ht="30">
      <c r="A35" s="98" t="s">
        <v>21</v>
      </c>
      <c r="B35" s="99"/>
      <c r="C35" s="96">
        <v>0</v>
      </c>
      <c r="D35" s="57">
        <v>0</v>
      </c>
      <c r="E35" s="58">
        <f>D35/G35</f>
        <v>0</v>
      </c>
      <c r="F35" s="58">
        <f>E35/12</f>
        <v>0</v>
      </c>
      <c r="G35" s="9">
        <v>780.3</v>
      </c>
      <c r="H35" s="71">
        <v>1.07</v>
      </c>
      <c r="I35" s="37">
        <v>0.03</v>
      </c>
      <c r="J35" s="102">
        <v>6522.8</v>
      </c>
    </row>
    <row r="36" spans="1:9" s="102" customFormat="1" ht="21.75" customHeight="1">
      <c r="A36" s="98" t="s">
        <v>32</v>
      </c>
      <c r="B36" s="99"/>
      <c r="C36" s="12" t="s">
        <v>155</v>
      </c>
      <c r="D36" s="45">
        <f>SUM(D37:D45)</f>
        <v>2798.68</v>
      </c>
      <c r="E36" s="58">
        <f>D36/G36</f>
        <v>3.59</v>
      </c>
      <c r="F36" s="58">
        <f>E36/12</f>
        <v>0.3</v>
      </c>
      <c r="G36" s="9">
        <v>780.3</v>
      </c>
      <c r="H36" s="71">
        <v>1.07</v>
      </c>
      <c r="I36" s="37">
        <v>0.62</v>
      </c>
    </row>
    <row r="37" spans="1:10" s="97" customFormat="1" ht="15">
      <c r="A37" s="103" t="s">
        <v>142</v>
      </c>
      <c r="B37" s="104" t="s">
        <v>14</v>
      </c>
      <c r="C37" s="15"/>
      <c r="D37" s="153">
        <f>518.76*G37/J37</f>
        <v>62.06</v>
      </c>
      <c r="E37" s="65"/>
      <c r="F37" s="65"/>
      <c r="G37" s="9">
        <v>780.3</v>
      </c>
      <c r="H37" s="71">
        <v>1.07</v>
      </c>
      <c r="I37" s="37">
        <v>0.01</v>
      </c>
      <c r="J37" s="97">
        <v>6522.8</v>
      </c>
    </row>
    <row r="38" spans="1:10" s="97" customFormat="1" ht="15">
      <c r="A38" s="103" t="s">
        <v>15</v>
      </c>
      <c r="B38" s="104" t="s">
        <v>19</v>
      </c>
      <c r="C38" s="15"/>
      <c r="D38" s="153">
        <f>1646.67*G38/J38</f>
        <v>196.99</v>
      </c>
      <c r="E38" s="65"/>
      <c r="F38" s="65"/>
      <c r="G38" s="9">
        <v>780.3</v>
      </c>
      <c r="H38" s="71">
        <v>1.07</v>
      </c>
      <c r="I38" s="37">
        <v>0.01</v>
      </c>
      <c r="J38" s="97">
        <v>6522.8</v>
      </c>
    </row>
    <row r="39" spans="1:10" s="97" customFormat="1" ht="15">
      <c r="A39" s="103" t="s">
        <v>40</v>
      </c>
      <c r="B39" s="104" t="s">
        <v>14</v>
      </c>
      <c r="C39" s="15"/>
      <c r="D39" s="153">
        <f>1568.97*G39/J39</f>
        <v>187.69</v>
      </c>
      <c r="E39" s="65"/>
      <c r="F39" s="65"/>
      <c r="G39" s="9">
        <v>780.3</v>
      </c>
      <c r="H39" s="71"/>
      <c r="I39" s="37"/>
      <c r="J39" s="97">
        <v>6522.8</v>
      </c>
    </row>
    <row r="40" spans="1:10" s="97" customFormat="1" ht="25.5">
      <c r="A40" s="103" t="s">
        <v>18</v>
      </c>
      <c r="B40" s="104" t="s">
        <v>14</v>
      </c>
      <c r="C40" s="15"/>
      <c r="D40" s="164">
        <f>7161.73*G40/J40</f>
        <v>856.73</v>
      </c>
      <c r="E40" s="65"/>
      <c r="F40" s="65"/>
      <c r="G40" s="9">
        <v>780.3</v>
      </c>
      <c r="H40" s="71"/>
      <c r="I40" s="37"/>
      <c r="J40" s="97">
        <v>6522.8</v>
      </c>
    </row>
    <row r="41" spans="1:10" s="97" customFormat="1" ht="15">
      <c r="A41" s="103" t="s">
        <v>172</v>
      </c>
      <c r="B41" s="104" t="s">
        <v>14</v>
      </c>
      <c r="C41" s="15"/>
      <c r="D41" s="92">
        <f>1709.69*G41/J41</f>
        <v>204.52</v>
      </c>
      <c r="E41" s="65"/>
      <c r="F41" s="65"/>
      <c r="G41" s="9">
        <v>780.3</v>
      </c>
      <c r="H41" s="71"/>
      <c r="I41" s="37"/>
      <c r="J41" s="97">
        <v>6522.8</v>
      </c>
    </row>
    <row r="42" spans="1:10" s="97" customFormat="1" ht="15">
      <c r="A42" s="103" t="s">
        <v>143</v>
      </c>
      <c r="B42" s="104" t="s">
        <v>14</v>
      </c>
      <c r="C42" s="50"/>
      <c r="D42" s="153">
        <f>10789.34*G42/J42</f>
        <v>1290.69</v>
      </c>
      <c r="E42" s="65"/>
      <c r="F42" s="65"/>
      <c r="G42" s="9">
        <v>780.3</v>
      </c>
      <c r="H42" s="71">
        <v>1.07</v>
      </c>
      <c r="I42" s="37">
        <v>0.06</v>
      </c>
      <c r="J42" s="97">
        <v>6522.8</v>
      </c>
    </row>
    <row r="43" spans="1:10" s="97" customFormat="1" ht="25.5">
      <c r="A43" s="103" t="s">
        <v>136</v>
      </c>
      <c r="B43" s="105" t="s">
        <v>47</v>
      </c>
      <c r="C43" s="51"/>
      <c r="D43" s="60">
        <v>0</v>
      </c>
      <c r="E43" s="70"/>
      <c r="F43" s="70"/>
      <c r="G43" s="9">
        <v>780.3</v>
      </c>
      <c r="H43" s="71"/>
      <c r="I43" s="37"/>
      <c r="J43" s="97">
        <v>6522.8</v>
      </c>
    </row>
    <row r="44" spans="1:10" s="97" customFormat="1" ht="15">
      <c r="A44" s="69" t="s">
        <v>180</v>
      </c>
      <c r="B44" s="106" t="s">
        <v>47</v>
      </c>
      <c r="C44" s="51"/>
      <c r="D44" s="60">
        <v>0</v>
      </c>
      <c r="E44" s="70"/>
      <c r="F44" s="70"/>
      <c r="G44" s="9">
        <v>780.3</v>
      </c>
      <c r="H44" s="71"/>
      <c r="I44" s="37"/>
      <c r="J44" s="97">
        <v>6522.8</v>
      </c>
    </row>
    <row r="45" spans="1:10" s="97" customFormat="1" ht="15">
      <c r="A45" s="103" t="s">
        <v>115</v>
      </c>
      <c r="B45" s="95" t="s">
        <v>14</v>
      </c>
      <c r="C45" s="45"/>
      <c r="D45" s="60">
        <f>0*G45/J45</f>
        <v>0</v>
      </c>
      <c r="E45" s="70"/>
      <c r="F45" s="70"/>
      <c r="G45" s="9">
        <v>780.3</v>
      </c>
      <c r="H45" s="71"/>
      <c r="I45" s="37"/>
      <c r="J45" s="97">
        <v>6522.8</v>
      </c>
    </row>
    <row r="46" spans="1:9" s="102" customFormat="1" ht="30">
      <c r="A46" s="98" t="s">
        <v>34</v>
      </c>
      <c r="B46" s="99"/>
      <c r="C46" s="45" t="s">
        <v>156</v>
      </c>
      <c r="D46" s="58">
        <f>SUM(D47:D48)</f>
        <v>0</v>
      </c>
      <c r="E46" s="58">
        <f>SUM(E47:E48)</f>
        <v>0</v>
      </c>
      <c r="F46" s="58">
        <f>SUM(F47:F48)</f>
        <v>0</v>
      </c>
      <c r="G46" s="9">
        <v>780.3</v>
      </c>
      <c r="H46" s="71">
        <v>1.07</v>
      </c>
      <c r="I46" s="37">
        <v>0.06</v>
      </c>
    </row>
    <row r="47" spans="1:10" s="97" customFormat="1" ht="15">
      <c r="A47" s="73" t="s">
        <v>181</v>
      </c>
      <c r="B47" s="65"/>
      <c r="C47" s="50"/>
      <c r="D47" s="65">
        <v>0</v>
      </c>
      <c r="E47" s="65"/>
      <c r="F47" s="65"/>
      <c r="G47" s="9">
        <v>780.3</v>
      </c>
      <c r="H47" s="71">
        <v>1.07</v>
      </c>
      <c r="I47" s="37">
        <v>0.03</v>
      </c>
      <c r="J47" s="97">
        <v>6522.8</v>
      </c>
    </row>
    <row r="48" spans="1:10" s="97" customFormat="1" ht="15">
      <c r="A48" s="103" t="s">
        <v>117</v>
      </c>
      <c r="B48" s="105" t="s">
        <v>14</v>
      </c>
      <c r="C48" s="79"/>
      <c r="D48" s="59">
        <f>E48*G48</f>
        <v>0</v>
      </c>
      <c r="E48" s="65">
        <f>F48*12</f>
        <v>0</v>
      </c>
      <c r="F48" s="65">
        <v>0</v>
      </c>
      <c r="G48" s="9">
        <v>780.3</v>
      </c>
      <c r="H48" s="71">
        <v>1.07</v>
      </c>
      <c r="I48" s="37">
        <v>0</v>
      </c>
      <c r="J48" s="97">
        <v>6522.8</v>
      </c>
    </row>
    <row r="49" spans="1:9" s="97" customFormat="1" ht="30">
      <c r="A49" s="98" t="s">
        <v>35</v>
      </c>
      <c r="B49" s="104"/>
      <c r="C49" s="79" t="s">
        <v>157</v>
      </c>
      <c r="D49" s="58">
        <f>SUM(D50:D52)</f>
        <v>0</v>
      </c>
      <c r="E49" s="58">
        <v>0</v>
      </c>
      <c r="F49" s="58">
        <v>0</v>
      </c>
      <c r="G49" s="9">
        <v>780.3</v>
      </c>
      <c r="H49" s="71">
        <v>1.07</v>
      </c>
      <c r="I49" s="37">
        <v>0.04</v>
      </c>
    </row>
    <row r="50" spans="1:10" s="97" customFormat="1" ht="15">
      <c r="A50" s="103" t="s">
        <v>118</v>
      </c>
      <c r="B50" s="104" t="s">
        <v>14</v>
      </c>
      <c r="C50" s="45"/>
      <c r="D50" s="60">
        <v>0</v>
      </c>
      <c r="E50" s="58"/>
      <c r="F50" s="58"/>
      <c r="G50" s="9">
        <v>780.3</v>
      </c>
      <c r="H50" s="71"/>
      <c r="I50" s="37"/>
      <c r="J50" s="97">
        <v>6522.8</v>
      </c>
    </row>
    <row r="51" spans="1:10" s="97" customFormat="1" ht="15">
      <c r="A51" s="69" t="s">
        <v>182</v>
      </c>
      <c r="B51" s="70"/>
      <c r="C51" s="79"/>
      <c r="D51" s="60">
        <v>0</v>
      </c>
      <c r="E51" s="65"/>
      <c r="F51" s="65"/>
      <c r="G51" s="9">
        <v>780.3</v>
      </c>
      <c r="H51" s="71">
        <v>1.07</v>
      </c>
      <c r="I51" s="37">
        <v>0.03</v>
      </c>
      <c r="J51" s="97">
        <v>6522.8</v>
      </c>
    </row>
    <row r="52" spans="1:10" s="97" customFormat="1" ht="25.5">
      <c r="A52" s="103" t="s">
        <v>120</v>
      </c>
      <c r="B52" s="105" t="s">
        <v>47</v>
      </c>
      <c r="C52" s="11"/>
      <c r="D52" s="60">
        <v>0</v>
      </c>
      <c r="E52" s="70"/>
      <c r="F52" s="70"/>
      <c r="G52" s="9">
        <v>780.3</v>
      </c>
      <c r="H52" s="71"/>
      <c r="I52" s="37"/>
      <c r="J52" s="97">
        <v>6522.8</v>
      </c>
    </row>
    <row r="53" spans="1:10" s="136" customFormat="1" ht="18.75">
      <c r="A53" s="141" t="s">
        <v>174</v>
      </c>
      <c r="B53" s="54" t="s">
        <v>7</v>
      </c>
      <c r="C53" s="61"/>
      <c r="D53" s="101">
        <f>(34114.99+5940.44)*G53/J53</f>
        <v>4791.69</v>
      </c>
      <c r="E53" s="61">
        <f>D53/G53</f>
        <v>6.14</v>
      </c>
      <c r="F53" s="53">
        <f>E53/12</f>
        <v>0.51</v>
      </c>
      <c r="G53" s="9">
        <v>780.3</v>
      </c>
      <c r="J53" s="136">
        <v>6522.8</v>
      </c>
    </row>
    <row r="54" spans="1:10" s="136" customFormat="1" ht="18.75">
      <c r="A54" s="141" t="s">
        <v>175</v>
      </c>
      <c r="B54" s="54" t="s">
        <v>7</v>
      </c>
      <c r="C54" s="61"/>
      <c r="D54" s="101">
        <f>(393648.78+3779.23+31351.72)*G54/J54</f>
        <v>51293.44</v>
      </c>
      <c r="E54" s="61">
        <f>D54/G54</f>
        <v>65.74</v>
      </c>
      <c r="F54" s="53">
        <f>E54/12</f>
        <v>5.48</v>
      </c>
      <c r="G54" s="9">
        <v>780.3</v>
      </c>
      <c r="J54" s="136">
        <v>6522.8</v>
      </c>
    </row>
    <row r="55" spans="1:10" s="136" customFormat="1" ht="18.75">
      <c r="A55" s="141" t="s">
        <v>176</v>
      </c>
      <c r="B55" s="54" t="s">
        <v>7</v>
      </c>
      <c r="C55" s="61"/>
      <c r="D55" s="101">
        <f>106736.6*G55/J55</f>
        <v>12768.53</v>
      </c>
      <c r="E55" s="61">
        <f>D55/G55</f>
        <v>16.36</v>
      </c>
      <c r="F55" s="53">
        <f>E55/12</f>
        <v>1.36</v>
      </c>
      <c r="G55" s="9">
        <v>780.3</v>
      </c>
      <c r="J55" s="136">
        <v>6522.8</v>
      </c>
    </row>
    <row r="56" spans="1:10" s="136" customFormat="1" ht="19.5" thickBot="1">
      <c r="A56" s="141" t="s">
        <v>177</v>
      </c>
      <c r="B56" s="54" t="s">
        <v>7</v>
      </c>
      <c r="C56" s="131"/>
      <c r="D56" s="96">
        <f>50884.2*G56/J56</f>
        <v>6087.1</v>
      </c>
      <c r="E56" s="61">
        <f>D56/G56</f>
        <v>7.8</v>
      </c>
      <c r="F56" s="53">
        <f>E56/12</f>
        <v>0.65</v>
      </c>
      <c r="G56" s="9">
        <v>780.3</v>
      </c>
      <c r="J56" s="136">
        <v>6522.8</v>
      </c>
    </row>
    <row r="57" spans="1:9" s="111" customFormat="1" ht="20.25" thickBot="1">
      <c r="A57" s="110" t="s">
        <v>30</v>
      </c>
      <c r="B57" s="64"/>
      <c r="C57" s="64"/>
      <c r="D57" s="62">
        <f>D56+D55+D54+D53+D49+D46+D36+D35+D34+D33+D32+D31+D30+D29+D15</f>
        <v>151346.21</v>
      </c>
      <c r="E57" s="62">
        <f>E56+E55+E54+E53+E49+E46+E36+E35+E34+E33+E32+E31+E30+E29+E15</f>
        <v>193.96</v>
      </c>
      <c r="F57" s="62">
        <f>F56+F55+F54+F53+F49+F46+F36+F35+F34+F33+F32+F31+F30+F29+F15</f>
        <v>16.16</v>
      </c>
      <c r="I57" s="112"/>
    </row>
    <row r="58" spans="1:9" s="63" customFormat="1" ht="25.5" customHeight="1" thickBot="1">
      <c r="A58" s="113"/>
      <c r="I58" s="72"/>
    </row>
    <row r="59" spans="1:9" s="117" customFormat="1" ht="38.25" thickBot="1">
      <c r="A59" s="126" t="s">
        <v>163</v>
      </c>
      <c r="B59" s="115"/>
      <c r="C59" s="115"/>
      <c r="D59" s="115">
        <f>SUM(D60:D61)</f>
        <v>12111.35</v>
      </c>
      <c r="E59" s="115">
        <f>SUM(E60:E61)</f>
        <v>15.52</v>
      </c>
      <c r="F59" s="115">
        <f>SUM(F60:F61)</f>
        <v>1.29</v>
      </c>
      <c r="G59" s="116">
        <v>780.3</v>
      </c>
      <c r="I59" s="118"/>
    </row>
    <row r="60" spans="1:10" s="63" customFormat="1" ht="25.5">
      <c r="A60" s="69" t="s">
        <v>188</v>
      </c>
      <c r="B60" s="122"/>
      <c r="C60" s="122"/>
      <c r="D60" s="145">
        <f>64954.37*G60/J60</f>
        <v>7770.27</v>
      </c>
      <c r="E60" s="150">
        <f>D60/G60</f>
        <v>9.96</v>
      </c>
      <c r="F60" s="151">
        <f>E60/12</f>
        <v>0.83</v>
      </c>
      <c r="G60" s="116">
        <v>780.3</v>
      </c>
      <c r="I60" s="72"/>
      <c r="J60" s="63">
        <v>6522.8</v>
      </c>
    </row>
    <row r="61" spans="1:10" s="63" customFormat="1" ht="25.5">
      <c r="A61" s="69" t="s">
        <v>169</v>
      </c>
      <c r="B61" s="122"/>
      <c r="C61" s="122"/>
      <c r="D61" s="149">
        <f>36288.57*G61/J61</f>
        <v>4341.08</v>
      </c>
      <c r="E61" s="150">
        <f>D61/G61</f>
        <v>5.56</v>
      </c>
      <c r="F61" s="151">
        <f>E61/12</f>
        <v>0.46</v>
      </c>
      <c r="G61" s="116">
        <v>780.3</v>
      </c>
      <c r="I61" s="72"/>
      <c r="J61" s="63">
        <v>6522.8</v>
      </c>
    </row>
    <row r="62" spans="1:9" s="19" customFormat="1" ht="34.5" customHeight="1" thickBot="1">
      <c r="A62" s="18"/>
      <c r="D62" s="63"/>
      <c r="I62" s="39"/>
    </row>
    <row r="63" spans="1:9" s="30" customFormat="1" ht="20.25" thickBot="1">
      <c r="A63" s="28" t="s">
        <v>58</v>
      </c>
      <c r="B63" s="29"/>
      <c r="C63" s="29"/>
      <c r="D63" s="62">
        <f>D57+D59</f>
        <v>163457.56</v>
      </c>
      <c r="E63" s="62">
        <f>E57+E59</f>
        <v>209.48</v>
      </c>
      <c r="F63" s="62">
        <f>F57+F59</f>
        <v>17.45</v>
      </c>
      <c r="I63" s="40"/>
    </row>
    <row r="64" spans="1:9" s="19" customFormat="1" ht="12.75">
      <c r="A64" s="18"/>
      <c r="D64" s="63"/>
      <c r="I64" s="39"/>
    </row>
    <row r="65" spans="1:9" s="19" customFormat="1" ht="12.75">
      <c r="A65" s="18"/>
      <c r="D65" s="63"/>
      <c r="I65" s="39"/>
    </row>
    <row r="66" spans="1:9" s="19" customFormat="1" ht="12.75">
      <c r="A66" s="18"/>
      <c r="D66" s="63"/>
      <c r="I66" s="39"/>
    </row>
    <row r="67" spans="1:9" s="23" customFormat="1" ht="18.75">
      <c r="A67" s="20"/>
      <c r="B67" s="21"/>
      <c r="C67" s="22"/>
      <c r="D67" s="66"/>
      <c r="E67" s="22"/>
      <c r="F67" s="22"/>
      <c r="I67" s="41"/>
    </row>
    <row r="68" spans="1:9" s="17" customFormat="1" ht="19.5">
      <c r="A68" s="24"/>
      <c r="B68" s="25"/>
      <c r="C68" s="25"/>
      <c r="D68" s="67"/>
      <c r="E68" s="25"/>
      <c r="F68" s="25"/>
      <c r="I68" s="38"/>
    </row>
    <row r="69" spans="1:9" s="19" customFormat="1" ht="14.25">
      <c r="A69" s="177" t="s">
        <v>26</v>
      </c>
      <c r="B69" s="177"/>
      <c r="C69" s="177"/>
      <c r="D69" s="177"/>
      <c r="I69" s="39"/>
    </row>
    <row r="70" spans="4:9" s="19" customFormat="1" ht="12.75">
      <c r="D70" s="63"/>
      <c r="I70" s="39"/>
    </row>
    <row r="71" spans="1:9" s="19" customFormat="1" ht="12.75">
      <c r="A71" s="18" t="s">
        <v>27</v>
      </c>
      <c r="D71" s="63"/>
      <c r="I71" s="39"/>
    </row>
    <row r="72" spans="4:9" s="19" customFormat="1" ht="12.75">
      <c r="D72" s="63"/>
      <c r="I72" s="39"/>
    </row>
    <row r="73" spans="4:9" s="19" customFormat="1" ht="12.75">
      <c r="D73" s="63"/>
      <c r="I73" s="39"/>
    </row>
    <row r="74" spans="4:9" s="19" customFormat="1" ht="12.75">
      <c r="D74" s="63"/>
      <c r="I74" s="39"/>
    </row>
    <row r="75" spans="4:9" s="19" customFormat="1" ht="12.75">
      <c r="D75" s="63"/>
      <c r="I75" s="39"/>
    </row>
    <row r="76" spans="4:9" s="19" customFormat="1" ht="12.75">
      <c r="D76" s="63"/>
      <c r="I76" s="39"/>
    </row>
    <row r="77" spans="4:9" s="19" customFormat="1" ht="12.75">
      <c r="D77" s="63"/>
      <c r="I77" s="39"/>
    </row>
    <row r="78" spans="4:9" s="19" customFormat="1" ht="12.75">
      <c r="D78" s="63"/>
      <c r="I78" s="39"/>
    </row>
    <row r="79" spans="4:9" s="19" customFormat="1" ht="12.75">
      <c r="D79" s="63"/>
      <c r="I79" s="39"/>
    </row>
    <row r="80" spans="4:9" s="19" customFormat="1" ht="12.75">
      <c r="D80" s="63"/>
      <c r="I80" s="39"/>
    </row>
    <row r="81" spans="4:9" s="19" customFormat="1" ht="12.75">
      <c r="D81" s="63"/>
      <c r="I81" s="39"/>
    </row>
    <row r="82" spans="4:9" s="19" customFormat="1" ht="12.75">
      <c r="D82" s="63"/>
      <c r="I82" s="39"/>
    </row>
    <row r="83" spans="4:9" s="19" customFormat="1" ht="12.75">
      <c r="D83" s="63"/>
      <c r="I83" s="39"/>
    </row>
    <row r="84" spans="4:9" s="19" customFormat="1" ht="12.75">
      <c r="D84" s="63"/>
      <c r="I84" s="39"/>
    </row>
    <row r="85" spans="4:9" s="19" customFormat="1" ht="12.75">
      <c r="D85" s="63"/>
      <c r="I85" s="39"/>
    </row>
    <row r="86" spans="4:9" s="19" customFormat="1" ht="12.75">
      <c r="D86" s="63"/>
      <c r="I86" s="39"/>
    </row>
    <row r="87" spans="4:9" s="19" customFormat="1" ht="12.75">
      <c r="D87" s="63"/>
      <c r="I87" s="39"/>
    </row>
    <row r="88" spans="4:9" s="19" customFormat="1" ht="12.75">
      <c r="D88" s="63"/>
      <c r="I88" s="39"/>
    </row>
    <row r="89" spans="4:9" s="19" customFormat="1" ht="12.75">
      <c r="D89" s="63"/>
      <c r="I89" s="39"/>
    </row>
  </sheetData>
  <sheetProtection/>
  <mergeCells count="13">
    <mergeCell ref="A69:D69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2017-03-23T13:34:22Z</cp:lastPrinted>
  <dcterms:created xsi:type="dcterms:W3CDTF">2010-04-02T14:46:04Z</dcterms:created>
  <dcterms:modified xsi:type="dcterms:W3CDTF">2017-04-27T11:53:33Z</dcterms:modified>
  <cp:category/>
  <cp:version/>
  <cp:contentType/>
  <cp:contentStatus/>
</cp:coreProperties>
</file>