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<sst xmlns="http://schemas.openxmlformats.org/spreadsheetml/2006/main" count="427" uniqueCount="266">
  <si>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</si>
  <si>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</si>
  <si>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</si>
  <si>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</si>
  <si>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</si>
  <si>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</si>
  <si>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</si>
  <si>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</si>
  <si>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</si>
  <si>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</si>
  <si>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</si>
  <si>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</si>
  <si>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</si>
  <si>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</si>
  <si>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</si>
  <si>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</si>
  <si>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</si>
  <si>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</si>
  <si>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</si>
  <si>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</si>
  <si>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</si>
  <si>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</si>
  <si>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</si>
  <si>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</si>
  <si>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</si>
  <si>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</si>
  <si>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</si>
  <si>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</si>
  <si>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</si>
  <si>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</si>
  <si>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</si>
  <si>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</si>
  <si>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</si>
  <si>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</si>
  <si>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</si>
  <si>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</si>
  <si>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</si>
  <si>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</si>
  <si>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</si>
  <si>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</si>
  <si>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</si>
  <si>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</si>
  <si>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</si>
  <si>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</si>
  <si>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</si>
  <si>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</si>
  <si>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</si>
  <si>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</si>
  <si>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</si>
  <si>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</si>
  <si>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</si>
  <si>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</si>
  <si>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</si>
  <si>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</si>
  <si>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</si>
  <si>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</si>
  <si>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</si>
  <si>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</si>
  <si>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</si>
  <si>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</si>
  <si>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</si>
  <si>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</si>
  <si>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</si>
  <si>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</si>
  <si>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</si>
  <si>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</si>
  <si>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</si>
  <si>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</si>
  <si>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</si>
  <si>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</si>
  <si>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</si>
  <si>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</si>
  <si>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</si>
  <si>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</si>
  <si>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</si>
  <si>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</si>
  <si>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</si>
  <si>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</si>
  <si>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</si>
  <si>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</si>
  <si>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</si>
  <si>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</si>
  <si>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</si>
  <si>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</si>
  <si>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</si>
  <si>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</si>
  <si>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</si>
  <si>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</si>
  <si>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</si>
  <si>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</si>
  <si>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</si>
  <si>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</si>
  <si>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</si>
  <si>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</si>
  <si>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</si>
  <si>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</si>
  <si>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</si>
  <si>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Работы заявочного характера</t>
  </si>
  <si>
    <t>ремонт кровли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</si>
  <si>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</si>
  <si>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</si>
  <si>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</si>
  <si>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</si>
  <si>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</si>
  <si>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</si>
  <si>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(многоквартирный дом с газовыми плитами и повышающими насосами)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</si>
  <si>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</si>
  <si>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</si>
  <si>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</si>
  <si>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</si>
  <si>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</si>
  <si>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</si>
  <si>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</si>
  <si>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Погашение задолженности прошлых периодов</t>
  </si>
  <si>
    <t>2013-2014 гг.</t>
  </si>
  <si>
    <t>(стоимость услуг увеличена на 7% в соответствии с уровнем инфляции 2012г.)</t>
  </si>
  <si>
    <t>Поверка общедомовых приборов учета теплоэнергии</t>
  </si>
  <si>
    <t>по адресу: ул.Ленинского Комсомола, д.53 (Sобщ.=6045,80 м2, Sзем.уч.=2527,5 м2)</t>
  </si>
  <si>
    <t>2-3 раза</t>
  </si>
  <si>
    <t>профилактический осмотр мусоропроводов</t>
  </si>
  <si>
    <t>2 раза в месяц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</si>
  <si>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</si>
  <si>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</si>
  <si>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</si>
  <si>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</si>
  <si>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1 раз в неделю</t>
  </si>
  <si>
    <t>устранение засоров</t>
  </si>
  <si>
    <t>Ремонт мусорокамер (согласно СанПиН 2.1.2.2645-10 утвержденного Постановлением Главного госуд.сан.врача от 10.06.2010 № 64)</t>
  </si>
  <si>
    <t>восстановление уплотнителей на крышки клапанов</t>
  </si>
  <si>
    <t>ремонт стен в мусорокамерах</t>
  </si>
  <si>
    <t>ремонт полов  в мусорокамерах</t>
  </si>
  <si>
    <t>восстановление водоснабжения</t>
  </si>
  <si>
    <t>восстановление шибера 1 шт.</t>
  </si>
  <si>
    <t>Санобработка мусорокамер (согласно СанПиН 2.1.2.2645-10 утвержденного Постановлением Главного госуд.сан.врача от 10.06.2010 № 64)</t>
  </si>
  <si>
    <t>6 раз в год (апрель- сентябрь)</t>
  </si>
  <si>
    <t>подметание полов во всех помещениях общего пользования</t>
  </si>
  <si>
    <t>влажная уборка помещений</t>
  </si>
  <si>
    <t>протирка стен, дверей входных, оконных решеток, шкафов для электросчетчиков, почтовых ящиков</t>
  </si>
  <si>
    <t>влажная протирка подоконников, отопительных приборов</t>
  </si>
  <si>
    <t>уборка площадки перед входом в подъезд</t>
  </si>
  <si>
    <t>Поверка  общедомовых приборов учета горячего водоснабжения</t>
  </si>
  <si>
    <t>Поверка  общедомовыз приборов учета теплоэнергии</t>
  </si>
  <si>
    <t>ревизия задвижек отопления (д.50мм- 2шт., д.80мм-15шт., д.100мм-3шт.)</t>
  </si>
  <si>
    <t>замена  КИП манометры 8 шт.,термометры 8 шт.</t>
  </si>
  <si>
    <t>ревизия задвижек  ХВС (д.100мм-3шт., д. 80 мм 1 шт.)</t>
  </si>
  <si>
    <t>обслуживание насосов холодного водоснабжения</t>
  </si>
  <si>
    <t>замена  КИП  на ХВС манометры 1 шт.</t>
  </si>
  <si>
    <t>ремонт панельных швов</t>
  </si>
  <si>
    <t>смена запорной арматуры на отоплении</t>
  </si>
  <si>
    <t>смена задвижек</t>
  </si>
  <si>
    <t>ремонт  канализации</t>
  </si>
  <si>
    <t>электроосвещение (установка датчиков движения)</t>
  </si>
  <si>
    <t>по состоянию на 1.05.2012г.</t>
  </si>
  <si>
    <t>Дополнительные работы (текущий ремонт), в т.ч.:</t>
  </si>
  <si>
    <t xml:space="preserve">смена шаровых кранов на отоплении (спускников) диам.15 мм </t>
  </si>
  <si>
    <t>смена задвижек на эл.узлах диам.80 мм - 1 шт.</t>
  </si>
  <si>
    <t>окраска газопровода</t>
  </si>
  <si>
    <t>замена водоподогревателя</t>
  </si>
  <si>
    <t>Дубова Н.В.</t>
  </si>
  <si>
    <t>Шленёв (плакат)</t>
  </si>
  <si>
    <t>115</t>
  </si>
  <si>
    <t>Ревизия эл.щитка</t>
  </si>
  <si>
    <t>118</t>
  </si>
  <si>
    <t>Проверка промочки по эл.щитку</t>
  </si>
  <si>
    <t>119</t>
  </si>
  <si>
    <t>проверка бойлера на плотность и прочность</t>
  </si>
  <si>
    <t>проверка работы регулятора температуры на бойлере</t>
  </si>
  <si>
    <t>Лицевой счет многоквартирного дома по адресу: ул. Ленинского Комсомола, д. 53 на период с 1 мая 2013 по 30 апреля 2014 года</t>
  </si>
  <si>
    <t>127</t>
  </si>
  <si>
    <t>смена шаровых кранов на отоплении (спускников) диам.15 мм  (30шт)</t>
  </si>
  <si>
    <t>108</t>
  </si>
  <si>
    <t>Перевод ВВП на летнюю схему</t>
  </si>
  <si>
    <t>113</t>
  </si>
  <si>
    <t>Устранение течи батареи  (кв.47)</t>
  </si>
  <si>
    <t>142</t>
  </si>
  <si>
    <t>147</t>
  </si>
  <si>
    <t>152</t>
  </si>
  <si>
    <t>148</t>
  </si>
  <si>
    <t>Опрессовка бойлера</t>
  </si>
  <si>
    <t>Устранение течи канализационного стояка в подвале под кв.74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</si>
  <si>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</si>
  <si>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</si>
  <si>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</si>
  <si>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</si>
  <si>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</si>
  <si>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166</t>
  </si>
  <si>
    <t>Подключение системы отопления после работ ТПК</t>
  </si>
  <si>
    <t xml:space="preserve">Врезка гильз под ТСП </t>
  </si>
  <si>
    <t>Поверка водосчетчика ХВС</t>
  </si>
  <si>
    <t>172</t>
  </si>
  <si>
    <t>Удаление воздушных пробок в системе ГВС после работ ТПК</t>
  </si>
  <si>
    <t>170</t>
  </si>
  <si>
    <t>Подключение воды в 3 мусорокамере</t>
  </si>
  <si>
    <t>184</t>
  </si>
  <si>
    <t>190</t>
  </si>
  <si>
    <t>191</t>
  </si>
  <si>
    <t>193</t>
  </si>
  <si>
    <t>Перевод ВВП на зимнюю схему</t>
  </si>
  <si>
    <t>215</t>
  </si>
  <si>
    <t>236</t>
  </si>
  <si>
    <t>Устранение течи канализ.вытяжки на чердаке</t>
  </si>
  <si>
    <t>217</t>
  </si>
  <si>
    <t>Ремонт облицовки стен мусорокамеры подъезда №2 -4 м2</t>
  </si>
  <si>
    <t>228</t>
  </si>
  <si>
    <t>восстановление уплотнителей на крышки клапанов - 13шт.</t>
  </si>
  <si>
    <t>Оценка соответствия лифтов (3 шт.)</t>
  </si>
  <si>
    <t>ГАЦ/11-1326-26</t>
  </si>
  <si>
    <t>2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</si>
  <si>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</si>
  <si>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</si>
  <si>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</si>
  <si>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</si>
  <si>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</si>
  <si>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</si>
  <si>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</si>
  <si>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</si>
  <si>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</si>
  <si>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</si>
  <si>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</si>
  <si>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</si>
  <si>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</si>
  <si>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</si>
  <si>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</t>
  </si>
  <si>
    <t>68922,12 (по тарифу)</t>
  </si>
  <si>
    <t>229</t>
  </si>
  <si>
    <t>30.09.2013 (акт от 12.11.13)</t>
  </si>
  <si>
    <t>Восстановление циркуляции ГВС</t>
  </si>
  <si>
    <t>30.09.2013 (акт от 5.12.13)</t>
  </si>
  <si>
    <t>30.09.2013 (акт от 1.11.13)</t>
  </si>
  <si>
    <t>Врезка кранов на ХВС, ГВС (1,2,3 мусорокамеры)</t>
  </si>
  <si>
    <t>30.09.2013 (акт от 19.09.13)</t>
  </si>
  <si>
    <t>Ремонт контейнеров</t>
  </si>
  <si>
    <t>257</t>
  </si>
  <si>
    <t>Переврезка трубы (1 под)</t>
  </si>
  <si>
    <t>265</t>
  </si>
  <si>
    <t xml:space="preserve">Прокладка кабеля для электроснабжения регулятора температуры </t>
  </si>
  <si>
    <t>3</t>
  </si>
  <si>
    <t>18</t>
  </si>
  <si>
    <t>Прочистка фильтра на обратке ГВС, демонтаж дрос.шайбы</t>
  </si>
  <si>
    <t>Ремонт системы ГВС (кв.37,41,45)</t>
  </si>
  <si>
    <t>17</t>
  </si>
  <si>
    <t>Замена вентиля на ГВС на чердаке, контрольные врезы трубопровода ГВС</t>
  </si>
  <si>
    <t xml:space="preserve">Установка шайбы на бойлер </t>
  </si>
  <si>
    <t>Смена сопла на расчетное, установка дроссельной шайбы на ВВП</t>
  </si>
  <si>
    <t>22</t>
  </si>
  <si>
    <t>ревизия ШР, ЩЭ + материалы</t>
  </si>
  <si>
    <t>29</t>
  </si>
  <si>
    <t>Устранение свища на плоской батарее (кв.22)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</si>
  <si>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</si>
  <si>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</si>
  <si>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</si>
  <si>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</si>
  <si>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Обследование ВВП на предмет закипания латунных трубок</t>
  </si>
  <si>
    <t>34</t>
  </si>
  <si>
    <t>37</t>
  </si>
  <si>
    <t>Услуги типографии по печати доп.соглашений</t>
  </si>
  <si>
    <t>151</t>
  </si>
  <si>
    <t>39</t>
  </si>
  <si>
    <t>Ремонт канализац.стояка, смена ревизии</t>
  </si>
  <si>
    <t>43</t>
  </si>
  <si>
    <t>50</t>
  </si>
  <si>
    <t>Линолиум ( для лифта)</t>
  </si>
  <si>
    <t>А/о № 71</t>
  </si>
  <si>
    <t>Сопло</t>
  </si>
  <si>
    <t>Шайба регулировочная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</si>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</sst>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Black"/>
      <family val="2"/>
    </font>
    <font>
      <sz val="10"/>
      <color rgb="FFFF0000"/>
      <name val="Arial Cyr"/>
      <family val="2"/>
    </font>
    <font>
      <b/>
      <sz val="11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7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4" fontId="28" fillId="24" borderId="28" xfId="0" applyNumberFormat="1" applyFont="1" applyFill="1" applyBorder="1" applyAlignment="1">
      <alignment horizontal="left" vertical="center" wrapText="1"/>
    </xf>
    <xf numFmtId="4" fontId="28" fillId="24" borderId="13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2" fontId="22" fillId="24" borderId="53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textRotation="90" wrapText="1"/>
    </xf>
    <xf numFmtId="0" fontId="18" fillId="24" borderId="40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left" vertical="center" wrapText="1"/>
    </xf>
    <xf numFmtId="2" fontId="18" fillId="24" borderId="6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40" fillId="26" borderId="0" xfId="0" applyFont="1" applyFill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20" fillId="25" borderId="61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 horizontal="left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2" fontId="21" fillId="24" borderId="13" xfId="0" applyNumberFormat="1" applyFont="1" applyFill="1" applyBorder="1" applyAlignment="1">
      <alignment horizontal="center" vertical="center" wrapText="1"/>
    </xf>
    <xf numFmtId="2" fontId="21" fillId="25" borderId="14" xfId="0" applyNumberFormat="1" applyFont="1" applyFill="1" applyBorder="1" applyAlignment="1">
      <alignment horizontal="center" vertical="center" wrapText="1"/>
    </xf>
    <xf numFmtId="2" fontId="21" fillId="25" borderId="13" xfId="0" applyNumberFormat="1" applyFont="1" applyFill="1" applyBorder="1" applyAlignment="1">
      <alignment horizontal="center" vertical="center" wrapText="1"/>
    </xf>
    <xf numFmtId="2" fontId="21" fillId="25" borderId="47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2" fontId="21" fillId="24" borderId="0" xfId="0" applyNumberFormat="1" applyFont="1" applyFill="1" applyAlignment="1">
      <alignment horizontal="center" vertical="center" wrapText="1"/>
    </xf>
    <xf numFmtId="0" fontId="21" fillId="24" borderId="59" xfId="0" applyFont="1" applyFill="1" applyBorder="1" applyAlignment="1">
      <alignment horizontal="left" vertical="center" wrapText="1"/>
    </xf>
    <xf numFmtId="0" fontId="21" fillId="24" borderId="36" xfId="0" applyFont="1" applyFill="1" applyBorder="1" applyAlignment="1">
      <alignment horizontal="center" vertical="center" wrapText="1"/>
    </xf>
    <xf numFmtId="2" fontId="21" fillId="24" borderId="36" xfId="0" applyNumberFormat="1" applyFont="1" applyFill="1" applyBorder="1" applyAlignment="1">
      <alignment horizontal="center" vertical="center" wrapText="1"/>
    </xf>
    <xf numFmtId="2" fontId="21" fillId="25" borderId="16" xfId="0" applyNumberFormat="1" applyFont="1" applyFill="1" applyBorder="1" applyAlignment="1">
      <alignment horizontal="center" vertical="center" wrapText="1"/>
    </xf>
    <xf numFmtId="2" fontId="21" fillId="25" borderId="36" xfId="0" applyNumberFormat="1" applyFont="1" applyFill="1" applyBorder="1" applyAlignment="1">
      <alignment horizontal="center" vertical="center" wrapText="1"/>
    </xf>
    <xf numFmtId="2" fontId="21" fillId="25" borderId="49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left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2" fontId="41" fillId="25" borderId="27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/>
    </xf>
    <xf numFmtId="2" fontId="0" fillId="26" borderId="27" xfId="0" applyNumberForma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18" fillId="29" borderId="12" xfId="0" applyFont="1" applyFill="1" applyBorder="1" applyAlignment="1">
      <alignment horizontal="left" vertical="center" wrapText="1"/>
    </xf>
    <xf numFmtId="0" fontId="18" fillId="29" borderId="21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2" xfId="0" applyNumberFormat="1" applyFont="1" applyFill="1" applyBorder="1" applyAlignment="1">
      <alignment horizontal="center" vertical="center" wrapText="1"/>
    </xf>
    <xf numFmtId="49" fontId="0" fillId="29" borderId="29" xfId="0" applyNumberFormat="1" applyFont="1" applyFill="1" applyBorder="1" applyAlignment="1">
      <alignment horizontal="center" vertical="center" wrapText="1"/>
    </xf>
    <xf numFmtId="14" fontId="0" fillId="29" borderId="36" xfId="0" applyNumberFormat="1" applyFont="1" applyFill="1" applyBorder="1" applyAlignment="1">
      <alignment horizontal="center" vertical="center" wrapText="1"/>
    </xf>
    <xf numFmtId="2" fontId="18" fillId="29" borderId="26" xfId="0" applyNumberFormat="1" applyFont="1" applyFill="1" applyBorder="1" applyAlignment="1">
      <alignment horizontal="center" vertical="center" wrapText="1"/>
    </xf>
    <xf numFmtId="0" fontId="39" fillId="29" borderId="19" xfId="0" applyFont="1" applyFill="1" applyBorder="1" applyAlignment="1">
      <alignment horizontal="center" vertical="center" wrapText="1"/>
    </xf>
    <xf numFmtId="2" fontId="18" fillId="29" borderId="14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2" xfId="0" applyNumberFormat="1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35" fillId="24" borderId="7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 vertical="center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2" fillId="24" borderId="72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3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35" fillId="24" borderId="70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2" fontId="27" fillId="0" borderId="1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53%20(&#1089;&#1086;%20&#1064;&#1083;&#1077;&#1085;&#1077;&#1074;&#1099;&#108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П Шленёв"/>
      <sheetName val="Лист3"/>
    </sheetNames>
    <sheetDataSet>
      <sheetData sheetId="0">
        <row r="86">
          <cell r="FZ86">
            <v>-22860.061793650755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zoomScale="75" zoomScaleNormal="75" zoomScalePageLayoutView="0" workbookViewId="0" topLeftCell="A67">
      <selection activeCell="A38" sqref="A38:A40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23" hidden="1" customWidth="1"/>
    <col min="12" max="13" width="15.375" style="3" customWidth="1"/>
    <col min="14" max="16384" width="9.125" style="3" customWidth="1"/>
  </cols>
  <sheetData>
    <row r="1" spans="1:8" ht="16.5" customHeight="1">
      <c r="A1" s="234" t="s">
        <v>30</v>
      </c>
      <c r="B1" s="235"/>
      <c r="C1" s="235"/>
      <c r="D1" s="235"/>
      <c r="E1" s="235"/>
      <c r="F1" s="235"/>
      <c r="G1" s="235"/>
      <c r="H1" s="235"/>
    </row>
    <row r="2" spans="1:8" ht="18" customHeight="1">
      <c r="A2" s="124" t="s">
        <v>114</v>
      </c>
      <c r="B2" s="236" t="s">
        <v>31</v>
      </c>
      <c r="C2" s="236"/>
      <c r="D2" s="236"/>
      <c r="E2" s="236"/>
      <c r="F2" s="236"/>
      <c r="G2" s="235"/>
      <c r="H2" s="235"/>
    </row>
    <row r="3" spans="2:8" ht="14.25" customHeight="1">
      <c r="B3" s="236" t="s">
        <v>32</v>
      </c>
      <c r="C3" s="236"/>
      <c r="D3" s="236"/>
      <c r="E3" s="236"/>
      <c r="F3" s="236"/>
      <c r="G3" s="235"/>
      <c r="H3" s="235"/>
    </row>
    <row r="4" spans="2:8" ht="14.25" customHeight="1">
      <c r="B4" s="236" t="s">
        <v>33</v>
      </c>
      <c r="C4" s="236"/>
      <c r="D4" s="236"/>
      <c r="E4" s="236"/>
      <c r="F4" s="236"/>
      <c r="G4" s="235"/>
      <c r="H4" s="235"/>
    </row>
    <row r="5" spans="1:8" s="94" customFormat="1" ht="39.75" customHeight="1">
      <c r="A5" s="237"/>
      <c r="B5" s="238"/>
      <c r="C5" s="238"/>
      <c r="D5" s="238"/>
      <c r="E5" s="238"/>
      <c r="F5" s="238"/>
      <c r="G5" s="238"/>
      <c r="H5" s="238"/>
    </row>
    <row r="6" spans="1:8" s="94" customFormat="1" ht="19.5" customHeight="1">
      <c r="A6" s="221" t="s">
        <v>115</v>
      </c>
      <c r="B6" s="222"/>
      <c r="C6" s="222"/>
      <c r="D6" s="222"/>
      <c r="E6" s="222"/>
      <c r="F6" s="222"/>
      <c r="G6" s="222"/>
      <c r="H6" s="222"/>
    </row>
    <row r="7" spans="1:8" s="125" customFormat="1" ht="18.75" customHeight="1">
      <c r="A7" s="223" t="s">
        <v>117</v>
      </c>
      <c r="B7" s="223"/>
      <c r="C7" s="223"/>
      <c r="D7" s="223"/>
      <c r="E7" s="224"/>
      <c r="F7" s="224"/>
      <c r="G7" s="224"/>
      <c r="H7" s="224"/>
    </row>
    <row r="8" spans="1:8" s="126" customFormat="1" ht="17.25" customHeight="1">
      <c r="A8" s="225" t="s">
        <v>105</v>
      </c>
      <c r="B8" s="225"/>
      <c r="C8" s="225"/>
      <c r="D8" s="225"/>
      <c r="E8" s="226"/>
      <c r="F8" s="226"/>
      <c r="G8" s="226"/>
      <c r="H8" s="226"/>
    </row>
    <row r="9" spans="1:8" s="125" customFormat="1" ht="30" customHeight="1" thickBot="1">
      <c r="A9" s="227" t="s">
        <v>34</v>
      </c>
      <c r="B9" s="227"/>
      <c r="C9" s="227"/>
      <c r="D9" s="227"/>
      <c r="E9" s="228"/>
      <c r="F9" s="228"/>
      <c r="G9" s="228"/>
      <c r="H9" s="228"/>
    </row>
    <row r="10" spans="1:11" s="6" customFormat="1" ht="139.5" customHeight="1" thickBot="1">
      <c r="A10" s="127" t="s">
        <v>0</v>
      </c>
      <c r="B10" s="128" t="s">
        <v>35</v>
      </c>
      <c r="C10" s="129" t="s">
        <v>36</v>
      </c>
      <c r="D10" s="129" t="s">
        <v>5</v>
      </c>
      <c r="E10" s="129" t="s">
        <v>36</v>
      </c>
      <c r="F10" s="95" t="s">
        <v>37</v>
      </c>
      <c r="G10" s="129" t="s">
        <v>36</v>
      </c>
      <c r="H10" s="95" t="s">
        <v>37</v>
      </c>
      <c r="K10" s="130"/>
    </row>
    <row r="11" spans="1:11" s="7" customFormat="1" ht="12.75">
      <c r="A11" s="131">
        <v>1</v>
      </c>
      <c r="B11" s="132">
        <v>2</v>
      </c>
      <c r="C11" s="132">
        <v>3</v>
      </c>
      <c r="D11" s="133"/>
      <c r="E11" s="132">
        <v>3</v>
      </c>
      <c r="F11" s="96">
        <v>4</v>
      </c>
      <c r="G11" s="134">
        <v>3</v>
      </c>
      <c r="H11" s="135">
        <v>4</v>
      </c>
      <c r="K11" s="136"/>
    </row>
    <row r="12" spans="1:11" s="7" customFormat="1" ht="49.5" customHeight="1">
      <c r="A12" s="229" t="s">
        <v>1</v>
      </c>
      <c r="B12" s="230"/>
      <c r="C12" s="230"/>
      <c r="D12" s="230"/>
      <c r="E12" s="230"/>
      <c r="F12" s="230"/>
      <c r="G12" s="231"/>
      <c r="H12" s="232"/>
      <c r="K12" s="136"/>
    </row>
    <row r="13" spans="1:12" s="6" customFormat="1" ht="15">
      <c r="A13" s="137" t="s">
        <v>38</v>
      </c>
      <c r="B13" s="8" t="s">
        <v>62</v>
      </c>
      <c r="C13" s="16">
        <f>F13*12</f>
        <v>0</v>
      </c>
      <c r="D13" s="17">
        <f>G13*I13</f>
        <v>174119.04</v>
      </c>
      <c r="E13" s="16">
        <f>H13*12</f>
        <v>28.8</v>
      </c>
      <c r="F13" s="97"/>
      <c r="G13" s="16">
        <f>H13*12</f>
        <v>28.8</v>
      </c>
      <c r="H13" s="16">
        <v>2.4</v>
      </c>
      <c r="I13" s="6">
        <v>6045.8</v>
      </c>
      <c r="J13" s="6">
        <v>1.07</v>
      </c>
      <c r="K13" s="130">
        <v>2.24</v>
      </c>
      <c r="L13" s="151">
        <v>2.4</v>
      </c>
    </row>
    <row r="14" spans="1:11" s="6" customFormat="1" ht="30" customHeight="1">
      <c r="A14" s="98" t="s">
        <v>39</v>
      </c>
      <c r="B14" s="99" t="s">
        <v>40</v>
      </c>
      <c r="C14" s="16"/>
      <c r="D14" s="17"/>
      <c r="E14" s="16"/>
      <c r="F14" s="97"/>
      <c r="G14" s="16"/>
      <c r="H14" s="16"/>
      <c r="K14" s="130"/>
    </row>
    <row r="15" spans="1:11" s="6" customFormat="1" ht="15">
      <c r="A15" s="98" t="s">
        <v>41</v>
      </c>
      <c r="B15" s="99" t="s">
        <v>40</v>
      </c>
      <c r="C15" s="16"/>
      <c r="D15" s="17"/>
      <c r="E15" s="16"/>
      <c r="F15" s="97"/>
      <c r="G15" s="16"/>
      <c r="H15" s="16"/>
      <c r="K15" s="130"/>
    </row>
    <row r="16" spans="1:11" s="6" customFormat="1" ht="15">
      <c r="A16" s="98" t="s">
        <v>42</v>
      </c>
      <c r="B16" s="99" t="s">
        <v>43</v>
      </c>
      <c r="C16" s="16"/>
      <c r="D16" s="17"/>
      <c r="E16" s="16"/>
      <c r="F16" s="97"/>
      <c r="G16" s="16"/>
      <c r="H16" s="16"/>
      <c r="K16" s="130"/>
    </row>
    <row r="17" spans="1:11" s="6" customFormat="1" ht="15">
      <c r="A17" s="98" t="s">
        <v>44</v>
      </c>
      <c r="B17" s="99" t="s">
        <v>40</v>
      </c>
      <c r="C17" s="16"/>
      <c r="D17" s="17"/>
      <c r="E17" s="16"/>
      <c r="F17" s="97"/>
      <c r="G17" s="16"/>
      <c r="H17" s="16"/>
      <c r="K17" s="130"/>
    </row>
    <row r="18" spans="1:12" s="6" customFormat="1" ht="30">
      <c r="A18" s="137" t="s">
        <v>45</v>
      </c>
      <c r="B18" s="138"/>
      <c r="C18" s="16">
        <f>F18*12</f>
        <v>0</v>
      </c>
      <c r="D18" s="17">
        <f>G18*I18</f>
        <v>93588.98</v>
      </c>
      <c r="E18" s="16">
        <f>H18*12</f>
        <v>15.48</v>
      </c>
      <c r="F18" s="97"/>
      <c r="G18" s="16">
        <f>H18*12</f>
        <v>15.48</v>
      </c>
      <c r="H18" s="16">
        <v>1.29</v>
      </c>
      <c r="I18" s="6">
        <v>6045.8</v>
      </c>
      <c r="J18" s="6">
        <v>1.07</v>
      </c>
      <c r="K18" s="130">
        <v>1.04</v>
      </c>
      <c r="L18" s="151">
        <v>1.29</v>
      </c>
    </row>
    <row r="19" spans="1:11" s="6" customFormat="1" ht="15">
      <c r="A19" s="98" t="s">
        <v>46</v>
      </c>
      <c r="B19" s="99" t="s">
        <v>47</v>
      </c>
      <c r="C19" s="16"/>
      <c r="D19" s="17"/>
      <c r="E19" s="16"/>
      <c r="F19" s="97"/>
      <c r="G19" s="16"/>
      <c r="H19" s="16"/>
      <c r="K19" s="130"/>
    </row>
    <row r="20" spans="1:11" s="6" customFormat="1" ht="15">
      <c r="A20" s="98" t="s">
        <v>48</v>
      </c>
      <c r="B20" s="99" t="s">
        <v>47</v>
      </c>
      <c r="C20" s="16"/>
      <c r="D20" s="17"/>
      <c r="E20" s="16"/>
      <c r="F20" s="97"/>
      <c r="G20" s="16"/>
      <c r="H20" s="16"/>
      <c r="K20" s="130"/>
    </row>
    <row r="21" spans="1:11" s="6" customFormat="1" ht="15">
      <c r="A21" s="98" t="s">
        <v>49</v>
      </c>
      <c r="B21" s="99" t="s">
        <v>118</v>
      </c>
      <c r="C21" s="16"/>
      <c r="D21" s="17"/>
      <c r="E21" s="16"/>
      <c r="F21" s="97"/>
      <c r="G21" s="16"/>
      <c r="H21" s="16"/>
      <c r="K21" s="130"/>
    </row>
    <row r="22" spans="1:11" s="6" customFormat="1" ht="15">
      <c r="A22" s="98" t="s">
        <v>50</v>
      </c>
      <c r="B22" s="99" t="s">
        <v>47</v>
      </c>
      <c r="C22" s="16"/>
      <c r="D22" s="17"/>
      <c r="E22" s="16"/>
      <c r="F22" s="97"/>
      <c r="G22" s="16"/>
      <c r="H22" s="16"/>
      <c r="K22" s="130"/>
    </row>
    <row r="23" spans="1:12" s="6" customFormat="1" ht="25.5">
      <c r="A23" s="98" t="s">
        <v>51</v>
      </c>
      <c r="B23" s="99" t="s">
        <v>52</v>
      </c>
      <c r="C23" s="16"/>
      <c r="D23" s="17"/>
      <c r="E23" s="16"/>
      <c r="F23" s="97"/>
      <c r="G23" s="16"/>
      <c r="H23" s="16"/>
      <c r="K23" s="130"/>
      <c r="L23" s="130" t="e">
        <f>H13+H18+H27+H28+H29+H35+H41+H42+H48+H49+H50+H51+H55+H56+H57+H58+H59+H60+H61+#REF!+H76+H81+H88+#REF!+#REF!+H91+H99+H100</f>
        <v>#REF!</v>
      </c>
    </row>
    <row r="24" spans="1:11" s="6" customFormat="1" ht="15">
      <c r="A24" s="98" t="s">
        <v>53</v>
      </c>
      <c r="B24" s="99" t="s">
        <v>47</v>
      </c>
      <c r="C24" s="16"/>
      <c r="D24" s="17"/>
      <c r="E24" s="16"/>
      <c r="F24" s="97"/>
      <c r="G24" s="16"/>
      <c r="H24" s="16"/>
      <c r="K24" s="130"/>
    </row>
    <row r="25" spans="1:11" s="6" customFormat="1" ht="15">
      <c r="A25" s="98" t="s">
        <v>54</v>
      </c>
      <c r="B25" s="99" t="s">
        <v>47</v>
      </c>
      <c r="C25" s="16"/>
      <c r="D25" s="17"/>
      <c r="E25" s="16"/>
      <c r="F25" s="97"/>
      <c r="G25" s="16"/>
      <c r="H25" s="16"/>
      <c r="K25" s="130"/>
    </row>
    <row r="26" spans="1:11" s="6" customFormat="1" ht="25.5">
      <c r="A26" s="98" t="s">
        <v>55</v>
      </c>
      <c r="B26" s="99" t="s">
        <v>56</v>
      </c>
      <c r="C26" s="16"/>
      <c r="D26" s="17"/>
      <c r="E26" s="16"/>
      <c r="F26" s="97"/>
      <c r="G26" s="16"/>
      <c r="H26" s="16"/>
      <c r="K26" s="130"/>
    </row>
    <row r="27" spans="1:12" s="9" customFormat="1" ht="21" customHeight="1">
      <c r="A27" s="60" t="s">
        <v>57</v>
      </c>
      <c r="B27" s="8" t="s">
        <v>58</v>
      </c>
      <c r="C27" s="16">
        <f>F27*12</f>
        <v>0</v>
      </c>
      <c r="D27" s="17">
        <f>G27*I27</f>
        <v>46431.74</v>
      </c>
      <c r="E27" s="16">
        <f>H27*12</f>
        <v>7.68</v>
      </c>
      <c r="F27" s="100"/>
      <c r="G27" s="16">
        <f>H27*12</f>
        <v>7.68</v>
      </c>
      <c r="H27" s="16">
        <v>0.64</v>
      </c>
      <c r="I27" s="6">
        <v>6045.8</v>
      </c>
      <c r="J27" s="6">
        <v>1.07</v>
      </c>
      <c r="K27" s="130">
        <v>0.6</v>
      </c>
      <c r="L27" s="152">
        <v>0.64</v>
      </c>
    </row>
    <row r="28" spans="1:12" s="6" customFormat="1" ht="17.25" customHeight="1">
      <c r="A28" s="60" t="s">
        <v>59</v>
      </c>
      <c r="B28" s="8" t="s">
        <v>60</v>
      </c>
      <c r="C28" s="16">
        <f>F28*12</f>
        <v>0</v>
      </c>
      <c r="D28" s="17">
        <f>G28*I28</f>
        <v>150903.17</v>
      </c>
      <c r="E28" s="16">
        <f>H28*12</f>
        <v>24.96</v>
      </c>
      <c r="F28" s="100"/>
      <c r="G28" s="16">
        <f>H28*12</f>
        <v>24.96</v>
      </c>
      <c r="H28" s="16">
        <v>2.08</v>
      </c>
      <c r="I28" s="6">
        <v>6045.8</v>
      </c>
      <c r="J28" s="6">
        <v>1.07</v>
      </c>
      <c r="K28" s="130">
        <v>1.94</v>
      </c>
      <c r="L28" s="151">
        <v>2.08</v>
      </c>
    </row>
    <row r="29" spans="1:12" s="6" customFormat="1" ht="18.75" customHeight="1">
      <c r="A29" s="60" t="s">
        <v>106</v>
      </c>
      <c r="B29" s="8"/>
      <c r="C29" s="16">
        <f>F29*12</f>
        <v>0</v>
      </c>
      <c r="D29" s="17">
        <f>G29*I29</f>
        <v>97941.96</v>
      </c>
      <c r="E29" s="16">
        <f>H29*12</f>
        <v>16.2</v>
      </c>
      <c r="F29" s="100"/>
      <c r="G29" s="16">
        <f>H29*12</f>
        <v>16.2</v>
      </c>
      <c r="H29" s="16">
        <v>1.35</v>
      </c>
      <c r="I29" s="6">
        <v>6045.8</v>
      </c>
      <c r="J29" s="6">
        <v>1.07</v>
      </c>
      <c r="K29" s="130">
        <v>1.26</v>
      </c>
      <c r="L29" s="151">
        <v>1.35</v>
      </c>
    </row>
    <row r="30" spans="1:12" s="6" customFormat="1" ht="15" hidden="1">
      <c r="A30" s="153" t="s">
        <v>119</v>
      </c>
      <c r="B30" s="10" t="s">
        <v>120</v>
      </c>
      <c r="C30" s="16"/>
      <c r="D30" s="17"/>
      <c r="E30" s="16"/>
      <c r="F30" s="100"/>
      <c r="G30" s="16"/>
      <c r="H30" s="16">
        <v>0</v>
      </c>
      <c r="I30" s="6">
        <v>6045.8</v>
      </c>
      <c r="J30" s="6">
        <v>1.07</v>
      </c>
      <c r="K30" s="130">
        <v>0</v>
      </c>
      <c r="L30" s="151"/>
    </row>
    <row r="31" spans="1:12" s="6" customFormat="1" ht="15" hidden="1">
      <c r="A31" s="153" t="s">
        <v>121</v>
      </c>
      <c r="B31" s="10" t="s">
        <v>122</v>
      </c>
      <c r="C31" s="16"/>
      <c r="D31" s="17"/>
      <c r="E31" s="16"/>
      <c r="F31" s="100"/>
      <c r="G31" s="16"/>
      <c r="H31" s="16">
        <v>0</v>
      </c>
      <c r="I31" s="6">
        <v>6045.8</v>
      </c>
      <c r="J31" s="6">
        <v>1.07</v>
      </c>
      <c r="K31" s="130">
        <v>0</v>
      </c>
      <c r="L31" s="151"/>
    </row>
    <row r="32" spans="1:12" s="6" customFormat="1" ht="15" hidden="1">
      <c r="A32" s="153" t="s">
        <v>123</v>
      </c>
      <c r="B32" s="10" t="s">
        <v>122</v>
      </c>
      <c r="C32" s="16"/>
      <c r="D32" s="17"/>
      <c r="E32" s="16"/>
      <c r="F32" s="100"/>
      <c r="G32" s="16"/>
      <c r="H32" s="16">
        <v>0</v>
      </c>
      <c r="I32" s="6">
        <v>6045.8</v>
      </c>
      <c r="J32" s="6">
        <v>1.07</v>
      </c>
      <c r="K32" s="130">
        <v>0</v>
      </c>
      <c r="L32" s="151"/>
    </row>
    <row r="33" spans="1:12" s="6" customFormat="1" ht="15" hidden="1">
      <c r="A33" s="153" t="s">
        <v>124</v>
      </c>
      <c r="B33" s="10" t="s">
        <v>125</v>
      </c>
      <c r="C33" s="16"/>
      <c r="D33" s="17"/>
      <c r="E33" s="16"/>
      <c r="F33" s="100"/>
      <c r="G33" s="16"/>
      <c r="H33" s="16">
        <v>0</v>
      </c>
      <c r="I33" s="6">
        <v>6045.8</v>
      </c>
      <c r="J33" s="6">
        <v>1.07</v>
      </c>
      <c r="K33" s="130">
        <v>0</v>
      </c>
      <c r="L33" s="151"/>
    </row>
    <row r="34" spans="1:12" s="6" customFormat="1" ht="25.5" hidden="1">
      <c r="A34" s="153" t="s">
        <v>126</v>
      </c>
      <c r="B34" s="10" t="s">
        <v>52</v>
      </c>
      <c r="C34" s="16"/>
      <c r="D34" s="17"/>
      <c r="E34" s="16"/>
      <c r="F34" s="100"/>
      <c r="G34" s="16"/>
      <c r="H34" s="16">
        <v>0</v>
      </c>
      <c r="I34" s="6">
        <v>6045.8</v>
      </c>
      <c r="J34" s="6">
        <v>1.07</v>
      </c>
      <c r="K34" s="130">
        <v>0</v>
      </c>
      <c r="L34" s="151"/>
    </row>
    <row r="35" spans="1:12" s="6" customFormat="1" ht="45">
      <c r="A35" s="60" t="s">
        <v>127</v>
      </c>
      <c r="B35" s="8" t="s">
        <v>52</v>
      </c>
      <c r="C35" s="16"/>
      <c r="D35" s="17">
        <f>17304.63+5350</f>
        <v>22654.63</v>
      </c>
      <c r="E35" s="16"/>
      <c r="F35" s="100"/>
      <c r="G35" s="16">
        <f>D35/I35</f>
        <v>3.75</v>
      </c>
      <c r="H35" s="16">
        <v>0.32</v>
      </c>
      <c r="I35" s="6">
        <v>6045.8</v>
      </c>
      <c r="K35" s="130"/>
      <c r="L35" s="154">
        <v>0.312</v>
      </c>
    </row>
    <row r="36" spans="1:11" s="6" customFormat="1" ht="15">
      <c r="A36" s="139" t="s">
        <v>128</v>
      </c>
      <c r="B36" s="140"/>
      <c r="C36" s="113"/>
      <c r="D36" s="112"/>
      <c r="E36" s="113"/>
      <c r="F36" s="114"/>
      <c r="G36" s="113"/>
      <c r="H36" s="113"/>
      <c r="K36" s="130"/>
    </row>
    <row r="37" spans="1:11" s="6" customFormat="1" ht="15">
      <c r="A37" s="139" t="s">
        <v>129</v>
      </c>
      <c r="B37" s="140"/>
      <c r="C37" s="113"/>
      <c r="D37" s="112"/>
      <c r="E37" s="113"/>
      <c r="F37" s="114"/>
      <c r="G37" s="113"/>
      <c r="H37" s="113"/>
      <c r="K37" s="130"/>
    </row>
    <row r="38" spans="1:11" s="6" customFormat="1" ht="15">
      <c r="A38" s="139" t="s">
        <v>130</v>
      </c>
      <c r="B38" s="140"/>
      <c r="C38" s="113"/>
      <c r="D38" s="112"/>
      <c r="E38" s="113"/>
      <c r="F38" s="114"/>
      <c r="G38" s="113"/>
      <c r="H38" s="113"/>
      <c r="K38" s="130"/>
    </row>
    <row r="39" spans="1:11" s="6" customFormat="1" ht="15">
      <c r="A39" s="139" t="s">
        <v>131</v>
      </c>
      <c r="B39" s="140"/>
      <c r="C39" s="113"/>
      <c r="D39" s="112"/>
      <c r="E39" s="113"/>
      <c r="F39" s="114"/>
      <c r="G39" s="113"/>
      <c r="H39" s="113"/>
      <c r="K39" s="130"/>
    </row>
    <row r="40" spans="1:11" s="6" customFormat="1" ht="15">
      <c r="A40" s="139" t="s">
        <v>132</v>
      </c>
      <c r="B40" s="140"/>
      <c r="C40" s="113"/>
      <c r="D40" s="112"/>
      <c r="E40" s="113"/>
      <c r="F40" s="114"/>
      <c r="G40" s="113"/>
      <c r="H40" s="113"/>
      <c r="I40" s="6">
        <v>6045.8</v>
      </c>
      <c r="K40" s="130"/>
    </row>
    <row r="41" spans="1:12" s="6" customFormat="1" ht="45">
      <c r="A41" s="60" t="s">
        <v>133</v>
      </c>
      <c r="B41" s="8" t="s">
        <v>134</v>
      </c>
      <c r="C41" s="16"/>
      <c r="D41" s="17">
        <f>18916.67*3</f>
        <v>56750.01</v>
      </c>
      <c r="E41" s="16"/>
      <c r="F41" s="100"/>
      <c r="G41" s="16">
        <f>D41/I41</f>
        <v>9.39</v>
      </c>
      <c r="H41" s="16">
        <v>0.78</v>
      </c>
      <c r="I41" s="6">
        <v>6045.8</v>
      </c>
      <c r="K41" s="130"/>
      <c r="L41" s="154">
        <v>0.782</v>
      </c>
    </row>
    <row r="42" spans="1:12" s="6" customFormat="1" ht="21" customHeight="1">
      <c r="A42" s="60" t="s">
        <v>109</v>
      </c>
      <c r="B42" s="8"/>
      <c r="C42" s="16">
        <f>F42*12</f>
        <v>0</v>
      </c>
      <c r="D42" s="17">
        <f>G42*I42</f>
        <v>113902.87</v>
      </c>
      <c r="E42" s="16">
        <f>H42*12</f>
        <v>18.84</v>
      </c>
      <c r="F42" s="100"/>
      <c r="G42" s="16">
        <f>H42*12</f>
        <v>18.84</v>
      </c>
      <c r="H42" s="16">
        <v>1.57</v>
      </c>
      <c r="I42" s="6">
        <v>6045.8</v>
      </c>
      <c r="J42" s="6">
        <v>1.07</v>
      </c>
      <c r="K42" s="130">
        <v>1.47</v>
      </c>
      <c r="L42" s="151">
        <v>1.57</v>
      </c>
    </row>
    <row r="43" spans="1:12" s="6" customFormat="1" ht="15" hidden="1">
      <c r="A43" s="153" t="s">
        <v>135</v>
      </c>
      <c r="B43" s="10" t="s">
        <v>122</v>
      </c>
      <c r="C43" s="16"/>
      <c r="D43" s="17"/>
      <c r="E43" s="16"/>
      <c r="F43" s="100"/>
      <c r="G43" s="16"/>
      <c r="H43" s="16">
        <v>0</v>
      </c>
      <c r="I43" s="6">
        <v>6045.8</v>
      </c>
      <c r="J43" s="6">
        <v>1.07</v>
      </c>
      <c r="K43" s="130">
        <v>0</v>
      </c>
      <c r="L43" s="151"/>
    </row>
    <row r="44" spans="1:12" s="6" customFormat="1" ht="15" hidden="1">
      <c r="A44" s="153" t="s">
        <v>136</v>
      </c>
      <c r="B44" s="10" t="s">
        <v>125</v>
      </c>
      <c r="C44" s="16"/>
      <c r="D44" s="17"/>
      <c r="E44" s="16"/>
      <c r="F44" s="100"/>
      <c r="G44" s="16"/>
      <c r="H44" s="16">
        <v>0</v>
      </c>
      <c r="I44" s="6">
        <v>6045.8</v>
      </c>
      <c r="J44" s="6">
        <v>1.07</v>
      </c>
      <c r="K44" s="130">
        <v>0</v>
      </c>
      <c r="L44" s="151"/>
    </row>
    <row r="45" spans="1:12" s="6" customFormat="1" ht="25.5" hidden="1">
      <c r="A45" s="153" t="s">
        <v>137</v>
      </c>
      <c r="B45" s="10" t="s">
        <v>74</v>
      </c>
      <c r="C45" s="16"/>
      <c r="D45" s="17"/>
      <c r="E45" s="16"/>
      <c r="F45" s="100"/>
      <c r="G45" s="16"/>
      <c r="H45" s="16">
        <v>0</v>
      </c>
      <c r="I45" s="6">
        <v>6045.8</v>
      </c>
      <c r="J45" s="6">
        <v>1.07</v>
      </c>
      <c r="K45" s="130">
        <v>0</v>
      </c>
      <c r="L45" s="151"/>
    </row>
    <row r="46" spans="1:12" s="6" customFormat="1" ht="15" hidden="1">
      <c r="A46" s="153" t="s">
        <v>138</v>
      </c>
      <c r="B46" s="10" t="s">
        <v>77</v>
      </c>
      <c r="C46" s="16"/>
      <c r="D46" s="17"/>
      <c r="E46" s="16"/>
      <c r="F46" s="100"/>
      <c r="G46" s="16"/>
      <c r="H46" s="16">
        <v>0</v>
      </c>
      <c r="I46" s="6">
        <v>6045.8</v>
      </c>
      <c r="J46" s="6">
        <v>1.07</v>
      </c>
      <c r="K46" s="130">
        <v>0</v>
      </c>
      <c r="L46" s="151"/>
    </row>
    <row r="47" spans="1:12" s="6" customFormat="1" ht="15" hidden="1">
      <c r="A47" s="153" t="s">
        <v>139</v>
      </c>
      <c r="B47" s="10" t="s">
        <v>125</v>
      </c>
      <c r="C47" s="16"/>
      <c r="D47" s="17"/>
      <c r="E47" s="16"/>
      <c r="F47" s="100"/>
      <c r="G47" s="16"/>
      <c r="H47" s="16">
        <v>0</v>
      </c>
      <c r="I47" s="6">
        <v>6045.8</v>
      </c>
      <c r="J47" s="6">
        <v>1.07</v>
      </c>
      <c r="K47" s="130">
        <v>0</v>
      </c>
      <c r="L47" s="151"/>
    </row>
    <row r="48" spans="1:12" s="6" customFormat="1" ht="28.5">
      <c r="A48" s="60" t="s">
        <v>110</v>
      </c>
      <c r="B48" s="141" t="s">
        <v>111</v>
      </c>
      <c r="C48" s="16">
        <f>F48*12</f>
        <v>0</v>
      </c>
      <c r="D48" s="17">
        <f aca="true" t="shared" si="0" ref="D48:D58">G48*I48</f>
        <v>241590.17</v>
      </c>
      <c r="E48" s="16">
        <f>H48*12</f>
        <v>39.96</v>
      </c>
      <c r="F48" s="100"/>
      <c r="G48" s="16">
        <f>H48*12</f>
        <v>39.96</v>
      </c>
      <c r="H48" s="16">
        <v>3.33</v>
      </c>
      <c r="I48" s="6">
        <v>6045.8</v>
      </c>
      <c r="J48" s="6">
        <v>1.07</v>
      </c>
      <c r="K48" s="130">
        <v>3.11</v>
      </c>
      <c r="L48" s="151">
        <v>3.33</v>
      </c>
    </row>
    <row r="49" spans="1:12" s="7" customFormat="1" ht="30">
      <c r="A49" s="60" t="s">
        <v>61</v>
      </c>
      <c r="B49" s="8" t="s">
        <v>62</v>
      </c>
      <c r="C49" s="101"/>
      <c r="D49" s="17">
        <v>1733.72</v>
      </c>
      <c r="E49" s="101"/>
      <c r="F49" s="100"/>
      <c r="G49" s="16">
        <f aca="true" t="shared" si="1" ref="G49:G56">D49/I49</f>
        <v>0.29</v>
      </c>
      <c r="H49" s="16">
        <v>0.02</v>
      </c>
      <c r="I49" s="6">
        <v>6045.8</v>
      </c>
      <c r="J49" s="6">
        <v>1.07</v>
      </c>
      <c r="K49" s="130">
        <v>0.02</v>
      </c>
      <c r="L49" s="155">
        <v>0.0239</v>
      </c>
    </row>
    <row r="50" spans="1:12" s="7" customFormat="1" ht="30" customHeight="1">
      <c r="A50" s="60" t="s">
        <v>63</v>
      </c>
      <c r="B50" s="8" t="s">
        <v>62</v>
      </c>
      <c r="C50" s="101"/>
      <c r="D50" s="17">
        <v>1733.72</v>
      </c>
      <c r="E50" s="101"/>
      <c r="F50" s="100"/>
      <c r="G50" s="16">
        <f t="shared" si="1"/>
        <v>0.29</v>
      </c>
      <c r="H50" s="16">
        <v>0.02</v>
      </c>
      <c r="I50" s="6">
        <v>6045.8</v>
      </c>
      <c r="J50" s="6">
        <v>1.07</v>
      </c>
      <c r="K50" s="130">
        <v>0.02</v>
      </c>
      <c r="L50" s="155">
        <v>0.0239</v>
      </c>
    </row>
    <row r="51" spans="1:12" s="7" customFormat="1" ht="21.75" customHeight="1">
      <c r="A51" s="60" t="s">
        <v>64</v>
      </c>
      <c r="B51" s="8" t="s">
        <v>62</v>
      </c>
      <c r="C51" s="101"/>
      <c r="D51" s="17">
        <v>10948.1</v>
      </c>
      <c r="E51" s="101"/>
      <c r="F51" s="100"/>
      <c r="G51" s="16">
        <f t="shared" si="1"/>
        <v>1.81</v>
      </c>
      <c r="H51" s="16">
        <v>0.15</v>
      </c>
      <c r="I51" s="6">
        <v>6045.8</v>
      </c>
      <c r="J51" s="6">
        <v>1.07</v>
      </c>
      <c r="K51" s="130">
        <v>0.14</v>
      </c>
      <c r="L51" s="155">
        <v>0.1509</v>
      </c>
    </row>
    <row r="52" spans="1:12" s="7" customFormat="1" ht="30" hidden="1">
      <c r="A52" s="60" t="s">
        <v>65</v>
      </c>
      <c r="B52" s="8" t="s">
        <v>52</v>
      </c>
      <c r="C52" s="101"/>
      <c r="D52" s="17">
        <f t="shared" si="0"/>
        <v>0</v>
      </c>
      <c r="E52" s="101"/>
      <c r="F52" s="100"/>
      <c r="G52" s="16"/>
      <c r="H52" s="16">
        <f>G52/12</f>
        <v>0</v>
      </c>
      <c r="I52" s="6">
        <v>6045.8</v>
      </c>
      <c r="J52" s="6">
        <v>1.07</v>
      </c>
      <c r="K52" s="130">
        <v>0</v>
      </c>
      <c r="L52" s="155"/>
    </row>
    <row r="53" spans="1:12" s="7" customFormat="1" ht="30" hidden="1">
      <c r="A53" s="60" t="s">
        <v>66</v>
      </c>
      <c r="B53" s="8" t="s">
        <v>52</v>
      </c>
      <c r="C53" s="101"/>
      <c r="D53" s="17">
        <f t="shared" si="0"/>
        <v>0</v>
      </c>
      <c r="E53" s="101"/>
      <c r="F53" s="100"/>
      <c r="G53" s="16"/>
      <c r="H53" s="16">
        <f>G53/12</f>
        <v>0</v>
      </c>
      <c r="I53" s="6">
        <v>6045.8</v>
      </c>
      <c r="J53" s="6">
        <v>1.07</v>
      </c>
      <c r="K53" s="130">
        <v>0</v>
      </c>
      <c r="L53" s="155"/>
    </row>
    <row r="54" spans="1:12" s="7" customFormat="1" ht="30" hidden="1">
      <c r="A54" s="60" t="s">
        <v>116</v>
      </c>
      <c r="B54" s="8" t="s">
        <v>52</v>
      </c>
      <c r="C54" s="101"/>
      <c r="D54" s="17">
        <f t="shared" si="0"/>
        <v>0</v>
      </c>
      <c r="E54" s="101"/>
      <c r="F54" s="100"/>
      <c r="G54" s="16"/>
      <c r="H54" s="16">
        <f>G54/12</f>
        <v>0</v>
      </c>
      <c r="I54" s="6">
        <v>6045.8</v>
      </c>
      <c r="J54" s="6">
        <v>1.07</v>
      </c>
      <c r="K54" s="130">
        <v>0</v>
      </c>
      <c r="L54" s="155"/>
    </row>
    <row r="55" spans="1:12" s="7" customFormat="1" ht="30">
      <c r="A55" s="60" t="s">
        <v>140</v>
      </c>
      <c r="B55" s="8" t="s">
        <v>52</v>
      </c>
      <c r="C55" s="101"/>
      <c r="D55" s="17">
        <v>3100.59</v>
      </c>
      <c r="E55" s="101"/>
      <c r="F55" s="100"/>
      <c r="G55" s="16">
        <f t="shared" si="1"/>
        <v>0.51</v>
      </c>
      <c r="H55" s="16">
        <v>0.04</v>
      </c>
      <c r="I55" s="6">
        <v>6045.8</v>
      </c>
      <c r="J55" s="6"/>
      <c r="K55" s="130"/>
      <c r="L55" s="155">
        <v>0.04273</v>
      </c>
    </row>
    <row r="56" spans="1:12" s="7" customFormat="1" ht="30">
      <c r="A56" s="60" t="s">
        <v>141</v>
      </c>
      <c r="B56" s="8" t="s">
        <v>52</v>
      </c>
      <c r="C56" s="101"/>
      <c r="D56" s="17">
        <v>10948.11</v>
      </c>
      <c r="E56" s="101"/>
      <c r="F56" s="100"/>
      <c r="G56" s="16">
        <f t="shared" si="1"/>
        <v>1.81</v>
      </c>
      <c r="H56" s="16">
        <v>0.15</v>
      </c>
      <c r="I56" s="6">
        <v>6045.8</v>
      </c>
      <c r="J56" s="6"/>
      <c r="K56" s="130"/>
      <c r="L56" s="155">
        <v>0.1509</v>
      </c>
    </row>
    <row r="57" spans="1:12" s="7" customFormat="1" ht="30">
      <c r="A57" s="60" t="s">
        <v>112</v>
      </c>
      <c r="B57" s="8"/>
      <c r="C57" s="101">
        <f>F57*12</f>
        <v>0</v>
      </c>
      <c r="D57" s="17">
        <f t="shared" si="0"/>
        <v>13058.93</v>
      </c>
      <c r="E57" s="101">
        <f>H57*12</f>
        <v>2.16</v>
      </c>
      <c r="F57" s="100"/>
      <c r="G57" s="16">
        <f>H57*12</f>
        <v>2.16</v>
      </c>
      <c r="H57" s="16">
        <v>0.18</v>
      </c>
      <c r="I57" s="6">
        <v>6045.8</v>
      </c>
      <c r="J57" s="6">
        <v>1.07</v>
      </c>
      <c r="K57" s="130">
        <v>0.14</v>
      </c>
      <c r="L57" s="155">
        <v>0.18</v>
      </c>
    </row>
    <row r="58" spans="1:12" s="6" customFormat="1" ht="15">
      <c r="A58" s="60" t="s">
        <v>67</v>
      </c>
      <c r="B58" s="8" t="s">
        <v>68</v>
      </c>
      <c r="C58" s="101">
        <f>F58*12</f>
        <v>0</v>
      </c>
      <c r="D58" s="17">
        <f t="shared" si="0"/>
        <v>2901.98</v>
      </c>
      <c r="E58" s="101">
        <f>H58*12</f>
        <v>0.48</v>
      </c>
      <c r="F58" s="100"/>
      <c r="G58" s="16">
        <f>H58*12</f>
        <v>0.48</v>
      </c>
      <c r="H58" s="16">
        <v>0.04</v>
      </c>
      <c r="I58" s="6">
        <v>6045.8</v>
      </c>
      <c r="J58" s="6">
        <v>1.07</v>
      </c>
      <c r="K58" s="130">
        <v>0.03</v>
      </c>
      <c r="L58" s="151">
        <v>0.04</v>
      </c>
    </row>
    <row r="59" spans="1:12" s="6" customFormat="1" ht="17.25" customHeight="1">
      <c r="A59" s="60" t="s">
        <v>69</v>
      </c>
      <c r="B59" s="142" t="s">
        <v>70</v>
      </c>
      <c r="C59" s="102">
        <f>F59*12</f>
        <v>0</v>
      </c>
      <c r="D59" s="17">
        <v>1544.69</v>
      </c>
      <c r="E59" s="102">
        <f>H59*12</f>
        <v>0.24</v>
      </c>
      <c r="F59" s="103"/>
      <c r="G59" s="16">
        <f>D59/I59</f>
        <v>0.26</v>
      </c>
      <c r="H59" s="16">
        <v>0.02</v>
      </c>
      <c r="I59" s="6">
        <v>6045.8</v>
      </c>
      <c r="J59" s="6">
        <v>1.07</v>
      </c>
      <c r="K59" s="130">
        <v>0.02</v>
      </c>
      <c r="L59" s="151">
        <v>0.0239</v>
      </c>
    </row>
    <row r="60" spans="1:12" s="9" customFormat="1" ht="30">
      <c r="A60" s="60" t="s">
        <v>71</v>
      </c>
      <c r="B60" s="8"/>
      <c r="C60" s="101">
        <f>F60*12</f>
        <v>0</v>
      </c>
      <c r="D60" s="17">
        <v>2317.04</v>
      </c>
      <c r="E60" s="101">
        <f>H60*12</f>
        <v>0.36</v>
      </c>
      <c r="F60" s="100"/>
      <c r="G60" s="16">
        <f>D60/I60</f>
        <v>0.38</v>
      </c>
      <c r="H60" s="16">
        <v>0.03</v>
      </c>
      <c r="I60" s="6">
        <v>6045.8</v>
      </c>
      <c r="J60" s="6">
        <v>1.07</v>
      </c>
      <c r="K60" s="130">
        <v>0.03</v>
      </c>
      <c r="L60" s="9">
        <v>0.031937</v>
      </c>
    </row>
    <row r="61" spans="1:12" s="9" customFormat="1" ht="15">
      <c r="A61" s="60" t="s">
        <v>72</v>
      </c>
      <c r="B61" s="8"/>
      <c r="C61" s="16"/>
      <c r="D61" s="16">
        <f>D63+D64+D65+D66+D67+D68+D69+D70+D71+D72+D75</f>
        <v>41519.11</v>
      </c>
      <c r="E61" s="16"/>
      <c r="F61" s="100"/>
      <c r="G61" s="16">
        <f>D61/I61</f>
        <v>6.87</v>
      </c>
      <c r="H61" s="16">
        <v>0.58</v>
      </c>
      <c r="I61" s="6">
        <v>6045.8</v>
      </c>
      <c r="J61" s="6">
        <v>1.07</v>
      </c>
      <c r="K61" s="130">
        <v>0.57</v>
      </c>
      <c r="L61" s="9">
        <v>0.57228</v>
      </c>
    </row>
    <row r="62" spans="1:11" s="7" customFormat="1" ht="15" hidden="1">
      <c r="A62" s="5" t="s">
        <v>73</v>
      </c>
      <c r="B62" s="10" t="s">
        <v>74</v>
      </c>
      <c r="C62" s="1"/>
      <c r="D62" s="18"/>
      <c r="E62" s="115"/>
      <c r="F62" s="116"/>
      <c r="G62" s="115"/>
      <c r="H62" s="115">
        <v>0</v>
      </c>
      <c r="I62" s="6">
        <v>6045.8</v>
      </c>
      <c r="J62" s="6">
        <v>1.07</v>
      </c>
      <c r="K62" s="130">
        <v>0</v>
      </c>
    </row>
    <row r="63" spans="1:11" s="7" customFormat="1" ht="15">
      <c r="A63" s="5" t="s">
        <v>75</v>
      </c>
      <c r="B63" s="10" t="s">
        <v>74</v>
      </c>
      <c r="C63" s="1"/>
      <c r="D63" s="18">
        <v>276.61</v>
      </c>
      <c r="E63" s="115"/>
      <c r="F63" s="116"/>
      <c r="G63" s="115"/>
      <c r="H63" s="115"/>
      <c r="I63" s="6">
        <v>6045.8</v>
      </c>
      <c r="J63" s="6">
        <v>1.07</v>
      </c>
      <c r="K63" s="130">
        <v>0.01</v>
      </c>
    </row>
    <row r="64" spans="1:11" s="7" customFormat="1" ht="15">
      <c r="A64" s="5" t="s">
        <v>76</v>
      </c>
      <c r="B64" s="10" t="s">
        <v>77</v>
      </c>
      <c r="C64" s="1">
        <f>F64*12</f>
        <v>0</v>
      </c>
      <c r="D64" s="18">
        <v>780.14</v>
      </c>
      <c r="E64" s="115">
        <f>H64*12</f>
        <v>0</v>
      </c>
      <c r="F64" s="116"/>
      <c r="G64" s="115"/>
      <c r="H64" s="115"/>
      <c r="I64" s="6">
        <v>6045.8</v>
      </c>
      <c r="J64" s="6">
        <v>1.07</v>
      </c>
      <c r="K64" s="130">
        <v>0.01</v>
      </c>
    </row>
    <row r="65" spans="1:11" s="7" customFormat="1" ht="15">
      <c r="A65" s="5" t="s">
        <v>142</v>
      </c>
      <c r="B65" s="10" t="s">
        <v>74</v>
      </c>
      <c r="C65" s="1">
        <f>F65*12</f>
        <v>0</v>
      </c>
      <c r="D65" s="18">
        <v>13917.06</v>
      </c>
      <c r="E65" s="115">
        <f>H65*12</f>
        <v>0</v>
      </c>
      <c r="F65" s="116"/>
      <c r="G65" s="115"/>
      <c r="H65" s="115"/>
      <c r="I65" s="6">
        <v>6045.8</v>
      </c>
      <c r="J65" s="6">
        <v>1.07</v>
      </c>
      <c r="K65" s="130">
        <v>0.22</v>
      </c>
    </row>
    <row r="66" spans="1:11" s="7" customFormat="1" ht="15">
      <c r="A66" s="5" t="s">
        <v>78</v>
      </c>
      <c r="B66" s="10" t="s">
        <v>74</v>
      </c>
      <c r="C66" s="1">
        <f>F66*12</f>
        <v>0</v>
      </c>
      <c r="D66" s="18">
        <v>1486.7</v>
      </c>
      <c r="E66" s="115">
        <f>H66*12</f>
        <v>0</v>
      </c>
      <c r="F66" s="116"/>
      <c r="G66" s="115"/>
      <c r="H66" s="115"/>
      <c r="I66" s="6">
        <v>6045.8</v>
      </c>
      <c r="J66" s="6">
        <v>1.07</v>
      </c>
      <c r="K66" s="130">
        <v>0.02</v>
      </c>
    </row>
    <row r="67" spans="1:11" s="7" customFormat="1" ht="15">
      <c r="A67" s="5" t="s">
        <v>79</v>
      </c>
      <c r="B67" s="10" t="s">
        <v>74</v>
      </c>
      <c r="C67" s="1">
        <f>F67*12</f>
        <v>0</v>
      </c>
      <c r="D67" s="18">
        <v>4971.09</v>
      </c>
      <c r="E67" s="115">
        <f>H67*12</f>
        <v>0</v>
      </c>
      <c r="F67" s="116"/>
      <c r="G67" s="115"/>
      <c r="H67" s="115"/>
      <c r="I67" s="6">
        <v>6045.8</v>
      </c>
      <c r="J67" s="6">
        <v>1.07</v>
      </c>
      <c r="K67" s="130">
        <v>0.06</v>
      </c>
    </row>
    <row r="68" spans="1:11" s="7" customFormat="1" ht="15">
      <c r="A68" s="5" t="s">
        <v>80</v>
      </c>
      <c r="B68" s="10" t="s">
        <v>74</v>
      </c>
      <c r="C68" s="1">
        <f>F68*12</f>
        <v>0</v>
      </c>
      <c r="D68" s="18">
        <v>780.14</v>
      </c>
      <c r="E68" s="115">
        <f>H68*12</f>
        <v>0</v>
      </c>
      <c r="F68" s="116"/>
      <c r="G68" s="115"/>
      <c r="H68" s="115"/>
      <c r="I68" s="6">
        <v>6045.8</v>
      </c>
      <c r="J68" s="6">
        <v>1.07</v>
      </c>
      <c r="K68" s="130">
        <v>0.01</v>
      </c>
    </row>
    <row r="69" spans="1:11" s="7" customFormat="1" ht="15">
      <c r="A69" s="5" t="s">
        <v>81</v>
      </c>
      <c r="B69" s="10" t="s">
        <v>74</v>
      </c>
      <c r="C69" s="1"/>
      <c r="D69" s="18">
        <v>743.32</v>
      </c>
      <c r="E69" s="115"/>
      <c r="F69" s="116"/>
      <c r="G69" s="115"/>
      <c r="H69" s="115"/>
      <c r="I69" s="6">
        <v>6045.8</v>
      </c>
      <c r="J69" s="6">
        <v>1.07</v>
      </c>
      <c r="K69" s="130">
        <v>0.01</v>
      </c>
    </row>
    <row r="70" spans="1:11" s="7" customFormat="1" ht="15">
      <c r="A70" s="5" t="s">
        <v>82</v>
      </c>
      <c r="B70" s="10" t="s">
        <v>77</v>
      </c>
      <c r="C70" s="1"/>
      <c r="D70" s="18">
        <v>2973.4</v>
      </c>
      <c r="E70" s="115"/>
      <c r="F70" s="116"/>
      <c r="G70" s="115"/>
      <c r="H70" s="115"/>
      <c r="I70" s="6">
        <v>6045.8</v>
      </c>
      <c r="J70" s="6">
        <v>1.07</v>
      </c>
      <c r="K70" s="130">
        <v>0.04</v>
      </c>
    </row>
    <row r="71" spans="1:11" s="7" customFormat="1" ht="25.5">
      <c r="A71" s="5" t="s">
        <v>83</v>
      </c>
      <c r="B71" s="10" t="s">
        <v>74</v>
      </c>
      <c r="C71" s="1">
        <f>F71*12</f>
        <v>0</v>
      </c>
      <c r="D71" s="18">
        <v>4533.38</v>
      </c>
      <c r="E71" s="115">
        <f>H71*12</f>
        <v>0</v>
      </c>
      <c r="F71" s="116"/>
      <c r="G71" s="115"/>
      <c r="H71" s="115"/>
      <c r="I71" s="6">
        <v>6045.8</v>
      </c>
      <c r="J71" s="6">
        <v>1.07</v>
      </c>
      <c r="K71" s="130">
        <v>0.05</v>
      </c>
    </row>
    <row r="72" spans="1:11" s="7" customFormat="1" ht="15">
      <c r="A72" s="5" t="s">
        <v>84</v>
      </c>
      <c r="B72" s="10" t="s">
        <v>74</v>
      </c>
      <c r="C72" s="1"/>
      <c r="D72" s="18">
        <v>5142.55</v>
      </c>
      <c r="E72" s="115"/>
      <c r="F72" s="116"/>
      <c r="G72" s="115"/>
      <c r="H72" s="115"/>
      <c r="I72" s="6">
        <v>6045.8</v>
      </c>
      <c r="J72" s="6">
        <v>1.07</v>
      </c>
      <c r="K72" s="130">
        <v>0.01</v>
      </c>
    </row>
    <row r="73" spans="1:11" s="7" customFormat="1" ht="15" hidden="1">
      <c r="A73" s="5" t="s">
        <v>85</v>
      </c>
      <c r="B73" s="10" t="s">
        <v>74</v>
      </c>
      <c r="C73" s="104"/>
      <c r="D73" s="18"/>
      <c r="E73" s="117"/>
      <c r="F73" s="116"/>
      <c r="G73" s="115"/>
      <c r="H73" s="115"/>
      <c r="I73" s="6">
        <v>6045.8</v>
      </c>
      <c r="J73" s="6">
        <v>1.07</v>
      </c>
      <c r="K73" s="130">
        <v>0</v>
      </c>
    </row>
    <row r="74" spans="1:11" s="7" customFormat="1" ht="15" hidden="1">
      <c r="A74" s="5"/>
      <c r="B74" s="10"/>
      <c r="C74" s="1"/>
      <c r="D74" s="18"/>
      <c r="E74" s="115"/>
      <c r="F74" s="116"/>
      <c r="G74" s="115"/>
      <c r="H74" s="115"/>
      <c r="I74" s="6">
        <v>6045.8</v>
      </c>
      <c r="J74" s="6"/>
      <c r="K74" s="130"/>
    </row>
    <row r="75" spans="1:11" s="7" customFormat="1" ht="26.25" customHeight="1">
      <c r="A75" s="5" t="s">
        <v>143</v>
      </c>
      <c r="B75" s="156" t="s">
        <v>52</v>
      </c>
      <c r="C75" s="1"/>
      <c r="D75" s="18">
        <v>5914.72</v>
      </c>
      <c r="E75" s="115"/>
      <c r="F75" s="116"/>
      <c r="G75" s="115"/>
      <c r="H75" s="115"/>
      <c r="I75" s="6">
        <v>6045.8</v>
      </c>
      <c r="J75" s="6">
        <v>1.07</v>
      </c>
      <c r="K75" s="130">
        <v>0.04</v>
      </c>
    </row>
    <row r="76" spans="1:12" s="7" customFormat="1" ht="30">
      <c r="A76" s="60" t="s">
        <v>86</v>
      </c>
      <c r="B76" s="10"/>
      <c r="C76" s="1"/>
      <c r="D76" s="16">
        <f>D78+D80</f>
        <v>3178.75</v>
      </c>
      <c r="E76" s="115"/>
      <c r="F76" s="116"/>
      <c r="G76" s="16">
        <f>D76/I76</f>
        <v>0.53</v>
      </c>
      <c r="H76" s="16">
        <v>0.05</v>
      </c>
      <c r="I76" s="6">
        <v>6045.8</v>
      </c>
      <c r="J76" s="6">
        <v>1.07</v>
      </c>
      <c r="K76" s="130">
        <v>0.05</v>
      </c>
      <c r="L76" s="155">
        <v>0.0438</v>
      </c>
    </row>
    <row r="77" spans="1:11" s="7" customFormat="1" ht="15" hidden="1">
      <c r="A77" s="5"/>
      <c r="B77" s="10"/>
      <c r="C77" s="1"/>
      <c r="D77" s="18"/>
      <c r="E77" s="115"/>
      <c r="F77" s="116"/>
      <c r="G77" s="115"/>
      <c r="H77" s="115"/>
      <c r="I77" s="6">
        <v>6045.8</v>
      </c>
      <c r="J77" s="6"/>
      <c r="K77" s="130"/>
    </row>
    <row r="78" spans="1:11" s="7" customFormat="1" ht="15">
      <c r="A78" s="5" t="s">
        <v>144</v>
      </c>
      <c r="B78" s="10" t="s">
        <v>74</v>
      </c>
      <c r="C78" s="1"/>
      <c r="D78" s="18">
        <v>2857.68</v>
      </c>
      <c r="E78" s="115"/>
      <c r="F78" s="116"/>
      <c r="G78" s="115"/>
      <c r="H78" s="115"/>
      <c r="I78" s="6">
        <v>6045.8</v>
      </c>
      <c r="J78" s="6">
        <v>1.07</v>
      </c>
      <c r="K78" s="130">
        <v>0.03</v>
      </c>
    </row>
    <row r="79" spans="1:11" s="7" customFormat="1" ht="15" hidden="1">
      <c r="A79" s="5" t="s">
        <v>145</v>
      </c>
      <c r="B79" s="10" t="s">
        <v>62</v>
      </c>
      <c r="C79" s="1"/>
      <c r="D79" s="18">
        <f>G79*I79</f>
        <v>0</v>
      </c>
      <c r="E79" s="115"/>
      <c r="F79" s="116"/>
      <c r="G79" s="115">
        <f>H79*12</f>
        <v>0</v>
      </c>
      <c r="H79" s="115">
        <v>0</v>
      </c>
      <c r="I79" s="6">
        <v>6045.8</v>
      </c>
      <c r="J79" s="6">
        <v>1.07</v>
      </c>
      <c r="K79" s="130">
        <v>0</v>
      </c>
    </row>
    <row r="80" spans="1:11" s="7" customFormat="1" ht="25.5">
      <c r="A80" s="5" t="s">
        <v>146</v>
      </c>
      <c r="B80" s="156" t="s">
        <v>52</v>
      </c>
      <c r="C80" s="1"/>
      <c r="D80" s="157">
        <v>321.07</v>
      </c>
      <c r="E80" s="115"/>
      <c r="F80" s="116"/>
      <c r="G80" s="117"/>
      <c r="H80" s="117"/>
      <c r="I80" s="6"/>
      <c r="J80" s="6"/>
      <c r="K80" s="130"/>
    </row>
    <row r="81" spans="1:12" s="7" customFormat="1" ht="15">
      <c r="A81" s="60" t="s">
        <v>87</v>
      </c>
      <c r="B81" s="10"/>
      <c r="C81" s="1"/>
      <c r="D81" s="16">
        <f>D82+D83+D84+D87</f>
        <v>17466</v>
      </c>
      <c r="E81" s="115"/>
      <c r="F81" s="116"/>
      <c r="G81" s="16">
        <f>D81/I81</f>
        <v>2.89</v>
      </c>
      <c r="H81" s="16">
        <f>G81/12</f>
        <v>0.24</v>
      </c>
      <c r="I81" s="6">
        <v>6045.8</v>
      </c>
      <c r="J81" s="6">
        <v>1.07</v>
      </c>
      <c r="K81" s="130">
        <v>0.22</v>
      </c>
      <c r="L81" s="155">
        <v>0.2407</v>
      </c>
    </row>
    <row r="82" spans="1:11" s="7" customFormat="1" ht="15">
      <c r="A82" s="5" t="s">
        <v>88</v>
      </c>
      <c r="B82" s="10" t="s">
        <v>62</v>
      </c>
      <c r="C82" s="1"/>
      <c r="D82" s="18">
        <v>1036.08</v>
      </c>
      <c r="E82" s="115"/>
      <c r="F82" s="116"/>
      <c r="G82" s="115"/>
      <c r="H82" s="115"/>
      <c r="I82" s="6">
        <v>6045.8</v>
      </c>
      <c r="J82" s="6">
        <v>1.07</v>
      </c>
      <c r="K82" s="130">
        <v>0.01</v>
      </c>
    </row>
    <row r="83" spans="1:11" s="7" customFormat="1" ht="17.25" customHeight="1">
      <c r="A83" s="5" t="s">
        <v>89</v>
      </c>
      <c r="B83" s="10" t="s">
        <v>74</v>
      </c>
      <c r="C83" s="1"/>
      <c r="D83" s="18">
        <v>11741.58</v>
      </c>
      <c r="E83" s="115"/>
      <c r="F83" s="116"/>
      <c r="G83" s="115"/>
      <c r="H83" s="115"/>
      <c r="I83" s="6">
        <v>6045.8</v>
      </c>
      <c r="J83" s="6">
        <v>1.07</v>
      </c>
      <c r="K83" s="130">
        <v>0.15</v>
      </c>
    </row>
    <row r="84" spans="1:11" s="7" customFormat="1" ht="15">
      <c r="A84" s="5" t="s">
        <v>90</v>
      </c>
      <c r="B84" s="10" t="s">
        <v>74</v>
      </c>
      <c r="C84" s="1"/>
      <c r="D84" s="18">
        <v>777.03</v>
      </c>
      <c r="E84" s="115"/>
      <c r="F84" s="116"/>
      <c r="G84" s="115"/>
      <c r="H84" s="115"/>
      <c r="I84" s="6">
        <v>6045.8</v>
      </c>
      <c r="J84" s="6">
        <v>1.07</v>
      </c>
      <c r="K84" s="130">
        <v>0.01</v>
      </c>
    </row>
    <row r="85" spans="1:11" s="7" customFormat="1" ht="25.5" hidden="1">
      <c r="A85" s="5" t="s">
        <v>91</v>
      </c>
      <c r="B85" s="10" t="s">
        <v>52</v>
      </c>
      <c r="C85" s="1"/>
      <c r="D85" s="18">
        <f>G85*I85</f>
        <v>0</v>
      </c>
      <c r="E85" s="115"/>
      <c r="F85" s="116"/>
      <c r="G85" s="115"/>
      <c r="H85" s="115"/>
      <c r="I85" s="6">
        <v>6045.8</v>
      </c>
      <c r="J85" s="6">
        <v>1.07</v>
      </c>
      <c r="K85" s="130">
        <v>0</v>
      </c>
    </row>
    <row r="86" spans="1:11" s="7" customFormat="1" ht="25.5" hidden="1">
      <c r="A86" s="5" t="s">
        <v>92</v>
      </c>
      <c r="B86" s="10" t="s">
        <v>52</v>
      </c>
      <c r="C86" s="1"/>
      <c r="D86" s="18">
        <f>G86*I86</f>
        <v>0</v>
      </c>
      <c r="E86" s="115"/>
      <c r="F86" s="116"/>
      <c r="G86" s="115"/>
      <c r="H86" s="115"/>
      <c r="I86" s="6">
        <v>6045.8</v>
      </c>
      <c r="J86" s="6">
        <v>1.07</v>
      </c>
      <c r="K86" s="130">
        <v>0</v>
      </c>
    </row>
    <row r="87" spans="1:11" s="7" customFormat="1" ht="25.5">
      <c r="A87" s="5" t="s">
        <v>93</v>
      </c>
      <c r="B87" s="10" t="s">
        <v>52</v>
      </c>
      <c r="C87" s="1"/>
      <c r="D87" s="18">
        <v>3911.31</v>
      </c>
      <c r="E87" s="115"/>
      <c r="F87" s="116"/>
      <c r="G87" s="115"/>
      <c r="H87" s="115"/>
      <c r="I87" s="6">
        <v>6045.8</v>
      </c>
      <c r="J87" s="6">
        <v>1.07</v>
      </c>
      <c r="K87" s="130">
        <v>0.05</v>
      </c>
    </row>
    <row r="88" spans="1:12" s="7" customFormat="1" ht="15">
      <c r="A88" s="60" t="s">
        <v>94</v>
      </c>
      <c r="B88" s="10"/>
      <c r="C88" s="1"/>
      <c r="D88" s="16">
        <f>D89+D90</f>
        <v>1681.99</v>
      </c>
      <c r="E88" s="115"/>
      <c r="F88" s="116"/>
      <c r="G88" s="16">
        <f>D88/I88</f>
        <v>0.28</v>
      </c>
      <c r="H88" s="16">
        <v>0.02</v>
      </c>
      <c r="I88" s="6">
        <v>6045.8</v>
      </c>
      <c r="J88" s="6">
        <v>1.07</v>
      </c>
      <c r="K88" s="130">
        <v>0.1</v>
      </c>
      <c r="L88" s="155">
        <v>0.02319</v>
      </c>
    </row>
    <row r="89" spans="1:11" s="7" customFormat="1" ht="15">
      <c r="A89" s="5" t="s">
        <v>95</v>
      </c>
      <c r="B89" s="10" t="s">
        <v>74</v>
      </c>
      <c r="C89" s="1"/>
      <c r="D89" s="18">
        <v>932.26</v>
      </c>
      <c r="E89" s="115"/>
      <c r="F89" s="116"/>
      <c r="G89" s="115"/>
      <c r="H89" s="115"/>
      <c r="I89" s="6">
        <v>6045.8</v>
      </c>
      <c r="J89" s="6">
        <v>1.07</v>
      </c>
      <c r="K89" s="130">
        <v>0.01</v>
      </c>
    </row>
    <row r="90" spans="1:11" s="7" customFormat="1" ht="15">
      <c r="A90" s="5" t="s">
        <v>96</v>
      </c>
      <c r="B90" s="10" t="s">
        <v>74</v>
      </c>
      <c r="C90" s="1"/>
      <c r="D90" s="18">
        <v>749.73</v>
      </c>
      <c r="E90" s="115"/>
      <c r="F90" s="116"/>
      <c r="G90" s="115"/>
      <c r="H90" s="115"/>
      <c r="I90" s="6">
        <v>6045.8</v>
      </c>
      <c r="J90" s="6">
        <v>1.07</v>
      </c>
      <c r="K90" s="130">
        <v>0.01</v>
      </c>
    </row>
    <row r="91" spans="1:12" s="6" customFormat="1" ht="30.75" thickBot="1">
      <c r="A91" s="158" t="s">
        <v>97</v>
      </c>
      <c r="B91" s="8" t="s">
        <v>52</v>
      </c>
      <c r="C91" s="102">
        <f>F91*12</f>
        <v>0</v>
      </c>
      <c r="D91" s="101">
        <f>G91*I91</f>
        <v>68922.12</v>
      </c>
      <c r="E91" s="101">
        <f>H91*12</f>
        <v>11.4</v>
      </c>
      <c r="F91" s="101"/>
      <c r="G91" s="101">
        <f>H91*12</f>
        <v>11.4</v>
      </c>
      <c r="H91" s="101">
        <v>0.95</v>
      </c>
      <c r="I91" s="6">
        <v>6045.8</v>
      </c>
      <c r="J91" s="6">
        <v>1.07</v>
      </c>
      <c r="K91" s="130">
        <v>0.35</v>
      </c>
      <c r="L91" s="151">
        <v>0.32</v>
      </c>
    </row>
    <row r="92" spans="1:12" s="6" customFormat="1" ht="19.5" hidden="1" thickBot="1">
      <c r="A92" s="143" t="s">
        <v>3</v>
      </c>
      <c r="B92" s="142"/>
      <c r="C92" s="102">
        <f>F92*12</f>
        <v>0</v>
      </c>
      <c r="D92" s="101"/>
      <c r="E92" s="101"/>
      <c r="F92" s="101"/>
      <c r="G92" s="101"/>
      <c r="H92" s="101"/>
      <c r="I92" s="6">
        <v>6045.8</v>
      </c>
      <c r="J92" s="6">
        <v>1.07</v>
      </c>
      <c r="K92" s="130"/>
      <c r="L92" s="151"/>
    </row>
    <row r="93" spans="1:12" s="7" customFormat="1" ht="15.75" hidden="1" thickBot="1">
      <c r="A93" s="5" t="s">
        <v>98</v>
      </c>
      <c r="B93" s="10"/>
      <c r="C93" s="1"/>
      <c r="D93" s="115"/>
      <c r="E93" s="115"/>
      <c r="F93" s="115"/>
      <c r="G93" s="115"/>
      <c r="H93" s="115"/>
      <c r="I93" s="6">
        <v>6045.8</v>
      </c>
      <c r="J93" s="6">
        <v>1.07</v>
      </c>
      <c r="K93" s="136"/>
      <c r="L93" s="155"/>
    </row>
    <row r="94" spans="1:12" s="7" customFormat="1" ht="15.75" hidden="1" thickBot="1">
      <c r="A94" s="5" t="s">
        <v>147</v>
      </c>
      <c r="B94" s="10"/>
      <c r="C94" s="1"/>
      <c r="D94" s="115"/>
      <c r="E94" s="115"/>
      <c r="F94" s="115"/>
      <c r="G94" s="115"/>
      <c r="H94" s="115"/>
      <c r="I94" s="6">
        <v>6045.8</v>
      </c>
      <c r="J94" s="6">
        <v>1.07</v>
      </c>
      <c r="K94" s="136"/>
      <c r="L94" s="155"/>
    </row>
    <row r="95" spans="1:12" s="7" customFormat="1" ht="15.75" hidden="1" thickBot="1">
      <c r="A95" s="5" t="s">
        <v>148</v>
      </c>
      <c r="B95" s="10"/>
      <c r="C95" s="1"/>
      <c r="D95" s="115"/>
      <c r="E95" s="115"/>
      <c r="F95" s="115"/>
      <c r="G95" s="115"/>
      <c r="H95" s="115"/>
      <c r="I95" s="6">
        <v>6045.8</v>
      </c>
      <c r="J95" s="6">
        <v>1.07</v>
      </c>
      <c r="K95" s="136"/>
      <c r="L95" s="155"/>
    </row>
    <row r="96" spans="1:12" s="7" customFormat="1" ht="15.75" hidden="1" thickBot="1">
      <c r="A96" s="5" t="s">
        <v>149</v>
      </c>
      <c r="B96" s="10"/>
      <c r="C96" s="1"/>
      <c r="D96" s="115"/>
      <c r="E96" s="115"/>
      <c r="F96" s="115"/>
      <c r="G96" s="115"/>
      <c r="H96" s="115"/>
      <c r="I96" s="6">
        <v>6045.8</v>
      </c>
      <c r="J96" s="6">
        <v>1.07</v>
      </c>
      <c r="K96" s="136"/>
      <c r="L96" s="155"/>
    </row>
    <row r="97" spans="1:12" s="7" customFormat="1" ht="15.75" hidden="1" thickBot="1">
      <c r="A97" s="5" t="s">
        <v>150</v>
      </c>
      <c r="B97" s="10"/>
      <c r="C97" s="1"/>
      <c r="D97" s="115"/>
      <c r="E97" s="115"/>
      <c r="F97" s="115"/>
      <c r="G97" s="115"/>
      <c r="H97" s="115"/>
      <c r="I97" s="6">
        <v>6045.8</v>
      </c>
      <c r="J97" s="6">
        <v>1.07</v>
      </c>
      <c r="K97" s="136"/>
      <c r="L97" s="155"/>
    </row>
    <row r="98" spans="1:12" s="7" customFormat="1" ht="15.75" hidden="1" thickBot="1">
      <c r="A98" s="159" t="s">
        <v>151</v>
      </c>
      <c r="B98" s="74"/>
      <c r="C98" s="160"/>
      <c r="D98" s="115"/>
      <c r="E98" s="115"/>
      <c r="F98" s="115"/>
      <c r="G98" s="115"/>
      <c r="H98" s="115"/>
      <c r="I98" s="6">
        <v>6045.8</v>
      </c>
      <c r="J98" s="6">
        <v>1.07</v>
      </c>
      <c r="K98" s="136"/>
      <c r="L98" s="155"/>
    </row>
    <row r="99" spans="1:12" s="7" customFormat="1" ht="30.75" thickBot="1">
      <c r="A99" s="161" t="s">
        <v>113</v>
      </c>
      <c r="B99" s="8" t="s">
        <v>152</v>
      </c>
      <c r="C99" s="144"/>
      <c r="D99" s="101">
        <v>38000</v>
      </c>
      <c r="E99" s="101"/>
      <c r="F99" s="101"/>
      <c r="G99" s="101">
        <f>D99/I99</f>
        <v>6.29</v>
      </c>
      <c r="H99" s="101">
        <v>0.52</v>
      </c>
      <c r="I99" s="6">
        <v>6045.8</v>
      </c>
      <c r="J99" s="6"/>
      <c r="K99" s="136"/>
      <c r="L99" s="155">
        <v>0.5238</v>
      </c>
    </row>
    <row r="100" spans="1:12" s="7" customFormat="1" ht="19.5" thickBot="1">
      <c r="A100" s="4" t="s">
        <v>99</v>
      </c>
      <c r="B100" s="120" t="s">
        <v>47</v>
      </c>
      <c r="C100" s="144"/>
      <c r="D100" s="101">
        <f>G100*I100</f>
        <v>102294.94</v>
      </c>
      <c r="E100" s="101"/>
      <c r="F100" s="101"/>
      <c r="G100" s="101">
        <f>12*H100</f>
        <v>16.92</v>
      </c>
      <c r="H100" s="101">
        <v>1.41</v>
      </c>
      <c r="I100" s="6">
        <v>6045.8</v>
      </c>
      <c r="J100" s="6"/>
      <c r="K100" s="136"/>
      <c r="L100" s="155">
        <v>1.41</v>
      </c>
    </row>
    <row r="101" spans="1:12" s="6" customFormat="1" ht="19.5" thickBot="1">
      <c r="A101" s="145" t="s">
        <v>4</v>
      </c>
      <c r="B101" s="129"/>
      <c r="C101" s="118">
        <f>F101*12</f>
        <v>0</v>
      </c>
      <c r="D101" s="162">
        <f>D100+D99+D91+D88+D81+D76+D61+D60+D59+D58+D57+D56+D55+D51+D50+D49+D48+D42+D41+D35+D29+D28+D27+D18+D13</f>
        <v>1319232.36</v>
      </c>
      <c r="E101" s="162">
        <f>E100+E99+E91+E88+E81+E76+E61+E60+E59+E58+E57+E56+E55+E51+E50+E49+E48+E42+E41+E35+E29+E28+E27+E18+E13</f>
        <v>166.56</v>
      </c>
      <c r="F101" s="162">
        <f>F100+F99+F91+F88+F81+F76+F61+F60+F59+F58+F57+F56+F55+F51+F50+F49+F48+F42+F41+F35+F29+F28+F27+F18+F13</f>
        <v>0</v>
      </c>
      <c r="G101" s="162">
        <v>218.23</v>
      </c>
      <c r="H101" s="162">
        <f>H100+H99+H91+H88+H81+H76+H61+H60+H59+H58+H57+H56+H55+H51+H50+H49+H48+H42+H41+H35+H29+H28+H27+H18+H13</f>
        <v>18.18</v>
      </c>
      <c r="I101" s="6">
        <v>6045.8</v>
      </c>
      <c r="J101" s="6">
        <v>1.07</v>
      </c>
      <c r="K101" s="130"/>
      <c r="L101" s="6" t="e">
        <f>L13+L18+L27+L28+L29+L35+L41+L42+L48+L49+L50+L51+L55+L56+L57+L58+L59+L60+L61+#REF!+L76+L81+L88+#REF!+#REF!+L91+L99+L100</f>
        <v>#REF!</v>
      </c>
    </row>
    <row r="102" spans="1:11" s="11" customFormat="1" ht="20.25" hidden="1" thickBot="1">
      <c r="A102" s="4" t="s">
        <v>2</v>
      </c>
      <c r="B102" s="120" t="s">
        <v>47</v>
      </c>
      <c r="C102" s="120" t="s">
        <v>100</v>
      </c>
      <c r="D102" s="119"/>
      <c r="E102" s="120" t="s">
        <v>100</v>
      </c>
      <c r="F102" s="121"/>
      <c r="G102" s="120" t="s">
        <v>100</v>
      </c>
      <c r="H102" s="121"/>
      <c r="I102" s="6">
        <v>6045.8</v>
      </c>
      <c r="J102" s="6">
        <v>1.07</v>
      </c>
      <c r="K102" s="146"/>
    </row>
    <row r="103" spans="1:11" s="2" customFormat="1" ht="15">
      <c r="A103" s="147"/>
      <c r="D103" s="122"/>
      <c r="E103" s="122"/>
      <c r="F103" s="122"/>
      <c r="G103" s="122"/>
      <c r="H103" s="122"/>
      <c r="I103" s="6"/>
      <c r="J103" s="6">
        <v>1.07</v>
      </c>
      <c r="K103" s="148"/>
    </row>
    <row r="104" spans="1:11" s="2" customFormat="1" ht="15.75" thickBot="1">
      <c r="A104" s="147"/>
      <c r="D104" s="122"/>
      <c r="E104" s="122"/>
      <c r="F104" s="122"/>
      <c r="G104" s="122"/>
      <c r="H104" s="122"/>
      <c r="I104" s="6"/>
      <c r="J104" s="6">
        <v>1.07</v>
      </c>
      <c r="K104" s="148"/>
    </row>
    <row r="105" spans="1:11" s="6" customFormat="1" ht="19.5" thickBot="1">
      <c r="A105" s="4" t="s">
        <v>153</v>
      </c>
      <c r="B105" s="129"/>
      <c r="C105" s="118" t="e">
        <f>F105*12</f>
        <v>#REF!</v>
      </c>
      <c r="D105" s="118">
        <f>D107+D108+D109+D110</f>
        <v>310405</v>
      </c>
      <c r="E105" s="118" t="e">
        <f>#REF!+#REF!+#REF!+#REF!+#REF!+E107+E108+#REF!+#REF!+#REF!+#REF!+#REF!+E109+#REF!+#REF!+E110+#REF!+#REF!</f>
        <v>#REF!</v>
      </c>
      <c r="F105" s="118" t="e">
        <f>#REF!+#REF!+#REF!+#REF!+#REF!+F107+F108+#REF!+#REF!+#REF!+#REF!+#REF!+F109+#REF!+#REF!+F110+#REF!+#REF!</f>
        <v>#REF!</v>
      </c>
      <c r="G105" s="118">
        <f>D105/I105</f>
        <v>51.34</v>
      </c>
      <c r="H105" s="118">
        <f>G105/12</f>
        <v>4.28</v>
      </c>
      <c r="I105" s="6">
        <v>6045.8</v>
      </c>
      <c r="J105" s="6">
        <v>1.07</v>
      </c>
      <c r="K105" s="130"/>
    </row>
    <row r="106" spans="1:11" s="7" customFormat="1" ht="15" hidden="1">
      <c r="A106" s="163" t="s">
        <v>98</v>
      </c>
      <c r="B106" s="73"/>
      <c r="C106" s="104"/>
      <c r="D106" s="157"/>
      <c r="E106" s="117"/>
      <c r="F106" s="164"/>
      <c r="G106" s="117"/>
      <c r="H106" s="164"/>
      <c r="I106" s="6">
        <v>6045.8</v>
      </c>
      <c r="J106" s="6">
        <v>1.07</v>
      </c>
      <c r="K106" s="136"/>
    </row>
    <row r="107" spans="1:11" s="7" customFormat="1" ht="15">
      <c r="A107" s="163" t="s">
        <v>154</v>
      </c>
      <c r="B107" s="73"/>
      <c r="C107" s="104"/>
      <c r="D107" s="157">
        <v>21521</v>
      </c>
      <c r="E107" s="117"/>
      <c r="F107" s="164"/>
      <c r="G107" s="117">
        <f aca="true" t="shared" si="2" ref="G107:G112">D107/I107</f>
        <v>3.56</v>
      </c>
      <c r="H107" s="164">
        <f aca="true" t="shared" si="3" ref="H107:H112">G107/12</f>
        <v>0.3</v>
      </c>
      <c r="I107" s="6">
        <v>6045.8</v>
      </c>
      <c r="J107" s="6"/>
      <c r="K107" s="136"/>
    </row>
    <row r="108" spans="1:11" s="7" customFormat="1" ht="15">
      <c r="A108" s="163" t="s">
        <v>155</v>
      </c>
      <c r="B108" s="73"/>
      <c r="C108" s="104"/>
      <c r="D108" s="157">
        <v>6352</v>
      </c>
      <c r="E108" s="117"/>
      <c r="F108" s="164"/>
      <c r="G108" s="117">
        <f t="shared" si="2"/>
        <v>1.05</v>
      </c>
      <c r="H108" s="164">
        <f t="shared" si="3"/>
        <v>0.09</v>
      </c>
      <c r="I108" s="6">
        <v>6045.8</v>
      </c>
      <c r="J108" s="6"/>
      <c r="K108" s="136"/>
    </row>
    <row r="109" spans="1:11" s="7" customFormat="1" ht="15">
      <c r="A109" s="163" t="s">
        <v>156</v>
      </c>
      <c r="B109" s="73"/>
      <c r="C109" s="104"/>
      <c r="D109" s="157">
        <v>4662</v>
      </c>
      <c r="E109" s="117"/>
      <c r="F109" s="164"/>
      <c r="G109" s="117">
        <f t="shared" si="2"/>
        <v>0.77</v>
      </c>
      <c r="H109" s="164">
        <v>0.07</v>
      </c>
      <c r="I109" s="6">
        <v>6045.8</v>
      </c>
      <c r="J109" s="6"/>
      <c r="K109" s="136"/>
    </row>
    <row r="110" spans="1:11" s="7" customFormat="1" ht="15">
      <c r="A110" s="163" t="s">
        <v>157</v>
      </c>
      <c r="B110" s="73"/>
      <c r="C110" s="104"/>
      <c r="D110" s="157">
        <v>277870</v>
      </c>
      <c r="E110" s="117"/>
      <c r="F110" s="164"/>
      <c r="G110" s="117">
        <f t="shared" si="2"/>
        <v>45.96</v>
      </c>
      <c r="H110" s="164">
        <v>3.82</v>
      </c>
      <c r="I110" s="6">
        <v>6045.8</v>
      </c>
      <c r="J110" s="6"/>
      <c r="K110" s="136"/>
    </row>
    <row r="111" spans="1:11" s="171" customFormat="1" ht="15" hidden="1">
      <c r="A111" s="165" t="s">
        <v>150</v>
      </c>
      <c r="B111" s="166"/>
      <c r="C111" s="167"/>
      <c r="D111" s="168"/>
      <c r="E111" s="169"/>
      <c r="F111" s="170"/>
      <c r="G111" s="117">
        <f t="shared" si="2"/>
        <v>0</v>
      </c>
      <c r="H111" s="164">
        <f t="shared" si="3"/>
        <v>0</v>
      </c>
      <c r="I111" s="6">
        <v>6045.8</v>
      </c>
      <c r="K111" s="172"/>
    </row>
    <row r="112" spans="1:11" s="171" customFormat="1" ht="15" hidden="1">
      <c r="A112" s="173" t="s">
        <v>151</v>
      </c>
      <c r="B112" s="174"/>
      <c r="C112" s="175"/>
      <c r="D112" s="176"/>
      <c r="E112" s="177"/>
      <c r="F112" s="178"/>
      <c r="G112" s="117">
        <f t="shared" si="2"/>
        <v>0</v>
      </c>
      <c r="H112" s="164">
        <f t="shared" si="3"/>
        <v>0</v>
      </c>
      <c r="I112" s="6">
        <v>6045.8</v>
      </c>
      <c r="K112" s="172"/>
    </row>
    <row r="113" spans="1:11" s="7" customFormat="1" ht="15">
      <c r="A113" s="179"/>
      <c r="B113" s="180"/>
      <c r="C113" s="181"/>
      <c r="D113" s="181"/>
      <c r="E113" s="181"/>
      <c r="F113" s="181"/>
      <c r="G113" s="181"/>
      <c r="H113" s="181"/>
      <c r="I113" s="6"/>
      <c r="K113" s="136"/>
    </row>
    <row r="114" spans="1:11" s="7" customFormat="1" ht="15.75" thickBot="1">
      <c r="A114" s="179"/>
      <c r="B114" s="180"/>
      <c r="C114" s="181"/>
      <c r="D114" s="181"/>
      <c r="E114" s="181"/>
      <c r="F114" s="181"/>
      <c r="G114" s="181"/>
      <c r="H114" s="181"/>
      <c r="I114" s="6"/>
      <c r="K114" s="136"/>
    </row>
    <row r="115" spans="1:11" s="6" customFormat="1" ht="15.75" thickBot="1">
      <c r="A115" s="145" t="s">
        <v>6</v>
      </c>
      <c r="B115" s="129"/>
      <c r="C115" s="118"/>
      <c r="D115" s="118">
        <f>D101+D105</f>
        <v>1629637.36</v>
      </c>
      <c r="E115" s="118" t="e">
        <f>E101+E105</f>
        <v>#REF!</v>
      </c>
      <c r="F115" s="118" t="e">
        <f>F101+F105</f>
        <v>#REF!</v>
      </c>
      <c r="G115" s="118">
        <f>G101+G105</f>
        <v>269.57</v>
      </c>
      <c r="H115" s="118">
        <f>H101+H105</f>
        <v>22.46</v>
      </c>
      <c r="K115" s="130"/>
    </row>
    <row r="116" spans="1:11" s="7" customFormat="1" ht="15">
      <c r="A116" s="179"/>
      <c r="B116" s="180"/>
      <c r="C116" s="181"/>
      <c r="D116" s="181"/>
      <c r="E116" s="181"/>
      <c r="F116" s="181"/>
      <c r="G116" s="181"/>
      <c r="H116" s="181"/>
      <c r="I116" s="6"/>
      <c r="K116" s="136"/>
    </row>
    <row r="117" spans="1:11" s="11" customFormat="1" ht="19.5">
      <c r="A117" s="149"/>
      <c r="B117" s="150"/>
      <c r="C117" s="105"/>
      <c r="D117" s="105"/>
      <c r="E117" s="105"/>
      <c r="F117" s="105"/>
      <c r="G117" s="105"/>
      <c r="H117" s="105"/>
      <c r="K117" s="146"/>
    </row>
    <row r="118" spans="1:11" s="2" customFormat="1" ht="14.25">
      <c r="A118" s="233" t="s">
        <v>101</v>
      </c>
      <c r="B118" s="233"/>
      <c r="C118" s="233"/>
      <c r="D118" s="233"/>
      <c r="E118" s="233"/>
      <c r="F118" s="233"/>
      <c r="K118" s="148"/>
    </row>
    <row r="119" s="2" customFormat="1" ht="12.75">
      <c r="K119" s="148"/>
    </row>
    <row r="120" spans="1:11" s="2" customFormat="1" ht="12.75">
      <c r="A120" s="147" t="s">
        <v>102</v>
      </c>
      <c r="K120" s="148"/>
    </row>
    <row r="121" s="2" customFormat="1" ht="12.75">
      <c r="K121" s="148"/>
    </row>
    <row r="122" s="2" customFormat="1" ht="12.75">
      <c r="K122" s="148"/>
    </row>
    <row r="123" s="2" customFormat="1" ht="12.75">
      <c r="K123" s="148"/>
    </row>
    <row r="124" s="2" customFormat="1" ht="12.75">
      <c r="K124" s="148"/>
    </row>
    <row r="125" s="2" customFormat="1" ht="12.75">
      <c r="K125" s="148"/>
    </row>
    <row r="126" s="2" customFormat="1" ht="12.75">
      <c r="K126" s="148"/>
    </row>
    <row r="127" s="2" customFormat="1" ht="12.75">
      <c r="K127" s="148"/>
    </row>
    <row r="128" s="2" customFormat="1" ht="12.75">
      <c r="K128" s="148"/>
    </row>
    <row r="129" s="2" customFormat="1" ht="12.75">
      <c r="K129" s="148"/>
    </row>
    <row r="130" s="2" customFormat="1" ht="12.75">
      <c r="K130" s="148"/>
    </row>
    <row r="131" s="2" customFormat="1" ht="12.75">
      <c r="K131" s="148"/>
    </row>
    <row r="132" s="2" customFormat="1" ht="12.75">
      <c r="K132" s="148"/>
    </row>
    <row r="133" s="2" customFormat="1" ht="12.75">
      <c r="K133" s="148"/>
    </row>
    <row r="134" s="2" customFormat="1" ht="12.75">
      <c r="K134" s="148"/>
    </row>
    <row r="135" s="2" customFormat="1" ht="12.75">
      <c r="K135" s="148"/>
    </row>
    <row r="136" s="2" customFormat="1" ht="12.75">
      <c r="K136" s="148"/>
    </row>
    <row r="137" s="2" customFormat="1" ht="12.75">
      <c r="K137" s="148"/>
    </row>
    <row r="138" s="2" customFormat="1" ht="12.75">
      <c r="K138" s="148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18:F118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zoomScale="80" zoomScaleNormal="80" zoomScalePageLayoutView="0" workbookViewId="0" topLeftCell="A1">
      <pane xSplit="1" ySplit="2" topLeftCell="F1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24" sqref="N12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50" t="s">
        <v>167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5" s="6" customFormat="1" ht="78.75" customHeight="1" thickBot="1">
      <c r="A2" s="188" t="s">
        <v>0</v>
      </c>
      <c r="B2" s="254" t="s">
        <v>180</v>
      </c>
      <c r="C2" s="255"/>
      <c r="D2" s="256"/>
      <c r="E2" s="255" t="s">
        <v>181</v>
      </c>
      <c r="F2" s="255"/>
      <c r="G2" s="255"/>
      <c r="H2" s="254" t="s">
        <v>182</v>
      </c>
      <c r="I2" s="255"/>
      <c r="J2" s="256"/>
      <c r="K2" s="254" t="s">
        <v>183</v>
      </c>
      <c r="L2" s="255"/>
      <c r="M2" s="256"/>
      <c r="N2" s="50" t="s">
        <v>10</v>
      </c>
      <c r="O2" s="23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4"/>
    </row>
    <row r="4" spans="1:15" s="7" customFormat="1" ht="49.5" customHeight="1" thickBot="1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7" customFormat="1" ht="19.5" customHeight="1" thickBot="1">
      <c r="A5" s="4" t="s">
        <v>113</v>
      </c>
      <c r="B5" s="53"/>
      <c r="C5" s="10"/>
      <c r="D5" s="63">
        <f>O5/4</f>
        <v>9500</v>
      </c>
      <c r="E5" s="53"/>
      <c r="F5" s="10"/>
      <c r="G5" s="63">
        <f>O5/4</f>
        <v>9500</v>
      </c>
      <c r="H5" s="53"/>
      <c r="I5" s="10"/>
      <c r="J5" s="63">
        <f>O5/4</f>
        <v>9500</v>
      </c>
      <c r="K5" s="53"/>
      <c r="L5" s="10"/>
      <c r="M5" s="63">
        <f>O5/4</f>
        <v>9500</v>
      </c>
      <c r="N5" s="54">
        <f>M5+J5+G5+D5</f>
        <v>38000</v>
      </c>
      <c r="O5" s="17">
        <v>38000</v>
      </c>
    </row>
    <row r="6" spans="1:15" s="6" customFormat="1" ht="14.25" customHeight="1">
      <c r="A6" s="62" t="s">
        <v>38</v>
      </c>
      <c r="B6" s="33"/>
      <c r="C6" s="8"/>
      <c r="D6" s="63">
        <f>O6/4</f>
        <v>43529.76</v>
      </c>
      <c r="E6" s="50"/>
      <c r="F6" s="8"/>
      <c r="G6" s="63">
        <f>O6/4</f>
        <v>43529.76</v>
      </c>
      <c r="H6" s="33"/>
      <c r="I6" s="8"/>
      <c r="J6" s="63">
        <f>O6/4</f>
        <v>43529.76</v>
      </c>
      <c r="K6" s="33"/>
      <c r="L6" s="8"/>
      <c r="M6" s="63">
        <f>O6/4</f>
        <v>43529.76</v>
      </c>
      <c r="N6" s="54">
        <f>M6+J6+G6+D6</f>
        <v>174119.04</v>
      </c>
      <c r="O6" s="17">
        <v>174119.04</v>
      </c>
    </row>
    <row r="7" spans="1:15" s="6" customFormat="1" ht="30">
      <c r="A7" s="62" t="s">
        <v>45</v>
      </c>
      <c r="B7" s="33"/>
      <c r="C7" s="8"/>
      <c r="D7" s="63">
        <f aca="true" t="shared" si="0" ref="D7:D28">O7/4</f>
        <v>23397.25</v>
      </c>
      <c r="E7" s="50"/>
      <c r="F7" s="8"/>
      <c r="G7" s="63">
        <f aca="true" t="shared" si="1" ref="G7:G28">O7/4</f>
        <v>23397.25</v>
      </c>
      <c r="H7" s="33"/>
      <c r="I7" s="8"/>
      <c r="J7" s="63">
        <f aca="true" t="shared" si="2" ref="J7:J28">O7/4</f>
        <v>23397.25</v>
      </c>
      <c r="K7" s="33"/>
      <c r="L7" s="8"/>
      <c r="M7" s="63">
        <f aca="true" t="shared" si="3" ref="M7:M28">O7/4</f>
        <v>23397.25</v>
      </c>
      <c r="N7" s="54">
        <f aca="true" t="shared" si="4" ref="N7:N60">M7+J7+G7+D7</f>
        <v>93589</v>
      </c>
      <c r="O7" s="17">
        <v>93588.98</v>
      </c>
    </row>
    <row r="8" spans="1:15" s="6" customFormat="1" ht="15">
      <c r="A8" s="61" t="s">
        <v>57</v>
      </c>
      <c r="B8" s="33"/>
      <c r="C8" s="8"/>
      <c r="D8" s="63">
        <f t="shared" si="0"/>
        <v>11607.94</v>
      </c>
      <c r="E8" s="50"/>
      <c r="F8" s="8"/>
      <c r="G8" s="63">
        <f t="shared" si="1"/>
        <v>11607.94</v>
      </c>
      <c r="H8" s="33"/>
      <c r="I8" s="8"/>
      <c r="J8" s="63">
        <f t="shared" si="2"/>
        <v>11607.94</v>
      </c>
      <c r="K8" s="33"/>
      <c r="L8" s="8"/>
      <c r="M8" s="63">
        <f t="shared" si="3"/>
        <v>11607.94</v>
      </c>
      <c r="N8" s="54">
        <f t="shared" si="4"/>
        <v>46431.76</v>
      </c>
      <c r="O8" s="17">
        <v>46431.74</v>
      </c>
    </row>
    <row r="9" spans="1:15" s="6" customFormat="1" ht="15">
      <c r="A9" s="61" t="s">
        <v>59</v>
      </c>
      <c r="B9" s="33"/>
      <c r="C9" s="8"/>
      <c r="D9" s="63">
        <f t="shared" si="0"/>
        <v>37725.79</v>
      </c>
      <c r="E9" s="50"/>
      <c r="F9" s="8"/>
      <c r="G9" s="63">
        <f t="shared" si="1"/>
        <v>37725.79</v>
      </c>
      <c r="H9" s="33"/>
      <c r="I9" s="8"/>
      <c r="J9" s="63">
        <f t="shared" si="2"/>
        <v>37725.79</v>
      </c>
      <c r="K9" s="33"/>
      <c r="L9" s="8"/>
      <c r="M9" s="63">
        <f t="shared" si="3"/>
        <v>37725.79</v>
      </c>
      <c r="N9" s="54">
        <f t="shared" si="4"/>
        <v>150903.16</v>
      </c>
      <c r="O9" s="17">
        <v>150903.17</v>
      </c>
    </row>
    <row r="10" spans="1:15" s="6" customFormat="1" ht="15">
      <c r="A10" s="61" t="s">
        <v>106</v>
      </c>
      <c r="B10" s="33"/>
      <c r="C10" s="8"/>
      <c r="D10" s="63">
        <f t="shared" si="0"/>
        <v>24485.49</v>
      </c>
      <c r="E10" s="50"/>
      <c r="F10" s="8"/>
      <c r="G10" s="63">
        <f t="shared" si="1"/>
        <v>24485.49</v>
      </c>
      <c r="H10" s="33"/>
      <c r="I10" s="8"/>
      <c r="J10" s="63">
        <f t="shared" si="2"/>
        <v>24485.49</v>
      </c>
      <c r="K10" s="33"/>
      <c r="L10" s="8"/>
      <c r="M10" s="63">
        <f t="shared" si="3"/>
        <v>24485.49</v>
      </c>
      <c r="N10" s="54">
        <f t="shared" si="4"/>
        <v>97941.96</v>
      </c>
      <c r="O10" s="17">
        <v>97941.96</v>
      </c>
    </row>
    <row r="11" spans="1:15" s="6" customFormat="1" ht="45">
      <c r="A11" s="61" t="s">
        <v>107</v>
      </c>
      <c r="B11" s="33"/>
      <c r="C11" s="8"/>
      <c r="D11" s="63">
        <f t="shared" si="0"/>
        <v>0</v>
      </c>
      <c r="E11" s="50"/>
      <c r="F11" s="8"/>
      <c r="G11" s="63">
        <f t="shared" si="1"/>
        <v>0</v>
      </c>
      <c r="H11" s="33"/>
      <c r="I11" s="8"/>
      <c r="J11" s="63">
        <f t="shared" si="2"/>
        <v>0</v>
      </c>
      <c r="K11" s="33"/>
      <c r="L11" s="8"/>
      <c r="M11" s="63"/>
      <c r="N11" s="54">
        <f t="shared" si="4"/>
        <v>0</v>
      </c>
      <c r="O11" s="17"/>
    </row>
    <row r="12" spans="1:15" s="6" customFormat="1" ht="15">
      <c r="A12" s="191" t="s">
        <v>202</v>
      </c>
      <c r="B12" s="33"/>
      <c r="C12" s="8"/>
      <c r="D12" s="63">
        <f t="shared" si="0"/>
        <v>0</v>
      </c>
      <c r="E12" s="185" t="s">
        <v>203</v>
      </c>
      <c r="F12" s="186">
        <v>41547</v>
      </c>
      <c r="G12" s="184">
        <v>3739.36</v>
      </c>
      <c r="H12" s="33"/>
      <c r="I12" s="8"/>
      <c r="J12" s="63">
        <f t="shared" si="2"/>
        <v>0</v>
      </c>
      <c r="K12" s="33"/>
      <c r="L12" s="8"/>
      <c r="M12" s="63">
        <f t="shared" si="3"/>
        <v>0</v>
      </c>
      <c r="N12" s="54">
        <f t="shared" si="4"/>
        <v>3739.36</v>
      </c>
      <c r="O12" s="17"/>
    </row>
    <row r="13" spans="1:15" s="6" customFormat="1" ht="15">
      <c r="A13" s="139" t="s">
        <v>204</v>
      </c>
      <c r="B13" s="33"/>
      <c r="C13" s="8"/>
      <c r="D13" s="63">
        <f t="shared" si="0"/>
        <v>0</v>
      </c>
      <c r="E13" s="185" t="s">
        <v>203</v>
      </c>
      <c r="F13" s="186">
        <v>41547</v>
      </c>
      <c r="G13" s="184">
        <v>3664.25</v>
      </c>
      <c r="H13" s="33"/>
      <c r="I13" s="8"/>
      <c r="J13" s="63">
        <f t="shared" si="2"/>
        <v>0</v>
      </c>
      <c r="K13" s="33"/>
      <c r="L13" s="8"/>
      <c r="M13" s="63">
        <f t="shared" si="3"/>
        <v>0</v>
      </c>
      <c r="N13" s="54">
        <f t="shared" si="4"/>
        <v>3664.25</v>
      </c>
      <c r="O13" s="17"/>
    </row>
    <row r="14" spans="1:15" s="6" customFormat="1" ht="15">
      <c r="A14" s="139" t="s">
        <v>130</v>
      </c>
      <c r="B14" s="33"/>
      <c r="C14" s="8"/>
      <c r="D14" s="63">
        <f t="shared" si="0"/>
        <v>0</v>
      </c>
      <c r="E14" s="192"/>
      <c r="F14" s="186"/>
      <c r="G14" s="63">
        <f t="shared" si="1"/>
        <v>0</v>
      </c>
      <c r="H14" s="33"/>
      <c r="I14" s="8"/>
      <c r="J14" s="63">
        <f t="shared" si="2"/>
        <v>0</v>
      </c>
      <c r="K14" s="33"/>
      <c r="L14" s="8"/>
      <c r="M14" s="63">
        <f t="shared" si="3"/>
        <v>0</v>
      </c>
      <c r="N14" s="54">
        <f t="shared" si="4"/>
        <v>0</v>
      </c>
      <c r="O14" s="17"/>
    </row>
    <row r="15" spans="1:15" s="6" customFormat="1" ht="15">
      <c r="A15" s="139" t="s">
        <v>131</v>
      </c>
      <c r="B15" s="33"/>
      <c r="C15" s="8"/>
      <c r="D15" s="63">
        <f t="shared" si="0"/>
        <v>0</v>
      </c>
      <c r="E15" s="192"/>
      <c r="F15" s="186"/>
      <c r="G15" s="63">
        <f t="shared" si="1"/>
        <v>0</v>
      </c>
      <c r="H15" s="33"/>
      <c r="I15" s="8"/>
      <c r="J15" s="63">
        <f t="shared" si="2"/>
        <v>0</v>
      </c>
      <c r="K15" s="33"/>
      <c r="L15" s="8"/>
      <c r="M15" s="63">
        <f t="shared" si="3"/>
        <v>0</v>
      </c>
      <c r="N15" s="54">
        <f t="shared" si="4"/>
        <v>0</v>
      </c>
      <c r="O15" s="17"/>
    </row>
    <row r="16" spans="1:15" s="6" customFormat="1" ht="15">
      <c r="A16" s="139" t="s">
        <v>132</v>
      </c>
      <c r="B16" s="33"/>
      <c r="C16" s="8"/>
      <c r="D16" s="63">
        <f t="shared" si="0"/>
        <v>0</v>
      </c>
      <c r="E16" s="185" t="s">
        <v>203</v>
      </c>
      <c r="F16" s="186">
        <v>41547</v>
      </c>
      <c r="G16" s="184">
        <v>6999.99</v>
      </c>
      <c r="H16" s="33"/>
      <c r="I16" s="8"/>
      <c r="J16" s="63">
        <f t="shared" si="2"/>
        <v>0</v>
      </c>
      <c r="K16" s="33"/>
      <c r="L16" s="8"/>
      <c r="M16" s="63">
        <f t="shared" si="3"/>
        <v>0</v>
      </c>
      <c r="N16" s="54">
        <f t="shared" si="4"/>
        <v>6999.99</v>
      </c>
      <c r="O16" s="17"/>
    </row>
    <row r="17" spans="1:15" s="6" customFormat="1" ht="45">
      <c r="A17" s="61" t="s">
        <v>108</v>
      </c>
      <c r="B17" s="33"/>
      <c r="C17" s="8"/>
      <c r="D17" s="63">
        <f t="shared" si="0"/>
        <v>0</v>
      </c>
      <c r="E17" s="185" t="s">
        <v>207</v>
      </c>
      <c r="F17" s="186">
        <v>41569</v>
      </c>
      <c r="G17" s="184">
        <v>9350</v>
      </c>
      <c r="H17" s="33"/>
      <c r="I17" s="8"/>
      <c r="J17" s="63">
        <f t="shared" si="2"/>
        <v>0</v>
      </c>
      <c r="K17" s="33"/>
      <c r="L17" s="8"/>
      <c r="M17" s="63">
        <v>0</v>
      </c>
      <c r="N17" s="54">
        <f t="shared" si="4"/>
        <v>9350</v>
      </c>
      <c r="O17" s="17"/>
    </row>
    <row r="18" spans="1:15" s="6" customFormat="1" ht="15">
      <c r="A18" s="61" t="s">
        <v>109</v>
      </c>
      <c r="B18" s="33"/>
      <c r="C18" s="8"/>
      <c r="D18" s="63">
        <f t="shared" si="0"/>
        <v>28475.72</v>
      </c>
      <c r="E18" s="50"/>
      <c r="F18" s="8"/>
      <c r="G18" s="63">
        <f t="shared" si="1"/>
        <v>28475.72</v>
      </c>
      <c r="H18" s="33"/>
      <c r="I18" s="8"/>
      <c r="J18" s="63">
        <f t="shared" si="2"/>
        <v>28475.72</v>
      </c>
      <c r="K18" s="33"/>
      <c r="L18" s="8"/>
      <c r="M18" s="63">
        <f t="shared" si="3"/>
        <v>28475.72</v>
      </c>
      <c r="N18" s="54">
        <f t="shared" si="4"/>
        <v>113902.88</v>
      </c>
      <c r="O18" s="17">
        <v>113902.87</v>
      </c>
    </row>
    <row r="19" spans="1:15" s="6" customFormat="1" ht="15">
      <c r="A19" s="61" t="s">
        <v>110</v>
      </c>
      <c r="B19" s="33"/>
      <c r="C19" s="8"/>
      <c r="D19" s="63">
        <f t="shared" si="0"/>
        <v>60397.54</v>
      </c>
      <c r="E19" s="50"/>
      <c r="F19" s="8"/>
      <c r="G19" s="63">
        <f t="shared" si="1"/>
        <v>60397.54</v>
      </c>
      <c r="H19" s="33"/>
      <c r="I19" s="8"/>
      <c r="J19" s="63">
        <f t="shared" si="2"/>
        <v>60397.54</v>
      </c>
      <c r="K19" s="33"/>
      <c r="L19" s="8"/>
      <c r="M19" s="63">
        <f t="shared" si="3"/>
        <v>60397.54</v>
      </c>
      <c r="N19" s="54">
        <f t="shared" si="4"/>
        <v>241590.16</v>
      </c>
      <c r="O19" s="17">
        <v>241590.17</v>
      </c>
    </row>
    <row r="20" spans="1:15" s="6" customFormat="1" ht="30">
      <c r="A20" s="61" t="s">
        <v>61</v>
      </c>
      <c r="B20" s="33"/>
      <c r="C20" s="8"/>
      <c r="D20" s="63">
        <f t="shared" si="0"/>
        <v>433.43</v>
      </c>
      <c r="E20" s="50"/>
      <c r="F20" s="8"/>
      <c r="G20" s="63">
        <f t="shared" si="1"/>
        <v>433.43</v>
      </c>
      <c r="H20" s="33"/>
      <c r="I20" s="8"/>
      <c r="J20" s="63">
        <f t="shared" si="2"/>
        <v>433.43</v>
      </c>
      <c r="K20" s="33"/>
      <c r="L20" s="8"/>
      <c r="M20" s="63">
        <f t="shared" si="3"/>
        <v>433.43</v>
      </c>
      <c r="N20" s="54">
        <f t="shared" si="4"/>
        <v>1733.72</v>
      </c>
      <c r="O20" s="17">
        <v>1733.72</v>
      </c>
    </row>
    <row r="21" spans="1:15" s="6" customFormat="1" ht="30">
      <c r="A21" s="61" t="s">
        <v>63</v>
      </c>
      <c r="B21" s="33"/>
      <c r="C21" s="8"/>
      <c r="D21" s="63">
        <f t="shared" si="0"/>
        <v>433.43</v>
      </c>
      <c r="E21" s="50"/>
      <c r="F21" s="8"/>
      <c r="G21" s="63">
        <f t="shared" si="1"/>
        <v>433.43</v>
      </c>
      <c r="H21" s="33"/>
      <c r="I21" s="8"/>
      <c r="J21" s="63">
        <f t="shared" si="2"/>
        <v>433.43</v>
      </c>
      <c r="K21" s="33"/>
      <c r="L21" s="8"/>
      <c r="M21" s="63">
        <f t="shared" si="3"/>
        <v>433.43</v>
      </c>
      <c r="N21" s="54">
        <f t="shared" si="4"/>
        <v>1733.72</v>
      </c>
      <c r="O21" s="17">
        <v>1733.72</v>
      </c>
    </row>
    <row r="22" spans="1:15" s="6" customFormat="1" ht="15">
      <c r="A22" s="61" t="s">
        <v>64</v>
      </c>
      <c r="B22" s="33"/>
      <c r="C22" s="8"/>
      <c r="D22" s="63">
        <f t="shared" si="0"/>
        <v>2737.03</v>
      </c>
      <c r="E22" s="50"/>
      <c r="F22" s="8"/>
      <c r="G22" s="63">
        <f t="shared" si="1"/>
        <v>2737.03</v>
      </c>
      <c r="H22" s="33"/>
      <c r="I22" s="8"/>
      <c r="J22" s="63">
        <f t="shared" si="2"/>
        <v>2737.03</v>
      </c>
      <c r="K22" s="33"/>
      <c r="L22" s="8"/>
      <c r="M22" s="63">
        <f t="shared" si="3"/>
        <v>2737.03</v>
      </c>
      <c r="N22" s="54">
        <f t="shared" si="4"/>
        <v>10948.12</v>
      </c>
      <c r="O22" s="17">
        <v>10948.1</v>
      </c>
    </row>
    <row r="23" spans="1:15" s="218" customFormat="1" ht="30">
      <c r="A23" s="209" t="s">
        <v>140</v>
      </c>
      <c r="B23" s="210"/>
      <c r="C23" s="211"/>
      <c r="D23" s="212">
        <f t="shared" si="0"/>
        <v>0</v>
      </c>
      <c r="E23" s="213" t="s">
        <v>203</v>
      </c>
      <c r="F23" s="214">
        <v>41547</v>
      </c>
      <c r="G23" s="215">
        <v>3100.59</v>
      </c>
      <c r="H23" s="210"/>
      <c r="I23" s="211"/>
      <c r="J23" s="212">
        <f t="shared" si="2"/>
        <v>0</v>
      </c>
      <c r="K23" s="210"/>
      <c r="L23" s="211"/>
      <c r="M23" s="212">
        <f t="shared" si="3"/>
        <v>0</v>
      </c>
      <c r="N23" s="216">
        <f t="shared" si="4"/>
        <v>3100.59</v>
      </c>
      <c r="O23" s="217"/>
    </row>
    <row r="24" spans="1:15" s="218" customFormat="1" ht="15">
      <c r="A24" s="209" t="s">
        <v>116</v>
      </c>
      <c r="B24" s="210"/>
      <c r="C24" s="211"/>
      <c r="D24" s="212">
        <f t="shared" si="0"/>
        <v>0</v>
      </c>
      <c r="E24" s="213" t="s">
        <v>203</v>
      </c>
      <c r="F24" s="214">
        <v>41547</v>
      </c>
      <c r="G24" s="215">
        <v>10948.11</v>
      </c>
      <c r="H24" s="210"/>
      <c r="I24" s="211"/>
      <c r="J24" s="212">
        <f t="shared" si="2"/>
        <v>0</v>
      </c>
      <c r="K24" s="210"/>
      <c r="L24" s="211"/>
      <c r="M24" s="212">
        <f t="shared" si="3"/>
        <v>0</v>
      </c>
      <c r="N24" s="216">
        <f t="shared" si="4"/>
        <v>10948.11</v>
      </c>
      <c r="O24" s="217"/>
    </row>
    <row r="25" spans="1:15" s="6" customFormat="1" ht="30">
      <c r="A25" s="61" t="s">
        <v>112</v>
      </c>
      <c r="B25" s="33"/>
      <c r="C25" s="8"/>
      <c r="D25" s="63">
        <f t="shared" si="0"/>
        <v>3264.73</v>
      </c>
      <c r="E25" s="50"/>
      <c r="F25" s="8"/>
      <c r="G25" s="63">
        <f t="shared" si="1"/>
        <v>3264.73</v>
      </c>
      <c r="H25" s="33"/>
      <c r="I25" s="8"/>
      <c r="J25" s="63">
        <f t="shared" si="2"/>
        <v>3264.73</v>
      </c>
      <c r="K25" s="33"/>
      <c r="L25" s="8"/>
      <c r="M25" s="63">
        <f t="shared" si="3"/>
        <v>3264.73</v>
      </c>
      <c r="N25" s="54">
        <f t="shared" si="4"/>
        <v>13058.92</v>
      </c>
      <c r="O25" s="17">
        <v>13058.93</v>
      </c>
    </row>
    <row r="26" spans="1:15" s="12" customFormat="1" ht="15">
      <c r="A26" s="61" t="s">
        <v>67</v>
      </c>
      <c r="B26" s="34"/>
      <c r="C26" s="30"/>
      <c r="D26" s="63">
        <f t="shared" si="0"/>
        <v>725.5</v>
      </c>
      <c r="E26" s="51"/>
      <c r="F26" s="30"/>
      <c r="G26" s="63">
        <f t="shared" si="1"/>
        <v>725.5</v>
      </c>
      <c r="H26" s="34"/>
      <c r="I26" s="30"/>
      <c r="J26" s="63">
        <f t="shared" si="2"/>
        <v>725.5</v>
      </c>
      <c r="K26" s="34"/>
      <c r="L26" s="30"/>
      <c r="M26" s="63">
        <f t="shared" si="3"/>
        <v>725.5</v>
      </c>
      <c r="N26" s="54">
        <f t="shared" si="4"/>
        <v>2902</v>
      </c>
      <c r="O26" s="17">
        <v>2901.98</v>
      </c>
    </row>
    <row r="27" spans="1:15" s="6" customFormat="1" ht="15">
      <c r="A27" s="61" t="s">
        <v>69</v>
      </c>
      <c r="B27" s="33"/>
      <c r="C27" s="8"/>
      <c r="D27" s="63">
        <f t="shared" si="0"/>
        <v>386.17</v>
      </c>
      <c r="E27" s="50"/>
      <c r="F27" s="8"/>
      <c r="G27" s="63">
        <f t="shared" si="1"/>
        <v>386.17</v>
      </c>
      <c r="H27" s="33"/>
      <c r="I27" s="8"/>
      <c r="J27" s="63">
        <f t="shared" si="2"/>
        <v>386.17</v>
      </c>
      <c r="K27" s="33"/>
      <c r="L27" s="8"/>
      <c r="M27" s="63">
        <f t="shared" si="3"/>
        <v>386.17</v>
      </c>
      <c r="N27" s="54">
        <f t="shared" si="4"/>
        <v>1544.68</v>
      </c>
      <c r="O27" s="17">
        <v>1544.69</v>
      </c>
    </row>
    <row r="28" spans="1:15" s="9" customFormat="1" ht="30">
      <c r="A28" s="60" t="s">
        <v>71</v>
      </c>
      <c r="B28" s="35"/>
      <c r="C28" s="31"/>
      <c r="D28" s="63">
        <f t="shared" si="0"/>
        <v>0</v>
      </c>
      <c r="E28" s="52"/>
      <c r="F28" s="31"/>
      <c r="G28" s="63">
        <f t="shared" si="1"/>
        <v>0</v>
      </c>
      <c r="H28" s="35"/>
      <c r="I28" s="31"/>
      <c r="J28" s="63">
        <f t="shared" si="2"/>
        <v>0</v>
      </c>
      <c r="K28" s="35"/>
      <c r="L28" s="31"/>
      <c r="M28" s="63">
        <f t="shared" si="3"/>
        <v>0</v>
      </c>
      <c r="N28" s="54">
        <f t="shared" si="4"/>
        <v>0</v>
      </c>
      <c r="O28" s="17"/>
    </row>
    <row r="29" spans="1:15" s="6" customFormat="1" ht="15">
      <c r="A29" s="61" t="s">
        <v>72</v>
      </c>
      <c r="B29" s="33"/>
      <c r="C29" s="8"/>
      <c r="D29" s="63"/>
      <c r="E29" s="50"/>
      <c r="F29" s="8"/>
      <c r="G29" s="19"/>
      <c r="H29" s="33"/>
      <c r="I29" s="8"/>
      <c r="J29" s="40"/>
      <c r="K29" s="33"/>
      <c r="L29" s="8"/>
      <c r="M29" s="40"/>
      <c r="N29" s="54">
        <f t="shared" si="4"/>
        <v>0</v>
      </c>
      <c r="O29" s="17"/>
    </row>
    <row r="30" spans="1:15" s="6" customFormat="1" ht="15">
      <c r="A30" s="14" t="s">
        <v>75</v>
      </c>
      <c r="B30" s="185" t="s">
        <v>170</v>
      </c>
      <c r="C30" s="186">
        <v>41402</v>
      </c>
      <c r="D30" s="184">
        <v>276.61</v>
      </c>
      <c r="E30" s="185" t="s">
        <v>185</v>
      </c>
      <c r="F30" s="186">
        <v>41509</v>
      </c>
      <c r="G30" s="184">
        <v>276.61</v>
      </c>
      <c r="H30" s="33"/>
      <c r="I30" s="8"/>
      <c r="J30" s="40"/>
      <c r="K30" s="207">
        <v>50</v>
      </c>
      <c r="L30" s="208">
        <v>41759</v>
      </c>
      <c r="M30" s="40">
        <v>276.61</v>
      </c>
      <c r="N30" s="54">
        <f t="shared" si="4"/>
        <v>829.83</v>
      </c>
      <c r="O30" s="17"/>
    </row>
    <row r="31" spans="1:15" s="6" customFormat="1" ht="15">
      <c r="A31" s="242" t="s">
        <v>76</v>
      </c>
      <c r="B31" s="185" t="s">
        <v>172</v>
      </c>
      <c r="C31" s="186">
        <v>41411</v>
      </c>
      <c r="D31" s="184">
        <v>390.07</v>
      </c>
      <c r="E31" s="185" t="s">
        <v>194</v>
      </c>
      <c r="F31" s="186">
        <v>41537</v>
      </c>
      <c r="G31" s="184">
        <v>390.07</v>
      </c>
      <c r="H31" s="33"/>
      <c r="I31" s="8"/>
      <c r="J31" s="40"/>
      <c r="K31" s="33"/>
      <c r="L31" s="8"/>
      <c r="M31" s="40"/>
      <c r="N31" s="54">
        <f t="shared" si="4"/>
        <v>780.14</v>
      </c>
      <c r="O31" s="17"/>
    </row>
    <row r="32" spans="1:15" s="6" customFormat="1" ht="15">
      <c r="A32" s="243"/>
      <c r="B32" s="185" t="s">
        <v>177</v>
      </c>
      <c r="C32" s="186">
        <v>41481</v>
      </c>
      <c r="D32" s="184">
        <v>780.12</v>
      </c>
      <c r="E32" s="50"/>
      <c r="F32" s="8"/>
      <c r="G32" s="19"/>
      <c r="H32" s="33"/>
      <c r="I32" s="8"/>
      <c r="J32" s="40"/>
      <c r="K32" s="33"/>
      <c r="L32" s="8"/>
      <c r="M32" s="40"/>
      <c r="N32" s="54">
        <f t="shared" si="4"/>
        <v>780.12</v>
      </c>
      <c r="O32" s="17"/>
    </row>
    <row r="33" spans="1:15" s="6" customFormat="1" ht="15">
      <c r="A33" s="5" t="s">
        <v>142</v>
      </c>
      <c r="B33" s="185" t="s">
        <v>168</v>
      </c>
      <c r="C33" s="186">
        <v>41439</v>
      </c>
      <c r="D33" s="184">
        <v>13202.64</v>
      </c>
      <c r="E33" s="50"/>
      <c r="F33" s="8"/>
      <c r="G33" s="19"/>
      <c r="H33" s="33"/>
      <c r="I33" s="8"/>
      <c r="J33" s="40"/>
      <c r="K33" s="33"/>
      <c r="L33" s="8"/>
      <c r="M33" s="40"/>
      <c r="N33" s="54">
        <f t="shared" si="4"/>
        <v>13202.64</v>
      </c>
      <c r="O33" s="17"/>
    </row>
    <row r="34" spans="1:15" s="6" customFormat="1" ht="15">
      <c r="A34" s="14" t="s">
        <v>78</v>
      </c>
      <c r="B34" s="185" t="s">
        <v>168</v>
      </c>
      <c r="C34" s="186">
        <v>41439</v>
      </c>
      <c r="D34" s="184">
        <v>1486.7</v>
      </c>
      <c r="E34" s="50"/>
      <c r="F34" s="8"/>
      <c r="G34" s="19"/>
      <c r="H34" s="33"/>
      <c r="I34" s="8"/>
      <c r="J34" s="40"/>
      <c r="K34" s="33"/>
      <c r="L34" s="8"/>
      <c r="M34" s="40"/>
      <c r="N34" s="54">
        <f t="shared" si="4"/>
        <v>1486.7</v>
      </c>
      <c r="O34" s="17"/>
    </row>
    <row r="35" spans="1:15" s="6" customFormat="1" ht="15">
      <c r="A35" s="14" t="s">
        <v>79</v>
      </c>
      <c r="B35" s="185" t="s">
        <v>164</v>
      </c>
      <c r="C35" s="186">
        <v>41425</v>
      </c>
      <c r="D35" s="184">
        <v>4971.09</v>
      </c>
      <c r="E35" s="50"/>
      <c r="F35" s="8"/>
      <c r="G35" s="19"/>
      <c r="H35" s="33"/>
      <c r="I35" s="8"/>
      <c r="J35" s="40"/>
      <c r="K35" s="33"/>
      <c r="L35" s="8"/>
      <c r="M35" s="40"/>
      <c r="N35" s="54">
        <f t="shared" si="4"/>
        <v>4971.09</v>
      </c>
      <c r="O35" s="17"/>
    </row>
    <row r="36" spans="1:15" s="6" customFormat="1" ht="15">
      <c r="A36" s="14" t="s">
        <v>80</v>
      </c>
      <c r="B36" s="185" t="s">
        <v>164</v>
      </c>
      <c r="C36" s="186">
        <v>41425</v>
      </c>
      <c r="D36" s="184">
        <v>780.14</v>
      </c>
      <c r="E36" s="50"/>
      <c r="F36" s="8"/>
      <c r="G36" s="19"/>
      <c r="H36" s="33"/>
      <c r="I36" s="8"/>
      <c r="J36" s="40"/>
      <c r="K36" s="33"/>
      <c r="L36" s="8"/>
      <c r="M36" s="40"/>
      <c r="N36" s="54">
        <f t="shared" si="4"/>
        <v>780.14</v>
      </c>
      <c r="O36" s="17"/>
    </row>
    <row r="37" spans="1:15" s="6" customFormat="1" ht="15">
      <c r="A37" s="14" t="s">
        <v>81</v>
      </c>
      <c r="B37" s="185" t="s">
        <v>168</v>
      </c>
      <c r="C37" s="186">
        <v>41439</v>
      </c>
      <c r="D37" s="184">
        <v>743.32</v>
      </c>
      <c r="E37" s="50"/>
      <c r="F37" s="8"/>
      <c r="G37" s="19"/>
      <c r="H37" s="33"/>
      <c r="I37" s="8"/>
      <c r="J37" s="40"/>
      <c r="K37" s="33"/>
      <c r="L37" s="8"/>
      <c r="M37" s="40"/>
      <c r="N37" s="54">
        <f t="shared" si="4"/>
        <v>743.32</v>
      </c>
      <c r="O37" s="17"/>
    </row>
    <row r="38" spans="1:15" s="6" customFormat="1" ht="15">
      <c r="A38" s="14" t="s">
        <v>82</v>
      </c>
      <c r="B38" s="33"/>
      <c r="C38" s="8"/>
      <c r="D38" s="63"/>
      <c r="E38" s="50"/>
      <c r="F38" s="8"/>
      <c r="G38" s="19"/>
      <c r="H38" s="33"/>
      <c r="I38" s="8"/>
      <c r="J38" s="40"/>
      <c r="K38" s="33"/>
      <c r="L38" s="8"/>
      <c r="M38" s="40"/>
      <c r="N38" s="54">
        <f t="shared" si="4"/>
        <v>0</v>
      </c>
      <c r="O38" s="17"/>
    </row>
    <row r="39" spans="1:15" s="7" customFormat="1" ht="25.5">
      <c r="A39" s="14" t="s">
        <v>83</v>
      </c>
      <c r="B39" s="185" t="s">
        <v>164</v>
      </c>
      <c r="C39" s="186">
        <v>41425</v>
      </c>
      <c r="D39" s="184">
        <v>4533.38</v>
      </c>
      <c r="E39" s="53"/>
      <c r="F39" s="10"/>
      <c r="G39" s="20"/>
      <c r="H39" s="36"/>
      <c r="I39" s="10"/>
      <c r="J39" s="41"/>
      <c r="K39" s="36"/>
      <c r="L39" s="10"/>
      <c r="M39" s="41"/>
      <c r="N39" s="54">
        <f t="shared" si="4"/>
        <v>4533.38</v>
      </c>
      <c r="O39" s="17"/>
    </row>
    <row r="40" spans="1:15" s="7" customFormat="1" ht="15">
      <c r="A40" s="14" t="s">
        <v>84</v>
      </c>
      <c r="B40" s="36"/>
      <c r="C40" s="10"/>
      <c r="D40" s="63"/>
      <c r="E40" s="185" t="s">
        <v>196</v>
      </c>
      <c r="F40" s="186">
        <v>41544</v>
      </c>
      <c r="G40" s="184">
        <v>5142.55</v>
      </c>
      <c r="H40" s="36"/>
      <c r="I40" s="10"/>
      <c r="J40" s="41"/>
      <c r="K40" s="36"/>
      <c r="L40" s="10"/>
      <c r="M40" s="41"/>
      <c r="N40" s="54">
        <f t="shared" si="4"/>
        <v>5142.55</v>
      </c>
      <c r="O40" s="17"/>
    </row>
    <row r="41" spans="1:15" s="7" customFormat="1" ht="15">
      <c r="A41" s="205" t="s">
        <v>143</v>
      </c>
      <c r="B41" s="36"/>
      <c r="C41" s="10"/>
      <c r="D41" s="63"/>
      <c r="E41" s="53"/>
      <c r="F41" s="10"/>
      <c r="G41" s="20"/>
      <c r="H41" s="65">
        <v>1</v>
      </c>
      <c r="I41" s="206">
        <v>41649</v>
      </c>
      <c r="J41" s="184">
        <v>5915.12</v>
      </c>
      <c r="K41" s="36"/>
      <c r="L41" s="10"/>
      <c r="M41" s="41"/>
      <c r="N41" s="54">
        <f t="shared" si="4"/>
        <v>5915.12</v>
      </c>
      <c r="O41" s="17"/>
    </row>
    <row r="42" spans="1:15" s="7" customFormat="1" ht="30">
      <c r="A42" s="61" t="s">
        <v>86</v>
      </c>
      <c r="B42" s="36"/>
      <c r="C42" s="10"/>
      <c r="D42" s="63"/>
      <c r="E42" s="53"/>
      <c r="F42" s="10"/>
      <c r="G42" s="63"/>
      <c r="H42" s="36"/>
      <c r="I42" s="10"/>
      <c r="J42" s="63"/>
      <c r="K42" s="36"/>
      <c r="L42" s="10"/>
      <c r="M42" s="63"/>
      <c r="N42" s="54">
        <f t="shared" si="4"/>
        <v>0</v>
      </c>
      <c r="O42" s="17"/>
    </row>
    <row r="43" spans="1:15" s="7" customFormat="1" ht="15">
      <c r="A43" s="5" t="s">
        <v>144</v>
      </c>
      <c r="B43" s="185" t="s">
        <v>168</v>
      </c>
      <c r="C43" s="186">
        <v>41439</v>
      </c>
      <c r="D43" s="184">
        <v>2300.67</v>
      </c>
      <c r="E43" s="53"/>
      <c r="F43" s="10"/>
      <c r="G43" s="63"/>
      <c r="H43" s="36"/>
      <c r="I43" s="10"/>
      <c r="J43" s="63"/>
      <c r="K43" s="36"/>
      <c r="L43" s="10"/>
      <c r="M43" s="63"/>
      <c r="N43" s="54">
        <f t="shared" si="4"/>
        <v>2300.67</v>
      </c>
      <c r="O43" s="17"/>
    </row>
    <row r="44" spans="1:15" s="7" customFormat="1" ht="15">
      <c r="A44" s="205" t="s">
        <v>146</v>
      </c>
      <c r="B44" s="36"/>
      <c r="C44" s="10"/>
      <c r="D44" s="63"/>
      <c r="E44" s="53"/>
      <c r="F44" s="10"/>
      <c r="G44" s="63"/>
      <c r="H44" s="65">
        <v>1</v>
      </c>
      <c r="I44" s="206">
        <v>41649</v>
      </c>
      <c r="J44" s="184">
        <v>321.07</v>
      </c>
      <c r="K44" s="36"/>
      <c r="L44" s="10"/>
      <c r="M44" s="63"/>
      <c r="N44" s="54">
        <f t="shared" si="4"/>
        <v>321.07</v>
      </c>
      <c r="O44" s="17"/>
    </row>
    <row r="45" spans="1:15" s="7" customFormat="1" ht="15">
      <c r="A45" s="61" t="s">
        <v>87</v>
      </c>
      <c r="B45" s="36"/>
      <c r="C45" s="10"/>
      <c r="D45" s="63"/>
      <c r="E45" s="53"/>
      <c r="F45" s="10"/>
      <c r="G45" s="63"/>
      <c r="H45" s="36"/>
      <c r="I45" s="10"/>
      <c r="J45" s="63"/>
      <c r="K45" s="36"/>
      <c r="L45" s="10"/>
      <c r="M45" s="63"/>
      <c r="N45" s="54">
        <f t="shared" si="4"/>
        <v>0</v>
      </c>
      <c r="O45" s="17"/>
    </row>
    <row r="46" spans="1:15" s="7" customFormat="1" ht="25.5">
      <c r="A46" s="242" t="s">
        <v>88</v>
      </c>
      <c r="B46" s="182">
        <v>107</v>
      </c>
      <c r="C46" s="183">
        <v>41402</v>
      </c>
      <c r="D46" s="184">
        <v>86.34</v>
      </c>
      <c r="E46" s="185" t="s">
        <v>184</v>
      </c>
      <c r="F46" s="186">
        <v>41509</v>
      </c>
      <c r="G46" s="184">
        <v>86.34</v>
      </c>
      <c r="H46" s="185" t="s">
        <v>224</v>
      </c>
      <c r="I46" s="186" t="s">
        <v>228</v>
      </c>
      <c r="J46" s="184">
        <v>86.34</v>
      </c>
      <c r="K46" s="185" t="s">
        <v>237</v>
      </c>
      <c r="L46" s="186">
        <v>41677</v>
      </c>
      <c r="M46" s="184">
        <v>86.34</v>
      </c>
      <c r="N46" s="54">
        <f t="shared" si="4"/>
        <v>345.36</v>
      </c>
      <c r="O46" s="17"/>
    </row>
    <row r="47" spans="1:15" s="7" customFormat="1" ht="15">
      <c r="A47" s="247"/>
      <c r="B47" s="185" t="s">
        <v>160</v>
      </c>
      <c r="C47" s="186">
        <v>41418</v>
      </c>
      <c r="D47" s="184">
        <v>86.34</v>
      </c>
      <c r="E47" s="185" t="s">
        <v>195</v>
      </c>
      <c r="F47" s="186">
        <v>41537</v>
      </c>
      <c r="G47" s="184">
        <v>86.34</v>
      </c>
      <c r="H47" s="185" t="s">
        <v>236</v>
      </c>
      <c r="I47" s="186">
        <v>41656</v>
      </c>
      <c r="J47" s="184">
        <v>86.34</v>
      </c>
      <c r="K47" s="185" t="s">
        <v>244</v>
      </c>
      <c r="L47" s="186">
        <v>41692</v>
      </c>
      <c r="M47" s="184">
        <v>86.34</v>
      </c>
      <c r="N47" s="54">
        <f t="shared" si="4"/>
        <v>345.36</v>
      </c>
      <c r="O47" s="17"/>
    </row>
    <row r="48" spans="1:15" s="7" customFormat="1" ht="15">
      <c r="A48" s="247"/>
      <c r="B48" s="185" t="s">
        <v>176</v>
      </c>
      <c r="C48" s="186">
        <v>41486</v>
      </c>
      <c r="D48" s="184">
        <v>86.34</v>
      </c>
      <c r="E48" s="185" t="s">
        <v>199</v>
      </c>
      <c r="F48" s="186">
        <v>41558</v>
      </c>
      <c r="G48" s="184">
        <v>86.34</v>
      </c>
      <c r="H48" s="36"/>
      <c r="I48" s="10"/>
      <c r="J48" s="63"/>
      <c r="K48" s="185" t="s">
        <v>248</v>
      </c>
      <c r="L48" s="186">
        <v>41712</v>
      </c>
      <c r="M48" s="184">
        <v>86.34</v>
      </c>
      <c r="N48" s="54">
        <f t="shared" si="4"/>
        <v>259.02</v>
      </c>
      <c r="O48" s="17"/>
    </row>
    <row r="49" spans="1:15" s="7" customFormat="1" ht="15">
      <c r="A49" s="247"/>
      <c r="B49" s="185"/>
      <c r="C49" s="186"/>
      <c r="D49" s="184"/>
      <c r="E49" s="185" t="s">
        <v>203</v>
      </c>
      <c r="F49" s="186">
        <v>41547</v>
      </c>
      <c r="G49" s="184">
        <v>86.34</v>
      </c>
      <c r="H49" s="36"/>
      <c r="I49" s="10"/>
      <c r="J49" s="63"/>
      <c r="K49" s="185" t="s">
        <v>254</v>
      </c>
      <c r="L49" s="186">
        <v>41726</v>
      </c>
      <c r="M49" s="184">
        <v>86.34</v>
      </c>
      <c r="N49" s="54">
        <f t="shared" si="4"/>
        <v>172.68</v>
      </c>
      <c r="O49" s="17"/>
    </row>
    <row r="50" spans="1:15" s="7" customFormat="1" ht="15">
      <c r="A50" s="247"/>
      <c r="B50" s="185"/>
      <c r="C50" s="186"/>
      <c r="D50" s="184"/>
      <c r="E50" s="192"/>
      <c r="F50" s="186"/>
      <c r="G50" s="184"/>
      <c r="H50" s="36"/>
      <c r="I50" s="10"/>
      <c r="J50" s="63"/>
      <c r="K50" s="185" t="s">
        <v>259</v>
      </c>
      <c r="L50" s="186">
        <v>41747</v>
      </c>
      <c r="M50" s="184">
        <v>86.34</v>
      </c>
      <c r="N50" s="54">
        <f t="shared" si="4"/>
        <v>86.34</v>
      </c>
      <c r="O50" s="17"/>
    </row>
    <row r="51" spans="1:15" s="7" customFormat="1" ht="15">
      <c r="A51" s="243"/>
      <c r="B51" s="185"/>
      <c r="C51" s="186"/>
      <c r="D51" s="184"/>
      <c r="E51" s="192"/>
      <c r="F51" s="186"/>
      <c r="G51" s="184"/>
      <c r="H51" s="36"/>
      <c r="I51" s="10"/>
      <c r="J51" s="63"/>
      <c r="K51" s="185" t="s">
        <v>260</v>
      </c>
      <c r="L51" s="186">
        <v>41759</v>
      </c>
      <c r="M51" s="184">
        <v>86.34</v>
      </c>
      <c r="N51" s="54">
        <f t="shared" si="4"/>
        <v>86.34</v>
      </c>
      <c r="O51" s="17"/>
    </row>
    <row r="52" spans="1:15" s="7" customFormat="1" ht="15">
      <c r="A52" s="14" t="s">
        <v>245</v>
      </c>
      <c r="B52" s="36"/>
      <c r="C52" s="10"/>
      <c r="D52" s="63"/>
      <c r="E52" s="53"/>
      <c r="F52" s="10"/>
      <c r="G52" s="63"/>
      <c r="H52" s="36"/>
      <c r="I52" s="10"/>
      <c r="J52" s="63"/>
      <c r="K52" s="185" t="s">
        <v>246</v>
      </c>
      <c r="L52" s="186">
        <v>41705</v>
      </c>
      <c r="M52" s="184">
        <v>12184.58</v>
      </c>
      <c r="N52" s="54">
        <f t="shared" si="4"/>
        <v>12184.58</v>
      </c>
      <c r="O52" s="17"/>
    </row>
    <row r="53" spans="1:15" s="7" customFormat="1" ht="15">
      <c r="A53" s="14" t="s">
        <v>90</v>
      </c>
      <c r="B53" s="36"/>
      <c r="C53" s="10"/>
      <c r="D53" s="63"/>
      <c r="E53" s="53"/>
      <c r="F53" s="10"/>
      <c r="G53" s="63"/>
      <c r="H53" s="36"/>
      <c r="I53" s="10"/>
      <c r="J53" s="63"/>
      <c r="K53" s="185" t="s">
        <v>253</v>
      </c>
      <c r="L53" s="186">
        <v>41719</v>
      </c>
      <c r="M53" s="63">
        <v>777.03</v>
      </c>
      <c r="N53" s="54">
        <f t="shared" si="4"/>
        <v>777.03</v>
      </c>
      <c r="O53" s="17"/>
    </row>
    <row r="54" spans="1:15" s="7" customFormat="1" ht="15">
      <c r="A54" s="5" t="s">
        <v>93</v>
      </c>
      <c r="B54" s="36"/>
      <c r="C54" s="10"/>
      <c r="D54" s="63"/>
      <c r="E54" s="185" t="s">
        <v>198</v>
      </c>
      <c r="F54" s="186">
        <v>41551</v>
      </c>
      <c r="G54" s="184">
        <v>3911.31</v>
      </c>
      <c r="H54" s="185" t="s">
        <v>234</v>
      </c>
      <c r="I54" s="186">
        <v>41639</v>
      </c>
      <c r="J54" s="184">
        <v>1303.77</v>
      </c>
      <c r="K54" s="36"/>
      <c r="L54" s="10"/>
      <c r="M54" s="63"/>
      <c r="N54" s="54">
        <f t="shared" si="4"/>
        <v>5215.08</v>
      </c>
      <c r="O54" s="17"/>
    </row>
    <row r="55" spans="1:15" s="7" customFormat="1" ht="15">
      <c r="A55" s="61" t="s">
        <v>94</v>
      </c>
      <c r="B55" s="36"/>
      <c r="C55" s="10"/>
      <c r="D55" s="63"/>
      <c r="E55" s="53"/>
      <c r="F55" s="10"/>
      <c r="G55" s="63"/>
      <c r="H55" s="36"/>
      <c r="I55" s="10"/>
      <c r="J55" s="63"/>
      <c r="K55" s="36"/>
      <c r="L55" s="10"/>
      <c r="M55" s="63"/>
      <c r="N55" s="54">
        <f t="shared" si="4"/>
        <v>0</v>
      </c>
      <c r="O55" s="17"/>
    </row>
    <row r="56" spans="1:15" s="7" customFormat="1" ht="25.5">
      <c r="A56" s="14" t="s">
        <v>95</v>
      </c>
      <c r="B56" s="36"/>
      <c r="C56" s="10"/>
      <c r="D56" s="63"/>
      <c r="E56" s="53"/>
      <c r="F56" s="10"/>
      <c r="G56" s="63"/>
      <c r="H56" s="185" t="s">
        <v>224</v>
      </c>
      <c r="I56" s="186" t="s">
        <v>227</v>
      </c>
      <c r="J56" s="184">
        <v>932.26</v>
      </c>
      <c r="K56" s="36"/>
      <c r="L56" s="10"/>
      <c r="M56" s="63"/>
      <c r="N56" s="54">
        <f t="shared" si="4"/>
        <v>932.26</v>
      </c>
      <c r="O56" s="17"/>
    </row>
    <row r="57" spans="1:15" s="7" customFormat="1" ht="15.75" thickBot="1">
      <c r="A57" s="14" t="s">
        <v>96</v>
      </c>
      <c r="B57" s="36"/>
      <c r="C57" s="10"/>
      <c r="D57" s="63"/>
      <c r="E57" s="53"/>
      <c r="F57" s="10"/>
      <c r="G57" s="63"/>
      <c r="H57" s="36"/>
      <c r="I57" s="10"/>
      <c r="J57" s="63"/>
      <c r="K57" s="36"/>
      <c r="L57" s="10"/>
      <c r="M57" s="63"/>
      <c r="N57" s="54">
        <f t="shared" si="4"/>
        <v>0</v>
      </c>
      <c r="O57" s="17"/>
    </row>
    <row r="58" spans="1:15" s="7" customFormat="1" ht="19.5" thickBot="1">
      <c r="A58" s="4" t="s">
        <v>99</v>
      </c>
      <c r="B58" s="10"/>
      <c r="C58" s="10"/>
      <c r="D58" s="63">
        <f>O58/4</f>
        <v>25297.52</v>
      </c>
      <c r="E58" s="10"/>
      <c r="F58" s="10"/>
      <c r="G58" s="63">
        <f>O58/4</f>
        <v>25297.52</v>
      </c>
      <c r="H58" s="10"/>
      <c r="I58" s="10"/>
      <c r="J58" s="63">
        <f>O58/4</f>
        <v>25297.52</v>
      </c>
      <c r="K58" s="10"/>
      <c r="L58" s="10"/>
      <c r="M58" s="63">
        <f>O58/4</f>
        <v>25297.52</v>
      </c>
      <c r="N58" s="54">
        <f t="shared" si="4"/>
        <v>101190.08</v>
      </c>
      <c r="O58" s="101">
        <v>101190.06</v>
      </c>
    </row>
    <row r="59" spans="1:15" s="6" customFormat="1" ht="20.25" thickBot="1">
      <c r="A59" s="46" t="s">
        <v>4</v>
      </c>
      <c r="B59" s="106"/>
      <c r="C59" s="107"/>
      <c r="D59" s="110">
        <f>SUM(D6:D58)</f>
        <v>292621.06</v>
      </c>
      <c r="E59" s="108"/>
      <c r="F59" s="107"/>
      <c r="G59" s="110">
        <f>SUM(G6:G58)</f>
        <v>310765.5</v>
      </c>
      <c r="H59" s="109"/>
      <c r="I59" s="107"/>
      <c r="J59" s="110">
        <f>SUM(J6:J58)</f>
        <v>271542.2</v>
      </c>
      <c r="K59" s="109"/>
      <c r="L59" s="107"/>
      <c r="M59" s="110">
        <f>SUM(M6:M58)</f>
        <v>276653.56</v>
      </c>
      <c r="N59" s="54">
        <f t="shared" si="4"/>
        <v>1151582.32</v>
      </c>
      <c r="O59" s="26">
        <f>SUM(O6:O57)</f>
        <v>950399.07</v>
      </c>
    </row>
    <row r="60" spans="1:15" s="11" customFormat="1" ht="20.25" hidden="1" thickBot="1">
      <c r="A60" s="47" t="s">
        <v>2</v>
      </c>
      <c r="B60" s="75"/>
      <c r="C60" s="76"/>
      <c r="D60" s="77"/>
      <c r="E60" s="78"/>
      <c r="F60" s="76"/>
      <c r="G60" s="79"/>
      <c r="H60" s="75"/>
      <c r="I60" s="76"/>
      <c r="J60" s="77"/>
      <c r="K60" s="75"/>
      <c r="L60" s="76"/>
      <c r="M60" s="77"/>
      <c r="N60" s="54">
        <f t="shared" si="4"/>
        <v>0</v>
      </c>
      <c r="O60" s="27"/>
    </row>
    <row r="61" spans="1:15" s="13" customFormat="1" ht="39.75" customHeight="1" thickBot="1">
      <c r="A61" s="244" t="s">
        <v>3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8"/>
    </row>
    <row r="62" spans="1:15" s="7" customFormat="1" ht="15" customHeight="1">
      <c r="A62" s="187" t="s">
        <v>169</v>
      </c>
      <c r="B62" s="257" t="s">
        <v>168</v>
      </c>
      <c r="C62" s="259">
        <v>41439</v>
      </c>
      <c r="D62" s="261">
        <v>21764</v>
      </c>
      <c r="E62" s="53"/>
      <c r="F62" s="10"/>
      <c r="G62" s="20"/>
      <c r="H62" s="36"/>
      <c r="I62" s="10"/>
      <c r="J62" s="41"/>
      <c r="K62" s="36"/>
      <c r="L62" s="10"/>
      <c r="M62" s="41"/>
      <c r="N62" s="53"/>
      <c r="O62" s="64"/>
    </row>
    <row r="63" spans="1:15" s="7" customFormat="1" ht="12.75">
      <c r="A63" s="187" t="s">
        <v>155</v>
      </c>
      <c r="B63" s="258"/>
      <c r="C63" s="260"/>
      <c r="D63" s="262"/>
      <c r="E63" s="66"/>
      <c r="F63" s="74"/>
      <c r="G63" s="41"/>
      <c r="H63" s="53"/>
      <c r="I63" s="74"/>
      <c r="J63" s="41"/>
      <c r="K63" s="53"/>
      <c r="L63" s="74"/>
      <c r="M63" s="41"/>
      <c r="N63" s="53"/>
      <c r="O63" s="64"/>
    </row>
    <row r="64" spans="1:15" s="7" customFormat="1" ht="15">
      <c r="A64" s="187" t="s">
        <v>156</v>
      </c>
      <c r="B64" s="185" t="s">
        <v>175</v>
      </c>
      <c r="C64" s="186">
        <v>41474</v>
      </c>
      <c r="D64" s="184">
        <v>4662</v>
      </c>
      <c r="E64" s="66"/>
      <c r="F64" s="74"/>
      <c r="G64" s="41"/>
      <c r="H64" s="53"/>
      <c r="I64" s="74"/>
      <c r="J64" s="41"/>
      <c r="K64" s="53"/>
      <c r="L64" s="74"/>
      <c r="M64" s="41"/>
      <c r="N64" s="53"/>
      <c r="O64" s="64"/>
    </row>
    <row r="65" spans="1:15" s="7" customFormat="1" ht="16.5" customHeight="1" thickBot="1">
      <c r="A65" s="187" t="s">
        <v>157</v>
      </c>
      <c r="B65" s="66"/>
      <c r="C65" s="74"/>
      <c r="D65" s="41"/>
      <c r="E65" s="66"/>
      <c r="F65" s="74"/>
      <c r="G65" s="41"/>
      <c r="H65" s="53"/>
      <c r="I65" s="74"/>
      <c r="J65" s="41"/>
      <c r="K65" s="53">
        <v>42</v>
      </c>
      <c r="L65" s="206">
        <v>41740</v>
      </c>
      <c r="M65" s="63">
        <v>288399</v>
      </c>
      <c r="N65" s="53"/>
      <c r="O65" s="64"/>
    </row>
    <row r="66" spans="1:15" s="85" customFormat="1" ht="20.25" thickBot="1">
      <c r="A66" s="80" t="s">
        <v>4</v>
      </c>
      <c r="B66" s="81"/>
      <c r="C66" s="92"/>
      <c r="D66" s="92">
        <f>SUM(D62:D65)</f>
        <v>26426</v>
      </c>
      <c r="E66" s="92"/>
      <c r="F66" s="92"/>
      <c r="G66" s="92">
        <f>SUM(G62:G65)</f>
        <v>0</v>
      </c>
      <c r="H66" s="92"/>
      <c r="I66" s="92"/>
      <c r="J66" s="92">
        <f>SUM(J62:J65)</f>
        <v>0</v>
      </c>
      <c r="K66" s="92"/>
      <c r="L66" s="92"/>
      <c r="M66" s="92">
        <f>SUM(M62:M65)</f>
        <v>288399</v>
      </c>
      <c r="N66" s="54">
        <f>M66+J66+G66+D66</f>
        <v>314825</v>
      </c>
      <c r="O66" s="84">
        <f>M66+J66+G66+D66</f>
        <v>314825</v>
      </c>
    </row>
    <row r="67" spans="1:15" s="7" customFormat="1" ht="42" customHeight="1">
      <c r="A67" s="244" t="s">
        <v>28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6"/>
      <c r="O67" s="18"/>
    </row>
    <row r="68" spans="1:15" s="7" customFormat="1" ht="15">
      <c r="A68" s="44" t="s">
        <v>161</v>
      </c>
      <c r="B68" s="185" t="s">
        <v>160</v>
      </c>
      <c r="C68" s="186">
        <v>41418</v>
      </c>
      <c r="D68" s="184">
        <v>237.28</v>
      </c>
      <c r="E68" s="25"/>
      <c r="F68" s="1"/>
      <c r="G68" s="18"/>
      <c r="H68" s="37"/>
      <c r="I68" s="1"/>
      <c r="J68" s="42"/>
      <c r="K68" s="37"/>
      <c r="L68" s="1"/>
      <c r="M68" s="42"/>
      <c r="N68" s="53"/>
      <c r="O68" s="25"/>
    </row>
    <row r="69" spans="1:15" s="7" customFormat="1" ht="15">
      <c r="A69" s="44" t="s">
        <v>163</v>
      </c>
      <c r="B69" s="185" t="s">
        <v>162</v>
      </c>
      <c r="C69" s="186">
        <v>41425</v>
      </c>
      <c r="D69" s="184">
        <v>58.87</v>
      </c>
      <c r="E69" s="53"/>
      <c r="F69" s="10"/>
      <c r="G69" s="20"/>
      <c r="H69" s="36"/>
      <c r="I69" s="10"/>
      <c r="J69" s="41"/>
      <c r="K69" s="36"/>
      <c r="L69" s="10"/>
      <c r="M69" s="41"/>
      <c r="N69" s="53"/>
      <c r="O69" s="25"/>
    </row>
    <row r="70" spans="1:15" s="7" customFormat="1" ht="15">
      <c r="A70" s="14" t="s">
        <v>165</v>
      </c>
      <c r="B70" s="185" t="s">
        <v>164</v>
      </c>
      <c r="C70" s="186">
        <v>41425</v>
      </c>
      <c r="D70" s="184">
        <v>743.35</v>
      </c>
      <c r="E70" s="53"/>
      <c r="F70" s="10"/>
      <c r="G70" s="20"/>
      <c r="H70" s="36"/>
      <c r="I70" s="10"/>
      <c r="J70" s="41"/>
      <c r="K70" s="36"/>
      <c r="L70" s="10"/>
      <c r="M70" s="41"/>
      <c r="N70" s="53"/>
      <c r="O70" s="25"/>
    </row>
    <row r="71" spans="1:15" s="7" customFormat="1" ht="15">
      <c r="A71" s="5" t="s">
        <v>166</v>
      </c>
      <c r="B71" s="185" t="s">
        <v>164</v>
      </c>
      <c r="C71" s="186">
        <v>41425</v>
      </c>
      <c r="D71" s="184">
        <v>440.64</v>
      </c>
      <c r="E71" s="53"/>
      <c r="F71" s="10"/>
      <c r="G71" s="20"/>
      <c r="H71" s="36"/>
      <c r="I71" s="10"/>
      <c r="J71" s="41"/>
      <c r="K71" s="36"/>
      <c r="L71" s="10"/>
      <c r="M71" s="41"/>
      <c r="N71" s="53"/>
      <c r="O71" s="25"/>
    </row>
    <row r="72" spans="1:15" s="7" customFormat="1" ht="15">
      <c r="A72" s="44" t="s">
        <v>171</v>
      </c>
      <c r="B72" s="185" t="s">
        <v>170</v>
      </c>
      <c r="C72" s="186">
        <v>41402</v>
      </c>
      <c r="D72" s="184">
        <v>715.77</v>
      </c>
      <c r="E72" s="53"/>
      <c r="F72" s="10"/>
      <c r="G72" s="20"/>
      <c r="H72" s="36"/>
      <c r="I72" s="10"/>
      <c r="J72" s="41"/>
      <c r="K72" s="36">
        <v>50</v>
      </c>
      <c r="L72" s="183">
        <v>41759</v>
      </c>
      <c r="M72" s="40">
        <v>688.69</v>
      </c>
      <c r="N72" s="53"/>
      <c r="O72" s="25"/>
    </row>
    <row r="73" spans="1:15" s="7" customFormat="1" ht="15">
      <c r="A73" s="44" t="s">
        <v>173</v>
      </c>
      <c r="B73" s="185" t="s">
        <v>174</v>
      </c>
      <c r="C73" s="186">
        <v>41467</v>
      </c>
      <c r="D73" s="184">
        <v>542.58</v>
      </c>
      <c r="E73" s="53"/>
      <c r="F73" s="10"/>
      <c r="G73" s="20"/>
      <c r="H73" s="36"/>
      <c r="I73" s="10"/>
      <c r="J73" s="41"/>
      <c r="K73" s="36"/>
      <c r="L73" s="10"/>
      <c r="M73" s="41"/>
      <c r="N73" s="53"/>
      <c r="O73" s="25"/>
    </row>
    <row r="74" spans="1:15" s="7" customFormat="1" ht="15">
      <c r="A74" s="44" t="s">
        <v>178</v>
      </c>
      <c r="B74" s="185" t="s">
        <v>177</v>
      </c>
      <c r="C74" s="186">
        <v>41481</v>
      </c>
      <c r="D74" s="184">
        <v>1560.23</v>
      </c>
      <c r="E74" s="53"/>
      <c r="F74" s="10"/>
      <c r="G74" s="20"/>
      <c r="H74" s="36"/>
      <c r="I74" s="10"/>
      <c r="J74" s="41"/>
      <c r="K74" s="36"/>
      <c r="L74" s="10"/>
      <c r="M74" s="41"/>
      <c r="N74" s="53"/>
      <c r="O74" s="25"/>
    </row>
    <row r="75" spans="1:15" s="7" customFormat="1" ht="15">
      <c r="A75" s="44" t="s">
        <v>179</v>
      </c>
      <c r="B75" s="185" t="s">
        <v>177</v>
      </c>
      <c r="C75" s="186">
        <v>41481</v>
      </c>
      <c r="D75" s="184">
        <v>314.52</v>
      </c>
      <c r="E75" s="53"/>
      <c r="F75" s="10"/>
      <c r="G75" s="20"/>
      <c r="H75" s="36"/>
      <c r="I75" s="10"/>
      <c r="J75" s="41"/>
      <c r="K75" s="36"/>
      <c r="L75" s="10"/>
      <c r="M75" s="41"/>
      <c r="N75" s="53"/>
      <c r="O75" s="25"/>
    </row>
    <row r="76" spans="1:15" s="7" customFormat="1" ht="15">
      <c r="A76" s="44" t="s">
        <v>186</v>
      </c>
      <c r="B76" s="36"/>
      <c r="C76" s="10"/>
      <c r="D76" s="41"/>
      <c r="E76" s="185" t="s">
        <v>185</v>
      </c>
      <c r="F76" s="186">
        <v>41509</v>
      </c>
      <c r="G76" s="184">
        <v>276.61</v>
      </c>
      <c r="H76" s="36"/>
      <c r="I76" s="10"/>
      <c r="J76" s="41"/>
      <c r="K76" s="36"/>
      <c r="L76" s="10"/>
      <c r="M76" s="41"/>
      <c r="N76" s="53"/>
      <c r="O76" s="25"/>
    </row>
    <row r="77" spans="1:15" s="7" customFormat="1" ht="15">
      <c r="A77" s="44" t="s">
        <v>187</v>
      </c>
      <c r="B77" s="36"/>
      <c r="C77" s="10"/>
      <c r="D77" s="41"/>
      <c r="E77" s="185" t="s">
        <v>185</v>
      </c>
      <c r="F77" s="186">
        <v>41509</v>
      </c>
      <c r="G77" s="184">
        <v>3471.96</v>
      </c>
      <c r="H77" s="36"/>
      <c r="I77" s="10"/>
      <c r="J77" s="41"/>
      <c r="K77" s="36"/>
      <c r="L77" s="10"/>
      <c r="M77" s="41"/>
      <c r="N77" s="53"/>
      <c r="O77" s="25"/>
    </row>
    <row r="78" spans="1:15" s="7" customFormat="1" ht="15">
      <c r="A78" s="44" t="s">
        <v>188</v>
      </c>
      <c r="B78" s="36"/>
      <c r="C78" s="10"/>
      <c r="D78" s="41"/>
      <c r="E78" s="185" t="s">
        <v>189</v>
      </c>
      <c r="F78" s="186">
        <v>41516</v>
      </c>
      <c r="G78" s="184">
        <v>3100.59</v>
      </c>
      <c r="H78" s="36"/>
      <c r="I78" s="10"/>
      <c r="J78" s="41"/>
      <c r="K78" s="36"/>
      <c r="L78" s="10"/>
      <c r="M78" s="41"/>
      <c r="N78" s="53"/>
      <c r="O78" s="25"/>
    </row>
    <row r="79" spans="1:15" s="7" customFormat="1" ht="15">
      <c r="A79" s="45" t="s">
        <v>190</v>
      </c>
      <c r="B79" s="36"/>
      <c r="C79" s="10"/>
      <c r="D79" s="41"/>
      <c r="E79" s="185" t="s">
        <v>191</v>
      </c>
      <c r="F79" s="186">
        <v>41516</v>
      </c>
      <c r="G79" s="184">
        <v>371.67</v>
      </c>
      <c r="H79" s="36"/>
      <c r="I79" s="10"/>
      <c r="J79" s="41"/>
      <c r="K79" s="36"/>
      <c r="L79" s="10"/>
      <c r="M79" s="41"/>
      <c r="N79" s="53"/>
      <c r="O79" s="25"/>
    </row>
    <row r="80" spans="1:15" s="7" customFormat="1" ht="15">
      <c r="A80" s="45" t="s">
        <v>192</v>
      </c>
      <c r="B80" s="36"/>
      <c r="C80" s="10"/>
      <c r="D80" s="41"/>
      <c r="E80" s="185" t="s">
        <v>193</v>
      </c>
      <c r="F80" s="186">
        <v>41530</v>
      </c>
      <c r="G80" s="184">
        <v>2557.08</v>
      </c>
      <c r="H80" s="65"/>
      <c r="I80" s="74"/>
      <c r="J80" s="55"/>
      <c r="K80" s="65"/>
      <c r="L80" s="74"/>
      <c r="M80" s="55"/>
      <c r="N80" s="53"/>
      <c r="O80" s="25"/>
    </row>
    <row r="81" spans="1:15" s="7" customFormat="1" ht="15">
      <c r="A81" s="44" t="s">
        <v>197</v>
      </c>
      <c r="B81" s="36"/>
      <c r="C81" s="10"/>
      <c r="D81" s="41"/>
      <c r="E81" s="185" t="s">
        <v>196</v>
      </c>
      <c r="F81" s="186">
        <v>41544</v>
      </c>
      <c r="G81" s="184">
        <v>688.69</v>
      </c>
      <c r="H81" s="65"/>
      <c r="I81" s="74"/>
      <c r="J81" s="55"/>
      <c r="K81" s="65"/>
      <c r="L81" s="74"/>
      <c r="M81" s="55"/>
      <c r="N81" s="53"/>
      <c r="O81" s="25"/>
    </row>
    <row r="82" spans="1:15" s="7" customFormat="1" ht="15">
      <c r="A82" s="44" t="s">
        <v>161</v>
      </c>
      <c r="B82" s="65"/>
      <c r="C82" s="74"/>
      <c r="D82" s="55"/>
      <c r="E82" s="185" t="s">
        <v>199</v>
      </c>
      <c r="F82" s="186">
        <v>41558</v>
      </c>
      <c r="G82" s="184">
        <v>237.28</v>
      </c>
      <c r="H82" s="65"/>
      <c r="I82" s="74"/>
      <c r="J82" s="55"/>
      <c r="K82" s="65"/>
      <c r="L82" s="74"/>
      <c r="M82" s="55"/>
      <c r="N82" s="53"/>
      <c r="O82" s="25"/>
    </row>
    <row r="83" spans="1:15" s="7" customFormat="1" ht="15">
      <c r="A83" s="44" t="s">
        <v>200</v>
      </c>
      <c r="B83" s="65"/>
      <c r="C83" s="74"/>
      <c r="D83" s="55"/>
      <c r="E83" s="185" t="s">
        <v>201</v>
      </c>
      <c r="F83" s="186">
        <v>41558</v>
      </c>
      <c r="G83" s="184">
        <v>1113.62</v>
      </c>
      <c r="H83" s="65"/>
      <c r="I83" s="74"/>
      <c r="J83" s="55"/>
      <c r="K83" s="65"/>
      <c r="L83" s="74"/>
      <c r="M83" s="55"/>
      <c r="N83" s="53"/>
      <c r="O83" s="25"/>
    </row>
    <row r="84" spans="1:15" s="7" customFormat="1" ht="15">
      <c r="A84" s="44" t="s">
        <v>205</v>
      </c>
      <c r="B84" s="65"/>
      <c r="C84" s="74"/>
      <c r="D84" s="55"/>
      <c r="E84" s="185" t="s">
        <v>206</v>
      </c>
      <c r="F84" s="186">
        <v>41555</v>
      </c>
      <c r="G84" s="184">
        <v>4500</v>
      </c>
      <c r="H84" s="65"/>
      <c r="I84" s="74"/>
      <c r="J84" s="55"/>
      <c r="K84" s="65"/>
      <c r="L84" s="74"/>
      <c r="M84" s="55"/>
      <c r="N84" s="53"/>
      <c r="O84" s="25"/>
    </row>
    <row r="85" spans="1:15" s="7" customFormat="1" ht="15">
      <c r="A85" s="44" t="s">
        <v>261</v>
      </c>
      <c r="B85" s="65"/>
      <c r="C85" s="74"/>
      <c r="D85" s="55"/>
      <c r="E85" s="192" t="s">
        <v>262</v>
      </c>
      <c r="F85" s="186">
        <v>41506</v>
      </c>
      <c r="G85" s="204">
        <v>282.64</v>
      </c>
      <c r="H85" s="65"/>
      <c r="I85" s="74"/>
      <c r="J85" s="55"/>
      <c r="K85" s="65"/>
      <c r="L85" s="74"/>
      <c r="M85" s="55"/>
      <c r="N85" s="53"/>
      <c r="O85" s="25"/>
    </row>
    <row r="86" spans="1:15" s="7" customFormat="1" ht="15">
      <c r="A86" s="44" t="s">
        <v>263</v>
      </c>
      <c r="B86" s="65"/>
      <c r="C86" s="74"/>
      <c r="D86" s="55"/>
      <c r="E86" s="192"/>
      <c r="F86" s="186"/>
      <c r="G86" s="204"/>
      <c r="H86" s="65">
        <v>371</v>
      </c>
      <c r="I86" s="206">
        <v>41484</v>
      </c>
      <c r="J86" s="219">
        <v>300</v>
      </c>
      <c r="K86" s="65"/>
      <c r="L86" s="74"/>
      <c r="M86" s="55"/>
      <c r="N86" s="53"/>
      <c r="O86" s="25"/>
    </row>
    <row r="87" spans="1:15" s="7" customFormat="1" ht="15">
      <c r="A87" s="44" t="s">
        <v>264</v>
      </c>
      <c r="B87" s="65"/>
      <c r="C87" s="74"/>
      <c r="D87" s="55"/>
      <c r="E87" s="192"/>
      <c r="F87" s="186"/>
      <c r="G87" s="204"/>
      <c r="H87" s="65">
        <v>536</v>
      </c>
      <c r="I87" s="206">
        <v>41534</v>
      </c>
      <c r="J87" s="219">
        <v>260</v>
      </c>
      <c r="K87" s="65"/>
      <c r="L87" s="74"/>
      <c r="M87" s="55"/>
      <c r="N87" s="53"/>
      <c r="O87" s="25"/>
    </row>
    <row r="88" spans="1:15" s="7" customFormat="1" ht="25.5">
      <c r="A88" s="14" t="s">
        <v>165</v>
      </c>
      <c r="B88" s="65"/>
      <c r="C88" s="74"/>
      <c r="D88" s="55"/>
      <c r="E88" s="192"/>
      <c r="F88" s="186"/>
      <c r="G88" s="204"/>
      <c r="H88" s="185" t="s">
        <v>224</v>
      </c>
      <c r="I88" s="186" t="s">
        <v>225</v>
      </c>
      <c r="J88" s="184">
        <v>743.35</v>
      </c>
      <c r="K88" s="65"/>
      <c r="L88" s="74"/>
      <c r="M88" s="55"/>
      <c r="N88" s="53"/>
      <c r="O88" s="25"/>
    </row>
    <row r="89" spans="1:15" s="7" customFormat="1" ht="25.5">
      <c r="A89" s="44" t="s">
        <v>226</v>
      </c>
      <c r="B89" s="65"/>
      <c r="C89" s="74"/>
      <c r="D89" s="55"/>
      <c r="E89" s="192"/>
      <c r="F89" s="186"/>
      <c r="G89" s="204"/>
      <c r="H89" s="185" t="s">
        <v>224</v>
      </c>
      <c r="I89" s="186" t="s">
        <v>225</v>
      </c>
      <c r="J89" s="184">
        <v>371.67</v>
      </c>
      <c r="K89" s="65"/>
      <c r="L89" s="74"/>
      <c r="M89" s="55"/>
      <c r="N89" s="53"/>
      <c r="O89" s="25"/>
    </row>
    <row r="90" spans="1:15" s="7" customFormat="1" ht="25.5">
      <c r="A90" s="44" t="s">
        <v>229</v>
      </c>
      <c r="B90" s="65"/>
      <c r="C90" s="74"/>
      <c r="D90" s="55"/>
      <c r="E90" s="185" t="s">
        <v>224</v>
      </c>
      <c r="F90" s="186" t="s">
        <v>230</v>
      </c>
      <c r="G90" s="184">
        <v>8971.75</v>
      </c>
      <c r="H90" s="185"/>
      <c r="I90" s="186"/>
      <c r="J90" s="184"/>
      <c r="K90" s="65"/>
      <c r="L90" s="74"/>
      <c r="M90" s="55"/>
      <c r="N90" s="53"/>
      <c r="O90" s="25"/>
    </row>
    <row r="91" spans="1:15" s="7" customFormat="1" ht="15">
      <c r="A91" s="45" t="s">
        <v>231</v>
      </c>
      <c r="B91" s="65"/>
      <c r="C91" s="74"/>
      <c r="D91" s="55"/>
      <c r="E91" s="66"/>
      <c r="F91" s="74"/>
      <c r="G91" s="22"/>
      <c r="H91" s="185" t="s">
        <v>232</v>
      </c>
      <c r="I91" s="186">
        <v>41628</v>
      </c>
      <c r="J91" s="184">
        <v>2299.27</v>
      </c>
      <c r="K91" s="65"/>
      <c r="L91" s="74"/>
      <c r="M91" s="55"/>
      <c r="N91" s="53"/>
      <c r="O91" s="25"/>
    </row>
    <row r="92" spans="1:15" s="7" customFormat="1" ht="15">
      <c r="A92" s="45" t="s">
        <v>233</v>
      </c>
      <c r="B92" s="65"/>
      <c r="C92" s="74"/>
      <c r="D92" s="55"/>
      <c r="E92" s="66"/>
      <c r="F92" s="74"/>
      <c r="G92" s="22"/>
      <c r="H92" s="185" t="s">
        <v>234</v>
      </c>
      <c r="I92" s="186">
        <v>41639</v>
      </c>
      <c r="J92" s="184">
        <v>2753.46</v>
      </c>
      <c r="K92" s="65"/>
      <c r="L92" s="74"/>
      <c r="M92" s="55"/>
      <c r="N92" s="53"/>
      <c r="O92" s="25"/>
    </row>
    <row r="93" spans="1:15" s="7" customFormat="1" ht="15">
      <c r="A93" s="45" t="s">
        <v>235</v>
      </c>
      <c r="B93" s="65"/>
      <c r="C93" s="74"/>
      <c r="D93" s="55"/>
      <c r="E93" s="66"/>
      <c r="F93" s="74"/>
      <c r="G93" s="22"/>
      <c r="H93" s="185" t="s">
        <v>207</v>
      </c>
      <c r="I93" s="186">
        <v>41649</v>
      </c>
      <c r="J93" s="184">
        <v>3247.37</v>
      </c>
      <c r="K93" s="65"/>
      <c r="L93" s="74"/>
      <c r="M93" s="55"/>
      <c r="N93" s="53"/>
      <c r="O93" s="25"/>
    </row>
    <row r="94" spans="1:15" s="7" customFormat="1" ht="15">
      <c r="A94" s="45" t="s">
        <v>238</v>
      </c>
      <c r="B94" s="65"/>
      <c r="C94" s="74"/>
      <c r="D94" s="55"/>
      <c r="E94" s="66"/>
      <c r="F94" s="74"/>
      <c r="G94" s="22"/>
      <c r="H94" s="185"/>
      <c r="I94" s="186"/>
      <c r="J94" s="184"/>
      <c r="K94" s="185" t="s">
        <v>237</v>
      </c>
      <c r="L94" s="186">
        <v>41677</v>
      </c>
      <c r="M94" s="184">
        <v>1356.3</v>
      </c>
      <c r="N94" s="53"/>
      <c r="O94" s="25"/>
    </row>
    <row r="95" spans="1:15" s="7" customFormat="1" ht="15">
      <c r="A95" s="45" t="s">
        <v>239</v>
      </c>
      <c r="B95" s="65"/>
      <c r="C95" s="74"/>
      <c r="D95" s="55"/>
      <c r="E95" s="66"/>
      <c r="F95" s="74"/>
      <c r="G95" s="22"/>
      <c r="H95" s="185"/>
      <c r="I95" s="186"/>
      <c r="J95" s="184"/>
      <c r="K95" s="185" t="s">
        <v>240</v>
      </c>
      <c r="L95" s="186">
        <v>41684</v>
      </c>
      <c r="M95" s="184">
        <v>2504.5</v>
      </c>
      <c r="N95" s="53"/>
      <c r="O95" s="25"/>
    </row>
    <row r="96" spans="1:15" s="7" customFormat="1" ht="15">
      <c r="A96" s="45" t="s">
        <v>241</v>
      </c>
      <c r="B96" s="65"/>
      <c r="C96" s="74"/>
      <c r="D96" s="55"/>
      <c r="E96" s="66"/>
      <c r="F96" s="74"/>
      <c r="G96" s="22"/>
      <c r="H96" s="185"/>
      <c r="I96" s="186"/>
      <c r="J96" s="184"/>
      <c r="K96" s="185" t="s">
        <v>240</v>
      </c>
      <c r="L96" s="186">
        <v>41684</v>
      </c>
      <c r="M96" s="184">
        <v>7096.9</v>
      </c>
      <c r="N96" s="53"/>
      <c r="O96" s="25"/>
    </row>
    <row r="97" spans="1:15" s="7" customFormat="1" ht="15">
      <c r="A97" s="45" t="s">
        <v>242</v>
      </c>
      <c r="B97" s="65"/>
      <c r="C97" s="74"/>
      <c r="D97" s="55"/>
      <c r="E97" s="66"/>
      <c r="F97" s="74"/>
      <c r="G97" s="22"/>
      <c r="H97" s="185"/>
      <c r="I97" s="186"/>
      <c r="J97" s="184"/>
      <c r="K97" s="185" t="s">
        <v>240</v>
      </c>
      <c r="L97" s="186">
        <v>41684</v>
      </c>
      <c r="M97" s="184">
        <v>1172.33</v>
      </c>
      <c r="N97" s="53"/>
      <c r="O97" s="25"/>
    </row>
    <row r="98" spans="1:15" s="7" customFormat="1" ht="15">
      <c r="A98" s="45" t="s">
        <v>243</v>
      </c>
      <c r="B98" s="65"/>
      <c r="C98" s="74"/>
      <c r="D98" s="55"/>
      <c r="E98" s="66"/>
      <c r="F98" s="74"/>
      <c r="G98" s="22"/>
      <c r="H98" s="185"/>
      <c r="I98" s="186"/>
      <c r="J98" s="184"/>
      <c r="K98" s="185" t="s">
        <v>244</v>
      </c>
      <c r="L98" s="186">
        <v>41692</v>
      </c>
      <c r="M98" s="184">
        <v>1839.48</v>
      </c>
      <c r="N98" s="53"/>
      <c r="O98" s="25"/>
    </row>
    <row r="99" spans="1:15" s="7" customFormat="1" ht="15">
      <c r="A99" s="44" t="s">
        <v>255</v>
      </c>
      <c r="B99" s="36"/>
      <c r="C99" s="10"/>
      <c r="D99" s="41"/>
      <c r="E99" s="53"/>
      <c r="F99" s="10"/>
      <c r="G99" s="20"/>
      <c r="H99" s="36"/>
      <c r="I99" s="10"/>
      <c r="J99" s="41"/>
      <c r="K99" s="185" t="s">
        <v>256</v>
      </c>
      <c r="L99" s="186">
        <v>41696</v>
      </c>
      <c r="M99" s="184">
        <v>1746.36</v>
      </c>
      <c r="N99" s="53"/>
      <c r="O99" s="25"/>
    </row>
    <row r="100" spans="1:15" s="7" customFormat="1" ht="15">
      <c r="A100" s="45" t="s">
        <v>247</v>
      </c>
      <c r="B100" s="65"/>
      <c r="C100" s="74"/>
      <c r="D100" s="55"/>
      <c r="E100" s="66"/>
      <c r="F100" s="74"/>
      <c r="G100" s="22"/>
      <c r="H100" s="185"/>
      <c r="I100" s="186"/>
      <c r="J100" s="184"/>
      <c r="K100" s="185" t="s">
        <v>248</v>
      </c>
      <c r="L100" s="186">
        <v>41712</v>
      </c>
      <c r="M100" s="184">
        <v>1313.99</v>
      </c>
      <c r="N100" s="53"/>
      <c r="O100" s="25"/>
    </row>
    <row r="101" spans="1:15" s="7" customFormat="1" ht="15">
      <c r="A101" s="45" t="s">
        <v>190</v>
      </c>
      <c r="B101" s="65"/>
      <c r="C101" s="74"/>
      <c r="D101" s="55"/>
      <c r="E101" s="192"/>
      <c r="F101" s="186"/>
      <c r="G101" s="204"/>
      <c r="H101" s="185"/>
      <c r="I101" s="186"/>
      <c r="J101" s="184"/>
      <c r="K101" s="185" t="s">
        <v>248</v>
      </c>
      <c r="L101" s="186">
        <v>41712</v>
      </c>
      <c r="M101" s="184">
        <v>371.67</v>
      </c>
      <c r="N101" s="53"/>
      <c r="O101" s="25"/>
    </row>
    <row r="102" spans="1:15" s="7" customFormat="1" ht="15">
      <c r="A102" s="45" t="s">
        <v>252</v>
      </c>
      <c r="B102" s="65"/>
      <c r="C102" s="74"/>
      <c r="D102" s="55"/>
      <c r="E102" s="192"/>
      <c r="F102" s="186"/>
      <c r="G102" s="204"/>
      <c r="H102" s="185"/>
      <c r="I102" s="186"/>
      <c r="J102" s="184"/>
      <c r="K102" s="185" t="s">
        <v>253</v>
      </c>
      <c r="L102" s="186">
        <v>41719</v>
      </c>
      <c r="M102" s="184">
        <v>1486.7</v>
      </c>
      <c r="N102" s="53"/>
      <c r="O102" s="25"/>
    </row>
    <row r="103" spans="1:15" s="7" customFormat="1" ht="15">
      <c r="A103" s="45" t="s">
        <v>258</v>
      </c>
      <c r="B103" s="65"/>
      <c r="C103" s="74"/>
      <c r="D103" s="55"/>
      <c r="E103" s="192"/>
      <c r="F103" s="186"/>
      <c r="G103" s="204"/>
      <c r="H103" s="185"/>
      <c r="I103" s="186"/>
      <c r="J103" s="184"/>
      <c r="K103" s="185" t="s">
        <v>257</v>
      </c>
      <c r="L103" s="186">
        <v>41733</v>
      </c>
      <c r="M103" s="184">
        <v>934.48</v>
      </c>
      <c r="N103" s="53"/>
      <c r="O103" s="25"/>
    </row>
    <row r="104" spans="1:15" s="7" customFormat="1" ht="13.5" thickBot="1">
      <c r="A104" s="45"/>
      <c r="B104" s="65"/>
      <c r="C104" s="74"/>
      <c r="D104" s="55"/>
      <c r="E104" s="66"/>
      <c r="F104" s="74"/>
      <c r="G104" s="22"/>
      <c r="H104" s="65"/>
      <c r="I104" s="74"/>
      <c r="J104" s="55"/>
      <c r="K104" s="65"/>
      <c r="L104" s="74"/>
      <c r="M104" s="55"/>
      <c r="N104" s="53"/>
      <c r="O104" s="25"/>
    </row>
    <row r="105" spans="1:15" s="85" customFormat="1" ht="20.25" thickBot="1">
      <c r="A105" s="80" t="s">
        <v>4</v>
      </c>
      <c r="B105" s="81"/>
      <c r="C105" s="82"/>
      <c r="D105" s="86">
        <f>SUM(D68:D104)</f>
        <v>4613.24</v>
      </c>
      <c r="E105" s="87"/>
      <c r="F105" s="82"/>
      <c r="G105" s="86">
        <f>SUM(G68:G104)</f>
        <v>25571.89</v>
      </c>
      <c r="H105" s="88"/>
      <c r="I105" s="82"/>
      <c r="J105" s="86">
        <f>SUM(J68:J104)</f>
        <v>9975.12</v>
      </c>
      <c r="K105" s="88"/>
      <c r="L105" s="82"/>
      <c r="M105" s="86">
        <f>SUM(M68:M104)</f>
        <v>20511.4</v>
      </c>
      <c r="N105" s="54">
        <f>M105+J105+G105+D105</f>
        <v>60671.65</v>
      </c>
      <c r="O105" s="89"/>
    </row>
    <row r="106" spans="1:15" s="7" customFormat="1" ht="40.5" customHeight="1" hidden="1" thickBot="1">
      <c r="A106" s="251" t="s">
        <v>29</v>
      </c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3"/>
      <c r="O106" s="67"/>
    </row>
    <row r="107" spans="1:15" s="7" customFormat="1" ht="12.75" hidden="1">
      <c r="A107" s="44"/>
      <c r="B107" s="36"/>
      <c r="C107" s="10"/>
      <c r="D107" s="41"/>
      <c r="E107" s="53"/>
      <c r="F107" s="10"/>
      <c r="G107" s="20"/>
      <c r="H107" s="36"/>
      <c r="I107" s="10"/>
      <c r="J107" s="41"/>
      <c r="K107" s="36"/>
      <c r="L107" s="10"/>
      <c r="M107" s="41"/>
      <c r="N107" s="53"/>
      <c r="O107" s="25"/>
    </row>
    <row r="108" spans="1:15" s="7" customFormat="1" ht="12.75" hidden="1">
      <c r="A108" s="44"/>
      <c r="B108" s="36"/>
      <c r="C108" s="10"/>
      <c r="D108" s="41"/>
      <c r="E108" s="53"/>
      <c r="F108" s="10"/>
      <c r="G108" s="20"/>
      <c r="H108" s="36"/>
      <c r="I108" s="10"/>
      <c r="J108" s="41"/>
      <c r="K108" s="36"/>
      <c r="L108" s="10"/>
      <c r="M108" s="41"/>
      <c r="N108" s="53"/>
      <c r="O108" s="25"/>
    </row>
    <row r="109" spans="1:15" s="7" customFormat="1" ht="12.75" hidden="1">
      <c r="A109" s="44"/>
      <c r="B109" s="36"/>
      <c r="C109" s="10"/>
      <c r="D109" s="41"/>
      <c r="E109" s="53"/>
      <c r="F109" s="10"/>
      <c r="G109" s="20"/>
      <c r="H109" s="36"/>
      <c r="I109" s="10"/>
      <c r="J109" s="41"/>
      <c r="K109" s="36"/>
      <c r="L109" s="10"/>
      <c r="M109" s="41"/>
      <c r="N109" s="53"/>
      <c r="O109" s="25"/>
    </row>
    <row r="110" spans="1:15" s="7" customFormat="1" ht="12.75" hidden="1">
      <c r="A110" s="44"/>
      <c r="B110" s="36"/>
      <c r="C110" s="10"/>
      <c r="D110" s="41"/>
      <c r="E110" s="53"/>
      <c r="F110" s="10"/>
      <c r="G110" s="20"/>
      <c r="H110" s="36"/>
      <c r="I110" s="10"/>
      <c r="J110" s="41"/>
      <c r="K110" s="36"/>
      <c r="L110" s="10"/>
      <c r="M110" s="41"/>
      <c r="N110" s="53"/>
      <c r="O110" s="25"/>
    </row>
    <row r="111" spans="1:15" s="7" customFormat="1" ht="13.5" hidden="1" thickBot="1">
      <c r="A111" s="44"/>
      <c r="B111" s="36"/>
      <c r="C111" s="10"/>
      <c r="D111" s="41"/>
      <c r="E111" s="53"/>
      <c r="F111" s="10"/>
      <c r="G111" s="20"/>
      <c r="H111" s="36"/>
      <c r="I111" s="10"/>
      <c r="J111" s="41"/>
      <c r="K111" s="36"/>
      <c r="L111" s="10"/>
      <c r="M111" s="41"/>
      <c r="N111" s="53"/>
      <c r="O111" s="25"/>
    </row>
    <row r="112" spans="1:15" s="85" customFormat="1" ht="20.25" hidden="1" thickBot="1">
      <c r="A112" s="80" t="s">
        <v>4</v>
      </c>
      <c r="B112" s="88"/>
      <c r="C112" s="90"/>
      <c r="D112" s="92">
        <f>SUM(D107:D111)</f>
        <v>0</v>
      </c>
      <c r="E112" s="93"/>
      <c r="F112" s="92"/>
      <c r="G112" s="92">
        <f>SUM(G107:G111)</f>
        <v>0</v>
      </c>
      <c r="H112" s="92"/>
      <c r="I112" s="92"/>
      <c r="J112" s="92">
        <f>SUM(J107:J111)</f>
        <v>0</v>
      </c>
      <c r="K112" s="92"/>
      <c r="L112" s="92"/>
      <c r="M112" s="92">
        <f>SUM(M107:M111)</f>
        <v>0</v>
      </c>
      <c r="N112" s="83"/>
      <c r="O112" s="91"/>
    </row>
    <row r="113" spans="1:15" s="7" customFormat="1" ht="20.25" thickBot="1">
      <c r="A113" s="70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67"/>
    </row>
    <row r="114" spans="1:15" s="2" customFormat="1" ht="20.25" thickBot="1">
      <c r="A114" s="48" t="s">
        <v>6</v>
      </c>
      <c r="B114" s="71"/>
      <c r="C114" s="68"/>
      <c r="D114" s="72">
        <f>D112+D105+D66+D59</f>
        <v>323660.3</v>
      </c>
      <c r="E114" s="69"/>
      <c r="F114" s="68"/>
      <c r="G114" s="72">
        <f>G112+G105+G66+G59</f>
        <v>336337.39</v>
      </c>
      <c r="H114" s="69"/>
      <c r="I114" s="68"/>
      <c r="J114" s="72">
        <f>J112+J105+J66+J59</f>
        <v>281517.32</v>
      </c>
      <c r="K114" s="69"/>
      <c r="L114" s="68"/>
      <c r="M114" s="72">
        <f>M112+M105+M66+M59</f>
        <v>585563.96</v>
      </c>
      <c r="N114" s="54">
        <f>M114+J114+G114+D114</f>
        <v>1527078.97</v>
      </c>
      <c r="O114" s="29">
        <f>M114+J114+G114+D114</f>
        <v>1527078.97</v>
      </c>
    </row>
    <row r="115" spans="1:13" s="2" customFormat="1" ht="13.5" thickBot="1">
      <c r="A115" s="58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1:14" s="2" customFormat="1" ht="13.5" thickBot="1">
      <c r="A116" s="56"/>
      <c r="B116" s="59" t="s">
        <v>18</v>
      </c>
      <c r="C116" s="59" t="s">
        <v>19</v>
      </c>
      <c r="D116" s="59" t="s">
        <v>20</v>
      </c>
      <c r="E116" s="59" t="s">
        <v>21</v>
      </c>
      <c r="F116" s="59" t="s">
        <v>22</v>
      </c>
      <c r="G116" s="59" t="s">
        <v>23</v>
      </c>
      <c r="H116" s="59" t="s">
        <v>24</v>
      </c>
      <c r="I116" s="59" t="s">
        <v>25</v>
      </c>
      <c r="J116" s="59" t="s">
        <v>14</v>
      </c>
      <c r="K116" s="59" t="s">
        <v>15</v>
      </c>
      <c r="L116" s="59" t="s">
        <v>16</v>
      </c>
      <c r="M116" s="59" t="s">
        <v>17</v>
      </c>
      <c r="N116" s="59" t="s">
        <v>27</v>
      </c>
    </row>
    <row r="117" spans="1:14" s="2" customFormat="1" ht="13.5" thickBot="1">
      <c r="A117" s="58" t="s">
        <v>13</v>
      </c>
      <c r="B117" s="193">
        <f>'[1]Лист1'!$FZ$86</f>
        <v>-22860.06</v>
      </c>
      <c r="C117" s="56">
        <f>B128</f>
        <v>99496.37</v>
      </c>
      <c r="D117" s="56">
        <f aca="true" t="shared" si="5" ref="D117:M117">C128</f>
        <v>233242.24</v>
      </c>
      <c r="E117" s="57">
        <f>D128</f>
        <v>89566.59</v>
      </c>
      <c r="F117" s="56">
        <f t="shared" si="5"/>
        <v>220621.37</v>
      </c>
      <c r="G117" s="56">
        <f t="shared" si="5"/>
        <v>353490.41</v>
      </c>
      <c r="H117" s="57">
        <f t="shared" si="5"/>
        <v>155113.01</v>
      </c>
      <c r="I117" s="56">
        <f t="shared" si="5"/>
        <v>314576.3</v>
      </c>
      <c r="J117" s="56">
        <f t="shared" si="5"/>
        <v>449453.89</v>
      </c>
      <c r="K117" s="57">
        <f t="shared" si="5"/>
        <v>305239.38</v>
      </c>
      <c r="L117" s="56">
        <f t="shared" si="5"/>
        <v>437413.34</v>
      </c>
      <c r="M117" s="56">
        <f t="shared" si="5"/>
        <v>577293.93</v>
      </c>
      <c r="N117" s="56"/>
    </row>
    <row r="118" spans="1:14" s="2" customFormat="1" ht="13.5" thickBot="1">
      <c r="A118" s="58" t="s">
        <v>11</v>
      </c>
      <c r="B118" s="56">
        <f>SUM(B119:B121)</f>
        <v>133074.82</v>
      </c>
      <c r="C118" s="56">
        <f aca="true" t="shared" si="6" ref="C118:L118">SUM(C119:C121)</f>
        <v>144319.26</v>
      </c>
      <c r="D118" s="56">
        <f t="shared" si="6"/>
        <v>138697.04</v>
      </c>
      <c r="E118" s="56">
        <f t="shared" si="6"/>
        <v>138697.04</v>
      </c>
      <c r="F118" s="56">
        <f t="shared" si="6"/>
        <v>138697.04</v>
      </c>
      <c r="G118" s="56">
        <f t="shared" si="6"/>
        <v>138697.04</v>
      </c>
      <c r="H118" s="56">
        <f t="shared" si="6"/>
        <v>138697.04</v>
      </c>
      <c r="I118" s="56">
        <f t="shared" si="6"/>
        <v>138697.04</v>
      </c>
      <c r="J118" s="56">
        <f t="shared" si="6"/>
        <v>138697.04</v>
      </c>
      <c r="K118" s="56">
        <f t="shared" si="6"/>
        <v>138697.04</v>
      </c>
      <c r="L118" s="56">
        <f t="shared" si="6"/>
        <v>138697.04</v>
      </c>
      <c r="M118" s="56">
        <f>SUM(M119:M121)</f>
        <v>138697.04</v>
      </c>
      <c r="N118" s="56">
        <f>SUM(B118:M118)</f>
        <v>1664364.48</v>
      </c>
    </row>
    <row r="119" spans="1:14" s="190" customFormat="1" ht="13.5" thickBot="1">
      <c r="A119" s="111" t="s">
        <v>103</v>
      </c>
      <c r="B119" s="189">
        <v>128700.25</v>
      </c>
      <c r="C119" s="189">
        <v>139944.69</v>
      </c>
      <c r="D119" s="189">
        <v>134322.47</v>
      </c>
      <c r="E119" s="189">
        <v>134322.47</v>
      </c>
      <c r="F119" s="189">
        <v>134322.47</v>
      </c>
      <c r="G119" s="189">
        <v>134322.47</v>
      </c>
      <c r="H119" s="189">
        <v>134322.47</v>
      </c>
      <c r="I119" s="189">
        <v>134322.47</v>
      </c>
      <c r="J119" s="189">
        <v>134322.47</v>
      </c>
      <c r="K119" s="189">
        <v>134322.47</v>
      </c>
      <c r="L119" s="189">
        <v>134322.47</v>
      </c>
      <c r="M119" s="189">
        <v>134322.47</v>
      </c>
      <c r="N119" s="189">
        <f aca="true" t="shared" si="7" ref="N119:N126">SUM(B119:M119)</f>
        <v>1611869.64</v>
      </c>
    </row>
    <row r="120" spans="1:14" s="190" customFormat="1" ht="13.5" thickBot="1">
      <c r="A120" s="111" t="s">
        <v>158</v>
      </c>
      <c r="B120" s="189">
        <v>1374.57</v>
      </c>
      <c r="C120" s="189">
        <v>1374.57</v>
      </c>
      <c r="D120" s="189">
        <v>1374.57</v>
      </c>
      <c r="E120" s="189">
        <v>1374.57</v>
      </c>
      <c r="F120" s="189">
        <v>1374.57</v>
      </c>
      <c r="G120" s="189">
        <v>1374.57</v>
      </c>
      <c r="H120" s="189">
        <v>1374.57</v>
      </c>
      <c r="I120" s="189">
        <v>1374.57</v>
      </c>
      <c r="J120" s="189">
        <v>1374.57</v>
      </c>
      <c r="K120" s="189">
        <v>1374.57</v>
      </c>
      <c r="L120" s="189">
        <v>1374.57</v>
      </c>
      <c r="M120" s="189">
        <v>1374.57</v>
      </c>
      <c r="N120" s="189">
        <f t="shared" si="7"/>
        <v>16494.84</v>
      </c>
    </row>
    <row r="121" spans="1:14" s="190" customFormat="1" ht="13.5" thickBot="1">
      <c r="A121" s="111" t="s">
        <v>159</v>
      </c>
      <c r="B121" s="195">
        <v>3000</v>
      </c>
      <c r="C121" s="195">
        <v>3000</v>
      </c>
      <c r="D121" s="195">
        <v>3000</v>
      </c>
      <c r="E121" s="195">
        <v>3000</v>
      </c>
      <c r="F121" s="195">
        <v>3000</v>
      </c>
      <c r="G121" s="195">
        <v>3000</v>
      </c>
      <c r="H121" s="195">
        <v>3000</v>
      </c>
      <c r="I121" s="195">
        <v>3000</v>
      </c>
      <c r="J121" s="195">
        <v>3000</v>
      </c>
      <c r="K121" s="195">
        <v>3000</v>
      </c>
      <c r="L121" s="195">
        <v>3000</v>
      </c>
      <c r="M121" s="195">
        <v>3000</v>
      </c>
      <c r="N121" s="195">
        <f t="shared" si="7"/>
        <v>36000</v>
      </c>
    </row>
    <row r="122" spans="1:14" s="2" customFormat="1" ht="13.5" thickBot="1">
      <c r="A122" s="58" t="s">
        <v>12</v>
      </c>
      <c r="B122" s="56">
        <f>SUM(B123:B125)</f>
        <v>122356.43</v>
      </c>
      <c r="C122" s="56">
        <f aca="true" t="shared" si="8" ref="C122:N122">SUM(C123:C125)</f>
        <v>133745.87</v>
      </c>
      <c r="D122" s="56">
        <f t="shared" si="8"/>
        <v>179984.65</v>
      </c>
      <c r="E122" s="56">
        <f t="shared" si="8"/>
        <v>131054.78</v>
      </c>
      <c r="F122" s="56">
        <f t="shared" si="8"/>
        <v>132869.04</v>
      </c>
      <c r="G122" s="56">
        <f t="shared" si="8"/>
        <v>137959.99</v>
      </c>
      <c r="H122" s="56">
        <f t="shared" si="8"/>
        <v>159463.29</v>
      </c>
      <c r="I122" s="56">
        <f t="shared" si="8"/>
        <v>134877.59</v>
      </c>
      <c r="J122" s="56">
        <f t="shared" si="8"/>
        <v>137302.81</v>
      </c>
      <c r="K122" s="56">
        <f t="shared" si="8"/>
        <v>132173.96</v>
      </c>
      <c r="L122" s="56">
        <f t="shared" si="8"/>
        <v>139880.59</v>
      </c>
      <c r="M122" s="56">
        <f t="shared" si="8"/>
        <v>154494.13</v>
      </c>
      <c r="N122" s="56">
        <f t="shared" si="8"/>
        <v>1696163.13</v>
      </c>
    </row>
    <row r="123" spans="1:14" s="190" customFormat="1" ht="13.5" thickBot="1">
      <c r="A123" s="111" t="s">
        <v>103</v>
      </c>
      <c r="B123" s="189">
        <v>120871.68</v>
      </c>
      <c r="C123" s="189">
        <v>132260.92</v>
      </c>
      <c r="D123" s="189">
        <v>147841.7</v>
      </c>
      <c r="E123" s="189">
        <v>129569.83</v>
      </c>
      <c r="F123" s="189">
        <v>131384.09</v>
      </c>
      <c r="G123" s="189">
        <v>136475.04</v>
      </c>
      <c r="H123" s="189">
        <v>131800.34</v>
      </c>
      <c r="I123" s="189">
        <v>133392.64</v>
      </c>
      <c r="J123" s="189">
        <v>135817.86</v>
      </c>
      <c r="K123" s="189">
        <v>130689.01</v>
      </c>
      <c r="L123" s="189">
        <v>138395.64</v>
      </c>
      <c r="M123" s="189">
        <v>137845.18</v>
      </c>
      <c r="N123" s="189">
        <f t="shared" si="7"/>
        <v>1606343.93</v>
      </c>
    </row>
    <row r="124" spans="1:14" s="190" customFormat="1" ht="13.5" thickBot="1">
      <c r="A124" s="111" t="s">
        <v>158</v>
      </c>
      <c r="B124" s="189">
        <v>1484.75</v>
      </c>
      <c r="C124" s="189">
        <v>1484.95</v>
      </c>
      <c r="D124" s="189">
        <v>1484.95</v>
      </c>
      <c r="E124" s="189">
        <v>1484.95</v>
      </c>
      <c r="F124" s="189">
        <v>1484.95</v>
      </c>
      <c r="G124" s="189">
        <v>1484.95</v>
      </c>
      <c r="H124" s="189">
        <v>1484.95</v>
      </c>
      <c r="I124" s="189">
        <v>1484.95</v>
      </c>
      <c r="J124" s="189">
        <v>1484.95</v>
      </c>
      <c r="K124" s="189">
        <v>1484.95</v>
      </c>
      <c r="L124" s="189">
        <v>1484.95</v>
      </c>
      <c r="M124" s="189">
        <v>1484.95</v>
      </c>
      <c r="N124" s="189">
        <f t="shared" si="7"/>
        <v>17819.2</v>
      </c>
    </row>
    <row r="125" spans="1:14" s="190" customFormat="1" ht="13.5" thickBot="1">
      <c r="A125" s="111" t="s">
        <v>159</v>
      </c>
      <c r="B125" s="195">
        <v>0</v>
      </c>
      <c r="C125" s="195">
        <v>0</v>
      </c>
      <c r="D125" s="195">
        <v>30658</v>
      </c>
      <c r="E125" s="189">
        <v>0</v>
      </c>
      <c r="F125" s="189">
        <v>0</v>
      </c>
      <c r="G125" s="189">
        <v>0</v>
      </c>
      <c r="H125" s="195">
        <v>26178</v>
      </c>
      <c r="I125" s="189">
        <v>0</v>
      </c>
      <c r="J125" s="189">
        <v>0</v>
      </c>
      <c r="K125" s="189">
        <v>0</v>
      </c>
      <c r="L125" s="189">
        <v>0</v>
      </c>
      <c r="M125" s="189">
        <v>15164</v>
      </c>
      <c r="N125" s="195">
        <f>SUM(B125:M125)</f>
        <v>72000</v>
      </c>
    </row>
    <row r="126" spans="1:14" s="190" customFormat="1" ht="13.5" thickBot="1">
      <c r="A126" s="111" t="s">
        <v>208</v>
      </c>
      <c r="B126" s="195">
        <v>246</v>
      </c>
      <c r="C126" s="195">
        <v>246</v>
      </c>
      <c r="D126" s="195">
        <v>246</v>
      </c>
      <c r="E126" s="195">
        <v>246</v>
      </c>
      <c r="F126" s="195">
        <v>246</v>
      </c>
      <c r="G126" s="195">
        <v>246</v>
      </c>
      <c r="H126" s="195">
        <v>246</v>
      </c>
      <c r="I126" s="195">
        <v>246</v>
      </c>
      <c r="J126" s="195">
        <v>246</v>
      </c>
      <c r="K126" s="195">
        <v>246</v>
      </c>
      <c r="L126" s="195">
        <v>246</v>
      </c>
      <c r="M126" s="195">
        <v>246</v>
      </c>
      <c r="N126" s="195">
        <f t="shared" si="7"/>
        <v>2952</v>
      </c>
    </row>
    <row r="127" spans="1:14" s="2" customFormat="1" ht="13.5" thickBot="1">
      <c r="A127" s="58" t="s">
        <v>104</v>
      </c>
      <c r="B127" s="56">
        <f aca="true" t="shared" si="9" ref="B127:M127">B122-B118</f>
        <v>-10718.39</v>
      </c>
      <c r="C127" s="56">
        <f t="shared" si="9"/>
        <v>-10573.39</v>
      </c>
      <c r="D127" s="56">
        <f t="shared" si="9"/>
        <v>41287.61</v>
      </c>
      <c r="E127" s="56">
        <f t="shared" si="9"/>
        <v>-7642.26</v>
      </c>
      <c r="F127" s="56">
        <f t="shared" si="9"/>
        <v>-5828</v>
      </c>
      <c r="G127" s="56">
        <f t="shared" si="9"/>
        <v>-737.050000000017</v>
      </c>
      <c r="H127" s="56">
        <f t="shared" si="9"/>
        <v>20766.25</v>
      </c>
      <c r="I127" s="56">
        <f t="shared" si="9"/>
        <v>-3819.45000000001</v>
      </c>
      <c r="J127" s="56">
        <f t="shared" si="9"/>
        <v>-1394.23000000001</v>
      </c>
      <c r="K127" s="56">
        <f t="shared" si="9"/>
        <v>-6523.08000000002</v>
      </c>
      <c r="L127" s="56">
        <f t="shared" si="9"/>
        <v>1183.54999999999</v>
      </c>
      <c r="M127" s="56">
        <f t="shared" si="9"/>
        <v>15797.09</v>
      </c>
      <c r="N127" s="56">
        <f>M127+L127+K127+J127+I127+H127+G127+F127+E127+D127+C127+B127</f>
        <v>31798.6499999999</v>
      </c>
    </row>
    <row r="128" spans="1:14" s="2" customFormat="1" ht="13.5" thickBot="1">
      <c r="A128" s="58" t="s">
        <v>26</v>
      </c>
      <c r="B128" s="56">
        <f>B117+B122</f>
        <v>99496.37</v>
      </c>
      <c r="C128" s="56">
        <f>C117+C122</f>
        <v>233242.24</v>
      </c>
      <c r="D128" s="194">
        <f>D117+D122-D114</f>
        <v>89566.59</v>
      </c>
      <c r="E128" s="56">
        <f>E117+E122</f>
        <v>220621.37</v>
      </c>
      <c r="F128" s="56">
        <f>F117+F122</f>
        <v>353490.41</v>
      </c>
      <c r="G128" s="194">
        <f>G117+G122-G114</f>
        <v>155113.01</v>
      </c>
      <c r="H128" s="56">
        <f>H117+H122</f>
        <v>314576.3</v>
      </c>
      <c r="I128" s="56">
        <f>I117+I122</f>
        <v>449453.89</v>
      </c>
      <c r="J128" s="194">
        <f>J117+J122-J114</f>
        <v>305239.38</v>
      </c>
      <c r="K128" s="56">
        <f>K117+K122</f>
        <v>437413.34</v>
      </c>
      <c r="L128" s="56">
        <f>L117+L122</f>
        <v>577293.93</v>
      </c>
      <c r="M128" s="194">
        <f>M117+M122-M114</f>
        <v>146224.1</v>
      </c>
      <c r="N128" s="220">
        <f>M128+N126</f>
        <v>149176.1</v>
      </c>
    </row>
    <row r="129" spans="7:14" s="2" customFormat="1" ht="57" customHeight="1">
      <c r="G129" s="38"/>
      <c r="H129" s="249" t="s">
        <v>249</v>
      </c>
      <c r="I129" s="249"/>
      <c r="J129" s="249"/>
      <c r="K129" s="249"/>
      <c r="L129" s="272" t="s">
        <v>250</v>
      </c>
      <c r="M129" s="272"/>
      <c r="N129" s="272"/>
    </row>
    <row r="130" spans="8:14" s="2" customFormat="1" ht="72" customHeight="1">
      <c r="H130" s="273" t="s">
        <v>251</v>
      </c>
      <c r="I130" s="273"/>
      <c r="J130" s="273"/>
      <c r="K130" s="273"/>
      <c r="L130" s="274" t="s">
        <v>265</v>
      </c>
      <c r="M130" s="274"/>
      <c r="N130" s="274"/>
    </row>
    <row r="131" s="2" customFormat="1" ht="12.75"/>
    <row r="132" spans="8:13" s="2" customFormat="1" ht="15">
      <c r="H132" s="248" t="s">
        <v>209</v>
      </c>
      <c r="I132" s="248"/>
      <c r="J132" s="248"/>
      <c r="K132" s="196">
        <f>O114</f>
        <v>1527078.97</v>
      </c>
      <c r="L132" s="197"/>
      <c r="M132"/>
    </row>
    <row r="133" spans="8:13" s="2" customFormat="1" ht="15">
      <c r="H133" s="248" t="s">
        <v>210</v>
      </c>
      <c r="I133" s="248"/>
      <c r="J133" s="248"/>
      <c r="K133" s="196">
        <f>N118</f>
        <v>1664364.48</v>
      </c>
      <c r="L133" s="197"/>
      <c r="M133"/>
    </row>
    <row r="134" spans="8:13" s="2" customFormat="1" ht="15">
      <c r="H134" s="248" t="s">
        <v>211</v>
      </c>
      <c r="I134" s="248"/>
      <c r="J134" s="248"/>
      <c r="K134" s="196">
        <f>N122</f>
        <v>1696163.13</v>
      </c>
      <c r="L134" s="197"/>
      <c r="M134"/>
    </row>
    <row r="135" spans="8:13" s="2" customFormat="1" ht="15">
      <c r="H135" s="248" t="s">
        <v>212</v>
      </c>
      <c r="I135" s="248"/>
      <c r="J135" s="248"/>
      <c r="K135" s="196">
        <f>K134-K133</f>
        <v>31798.65</v>
      </c>
      <c r="L135" s="197"/>
      <c r="M135"/>
    </row>
    <row r="136" spans="8:13" s="2" customFormat="1" ht="15">
      <c r="H136" s="264" t="s">
        <v>213</v>
      </c>
      <c r="I136" s="264"/>
      <c r="J136" s="264"/>
      <c r="K136" s="196">
        <f>K133-K132</f>
        <v>137285.51</v>
      </c>
      <c r="L136" s="197"/>
      <c r="M136"/>
    </row>
    <row r="137" spans="8:13" s="2" customFormat="1" ht="15">
      <c r="H137" s="265" t="s">
        <v>214</v>
      </c>
      <c r="I137" s="266"/>
      <c r="J137" s="267"/>
      <c r="K137" s="196">
        <f>B117</f>
        <v>-22860.06</v>
      </c>
      <c r="L137" s="197"/>
      <c r="M137"/>
    </row>
    <row r="138" spans="8:13" s="2" customFormat="1" ht="15.75">
      <c r="H138" s="268" t="s">
        <v>215</v>
      </c>
      <c r="I138" s="268"/>
      <c r="J138" s="268"/>
      <c r="K138" s="198">
        <f>K137+K136+K135+K139</f>
        <v>149176.1</v>
      </c>
      <c r="L138" s="197"/>
      <c r="M138"/>
    </row>
    <row r="139" spans="8:13" s="2" customFormat="1" ht="15">
      <c r="H139" s="269" t="s">
        <v>222</v>
      </c>
      <c r="I139" s="270"/>
      <c r="J139" s="271"/>
      <c r="K139" s="199">
        <f>N126</f>
        <v>2952</v>
      </c>
      <c r="L139" s="197"/>
      <c r="M139"/>
    </row>
    <row r="140" spans="8:13" s="2" customFormat="1" ht="15">
      <c r="H140" s="264" t="s">
        <v>216</v>
      </c>
      <c r="I140" s="264"/>
      <c r="J140" s="264"/>
      <c r="K140" s="196">
        <f>D105+G105+J105+M105</f>
        <v>60671.65</v>
      </c>
      <c r="L140" s="275" t="s">
        <v>223</v>
      </c>
      <c r="M140" s="276"/>
    </row>
    <row r="141" spans="8:13" s="2" customFormat="1" ht="15">
      <c r="H141" s="263" t="s">
        <v>217</v>
      </c>
      <c r="I141" s="263"/>
      <c r="J141" s="263"/>
      <c r="K141" s="200">
        <v>128549.23</v>
      </c>
      <c r="L141" s="201"/>
      <c r="M141" s="3"/>
    </row>
    <row r="142" spans="8:13" s="2" customFormat="1" ht="15">
      <c r="H142" s="263" t="s">
        <v>218</v>
      </c>
      <c r="I142" s="263"/>
      <c r="J142" s="263"/>
      <c r="K142" s="200">
        <v>-4420</v>
      </c>
      <c r="L142" s="201"/>
      <c r="M142" s="3"/>
    </row>
    <row r="143" spans="8:12" ht="15">
      <c r="H143" s="263" t="s">
        <v>219</v>
      </c>
      <c r="I143" s="263"/>
      <c r="J143" s="263"/>
      <c r="K143" s="200">
        <f>K141+K142</f>
        <v>124129.23</v>
      </c>
      <c r="L143" s="201"/>
    </row>
    <row r="144" spans="8:12" ht="15">
      <c r="H144" s="263" t="s">
        <v>220</v>
      </c>
      <c r="I144" s="263"/>
      <c r="J144" s="263"/>
      <c r="K144" s="200">
        <f>K143-K140+38000+36000</f>
        <v>137457.58</v>
      </c>
      <c r="L144" s="201"/>
    </row>
    <row r="145" spans="8:12" ht="15.75">
      <c r="H145" s="263" t="s">
        <v>221</v>
      </c>
      <c r="I145" s="263"/>
      <c r="J145" s="263"/>
      <c r="K145" s="202">
        <f>K136-K144</f>
        <v>-172.07</v>
      </c>
      <c r="L145" s="203"/>
    </row>
  </sheetData>
  <sheetProtection/>
  <mergeCells count="33">
    <mergeCell ref="H144:J144"/>
    <mergeCell ref="H139:J139"/>
    <mergeCell ref="L129:N129"/>
    <mergeCell ref="H130:K130"/>
    <mergeCell ref="L130:N130"/>
    <mergeCell ref="H145:J145"/>
    <mergeCell ref="H140:J140"/>
    <mergeCell ref="L140:M140"/>
    <mergeCell ref="H141:J141"/>
    <mergeCell ref="H142:J142"/>
    <mergeCell ref="H143:J143"/>
    <mergeCell ref="H134:J134"/>
    <mergeCell ref="H135:J135"/>
    <mergeCell ref="H136:J136"/>
    <mergeCell ref="H137:J137"/>
    <mergeCell ref="H138:J138"/>
    <mergeCell ref="A1:N1"/>
    <mergeCell ref="A106:N106"/>
    <mergeCell ref="A67:N67"/>
    <mergeCell ref="B2:D2"/>
    <mergeCell ref="E2:G2"/>
    <mergeCell ref="H2:J2"/>
    <mergeCell ref="K2:M2"/>
    <mergeCell ref="B62:B63"/>
    <mergeCell ref="C62:C63"/>
    <mergeCell ref="D62:D63"/>
    <mergeCell ref="A4:O4"/>
    <mergeCell ref="A31:A32"/>
    <mergeCell ref="A61:N61"/>
    <mergeCell ref="A46:A51"/>
    <mergeCell ref="H132:J132"/>
    <mergeCell ref="H133:J133"/>
    <mergeCell ref="H129:K12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2014-07-02T07:02:16Z</cp:lastPrinted>
  <dcterms:created xsi:type="dcterms:W3CDTF">2010-04-02T14:46:04Z</dcterms:created>
  <dcterms:modified xsi:type="dcterms:W3CDTF">2014-07-05T09:28:17Z</dcterms:modified>
  <cp:category/>
  <cp:version/>
  <cp:contentType/>
  <cp:contentStatus/>
</cp:coreProperties>
</file>