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 " sheetId="1" r:id="rId1"/>
    <sheet name="по заявлению" sheetId="2" r:id="rId2"/>
    <sheet name="тариф дома" sheetId="3" r:id="rId3"/>
    <sheet name="по голосованию" sheetId="4" r:id="rId4"/>
    <sheet name="ООО &quot;Эконом&quot;" sheetId="5" r:id="rId5"/>
    <sheet name="ИП Струлева" sheetId="6" r:id="rId6"/>
    <sheet name="Лист1" sheetId="7" r:id="rId7"/>
  </sheets>
  <definedNames>
    <definedName name="_xlnm.Print_Area" localSheetId="5">'ИП Струлева'!$A$1:$H$81</definedName>
    <definedName name="_xlnm.Print_Area" localSheetId="4">'ООО "Эконом"'!$A$1:$H$81</definedName>
    <definedName name="_xlnm.Print_Area" localSheetId="3">'по голосованию'!$A$1:$H$141</definedName>
    <definedName name="_xlnm.Print_Area" localSheetId="1">'по заявлению'!$A$1:$H$158</definedName>
    <definedName name="_xlnm.Print_Area" localSheetId="0">'проект '!$A$1:$H$158</definedName>
    <definedName name="_xlnm.Print_Area" localSheetId="2">'тариф дома'!$A$1:$H$143</definedName>
  </definedNames>
  <calcPr fullCalcOnLoad="1" fullPrecision="0"/>
</workbook>
</file>

<file path=xl/sharedStrings.xml><?xml version="1.0" encoding="utf-8"?>
<sst xmlns="http://schemas.openxmlformats.org/spreadsheetml/2006/main" count="872" uniqueCount="153">
  <si>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</si>
  <si>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</si>
  <si>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</si>
  <si>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</si>
  <si>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</si>
  <si>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</si>
  <si>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</si>
  <si>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</si>
  <si>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</si>
  <si>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</si>
  <si>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</si>
  <si>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</si>
  <si>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</si>
  <si>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</si>
  <si>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</si>
  <si>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</si>
  <si>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</si>
  <si>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</si>
  <si>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</si>
  <si>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</si>
  <si>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</si>
  <si>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</si>
  <si>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</si>
  <si>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</si>
  <si>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</si>
  <si>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</si>
  <si>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</si>
  <si>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</si>
  <si>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</si>
  <si>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</si>
  <si>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</si>
  <si>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</si>
  <si>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</si>
  <si>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</si>
  <si>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</si>
  <si>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</si>
  <si>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</si>
  <si>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</si>
  <si>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</si>
  <si>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</si>
  <si>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</si>
  <si>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</si>
  <si>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</si>
  <si>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</si>
  <si>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</si>
  <si>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</si>
  <si>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</si>
  <si>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</si>
  <si>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</si>
  <si>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</si>
  <si>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</si>
  <si>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</si>
  <si>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</si>
  <si>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</si>
  <si>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</si>
  <si>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</si>
  <si>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</si>
  <si>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</si>
  <si>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</si>
  <si>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</si>
  <si>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</si>
  <si>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</si>
  <si>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</si>
  <si>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</si>
  <si>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</si>
  <si>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</si>
  <si>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</si>
  <si>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</si>
  <si>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</si>
  <si>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</si>
  <si>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</si>
  <si>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</si>
  <si>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</si>
  <si>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</si>
  <si>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</si>
  <si>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</si>
  <si>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</si>
  <si>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</si>
  <si>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</si>
  <si>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ревизия ШР, ЩЭ</t>
  </si>
  <si>
    <t xml:space="preserve">ремонт кровли </t>
  </si>
  <si>
    <t>ремонт вентшахт</t>
  </si>
  <si>
    <t>ремонт панельных швов</t>
  </si>
  <si>
    <t>ремонт цоколя</t>
  </si>
  <si>
    <t>ремонт отмостки</t>
  </si>
  <si>
    <t>восстановление изоляции на трубопроводах</t>
  </si>
  <si>
    <t>электроосвещение (установка датчиков движения)</t>
  </si>
  <si>
    <t>очистка от снега и наледи козырьков подъездов</t>
  </si>
  <si>
    <t>Дополниетльные работы (текущий ремонт), в т.ч.: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</si>
  <si>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</si>
  <si>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</si>
  <si>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</si>
  <si>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</si>
  <si>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</si>
  <si>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</si>
  <si>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постоянно</t>
  </si>
  <si>
    <t>1 раз в квартал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</si>
  <si>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</si>
  <si>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</si>
  <si>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</si>
  <si>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</si>
  <si>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</si>
  <si>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посыпка территории песко-соляной смесью</t>
  </si>
  <si>
    <t>1 раз в сутки во время гололеда</t>
  </si>
  <si>
    <t>очистка урн от мусора</t>
  </si>
  <si>
    <t>по адресу: ул.Ленинского Комсомола, д.54 (Sобщ.=5545,8 м2, Sзем.уч.=4173,36м2)</t>
  </si>
  <si>
    <t>окос травы</t>
  </si>
  <si>
    <t>2-3 раза</t>
  </si>
  <si>
    <t>подключение системы отопления с регулировкой</t>
  </si>
  <si>
    <t>ремонт крылец 3 шт.</t>
  </si>
  <si>
    <t>установка датчиков движения на площадках этажных</t>
  </si>
  <si>
    <t>ремонт освещения в подвале</t>
  </si>
  <si>
    <t>ремонт освещения на чердаке</t>
  </si>
  <si>
    <t>Сбор, вывоз и утилизация ТБО*, руб./м2</t>
  </si>
  <si>
    <t>ремонт отмостки 74 м2</t>
  </si>
  <si>
    <t>по адресу: ул.Ленинского Комсомола, д.54 (Sобщ.= 364,6 м2)</t>
  </si>
  <si>
    <t>ООО "Эконом"</t>
  </si>
  <si>
    <t>ИП Струлева Н.А.</t>
  </si>
  <si>
    <t>Управление многоквартирным домом всего в т.ч.:</t>
  </si>
  <si>
    <t>Итого:</t>
  </si>
  <si>
    <t>заполнение электронных паспортов</t>
  </si>
  <si>
    <t>учет работ по капремонту</t>
  </si>
  <si>
    <t>Санобработка  мусорокамер (согласно СанПиН 2.1.2.2645-10 утвержденного Постановлением Главного госуд.сан.врача от 10.06.2010 г. № 64)</t>
  </si>
  <si>
    <t>1 раз в год (апрель-сентябрь)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</si>
  <si>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</si>
  <si>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</si>
  <si>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1 раз в 3 года</t>
  </si>
  <si>
    <t>очистка  водоприемных воронок</t>
  </si>
  <si>
    <t>устройство сливов на козырьках входа</t>
  </si>
  <si>
    <t>ремонт покрытия козырьков подъездов 3 шт.</t>
  </si>
  <si>
    <t>ремонт входа в подвал 1 шт.</t>
  </si>
  <si>
    <t>ремонт подъездов</t>
  </si>
  <si>
    <t>по адресу: ул.Ленинского Комсомола, д.54 (Sобщ.=582,4 м2)</t>
  </si>
  <si>
    <t>Проект 1 ( с учетом поверки общедомового прибора учета теплоэнергии)</t>
  </si>
  <si>
    <t>(стоимость услуг  увеличена на 6,6% в соответствии с уровнем инфляции 2013 г.)</t>
  </si>
  <si>
    <t>ремонт панельных швов 100 м.п.</t>
  </si>
  <si>
    <t>изготовление и монтаж мет.дверей в мусорокамеры (1,2*1,9 м 2 шт.)</t>
  </si>
  <si>
    <t>ремонт мягкой кровли в один слой 400 м2</t>
  </si>
  <si>
    <t>ремонт кровли над машинным отделением лифта (3 шт.)</t>
  </si>
  <si>
    <t>ремонт вентшахт - 9 шт.</t>
  </si>
  <si>
    <t>изготовление и установка мет.решеток на чердачные продухи 16 шт.</t>
  </si>
  <si>
    <t>ремонт системы водоотведения ( под 1 подъездом)</t>
  </si>
  <si>
    <t>отсыпка щебнем в тех.подвале - 8 м3</t>
  </si>
  <si>
    <t>установка шаровых кранов  на ГВС диам.15 мм - 1 шт.</t>
  </si>
  <si>
    <t>выполнение работ экологом</t>
  </si>
  <si>
    <t>2015 -2016 гг.</t>
  </si>
  <si>
    <t>ревизия задвижек отопления (д.80мм-1 шт.)</t>
  </si>
  <si>
    <t>электротехнические измерения и испытания элетрооборудования</t>
  </si>
  <si>
    <t>(стоимость услуг  увеличена на 10,5 % в соответствии с уровнем инфляции 2014 г.)</t>
  </si>
  <si>
    <t xml:space="preserve">отключение системы отопления </t>
  </si>
  <si>
    <t>Работы заявочного характера, в т.ч работы по предписанию ндзорных органов</t>
  </si>
  <si>
    <t>изоляция трубопроводов корунд Т.У. в подъездах тамбуров</t>
  </si>
  <si>
    <t>по адресу: ул.Ленинского Комсомола, д.54 (S жилые + нежилые = 6519,9 м2, Sзем.уч.=4173,36м2)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</si>
</sst>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18" fillId="24" borderId="0" xfId="0" applyNumberFormat="1" applyFont="1" applyFill="1" applyAlignment="1">
      <alignment horizontal="center" vertical="center"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0" fillId="24" borderId="22" xfId="0" applyNumberFormat="1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19" fillId="24" borderId="22" xfId="0" applyNumberFormat="1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/>
    </xf>
    <xf numFmtId="4" fontId="18" fillId="24" borderId="24" xfId="0" applyNumberFormat="1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left" vertical="center" wrapText="1"/>
    </xf>
    <xf numFmtId="4" fontId="19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center"/>
    </xf>
    <xf numFmtId="4" fontId="19" fillId="24" borderId="25" xfId="0" applyNumberFormat="1" applyFont="1" applyFill="1" applyBorder="1" applyAlignment="1">
      <alignment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25" borderId="20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20" fillId="26" borderId="0" xfId="0" applyNumberFormat="1" applyFont="1" applyFill="1" applyAlignment="1">
      <alignment horizontal="center"/>
    </xf>
    <xf numFmtId="4" fontId="18" fillId="26" borderId="29" xfId="0" applyNumberFormat="1" applyFon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25" fillId="24" borderId="20" xfId="0" applyNumberFormat="1" applyFont="1" applyFill="1" applyBorder="1" applyAlignment="1">
      <alignment horizontal="center" vertical="center" wrapText="1"/>
    </xf>
    <xf numFmtId="4" fontId="0" fillId="24" borderId="30" xfId="0" applyNumberFormat="1" applyFont="1" applyFill="1" applyBorder="1" applyAlignment="1">
      <alignment horizontal="center" vertical="center" wrapText="1"/>
    </xf>
    <xf numFmtId="4" fontId="18" fillId="25" borderId="29" xfId="0" applyNumberFormat="1" applyFont="1" applyFill="1" applyBorder="1" applyAlignment="1">
      <alignment horizontal="center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4" fontId="18" fillId="25" borderId="31" xfId="0" applyNumberFormat="1" applyFont="1" applyFill="1" applyBorder="1" applyAlignment="1">
      <alignment horizontal="center" vertical="center" wrapText="1"/>
    </xf>
    <xf numFmtId="4" fontId="18" fillId="25" borderId="28" xfId="0" applyNumberFormat="1" applyFont="1" applyFill="1" applyBorder="1" applyAlignment="1">
      <alignment horizontal="center" vertical="center" wrapText="1"/>
    </xf>
    <xf numFmtId="4" fontId="25" fillId="25" borderId="29" xfId="0" applyNumberFormat="1" applyFont="1" applyFill="1" applyBorder="1" applyAlignment="1">
      <alignment horizontal="center" vertical="center" wrapText="1"/>
    </xf>
    <xf numFmtId="4" fontId="25" fillId="25" borderId="21" xfId="0" applyNumberFormat="1" applyFont="1" applyFill="1" applyBorder="1" applyAlignment="1">
      <alignment horizontal="center" vertical="center" wrapText="1"/>
    </xf>
    <xf numFmtId="4" fontId="25" fillId="25" borderId="31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18" fillId="25" borderId="23" xfId="0" applyNumberFormat="1" applyFont="1" applyFill="1" applyBorder="1" applyAlignment="1">
      <alignment horizontal="center" vertical="center" wrapText="1"/>
    </xf>
    <xf numFmtId="4" fontId="18" fillId="25" borderId="32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18" fillId="25" borderId="33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/>
    </xf>
    <xf numFmtId="4" fontId="18" fillId="25" borderId="24" xfId="0" applyNumberFormat="1" applyFont="1" applyFill="1" applyBorder="1" applyAlignment="1">
      <alignment horizontal="center" vertical="center"/>
    </xf>
    <xf numFmtId="4" fontId="18" fillId="25" borderId="11" xfId="0" applyNumberFormat="1" applyFont="1" applyFill="1" applyBorder="1" applyAlignment="1">
      <alignment horizontal="center" vertical="center"/>
    </xf>
    <xf numFmtId="4" fontId="18" fillId="25" borderId="12" xfId="0" applyNumberFormat="1" applyFont="1" applyFill="1" applyBorder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4" fontId="19" fillId="25" borderId="0" xfId="0" applyNumberFormat="1" applyFont="1" applyFill="1" applyBorder="1" applyAlignment="1">
      <alignment horizontal="center"/>
    </xf>
    <xf numFmtId="4" fontId="18" fillId="25" borderId="12" xfId="0" applyNumberFormat="1" applyFont="1" applyFill="1" applyBorder="1" applyAlignment="1">
      <alignment horizontal="center" vertical="center" wrapText="1"/>
    </xf>
    <xf numFmtId="4" fontId="0" fillId="25" borderId="22" xfId="0" applyNumberFormat="1" applyFont="1" applyFill="1" applyBorder="1" applyAlignment="1">
      <alignment horizontal="left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Border="1" applyAlignment="1">
      <alignment horizontal="center" vertical="center" wrapText="1"/>
    </xf>
    <xf numFmtId="4" fontId="0" fillId="25" borderId="29" xfId="0" applyNumberFormat="1" applyFont="1" applyFill="1" applyBorder="1" applyAlignment="1">
      <alignment horizontal="center" vertical="center" wrapText="1"/>
    </xf>
    <xf numFmtId="4" fontId="0" fillId="26" borderId="27" xfId="0" applyNumberFormat="1" applyFont="1" applyFill="1" applyBorder="1" applyAlignment="1">
      <alignment horizontal="center" vertical="center" wrapText="1"/>
    </xf>
    <xf numFmtId="4" fontId="27" fillId="25" borderId="33" xfId="0" applyNumberFormat="1" applyFont="1" applyFill="1" applyBorder="1" applyAlignment="1">
      <alignment horizontal="center" vertical="center" wrapText="1"/>
    </xf>
    <xf numFmtId="4" fontId="27" fillId="25" borderId="34" xfId="0" applyNumberFormat="1" applyFont="1" applyFill="1" applyBorder="1" applyAlignment="1">
      <alignment horizontal="center" vertical="center" wrapText="1"/>
    </xf>
    <xf numFmtId="4" fontId="27" fillId="25" borderId="20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4" fontId="19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1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19" fillId="25" borderId="35" xfId="0" applyNumberFormat="1" applyFont="1" applyFill="1" applyBorder="1" applyAlignment="1">
      <alignment horizontal="center" vertical="center" wrapText="1"/>
    </xf>
    <xf numFmtId="4" fontId="0" fillId="25" borderId="35" xfId="0" applyNumberFormat="1" applyFill="1" applyBorder="1" applyAlignment="1">
      <alignment horizontal="center" vertical="center" wrapText="1"/>
    </xf>
    <xf numFmtId="4" fontId="19" fillId="25" borderId="36" xfId="0" applyNumberFormat="1" applyFont="1" applyFill="1" applyBorder="1" applyAlignment="1">
      <alignment horizontal="center" vertical="center" wrapText="1"/>
    </xf>
    <xf numFmtId="4" fontId="19" fillId="25" borderId="37" xfId="0" applyNumberFormat="1" applyFont="1" applyFill="1" applyBorder="1" applyAlignment="1">
      <alignment horizontal="center" vertical="center" wrapText="1"/>
    </xf>
    <xf numFmtId="4" fontId="0" fillId="25" borderId="37" xfId="0" applyNumberFormat="1" applyFill="1" applyBorder="1" applyAlignment="1">
      <alignment horizontal="center" vertical="center" wrapText="1"/>
    </xf>
    <xf numFmtId="4" fontId="0" fillId="25" borderId="38" xfId="0" applyNumberFormat="1" applyFill="1" applyBorder="1" applyAlignment="1">
      <alignment horizontal="center" vertical="center" wrapText="1"/>
    </xf>
    <xf numFmtId="4" fontId="21" fillId="25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zoomScale="75" zoomScaleNormal="75" zoomScalePageLayoutView="0" workbookViewId="0" topLeftCell="A78">
      <selection activeCell="N113" sqref="N113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 t="s">
        <v>133</v>
      </c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134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105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4" customFormat="1" ht="30" customHeight="1" thickBot="1">
      <c r="A11" s="101" t="s">
        <v>89</v>
      </c>
      <c r="B11" s="101"/>
      <c r="C11" s="101"/>
      <c r="D11" s="101"/>
      <c r="E11" s="102"/>
      <c r="F11" s="102"/>
      <c r="G11" s="102"/>
      <c r="H11" s="102"/>
    </row>
    <row r="12" spans="1:8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42</v>
      </c>
      <c r="E12" s="8" t="s">
        <v>6</v>
      </c>
      <c r="F12" s="9" t="s">
        <v>7</v>
      </c>
      <c r="G12" s="8" t="s">
        <v>6</v>
      </c>
      <c r="H12" s="9" t="s">
        <v>7</v>
      </c>
    </row>
    <row r="13" spans="1:8" s="17" customFormat="1" ht="12.75">
      <c r="A13" s="11"/>
      <c r="B13" s="12"/>
      <c r="C13" s="12">
        <v>3</v>
      </c>
      <c r="D13" s="13"/>
      <c r="E13" s="12">
        <v>3</v>
      </c>
      <c r="F13" s="14">
        <v>4</v>
      </c>
      <c r="G13" s="15"/>
      <c r="H13" s="16"/>
    </row>
    <row r="14" spans="1:8" s="17" customFormat="1" ht="49.5" customHeight="1">
      <c r="A14" s="103" t="s">
        <v>8</v>
      </c>
      <c r="B14" s="104"/>
      <c r="C14" s="104"/>
      <c r="D14" s="104"/>
      <c r="E14" s="104"/>
      <c r="F14" s="104"/>
      <c r="G14" s="105"/>
      <c r="H14" s="106"/>
    </row>
    <row r="15" spans="1:11" s="10" customFormat="1" ht="21" customHeight="1">
      <c r="A15" s="18" t="s">
        <v>118</v>
      </c>
      <c r="B15" s="19"/>
      <c r="C15" s="20">
        <f>F15*12</f>
        <v>0</v>
      </c>
      <c r="D15" s="58">
        <f>G15*I15</f>
        <v>247765.25</v>
      </c>
      <c r="E15" s="63">
        <f>H15*12</f>
        <v>38.16</v>
      </c>
      <c r="F15" s="64"/>
      <c r="G15" s="63">
        <f>H15*12</f>
        <v>38.16</v>
      </c>
      <c r="H15" s="63">
        <f>H20+H24</f>
        <v>3.18</v>
      </c>
      <c r="I15" s="10">
        <v>6492.8</v>
      </c>
      <c r="J15" s="10">
        <v>1.07</v>
      </c>
      <c r="K15" s="10">
        <v>2.24</v>
      </c>
    </row>
    <row r="16" spans="1:8" s="50" customFormat="1" ht="28.5" customHeight="1">
      <c r="A16" s="48" t="s">
        <v>91</v>
      </c>
      <c r="B16" s="49" t="s">
        <v>95</v>
      </c>
      <c r="C16" s="49"/>
      <c r="D16" s="66"/>
      <c r="E16" s="67"/>
      <c r="F16" s="68"/>
      <c r="G16" s="67"/>
      <c r="H16" s="67"/>
    </row>
    <row r="17" spans="1:8" s="50" customFormat="1" ht="18" customHeight="1">
      <c r="A17" s="48" t="s">
        <v>92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93</v>
      </c>
      <c r="B18" s="49" t="s">
        <v>96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94</v>
      </c>
      <c r="B19" s="49" t="s">
        <v>95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18" t="s">
        <v>119</v>
      </c>
      <c r="B20" s="20"/>
      <c r="C20" s="20"/>
      <c r="D20" s="62"/>
      <c r="E20" s="63"/>
      <c r="F20" s="64"/>
      <c r="G20" s="63"/>
      <c r="H20" s="63">
        <v>2.83</v>
      </c>
    </row>
    <row r="21" spans="1:8" s="50" customFormat="1" ht="18" customHeight="1">
      <c r="A21" s="48" t="s">
        <v>120</v>
      </c>
      <c r="B21" s="49" t="s">
        <v>95</v>
      </c>
      <c r="C21" s="49"/>
      <c r="D21" s="66"/>
      <c r="E21" s="67"/>
      <c r="F21" s="68"/>
      <c r="G21" s="67"/>
      <c r="H21" s="67">
        <v>0.12</v>
      </c>
    </row>
    <row r="22" spans="1:8" s="50" customFormat="1" ht="18" customHeight="1">
      <c r="A22" s="48" t="s">
        <v>121</v>
      </c>
      <c r="B22" s="49" t="s">
        <v>95</v>
      </c>
      <c r="C22" s="49"/>
      <c r="D22" s="66"/>
      <c r="E22" s="67"/>
      <c r="F22" s="68"/>
      <c r="G22" s="67"/>
      <c r="H22" s="67">
        <v>0.11</v>
      </c>
    </row>
    <row r="23" spans="1:8" s="50" customFormat="1" ht="18" customHeight="1">
      <c r="A23" s="48" t="s">
        <v>144</v>
      </c>
      <c r="B23" s="49" t="s">
        <v>95</v>
      </c>
      <c r="C23" s="49"/>
      <c r="D23" s="66"/>
      <c r="E23" s="67"/>
      <c r="F23" s="68"/>
      <c r="G23" s="67"/>
      <c r="H23" s="67">
        <v>0.12</v>
      </c>
    </row>
    <row r="24" spans="1:8" s="50" customFormat="1" ht="18" customHeight="1">
      <c r="A24" s="18" t="s">
        <v>119</v>
      </c>
      <c r="B24" s="20"/>
      <c r="C24" s="20"/>
      <c r="D24" s="62"/>
      <c r="E24" s="63"/>
      <c r="F24" s="64"/>
      <c r="G24" s="63"/>
      <c r="H24" s="63">
        <f>H21+H22+H23</f>
        <v>0.35</v>
      </c>
    </row>
    <row r="25" spans="1:11" s="10" customFormat="1" ht="30">
      <c r="A25" s="18" t="s">
        <v>10</v>
      </c>
      <c r="B25" s="20"/>
      <c r="C25" s="20">
        <f>F25*12</f>
        <v>0</v>
      </c>
      <c r="D25" s="58">
        <f>G25*I25</f>
        <v>181680.41</v>
      </c>
      <c r="E25" s="63">
        <f>H25*12</f>
        <v>32.76</v>
      </c>
      <c r="F25" s="64"/>
      <c r="G25" s="63">
        <f>H25*12</f>
        <v>32.76</v>
      </c>
      <c r="H25" s="63">
        <v>2.73</v>
      </c>
      <c r="I25" s="10">
        <v>5545.8</v>
      </c>
      <c r="J25" s="10">
        <v>1.07</v>
      </c>
      <c r="K25" s="10">
        <v>2.17</v>
      </c>
    </row>
    <row r="26" spans="1:8" s="50" customFormat="1" ht="12.75">
      <c r="A26" s="48" t="s">
        <v>97</v>
      </c>
      <c r="B26" s="49" t="s">
        <v>11</v>
      </c>
      <c r="C26" s="49"/>
      <c r="D26" s="66"/>
      <c r="E26" s="67"/>
      <c r="F26" s="68"/>
      <c r="G26" s="67"/>
      <c r="H26" s="67"/>
    </row>
    <row r="27" spans="1:8" s="50" customFormat="1" ht="12.75">
      <c r="A27" s="48" t="s">
        <v>98</v>
      </c>
      <c r="B27" s="49" t="s">
        <v>11</v>
      </c>
      <c r="C27" s="49"/>
      <c r="D27" s="66"/>
      <c r="E27" s="67"/>
      <c r="F27" s="68"/>
      <c r="G27" s="67"/>
      <c r="H27" s="67"/>
    </row>
    <row r="28" spans="1:8" s="50" customFormat="1" ht="12.75">
      <c r="A28" s="48" t="s">
        <v>106</v>
      </c>
      <c r="B28" s="49" t="s">
        <v>107</v>
      </c>
      <c r="C28" s="49"/>
      <c r="D28" s="66"/>
      <c r="E28" s="67"/>
      <c r="F28" s="68"/>
      <c r="G28" s="67"/>
      <c r="H28" s="67"/>
    </row>
    <row r="29" spans="1:8" s="50" customFormat="1" ht="12.75">
      <c r="A29" s="48" t="s">
        <v>99</v>
      </c>
      <c r="B29" s="49" t="s">
        <v>11</v>
      </c>
      <c r="C29" s="49"/>
      <c r="D29" s="66"/>
      <c r="E29" s="67"/>
      <c r="F29" s="68"/>
      <c r="G29" s="67"/>
      <c r="H29" s="67"/>
    </row>
    <row r="30" spans="1:8" s="50" customFormat="1" ht="25.5">
      <c r="A30" s="48" t="s">
        <v>100</v>
      </c>
      <c r="B30" s="49" t="s">
        <v>12</v>
      </c>
      <c r="C30" s="49"/>
      <c r="D30" s="66"/>
      <c r="E30" s="67"/>
      <c r="F30" s="68"/>
      <c r="G30" s="67"/>
      <c r="H30" s="67"/>
    </row>
    <row r="31" spans="1:8" s="50" customFormat="1" ht="12.75">
      <c r="A31" s="48" t="s">
        <v>101</v>
      </c>
      <c r="B31" s="49" t="s">
        <v>11</v>
      </c>
      <c r="C31" s="49"/>
      <c r="D31" s="66"/>
      <c r="E31" s="67"/>
      <c r="F31" s="68"/>
      <c r="G31" s="67"/>
      <c r="H31" s="67"/>
    </row>
    <row r="32" spans="1:8" s="50" customFormat="1" ht="12.75">
      <c r="A32" s="48" t="s">
        <v>104</v>
      </c>
      <c r="B32" s="49" t="s">
        <v>11</v>
      </c>
      <c r="C32" s="49"/>
      <c r="D32" s="66"/>
      <c r="E32" s="67"/>
      <c r="F32" s="68"/>
      <c r="G32" s="67"/>
      <c r="H32" s="67"/>
    </row>
    <row r="33" spans="1:8" s="50" customFormat="1" ht="25.5">
      <c r="A33" s="48" t="s">
        <v>102</v>
      </c>
      <c r="B33" s="49" t="s">
        <v>103</v>
      </c>
      <c r="C33" s="49"/>
      <c r="D33" s="66"/>
      <c r="E33" s="67"/>
      <c r="F33" s="68"/>
      <c r="G33" s="67"/>
      <c r="H33" s="67"/>
    </row>
    <row r="34" spans="1:11" s="22" customFormat="1" ht="18.75" customHeight="1">
      <c r="A34" s="21" t="s">
        <v>13</v>
      </c>
      <c r="B34" s="19" t="s">
        <v>14</v>
      </c>
      <c r="C34" s="20">
        <f>F34*12</f>
        <v>0</v>
      </c>
      <c r="D34" s="58">
        <f>G34*I34</f>
        <v>58435.2</v>
      </c>
      <c r="E34" s="63">
        <f aca="true" t="shared" si="0" ref="E34:E41">H34*12</f>
        <v>9</v>
      </c>
      <c r="F34" s="65"/>
      <c r="G34" s="63">
        <f>H34*12</f>
        <v>9</v>
      </c>
      <c r="H34" s="63">
        <v>0.75</v>
      </c>
      <c r="I34" s="10">
        <v>6492.8</v>
      </c>
      <c r="J34" s="10">
        <v>1.07</v>
      </c>
      <c r="K34" s="10">
        <v>0.6</v>
      </c>
    </row>
    <row r="35" spans="1:11" s="10" customFormat="1" ht="15">
      <c r="A35" s="21" t="s">
        <v>15</v>
      </c>
      <c r="B35" s="19" t="s">
        <v>16</v>
      </c>
      <c r="C35" s="20">
        <f>F35*12</f>
        <v>0</v>
      </c>
      <c r="D35" s="58">
        <f>G35*I35</f>
        <v>190888.32</v>
      </c>
      <c r="E35" s="63">
        <f t="shared" si="0"/>
        <v>29.4</v>
      </c>
      <c r="F35" s="65"/>
      <c r="G35" s="63">
        <f>H35*12</f>
        <v>29.4</v>
      </c>
      <c r="H35" s="63">
        <v>2.45</v>
      </c>
      <c r="I35" s="10">
        <v>6492.8</v>
      </c>
      <c r="J35" s="10">
        <v>1.07</v>
      </c>
      <c r="K35" s="10">
        <v>1.94</v>
      </c>
    </row>
    <row r="36" spans="1:11" s="10" customFormat="1" ht="15">
      <c r="A36" s="21" t="s">
        <v>34</v>
      </c>
      <c r="B36" s="19" t="s">
        <v>11</v>
      </c>
      <c r="C36" s="20">
        <f>F36*12</f>
        <v>0</v>
      </c>
      <c r="D36" s="58">
        <f>G36*I36</f>
        <v>114465.31</v>
      </c>
      <c r="E36" s="63">
        <f t="shared" si="0"/>
        <v>20.64</v>
      </c>
      <c r="F36" s="65"/>
      <c r="G36" s="63">
        <f>H36*12</f>
        <v>20.64</v>
      </c>
      <c r="H36" s="63">
        <v>1.72</v>
      </c>
      <c r="I36" s="10">
        <v>5545.8</v>
      </c>
      <c r="J36" s="10">
        <v>1.07</v>
      </c>
      <c r="K36" s="10">
        <v>1.36</v>
      </c>
    </row>
    <row r="37" spans="1:9" s="10" customFormat="1" ht="45">
      <c r="A37" s="21" t="s">
        <v>122</v>
      </c>
      <c r="B37" s="19" t="s">
        <v>123</v>
      </c>
      <c r="C37" s="20"/>
      <c r="D37" s="58">
        <f>3407.5*3*1.105</f>
        <v>11295.86</v>
      </c>
      <c r="E37" s="63"/>
      <c r="F37" s="65"/>
      <c r="G37" s="63">
        <f>D37/I37</f>
        <v>2.04</v>
      </c>
      <c r="H37" s="63">
        <f>G37/12</f>
        <v>0.17</v>
      </c>
      <c r="I37" s="10">
        <v>5545.8</v>
      </c>
    </row>
    <row r="38" spans="1:11" s="10" customFormat="1" ht="21" customHeight="1">
      <c r="A38" s="21" t="s">
        <v>35</v>
      </c>
      <c r="B38" s="19" t="s">
        <v>11</v>
      </c>
      <c r="C38" s="20">
        <f>F38*12</f>
        <v>0</v>
      </c>
      <c r="D38" s="58">
        <f>G38*I38</f>
        <v>131768.21</v>
      </c>
      <c r="E38" s="63">
        <f t="shared" si="0"/>
        <v>23.76</v>
      </c>
      <c r="F38" s="65"/>
      <c r="G38" s="63">
        <f>H38*12</f>
        <v>23.76</v>
      </c>
      <c r="H38" s="63">
        <v>1.98</v>
      </c>
      <c r="I38" s="10">
        <v>5545.8</v>
      </c>
      <c r="J38" s="10">
        <v>1.07</v>
      </c>
      <c r="K38" s="10">
        <v>1.57</v>
      </c>
    </row>
    <row r="39" spans="1:11" s="10" customFormat="1" ht="28.5">
      <c r="A39" s="21" t="s">
        <v>36</v>
      </c>
      <c r="B39" s="23" t="s">
        <v>37</v>
      </c>
      <c r="C39" s="20">
        <f>F39*12</f>
        <v>0</v>
      </c>
      <c r="D39" s="58">
        <f>G39*I39</f>
        <v>282170.3</v>
      </c>
      <c r="E39" s="63">
        <f t="shared" si="0"/>
        <v>50.88</v>
      </c>
      <c r="F39" s="65"/>
      <c r="G39" s="63">
        <f>H39*12</f>
        <v>50.88</v>
      </c>
      <c r="H39" s="63">
        <v>4.24</v>
      </c>
      <c r="I39" s="10">
        <v>5545.8</v>
      </c>
      <c r="J39" s="10">
        <v>1.07</v>
      </c>
      <c r="K39" s="10">
        <v>3.36</v>
      </c>
    </row>
    <row r="40" spans="1:11" s="17" customFormat="1" ht="30">
      <c r="A40" s="21" t="s">
        <v>59</v>
      </c>
      <c r="B40" s="19" t="s">
        <v>9</v>
      </c>
      <c r="C40" s="19"/>
      <c r="D40" s="58">
        <v>2042.21</v>
      </c>
      <c r="E40" s="69">
        <f t="shared" si="0"/>
        <v>0.36</v>
      </c>
      <c r="F40" s="65"/>
      <c r="G40" s="63">
        <f>D40/I40</f>
        <v>0.37</v>
      </c>
      <c r="H40" s="63">
        <f>G40/12</f>
        <v>0.03</v>
      </c>
      <c r="I40" s="10">
        <v>5545.8</v>
      </c>
      <c r="J40" s="10">
        <v>1.07</v>
      </c>
      <c r="K40" s="10">
        <v>0.02</v>
      </c>
    </row>
    <row r="41" spans="1:11" s="17" customFormat="1" ht="30" customHeight="1">
      <c r="A41" s="21" t="s">
        <v>78</v>
      </c>
      <c r="B41" s="19" t="s">
        <v>9</v>
      </c>
      <c r="C41" s="19"/>
      <c r="D41" s="58">
        <v>4084.42</v>
      </c>
      <c r="E41" s="69">
        <f t="shared" si="0"/>
        <v>0.72</v>
      </c>
      <c r="F41" s="65"/>
      <c r="G41" s="63">
        <f>D41/I41</f>
        <v>0.74</v>
      </c>
      <c r="H41" s="63">
        <f>G41/12</f>
        <v>0.06</v>
      </c>
      <c r="I41" s="10">
        <v>5545.8</v>
      </c>
      <c r="J41" s="10">
        <v>1.07</v>
      </c>
      <c r="K41" s="10">
        <v>0.02</v>
      </c>
    </row>
    <row r="42" spans="1:11" s="17" customFormat="1" ht="24" customHeight="1">
      <c r="A42" s="21" t="s">
        <v>60</v>
      </c>
      <c r="B42" s="19" t="s">
        <v>9</v>
      </c>
      <c r="C42" s="19"/>
      <c r="D42" s="58">
        <v>12896.1</v>
      </c>
      <c r="E42" s="69"/>
      <c r="F42" s="65"/>
      <c r="G42" s="63">
        <f>D42/I42</f>
        <v>1.99</v>
      </c>
      <c r="H42" s="63">
        <f>G42/12</f>
        <v>0.17</v>
      </c>
      <c r="I42" s="10">
        <v>6492.8</v>
      </c>
      <c r="J42" s="10">
        <v>1.07</v>
      </c>
      <c r="K42" s="10">
        <v>0.13</v>
      </c>
    </row>
    <row r="43" spans="1:11" s="17" customFormat="1" ht="30" hidden="1">
      <c r="A43" s="21" t="s">
        <v>61</v>
      </c>
      <c r="B43" s="19" t="s">
        <v>12</v>
      </c>
      <c r="C43" s="19"/>
      <c r="D43" s="62">
        <f>G43*I43</f>
        <v>0</v>
      </c>
      <c r="E43" s="69"/>
      <c r="F43" s="65"/>
      <c r="G43" s="63">
        <f>D43/I43</f>
        <v>1.8</v>
      </c>
      <c r="H43" s="63">
        <f>G43/12</f>
        <v>0.15</v>
      </c>
      <c r="I43" s="10">
        <v>6492.8</v>
      </c>
      <c r="J43" s="10">
        <v>1.07</v>
      </c>
      <c r="K43" s="10">
        <v>0</v>
      </c>
    </row>
    <row r="44" spans="1:11" s="17" customFormat="1" ht="30">
      <c r="A44" s="21" t="s">
        <v>23</v>
      </c>
      <c r="B44" s="19"/>
      <c r="C44" s="19">
        <f>F44*12</f>
        <v>0</v>
      </c>
      <c r="D44" s="58">
        <f>G44*I44</f>
        <v>11313.43</v>
      </c>
      <c r="E44" s="69">
        <f>H44*12</f>
        <v>2.04</v>
      </c>
      <c r="F44" s="65"/>
      <c r="G44" s="63">
        <f>H44*12</f>
        <v>2.04</v>
      </c>
      <c r="H44" s="63">
        <v>0.17</v>
      </c>
      <c r="I44" s="10">
        <v>5545.8</v>
      </c>
      <c r="J44" s="10">
        <v>1.07</v>
      </c>
      <c r="K44" s="10">
        <v>0.14</v>
      </c>
    </row>
    <row r="45" spans="1:11" s="10" customFormat="1" ht="18" customHeight="1">
      <c r="A45" s="21" t="s">
        <v>25</v>
      </c>
      <c r="B45" s="19" t="s">
        <v>26</v>
      </c>
      <c r="C45" s="19">
        <f>F45*12</f>
        <v>0</v>
      </c>
      <c r="D45" s="58">
        <f>G45*I45</f>
        <v>4674.82</v>
      </c>
      <c r="E45" s="69">
        <f>H45*12</f>
        <v>0.72</v>
      </c>
      <c r="F45" s="65"/>
      <c r="G45" s="63">
        <f>H45*12</f>
        <v>0.72</v>
      </c>
      <c r="H45" s="63">
        <v>0.06</v>
      </c>
      <c r="I45" s="10">
        <v>6492.8</v>
      </c>
      <c r="J45" s="10">
        <v>1.07</v>
      </c>
      <c r="K45" s="10">
        <v>0.03</v>
      </c>
    </row>
    <row r="46" spans="1:11" s="10" customFormat="1" ht="23.25" customHeight="1">
      <c r="A46" s="21" t="s">
        <v>27</v>
      </c>
      <c r="B46" s="24" t="s">
        <v>28</v>
      </c>
      <c r="C46" s="24">
        <f>F46*12</f>
        <v>0</v>
      </c>
      <c r="D46" s="58">
        <f>G46*I46</f>
        <v>3116.54</v>
      </c>
      <c r="E46" s="70">
        <f>H46*12</f>
        <v>0.48</v>
      </c>
      <c r="F46" s="71"/>
      <c r="G46" s="63">
        <f>12*H46</f>
        <v>0.48</v>
      </c>
      <c r="H46" s="63">
        <v>0.04</v>
      </c>
      <c r="I46" s="10">
        <v>6492.8</v>
      </c>
      <c r="J46" s="10">
        <v>1.07</v>
      </c>
      <c r="K46" s="10">
        <v>0.02</v>
      </c>
    </row>
    <row r="47" spans="1:11" s="22" customFormat="1" ht="30">
      <c r="A47" s="21" t="s">
        <v>24</v>
      </c>
      <c r="B47" s="19"/>
      <c r="C47" s="19">
        <f>F47*12</f>
        <v>0</v>
      </c>
      <c r="D47" s="62">
        <f>G47*I47</f>
        <v>3327.48</v>
      </c>
      <c r="E47" s="69">
        <f>H47*12</f>
        <v>0.6</v>
      </c>
      <c r="F47" s="65"/>
      <c r="G47" s="63">
        <f>12*H47</f>
        <v>0.6</v>
      </c>
      <c r="H47" s="63">
        <v>0.05</v>
      </c>
      <c r="I47" s="10">
        <v>5545.8</v>
      </c>
      <c r="J47" s="10">
        <v>1.07</v>
      </c>
      <c r="K47" s="10">
        <v>0.03</v>
      </c>
    </row>
    <row r="48" spans="1:11" s="22" customFormat="1" ht="15">
      <c r="A48" s="21" t="s">
        <v>43</v>
      </c>
      <c r="B48" s="19"/>
      <c r="C48" s="20"/>
      <c r="D48" s="63">
        <f>D50+D51+D53+D54+D55+D56+D57+D58+D59+D60+D52</f>
        <v>38043.27</v>
      </c>
      <c r="E48" s="63"/>
      <c r="F48" s="65"/>
      <c r="G48" s="63"/>
      <c r="H48" s="63">
        <f>SUM(H49:H62)</f>
        <v>0</v>
      </c>
      <c r="I48" s="10">
        <v>5545.8</v>
      </c>
      <c r="J48" s="10">
        <v>1.07</v>
      </c>
      <c r="K48" s="10">
        <v>0.62</v>
      </c>
    </row>
    <row r="49" spans="1:11" s="17" customFormat="1" ht="15" hidden="1">
      <c r="A49" s="25"/>
      <c r="B49" s="26"/>
      <c r="C49" s="26"/>
      <c r="D49" s="55"/>
      <c r="E49" s="54"/>
      <c r="F49" s="56"/>
      <c r="G49" s="54"/>
      <c r="H49" s="54"/>
      <c r="I49" s="10"/>
      <c r="J49" s="10"/>
      <c r="K49" s="10"/>
    </row>
    <row r="50" spans="1:11" s="17" customFormat="1" ht="18.75" customHeight="1">
      <c r="A50" s="25" t="s">
        <v>149</v>
      </c>
      <c r="B50" s="26" t="s">
        <v>17</v>
      </c>
      <c r="C50" s="26"/>
      <c r="D50" s="55">
        <v>434.25</v>
      </c>
      <c r="E50" s="54"/>
      <c r="F50" s="56"/>
      <c r="G50" s="54"/>
      <c r="H50" s="54"/>
      <c r="I50" s="10">
        <v>5545.8</v>
      </c>
      <c r="J50" s="10">
        <v>1.07</v>
      </c>
      <c r="K50" s="10">
        <v>0.01</v>
      </c>
    </row>
    <row r="51" spans="1:11" s="17" customFormat="1" ht="15">
      <c r="A51" s="25" t="s">
        <v>18</v>
      </c>
      <c r="B51" s="26" t="s">
        <v>22</v>
      </c>
      <c r="C51" s="26">
        <f>F51*12</f>
        <v>0</v>
      </c>
      <c r="D51" s="55">
        <v>1378.44</v>
      </c>
      <c r="E51" s="54">
        <f>H51*12</f>
        <v>0</v>
      </c>
      <c r="F51" s="56"/>
      <c r="G51" s="54"/>
      <c r="H51" s="54"/>
      <c r="I51" s="10">
        <v>6492.8</v>
      </c>
      <c r="J51" s="10">
        <v>1.07</v>
      </c>
      <c r="K51" s="10">
        <v>0.01</v>
      </c>
    </row>
    <row r="52" spans="1:11" s="17" customFormat="1" ht="15">
      <c r="A52" s="25" t="s">
        <v>124</v>
      </c>
      <c r="B52" s="59" t="s">
        <v>17</v>
      </c>
      <c r="C52" s="26"/>
      <c r="D52" s="55">
        <v>2456.22</v>
      </c>
      <c r="E52" s="54"/>
      <c r="F52" s="56"/>
      <c r="G52" s="54"/>
      <c r="H52" s="54"/>
      <c r="I52" s="10">
        <v>5545.8</v>
      </c>
      <c r="J52" s="10"/>
      <c r="K52" s="10"/>
    </row>
    <row r="53" spans="1:11" s="17" customFormat="1" ht="15">
      <c r="A53" s="25" t="s">
        <v>146</v>
      </c>
      <c r="B53" s="26" t="s">
        <v>17</v>
      </c>
      <c r="C53" s="26">
        <f>F53*12</f>
        <v>0</v>
      </c>
      <c r="D53" s="55">
        <v>841.53</v>
      </c>
      <c r="E53" s="54">
        <f>H53*12</f>
        <v>0</v>
      </c>
      <c r="F53" s="56"/>
      <c r="G53" s="54"/>
      <c r="H53" s="54"/>
      <c r="I53" s="10">
        <v>6492.8</v>
      </c>
      <c r="J53" s="10">
        <v>1.07</v>
      </c>
      <c r="K53" s="10">
        <v>0.12</v>
      </c>
    </row>
    <row r="54" spans="1:11" s="17" customFormat="1" ht="15">
      <c r="A54" s="25" t="s">
        <v>68</v>
      </c>
      <c r="B54" s="26" t="s">
        <v>17</v>
      </c>
      <c r="C54" s="26">
        <f>F54*12</f>
        <v>0</v>
      </c>
      <c r="D54" s="55">
        <v>2626.83</v>
      </c>
      <c r="E54" s="54">
        <f>H54*12</f>
        <v>0</v>
      </c>
      <c r="F54" s="56"/>
      <c r="G54" s="54"/>
      <c r="H54" s="54"/>
      <c r="I54" s="10">
        <v>5545.8</v>
      </c>
      <c r="J54" s="10">
        <v>1.07</v>
      </c>
      <c r="K54" s="10">
        <v>0.03</v>
      </c>
    </row>
    <row r="55" spans="1:11" s="17" customFormat="1" ht="15">
      <c r="A55" s="25" t="s">
        <v>19</v>
      </c>
      <c r="B55" s="26" t="s">
        <v>17</v>
      </c>
      <c r="C55" s="26">
        <f>F55*12</f>
        <v>0</v>
      </c>
      <c r="D55" s="55">
        <v>7807.43</v>
      </c>
      <c r="E55" s="54">
        <f>H55*12</f>
        <v>0</v>
      </c>
      <c r="F55" s="56"/>
      <c r="G55" s="54"/>
      <c r="H55" s="54"/>
      <c r="I55" s="10">
        <v>5545.8</v>
      </c>
      <c r="J55" s="10">
        <v>1.07</v>
      </c>
      <c r="K55" s="10">
        <v>0.1</v>
      </c>
    </row>
    <row r="56" spans="1:11" s="17" customFormat="1" ht="15">
      <c r="A56" s="25" t="s">
        <v>20</v>
      </c>
      <c r="B56" s="26" t="s">
        <v>17</v>
      </c>
      <c r="C56" s="26">
        <f>F56*12</f>
        <v>0</v>
      </c>
      <c r="D56" s="55">
        <v>918.95</v>
      </c>
      <c r="E56" s="54">
        <f>H56*12</f>
        <v>0</v>
      </c>
      <c r="F56" s="56"/>
      <c r="G56" s="54"/>
      <c r="H56" s="54"/>
      <c r="I56" s="10">
        <v>5545.8</v>
      </c>
      <c r="J56" s="10">
        <v>1.07</v>
      </c>
      <c r="K56" s="10">
        <v>0.01</v>
      </c>
    </row>
    <row r="57" spans="1:11" s="17" customFormat="1" ht="15">
      <c r="A57" s="25" t="s">
        <v>64</v>
      </c>
      <c r="B57" s="26" t="s">
        <v>17</v>
      </c>
      <c r="C57" s="26"/>
      <c r="D57" s="55">
        <v>1313.37</v>
      </c>
      <c r="E57" s="54"/>
      <c r="F57" s="56"/>
      <c r="G57" s="54"/>
      <c r="H57" s="54"/>
      <c r="I57" s="10">
        <v>6492.8</v>
      </c>
      <c r="J57" s="10">
        <v>1.07</v>
      </c>
      <c r="K57" s="10">
        <v>0.01</v>
      </c>
    </row>
    <row r="58" spans="1:11" s="17" customFormat="1" ht="15">
      <c r="A58" s="25" t="s">
        <v>65</v>
      </c>
      <c r="B58" s="26" t="s">
        <v>22</v>
      </c>
      <c r="C58" s="26"/>
      <c r="D58" s="55">
        <v>5253.69</v>
      </c>
      <c r="E58" s="54"/>
      <c r="F58" s="56"/>
      <c r="G58" s="54"/>
      <c r="H58" s="54"/>
      <c r="I58" s="10">
        <v>5545.8</v>
      </c>
      <c r="J58" s="10">
        <v>1.07</v>
      </c>
      <c r="K58" s="10">
        <v>0.06</v>
      </c>
    </row>
    <row r="59" spans="1:11" s="17" customFormat="1" ht="25.5">
      <c r="A59" s="25" t="s">
        <v>21</v>
      </c>
      <c r="B59" s="26" t="s">
        <v>17</v>
      </c>
      <c r="C59" s="26">
        <f>F59*12</f>
        <v>0</v>
      </c>
      <c r="D59" s="55">
        <v>5980.7</v>
      </c>
      <c r="E59" s="54">
        <f>H59*12</f>
        <v>0</v>
      </c>
      <c r="F59" s="56"/>
      <c r="G59" s="54"/>
      <c r="H59" s="54"/>
      <c r="I59" s="10">
        <v>6492.8</v>
      </c>
      <c r="J59" s="10">
        <v>1.07</v>
      </c>
      <c r="K59" s="10">
        <v>0.06</v>
      </c>
    </row>
    <row r="60" spans="1:11" s="17" customFormat="1" ht="15">
      <c r="A60" s="25" t="s">
        <v>108</v>
      </c>
      <c r="B60" s="26" t="s">
        <v>17</v>
      </c>
      <c r="C60" s="26"/>
      <c r="D60" s="55">
        <v>9031.86</v>
      </c>
      <c r="E60" s="54"/>
      <c r="F60" s="56"/>
      <c r="G60" s="54"/>
      <c r="H60" s="54"/>
      <c r="I60" s="10">
        <v>6492.8</v>
      </c>
      <c r="J60" s="10">
        <v>1.07</v>
      </c>
      <c r="K60" s="10">
        <v>0.01</v>
      </c>
    </row>
    <row r="61" spans="1:11" s="17" customFormat="1" ht="15" hidden="1">
      <c r="A61" s="25"/>
      <c r="B61" s="26"/>
      <c r="C61" s="27"/>
      <c r="D61" s="55"/>
      <c r="E61" s="72"/>
      <c r="F61" s="56"/>
      <c r="G61" s="54"/>
      <c r="H61" s="54"/>
      <c r="I61" s="10"/>
      <c r="J61" s="10"/>
      <c r="K61" s="10"/>
    </row>
    <row r="62" spans="1:11" s="17" customFormat="1" ht="15" hidden="1">
      <c r="A62" s="25"/>
      <c r="B62" s="26"/>
      <c r="C62" s="26"/>
      <c r="D62" s="55"/>
      <c r="E62" s="54"/>
      <c r="F62" s="56"/>
      <c r="G62" s="54"/>
      <c r="H62" s="54"/>
      <c r="I62" s="10"/>
      <c r="J62" s="10"/>
      <c r="K62" s="10"/>
    </row>
    <row r="63" spans="1:11" s="22" customFormat="1" ht="30">
      <c r="A63" s="21" t="s">
        <v>50</v>
      </c>
      <c r="B63" s="19"/>
      <c r="C63" s="20"/>
      <c r="D63" s="63">
        <v>0</v>
      </c>
      <c r="E63" s="63"/>
      <c r="F63" s="65"/>
      <c r="G63" s="63">
        <v>0</v>
      </c>
      <c r="H63" s="63">
        <v>0</v>
      </c>
      <c r="I63" s="10">
        <v>5545.8</v>
      </c>
      <c r="J63" s="10">
        <v>1.07</v>
      </c>
      <c r="K63" s="10">
        <v>0.08</v>
      </c>
    </row>
    <row r="64" spans="1:11" s="17" customFormat="1" ht="15" hidden="1">
      <c r="A64" s="25" t="s">
        <v>44</v>
      </c>
      <c r="B64" s="26" t="s">
        <v>69</v>
      </c>
      <c r="C64" s="26"/>
      <c r="D64" s="55">
        <f aca="true" t="shared" si="1" ref="D64:D71">G64*I64</f>
        <v>0</v>
      </c>
      <c r="E64" s="54"/>
      <c r="F64" s="56"/>
      <c r="G64" s="54">
        <f aca="true" t="shared" si="2" ref="G64:G73">H64*12</f>
        <v>0</v>
      </c>
      <c r="H64" s="54">
        <v>0</v>
      </c>
      <c r="I64" s="10">
        <v>5545.8</v>
      </c>
      <c r="J64" s="10">
        <v>1.07</v>
      </c>
      <c r="K64" s="10">
        <v>0</v>
      </c>
    </row>
    <row r="65" spans="1:11" s="17" customFormat="1" ht="25.5" hidden="1">
      <c r="A65" s="25" t="s">
        <v>45</v>
      </c>
      <c r="B65" s="26" t="s">
        <v>55</v>
      </c>
      <c r="C65" s="26"/>
      <c r="D65" s="55">
        <f t="shared" si="1"/>
        <v>0</v>
      </c>
      <c r="E65" s="54"/>
      <c r="F65" s="56"/>
      <c r="G65" s="54">
        <f t="shared" si="2"/>
        <v>0</v>
      </c>
      <c r="H65" s="54">
        <v>0</v>
      </c>
      <c r="I65" s="10">
        <v>5545.8</v>
      </c>
      <c r="J65" s="10">
        <v>1.07</v>
      </c>
      <c r="K65" s="10">
        <v>0</v>
      </c>
    </row>
    <row r="66" spans="1:11" s="17" customFormat="1" ht="15" hidden="1">
      <c r="A66" s="25" t="s">
        <v>74</v>
      </c>
      <c r="B66" s="26" t="s">
        <v>73</v>
      </c>
      <c r="C66" s="26"/>
      <c r="D66" s="55">
        <f t="shared" si="1"/>
        <v>0</v>
      </c>
      <c r="E66" s="54"/>
      <c r="F66" s="56"/>
      <c r="G66" s="54">
        <f t="shared" si="2"/>
        <v>0</v>
      </c>
      <c r="H66" s="54">
        <v>0</v>
      </c>
      <c r="I66" s="10">
        <v>5545.8</v>
      </c>
      <c r="J66" s="10">
        <v>1.07</v>
      </c>
      <c r="K66" s="10">
        <v>0</v>
      </c>
    </row>
    <row r="67" spans="1:11" s="17" customFormat="1" ht="25.5" hidden="1">
      <c r="A67" s="25" t="s">
        <v>70</v>
      </c>
      <c r="B67" s="26" t="s">
        <v>71</v>
      </c>
      <c r="C67" s="26"/>
      <c r="D67" s="55">
        <f t="shared" si="1"/>
        <v>0</v>
      </c>
      <c r="E67" s="54"/>
      <c r="F67" s="56"/>
      <c r="G67" s="54">
        <f t="shared" si="2"/>
        <v>0</v>
      </c>
      <c r="H67" s="54">
        <v>0</v>
      </c>
      <c r="I67" s="10">
        <v>5545.8</v>
      </c>
      <c r="J67" s="10">
        <v>1.07</v>
      </c>
      <c r="K67" s="10">
        <v>0</v>
      </c>
    </row>
    <row r="68" spans="1:11" s="17" customFormat="1" ht="15" hidden="1">
      <c r="A68" s="25" t="s">
        <v>46</v>
      </c>
      <c r="B68" s="26" t="s">
        <v>72</v>
      </c>
      <c r="C68" s="26"/>
      <c r="D68" s="55">
        <f t="shared" si="1"/>
        <v>0</v>
      </c>
      <c r="E68" s="54"/>
      <c r="F68" s="56"/>
      <c r="G68" s="54">
        <f t="shared" si="2"/>
        <v>0</v>
      </c>
      <c r="H68" s="54">
        <v>0</v>
      </c>
      <c r="I68" s="10">
        <v>5545.8</v>
      </c>
      <c r="J68" s="10">
        <v>1.07</v>
      </c>
      <c r="K68" s="10">
        <v>0</v>
      </c>
    </row>
    <row r="69" spans="1:11" s="17" customFormat="1" ht="15" hidden="1">
      <c r="A69" s="25" t="s">
        <v>57</v>
      </c>
      <c r="B69" s="26" t="s">
        <v>73</v>
      </c>
      <c r="C69" s="26"/>
      <c r="D69" s="55">
        <f t="shared" si="1"/>
        <v>0</v>
      </c>
      <c r="E69" s="54"/>
      <c r="F69" s="56"/>
      <c r="G69" s="54">
        <f t="shared" si="2"/>
        <v>0</v>
      </c>
      <c r="H69" s="54">
        <v>0</v>
      </c>
      <c r="I69" s="10">
        <v>5545.8</v>
      </c>
      <c r="J69" s="10">
        <v>1.07</v>
      </c>
      <c r="K69" s="10">
        <v>0</v>
      </c>
    </row>
    <row r="70" spans="1:11" s="17" customFormat="1" ht="15" hidden="1">
      <c r="A70" s="25" t="s">
        <v>58</v>
      </c>
      <c r="B70" s="26" t="s">
        <v>17</v>
      </c>
      <c r="C70" s="26"/>
      <c r="D70" s="55">
        <f t="shared" si="1"/>
        <v>0</v>
      </c>
      <c r="E70" s="54"/>
      <c r="F70" s="56"/>
      <c r="G70" s="54">
        <f t="shared" si="2"/>
        <v>0</v>
      </c>
      <c r="H70" s="54">
        <v>0</v>
      </c>
      <c r="I70" s="10">
        <v>5545.8</v>
      </c>
      <c r="J70" s="10">
        <v>1.07</v>
      </c>
      <c r="K70" s="10">
        <v>0</v>
      </c>
    </row>
    <row r="71" spans="1:11" s="17" customFormat="1" ht="25.5" hidden="1">
      <c r="A71" s="25" t="s">
        <v>56</v>
      </c>
      <c r="B71" s="26" t="s">
        <v>17</v>
      </c>
      <c r="C71" s="26"/>
      <c r="D71" s="55">
        <f t="shared" si="1"/>
        <v>0</v>
      </c>
      <c r="E71" s="54"/>
      <c r="F71" s="56"/>
      <c r="G71" s="54">
        <f t="shared" si="2"/>
        <v>0</v>
      </c>
      <c r="H71" s="54">
        <v>0</v>
      </c>
      <c r="I71" s="10">
        <v>5545.8</v>
      </c>
      <c r="J71" s="10">
        <v>1.07</v>
      </c>
      <c r="K71" s="10">
        <v>0</v>
      </c>
    </row>
    <row r="72" spans="1:11" s="17" customFormat="1" ht="15" hidden="1">
      <c r="A72" s="25" t="s">
        <v>67</v>
      </c>
      <c r="B72" s="26" t="s">
        <v>9</v>
      </c>
      <c r="C72" s="26"/>
      <c r="D72" s="55">
        <f>G72*I72</f>
        <v>0</v>
      </c>
      <c r="E72" s="54"/>
      <c r="F72" s="56"/>
      <c r="G72" s="54">
        <f t="shared" si="2"/>
        <v>0</v>
      </c>
      <c r="H72" s="54">
        <v>0</v>
      </c>
      <c r="I72" s="10">
        <v>5545.8</v>
      </c>
      <c r="J72" s="10">
        <v>1.07</v>
      </c>
      <c r="K72" s="10">
        <v>0</v>
      </c>
    </row>
    <row r="73" spans="1:11" s="17" customFormat="1" ht="15" hidden="1">
      <c r="A73" s="25" t="s">
        <v>66</v>
      </c>
      <c r="B73" s="26" t="s">
        <v>9</v>
      </c>
      <c r="C73" s="27"/>
      <c r="D73" s="55">
        <f>G73*I73</f>
        <v>0</v>
      </c>
      <c r="E73" s="54"/>
      <c r="F73" s="56"/>
      <c r="G73" s="54">
        <f t="shared" si="2"/>
        <v>0</v>
      </c>
      <c r="H73" s="54">
        <v>0</v>
      </c>
      <c r="I73" s="10">
        <v>5545.8</v>
      </c>
      <c r="J73" s="10">
        <v>1.07</v>
      </c>
      <c r="K73" s="10">
        <v>0</v>
      </c>
    </row>
    <row r="74" spans="1:11" s="43" customFormat="1" ht="15.75" customHeight="1" hidden="1">
      <c r="A74" s="25"/>
      <c r="B74" s="42"/>
      <c r="C74" s="42"/>
      <c r="D74" s="55"/>
      <c r="E74" s="54"/>
      <c r="F74" s="56"/>
      <c r="G74" s="54"/>
      <c r="H74" s="54"/>
      <c r="I74" s="10"/>
      <c r="J74" s="10"/>
      <c r="K74" s="10"/>
    </row>
    <row r="75" spans="1:11" s="17" customFormat="1" ht="30">
      <c r="A75" s="21" t="s">
        <v>51</v>
      </c>
      <c r="B75" s="26"/>
      <c r="C75" s="26"/>
      <c r="D75" s="63">
        <v>0</v>
      </c>
      <c r="E75" s="54"/>
      <c r="F75" s="56"/>
      <c r="G75" s="63">
        <f>D75/I75</f>
        <v>0</v>
      </c>
      <c r="H75" s="63">
        <f>G75/12</f>
        <v>0</v>
      </c>
      <c r="I75" s="10">
        <v>5545.8</v>
      </c>
      <c r="J75" s="10">
        <v>1.07</v>
      </c>
      <c r="K75" s="10">
        <v>0.05</v>
      </c>
    </row>
    <row r="76" spans="1:11" s="17" customFormat="1" ht="15" hidden="1">
      <c r="A76" s="25"/>
      <c r="B76" s="26"/>
      <c r="C76" s="26"/>
      <c r="D76" s="55"/>
      <c r="E76" s="54"/>
      <c r="F76" s="56"/>
      <c r="G76" s="54"/>
      <c r="H76" s="54"/>
      <c r="I76" s="10"/>
      <c r="J76" s="10"/>
      <c r="K76" s="10"/>
    </row>
    <row r="77" spans="1:11" s="17" customFormat="1" ht="15">
      <c r="A77" s="21" t="s">
        <v>52</v>
      </c>
      <c r="B77" s="26"/>
      <c r="C77" s="26"/>
      <c r="D77" s="63">
        <f>D78+D79+D80+D81+D82</f>
        <v>53631.45</v>
      </c>
      <c r="E77" s="54"/>
      <c r="F77" s="56"/>
      <c r="G77" s="63">
        <f>D77/I77</f>
        <v>9.67</v>
      </c>
      <c r="H77" s="63">
        <f>G77/12</f>
        <v>0.81</v>
      </c>
      <c r="I77" s="10">
        <v>5545.8</v>
      </c>
      <c r="J77" s="10">
        <v>1.07</v>
      </c>
      <c r="K77" s="10">
        <v>0.24</v>
      </c>
    </row>
    <row r="78" spans="1:11" s="17" customFormat="1" ht="15">
      <c r="A78" s="25" t="s">
        <v>47</v>
      </c>
      <c r="B78" s="26" t="s">
        <v>9</v>
      </c>
      <c r="C78" s="26"/>
      <c r="D78" s="55">
        <v>1220.4</v>
      </c>
      <c r="E78" s="54"/>
      <c r="F78" s="56"/>
      <c r="G78" s="54"/>
      <c r="H78" s="54"/>
      <c r="I78" s="10">
        <v>5545.8</v>
      </c>
      <c r="J78" s="10">
        <v>1.07</v>
      </c>
      <c r="K78" s="10">
        <v>0.01</v>
      </c>
    </row>
    <row r="79" spans="1:11" s="17" customFormat="1" ht="15">
      <c r="A79" s="25" t="s">
        <v>79</v>
      </c>
      <c r="B79" s="26" t="s">
        <v>17</v>
      </c>
      <c r="C79" s="26"/>
      <c r="D79" s="55">
        <v>13830.58</v>
      </c>
      <c r="E79" s="54"/>
      <c r="F79" s="56"/>
      <c r="G79" s="54"/>
      <c r="H79" s="54"/>
      <c r="I79" s="10">
        <v>5545.8</v>
      </c>
      <c r="J79" s="10">
        <v>1.07</v>
      </c>
      <c r="K79" s="10">
        <v>0.16</v>
      </c>
    </row>
    <row r="80" spans="1:11" s="17" customFormat="1" ht="15">
      <c r="A80" s="25" t="s">
        <v>48</v>
      </c>
      <c r="B80" s="26" t="s">
        <v>17</v>
      </c>
      <c r="C80" s="26"/>
      <c r="D80" s="55">
        <v>915.28</v>
      </c>
      <c r="E80" s="54"/>
      <c r="F80" s="56"/>
      <c r="G80" s="54"/>
      <c r="H80" s="54"/>
      <c r="I80" s="10">
        <v>6492.8</v>
      </c>
      <c r="J80" s="10">
        <v>1.07</v>
      </c>
      <c r="K80" s="10">
        <v>0.01</v>
      </c>
    </row>
    <row r="81" spans="1:11" s="17" customFormat="1" ht="25.5">
      <c r="A81" s="25" t="s">
        <v>77</v>
      </c>
      <c r="B81" s="26" t="s">
        <v>12</v>
      </c>
      <c r="C81" s="26"/>
      <c r="D81" s="55">
        <v>4607.25</v>
      </c>
      <c r="E81" s="54"/>
      <c r="F81" s="56"/>
      <c r="G81" s="54"/>
      <c r="H81" s="54"/>
      <c r="I81" s="10">
        <v>5545.8</v>
      </c>
      <c r="J81" s="10">
        <v>1.07</v>
      </c>
      <c r="K81" s="10">
        <v>0.05</v>
      </c>
    </row>
    <row r="82" spans="1:11" s="17" customFormat="1" ht="15">
      <c r="A82" s="25" t="s">
        <v>147</v>
      </c>
      <c r="B82" s="59" t="s">
        <v>126</v>
      </c>
      <c r="C82" s="26"/>
      <c r="D82" s="86">
        <v>33057.94</v>
      </c>
      <c r="E82" s="54"/>
      <c r="F82" s="56"/>
      <c r="G82" s="72"/>
      <c r="H82" s="72"/>
      <c r="I82" s="10"/>
      <c r="J82" s="10"/>
      <c r="K82" s="10"/>
    </row>
    <row r="83" spans="1:11" s="17" customFormat="1" ht="15">
      <c r="A83" s="21" t="s">
        <v>53</v>
      </c>
      <c r="B83" s="26"/>
      <c r="C83" s="26"/>
      <c r="D83" s="63">
        <f>D84</f>
        <v>1098.16</v>
      </c>
      <c r="E83" s="54"/>
      <c r="F83" s="56"/>
      <c r="G83" s="63">
        <f>D83/I83</f>
        <v>0.2</v>
      </c>
      <c r="H83" s="63">
        <f>G83/12</f>
        <v>0.02</v>
      </c>
      <c r="I83" s="10">
        <v>5545.8</v>
      </c>
      <c r="J83" s="10">
        <v>1.07</v>
      </c>
      <c r="K83" s="10">
        <v>0.11</v>
      </c>
    </row>
    <row r="84" spans="1:11" s="17" customFormat="1" ht="15">
      <c r="A84" s="25" t="s">
        <v>49</v>
      </c>
      <c r="B84" s="26" t="s">
        <v>17</v>
      </c>
      <c r="C84" s="26"/>
      <c r="D84" s="55">
        <v>1098.16</v>
      </c>
      <c r="E84" s="54"/>
      <c r="F84" s="56"/>
      <c r="G84" s="54"/>
      <c r="H84" s="54"/>
      <c r="I84" s="10">
        <v>5545.8</v>
      </c>
      <c r="J84" s="10">
        <v>1.07</v>
      </c>
      <c r="K84" s="10">
        <v>0.01</v>
      </c>
    </row>
    <row r="85" spans="1:11" s="10" customFormat="1" ht="15">
      <c r="A85" s="21" t="s">
        <v>63</v>
      </c>
      <c r="B85" s="19"/>
      <c r="C85" s="20"/>
      <c r="D85" s="63">
        <f>D86+D87</f>
        <v>42626.76</v>
      </c>
      <c r="E85" s="63"/>
      <c r="F85" s="65"/>
      <c r="G85" s="63">
        <f>D85/I85</f>
        <v>7.69</v>
      </c>
      <c r="H85" s="63">
        <f>G85/12</f>
        <v>0.64</v>
      </c>
      <c r="I85" s="10">
        <v>5545.8</v>
      </c>
      <c r="J85" s="10">
        <v>1.07</v>
      </c>
      <c r="K85" s="10">
        <v>0.64</v>
      </c>
    </row>
    <row r="86" spans="1:11" s="17" customFormat="1" ht="15">
      <c r="A86" s="25" t="s">
        <v>125</v>
      </c>
      <c r="B86" s="59" t="s">
        <v>126</v>
      </c>
      <c r="C86" s="26"/>
      <c r="D86" s="55">
        <v>18431.4</v>
      </c>
      <c r="E86" s="54"/>
      <c r="F86" s="56"/>
      <c r="G86" s="54"/>
      <c r="H86" s="54"/>
      <c r="I86" s="10">
        <v>5545.8</v>
      </c>
      <c r="J86" s="10">
        <v>1.07</v>
      </c>
      <c r="K86" s="10">
        <v>0.02</v>
      </c>
    </row>
    <row r="87" spans="1:11" s="17" customFormat="1" ht="15">
      <c r="A87" s="25" t="s">
        <v>75</v>
      </c>
      <c r="B87" s="59" t="s">
        <v>22</v>
      </c>
      <c r="C87" s="26">
        <f>F87*12</f>
        <v>0</v>
      </c>
      <c r="D87" s="55">
        <v>24195.36</v>
      </c>
      <c r="E87" s="54">
        <f>H87*12</f>
        <v>0</v>
      </c>
      <c r="F87" s="56"/>
      <c r="G87" s="54"/>
      <c r="H87" s="54"/>
      <c r="I87" s="10">
        <v>5545.8</v>
      </c>
      <c r="J87" s="10">
        <v>1.07</v>
      </c>
      <c r="K87" s="10">
        <v>0.62</v>
      </c>
    </row>
    <row r="88" spans="1:11" s="10" customFormat="1" ht="15">
      <c r="A88" s="21" t="s">
        <v>62</v>
      </c>
      <c r="B88" s="19"/>
      <c r="C88" s="20"/>
      <c r="D88" s="63">
        <f>D89+D90</f>
        <v>13973.4</v>
      </c>
      <c r="E88" s="63"/>
      <c r="F88" s="65"/>
      <c r="G88" s="63">
        <f>D88/I88</f>
        <v>2.52</v>
      </c>
      <c r="H88" s="63">
        <f>G88/12</f>
        <v>0.21</v>
      </c>
      <c r="I88" s="10">
        <v>5545.8</v>
      </c>
      <c r="J88" s="10">
        <v>1.07</v>
      </c>
      <c r="K88" s="10">
        <v>0.16</v>
      </c>
    </row>
    <row r="89" spans="1:11" s="17" customFormat="1" ht="15">
      <c r="A89" s="25" t="s">
        <v>127</v>
      </c>
      <c r="B89" s="26" t="s">
        <v>69</v>
      </c>
      <c r="C89" s="26"/>
      <c r="D89" s="55">
        <v>3661.02</v>
      </c>
      <c r="E89" s="54"/>
      <c r="F89" s="56"/>
      <c r="G89" s="54"/>
      <c r="H89" s="54"/>
      <c r="I89" s="10">
        <v>5545.8</v>
      </c>
      <c r="J89" s="10">
        <v>1.07</v>
      </c>
      <c r="K89" s="10">
        <v>0.04</v>
      </c>
    </row>
    <row r="90" spans="1:11" s="17" customFormat="1" ht="15">
      <c r="A90" s="25" t="s">
        <v>87</v>
      </c>
      <c r="B90" s="26" t="s">
        <v>69</v>
      </c>
      <c r="C90" s="26"/>
      <c r="D90" s="55">
        <v>10312.38</v>
      </c>
      <c r="E90" s="54"/>
      <c r="F90" s="56"/>
      <c r="G90" s="54"/>
      <c r="H90" s="54"/>
      <c r="I90" s="10">
        <v>5545.8</v>
      </c>
      <c r="J90" s="10">
        <v>1.07</v>
      </c>
      <c r="K90" s="10">
        <v>0.12</v>
      </c>
    </row>
    <row r="91" spans="1:11" s="17" customFormat="1" ht="25.5" customHeight="1" hidden="1">
      <c r="A91" s="25" t="s">
        <v>76</v>
      </c>
      <c r="B91" s="26" t="s">
        <v>17</v>
      </c>
      <c r="C91" s="26"/>
      <c r="D91" s="55">
        <f>G91*I91</f>
        <v>0</v>
      </c>
      <c r="E91" s="54"/>
      <c r="F91" s="56"/>
      <c r="G91" s="54">
        <f>H91*12</f>
        <v>0</v>
      </c>
      <c r="H91" s="54">
        <v>0</v>
      </c>
      <c r="I91" s="10">
        <v>5545.8</v>
      </c>
      <c r="J91" s="10">
        <v>1.07</v>
      </c>
      <c r="K91" s="10">
        <v>0</v>
      </c>
    </row>
    <row r="92" spans="1:11" s="10" customFormat="1" ht="28.5" customHeight="1" thickBot="1">
      <c r="A92" s="28" t="s">
        <v>40</v>
      </c>
      <c r="B92" s="60" t="s">
        <v>12</v>
      </c>
      <c r="C92" s="19">
        <f>F92*12</f>
        <v>0</v>
      </c>
      <c r="D92" s="69">
        <f>G92*I92</f>
        <v>29947.32</v>
      </c>
      <c r="E92" s="69">
        <f>H92*12</f>
        <v>5.4</v>
      </c>
      <c r="F92" s="69"/>
      <c r="G92" s="69">
        <f>H92*12</f>
        <v>5.4</v>
      </c>
      <c r="H92" s="69">
        <v>0.45</v>
      </c>
      <c r="I92" s="10">
        <v>5545.8</v>
      </c>
      <c r="J92" s="10">
        <v>1.07</v>
      </c>
      <c r="K92" s="10">
        <v>0.3</v>
      </c>
    </row>
    <row r="93" spans="1:11" s="10" customFormat="1" ht="19.5" hidden="1" thickBot="1">
      <c r="A93" s="28" t="s">
        <v>38</v>
      </c>
      <c r="B93" s="19"/>
      <c r="C93" s="19">
        <f>F93*12</f>
        <v>0</v>
      </c>
      <c r="D93" s="69"/>
      <c r="E93" s="69"/>
      <c r="F93" s="69"/>
      <c r="G93" s="69"/>
      <c r="H93" s="65"/>
      <c r="I93" s="10">
        <v>5545.8</v>
      </c>
      <c r="J93" s="10">
        <v>1.07</v>
      </c>
      <c r="K93" s="10">
        <v>0</v>
      </c>
    </row>
    <row r="94" spans="1:11" s="17" customFormat="1" ht="15.75" hidden="1" thickBot="1">
      <c r="A94" s="25" t="s">
        <v>80</v>
      </c>
      <c r="B94" s="26"/>
      <c r="C94" s="26"/>
      <c r="D94" s="54"/>
      <c r="E94" s="54"/>
      <c r="F94" s="54"/>
      <c r="G94" s="54"/>
      <c r="H94" s="56"/>
      <c r="I94" s="10">
        <v>5545.8</v>
      </c>
      <c r="J94" s="10">
        <v>1.07</v>
      </c>
      <c r="K94" s="10">
        <v>0</v>
      </c>
    </row>
    <row r="95" spans="1:11" s="17" customFormat="1" ht="15.75" hidden="1" thickBot="1">
      <c r="A95" s="25" t="s">
        <v>81</v>
      </c>
      <c r="B95" s="26"/>
      <c r="C95" s="26"/>
      <c r="D95" s="54"/>
      <c r="E95" s="54"/>
      <c r="F95" s="54"/>
      <c r="G95" s="54"/>
      <c r="H95" s="56"/>
      <c r="I95" s="10">
        <v>5545.8</v>
      </c>
      <c r="J95" s="10">
        <v>1.07</v>
      </c>
      <c r="K95" s="10">
        <v>0</v>
      </c>
    </row>
    <row r="96" spans="1:11" s="17" customFormat="1" ht="15.75" hidden="1" thickBot="1">
      <c r="A96" s="25" t="s">
        <v>82</v>
      </c>
      <c r="B96" s="26"/>
      <c r="C96" s="26"/>
      <c r="D96" s="54"/>
      <c r="E96" s="54"/>
      <c r="F96" s="54"/>
      <c r="G96" s="54"/>
      <c r="H96" s="56"/>
      <c r="I96" s="10">
        <v>5545.8</v>
      </c>
      <c r="J96" s="10">
        <v>1.07</v>
      </c>
      <c r="K96" s="10">
        <v>0</v>
      </c>
    </row>
    <row r="97" spans="1:11" s="17" customFormat="1" ht="15.75" hidden="1" thickBot="1">
      <c r="A97" s="25" t="s">
        <v>83</v>
      </c>
      <c r="B97" s="26"/>
      <c r="C97" s="26"/>
      <c r="D97" s="54"/>
      <c r="E97" s="54"/>
      <c r="F97" s="54"/>
      <c r="G97" s="54"/>
      <c r="H97" s="56"/>
      <c r="I97" s="10">
        <v>5545.8</v>
      </c>
      <c r="J97" s="10">
        <v>1.07</v>
      </c>
      <c r="K97" s="10">
        <v>0</v>
      </c>
    </row>
    <row r="98" spans="1:11" s="17" customFormat="1" ht="15.75" hidden="1" thickBot="1">
      <c r="A98" s="25" t="s">
        <v>84</v>
      </c>
      <c r="B98" s="26"/>
      <c r="C98" s="26"/>
      <c r="D98" s="54"/>
      <c r="E98" s="54"/>
      <c r="F98" s="54"/>
      <c r="G98" s="54"/>
      <c r="H98" s="56"/>
      <c r="I98" s="10">
        <v>5545.8</v>
      </c>
      <c r="J98" s="10">
        <v>1.07</v>
      </c>
      <c r="K98" s="10">
        <v>0</v>
      </c>
    </row>
    <row r="99" spans="1:11" s="17" customFormat="1" ht="15.75" hidden="1" thickBot="1">
      <c r="A99" s="25" t="s">
        <v>85</v>
      </c>
      <c r="B99" s="26"/>
      <c r="C99" s="26"/>
      <c r="D99" s="54"/>
      <c r="E99" s="54"/>
      <c r="F99" s="54"/>
      <c r="G99" s="54"/>
      <c r="H99" s="56"/>
      <c r="I99" s="10">
        <v>5545.8</v>
      </c>
      <c r="J99" s="10">
        <v>1.07</v>
      </c>
      <c r="K99" s="10">
        <v>0</v>
      </c>
    </row>
    <row r="100" spans="1:11" s="17" customFormat="1" ht="15.75" hidden="1" thickBot="1">
      <c r="A100" s="25" t="s">
        <v>86</v>
      </c>
      <c r="B100" s="26"/>
      <c r="C100" s="26"/>
      <c r="D100" s="54"/>
      <c r="E100" s="54"/>
      <c r="F100" s="54"/>
      <c r="G100" s="54"/>
      <c r="H100" s="56"/>
      <c r="I100" s="10">
        <v>5545.8</v>
      </c>
      <c r="J100" s="10">
        <v>1.07</v>
      </c>
      <c r="K100" s="10">
        <v>0</v>
      </c>
    </row>
    <row r="101" spans="1:11" s="17" customFormat="1" ht="19.5" thickBot="1">
      <c r="A101" s="51" t="s">
        <v>113</v>
      </c>
      <c r="B101" s="52" t="s">
        <v>11</v>
      </c>
      <c r="C101" s="61"/>
      <c r="D101" s="73">
        <f>G101*I101</f>
        <v>115130.81</v>
      </c>
      <c r="E101" s="73"/>
      <c r="F101" s="73"/>
      <c r="G101" s="73">
        <f>12*H101</f>
        <v>20.76</v>
      </c>
      <c r="H101" s="74">
        <v>1.73</v>
      </c>
      <c r="I101" s="10">
        <v>5545.8</v>
      </c>
      <c r="J101" s="10"/>
      <c r="K101" s="10"/>
    </row>
    <row r="102" spans="1:8" s="10" customFormat="1" ht="19.5" thickBot="1">
      <c r="A102" s="44" t="s">
        <v>39</v>
      </c>
      <c r="B102" s="8"/>
      <c r="C102" s="8" t="e">
        <f>F102*12</f>
        <v>#REF!</v>
      </c>
      <c r="D102" s="75">
        <f>D101+D92+D88+D85+D83+D77+D75+D63+D48+D47+D46+D45+D44+D42+D41+D40+D39+D38+D37+D36+D35+D34+D25+D15</f>
        <v>1554375.03</v>
      </c>
      <c r="E102" s="75" t="e">
        <f>E92+#REF!+E88+E85+E83+E77+E75+E63+E48+E47+E46+E45+E44+E42+E41+E40+E39+E38+E36+E35+E34+E25+E15+E101</f>
        <v>#REF!</v>
      </c>
      <c r="F102" s="75" t="e">
        <f>F92+#REF!+F88+F85+F83+F77+F75+F63+F48+F47+F46+F45+F44+F42+F41+F40+F39+F38+F36+F35+F34+F25+F15+F101</f>
        <v>#REF!</v>
      </c>
      <c r="G102" s="75"/>
      <c r="H102" s="75"/>
    </row>
    <row r="103" spans="1:8" s="33" customFormat="1" ht="20.25" hidden="1" thickBot="1">
      <c r="A103" s="29" t="s">
        <v>29</v>
      </c>
      <c r="B103" s="30" t="s">
        <v>11</v>
      </c>
      <c r="C103" s="30" t="s">
        <v>30</v>
      </c>
      <c r="D103" s="31"/>
      <c r="E103" s="30" t="s">
        <v>30</v>
      </c>
      <c r="F103" s="32"/>
      <c r="G103" s="30" t="s">
        <v>30</v>
      </c>
      <c r="H103" s="32"/>
    </row>
    <row r="104" s="35" customFormat="1" ht="12.75">
      <c r="A104" s="34"/>
    </row>
    <row r="105" spans="1:8" s="39" customFormat="1" ht="18.75">
      <c r="A105" s="36"/>
      <c r="B105" s="37"/>
      <c r="C105" s="38"/>
      <c r="D105" s="38"/>
      <c r="E105" s="38"/>
      <c r="F105" s="38"/>
      <c r="G105" s="38"/>
      <c r="H105" s="38"/>
    </row>
    <row r="106" spans="1:8" s="39" customFormat="1" ht="19.5" thickBot="1">
      <c r="A106" s="36"/>
      <c r="B106" s="37"/>
      <c r="C106" s="38"/>
      <c r="D106" s="38"/>
      <c r="E106" s="38"/>
      <c r="F106" s="38"/>
      <c r="G106" s="38"/>
      <c r="H106" s="38"/>
    </row>
    <row r="107" spans="1:9" s="10" customFormat="1" ht="19.5" thickBot="1">
      <c r="A107" s="29" t="s">
        <v>88</v>
      </c>
      <c r="B107" s="8"/>
      <c r="C107" s="8" t="e">
        <f>F107*12</f>
        <v>#REF!</v>
      </c>
      <c r="D107" s="9">
        <f>D108+D109+D110+D111+D112+D113+D114+D115+D116+D117+D118+D119+D120+D121+D122+D123+D124+D125+D126</f>
        <v>1379084.55</v>
      </c>
      <c r="E107" s="9" t="e">
        <f>E108+E109+E110+E112+E113+#REF!+E114+E115+#REF!+E116+E117+E118+E119+E120+E121+#REF!+E122+E123+E124+E125+E126+#REF!+#REF!</f>
        <v>#REF!</v>
      </c>
      <c r="F107" s="9" t="e">
        <f>F108+F109+F110+F112+F113+#REF!+F114+F115+#REF!+F116+F117+F118+F119+F120+F121+#REF!+F122+F123+F124+F125+F126+#REF!+#REF!</f>
        <v>#REF!</v>
      </c>
      <c r="G107" s="9">
        <f>G108+G109+G110+G111+G112+G113+G115+G114+G116+G117+G118+G119+G120+G121+G122+G123+G124+G125+G126</f>
        <v>245.37</v>
      </c>
      <c r="H107" s="9">
        <f>H108+H109+H110+H111+H112+H113+H114+H115+H116+H117+H118+H119+H120+H121+H122+H123+H124+H125+H126</f>
        <v>20.45</v>
      </c>
      <c r="I107" s="10">
        <v>5545.8</v>
      </c>
    </row>
    <row r="108" spans="1:9" s="84" customFormat="1" ht="18.75" customHeight="1">
      <c r="A108" s="82" t="s">
        <v>137</v>
      </c>
      <c r="B108" s="54"/>
      <c r="C108" s="54"/>
      <c r="D108" s="55">
        <v>181076.27</v>
      </c>
      <c r="E108" s="54"/>
      <c r="F108" s="56"/>
      <c r="G108" s="54">
        <f>D108/I108</f>
        <v>32.65</v>
      </c>
      <c r="H108" s="56">
        <f>G108/12</f>
        <v>2.72</v>
      </c>
      <c r="I108" s="83">
        <v>5545.8</v>
      </c>
    </row>
    <row r="109" spans="1:9" s="84" customFormat="1" ht="15">
      <c r="A109" s="82" t="s">
        <v>135</v>
      </c>
      <c r="B109" s="54"/>
      <c r="C109" s="54"/>
      <c r="D109" s="55">
        <v>67509.61</v>
      </c>
      <c r="E109" s="54"/>
      <c r="F109" s="56"/>
      <c r="G109" s="54">
        <f aca="true" t="shared" si="3" ref="G109:G126">D109/I109</f>
        <v>12.17</v>
      </c>
      <c r="H109" s="56">
        <f aca="true" t="shared" si="4" ref="H109:H126">G109/12</f>
        <v>1.01</v>
      </c>
      <c r="I109" s="83">
        <v>5545.8</v>
      </c>
    </row>
    <row r="110" spans="1:9" s="84" customFormat="1" ht="15">
      <c r="A110" s="82" t="s">
        <v>136</v>
      </c>
      <c r="B110" s="54"/>
      <c r="C110" s="54"/>
      <c r="D110" s="55">
        <v>22725.13</v>
      </c>
      <c r="E110" s="54"/>
      <c r="F110" s="56"/>
      <c r="G110" s="54">
        <f t="shared" si="3"/>
        <v>4.1</v>
      </c>
      <c r="H110" s="56">
        <f t="shared" si="4"/>
        <v>0.34</v>
      </c>
      <c r="I110" s="83">
        <v>5545.8</v>
      </c>
    </row>
    <row r="111" spans="1:9" s="84" customFormat="1" ht="15">
      <c r="A111" s="82" t="s">
        <v>138</v>
      </c>
      <c r="B111" s="54"/>
      <c r="C111" s="54"/>
      <c r="D111" s="55">
        <v>33951.92</v>
      </c>
      <c r="E111" s="54"/>
      <c r="F111" s="56"/>
      <c r="G111" s="54">
        <f>D111/I111</f>
        <v>6.12</v>
      </c>
      <c r="H111" s="56">
        <f t="shared" si="4"/>
        <v>0.51</v>
      </c>
      <c r="I111" s="83">
        <v>5545.8</v>
      </c>
    </row>
    <row r="112" spans="1:9" s="84" customFormat="1" ht="15">
      <c r="A112" s="82" t="s">
        <v>139</v>
      </c>
      <c r="B112" s="54"/>
      <c r="C112" s="54"/>
      <c r="D112" s="55">
        <v>23905.66</v>
      </c>
      <c r="E112" s="54"/>
      <c r="F112" s="56"/>
      <c r="G112" s="54">
        <f t="shared" si="3"/>
        <v>4.31</v>
      </c>
      <c r="H112" s="56">
        <f t="shared" si="4"/>
        <v>0.36</v>
      </c>
      <c r="I112" s="83">
        <v>5545.8</v>
      </c>
    </row>
    <row r="113" spans="1:9" s="84" customFormat="1" ht="15">
      <c r="A113" s="82" t="s">
        <v>114</v>
      </c>
      <c r="B113" s="54"/>
      <c r="C113" s="54"/>
      <c r="D113" s="55">
        <v>111671.33</v>
      </c>
      <c r="E113" s="54"/>
      <c r="F113" s="56"/>
      <c r="G113" s="54">
        <f t="shared" si="3"/>
        <v>20.14</v>
      </c>
      <c r="H113" s="56">
        <f t="shared" si="4"/>
        <v>1.68</v>
      </c>
      <c r="I113" s="83">
        <v>5545.8</v>
      </c>
    </row>
    <row r="114" spans="1:9" s="84" customFormat="1" ht="15">
      <c r="A114" s="82" t="s">
        <v>140</v>
      </c>
      <c r="B114" s="54"/>
      <c r="C114" s="54"/>
      <c r="D114" s="55">
        <v>7295</v>
      </c>
      <c r="E114" s="54"/>
      <c r="F114" s="56"/>
      <c r="G114" s="54">
        <f t="shared" si="3"/>
        <v>1.32</v>
      </c>
      <c r="H114" s="56">
        <f t="shared" si="4"/>
        <v>0.11</v>
      </c>
      <c r="I114" s="83">
        <v>5545.8</v>
      </c>
    </row>
    <row r="115" spans="1:9" s="84" customFormat="1" ht="15">
      <c r="A115" s="82" t="s">
        <v>128</v>
      </c>
      <c r="B115" s="54"/>
      <c r="C115" s="54"/>
      <c r="D115" s="55">
        <v>11513.74</v>
      </c>
      <c r="E115" s="54"/>
      <c r="F115" s="56"/>
      <c r="G115" s="54">
        <f t="shared" si="3"/>
        <v>2.08</v>
      </c>
      <c r="H115" s="56">
        <f t="shared" si="4"/>
        <v>0.17</v>
      </c>
      <c r="I115" s="83">
        <v>5545.8</v>
      </c>
    </row>
    <row r="116" spans="1:9" s="84" customFormat="1" ht="15">
      <c r="A116" s="82" t="s">
        <v>129</v>
      </c>
      <c r="B116" s="54"/>
      <c r="C116" s="54"/>
      <c r="D116" s="55">
        <v>32333.57</v>
      </c>
      <c r="E116" s="54"/>
      <c r="F116" s="56"/>
      <c r="G116" s="54">
        <f t="shared" si="3"/>
        <v>5.83</v>
      </c>
      <c r="H116" s="56">
        <f t="shared" si="4"/>
        <v>0.49</v>
      </c>
      <c r="I116" s="83">
        <v>5545.8</v>
      </c>
    </row>
    <row r="117" spans="1:9" s="84" customFormat="1" ht="15">
      <c r="A117" s="82" t="s">
        <v>109</v>
      </c>
      <c r="B117" s="54"/>
      <c r="C117" s="54"/>
      <c r="D117" s="55">
        <v>59745.33</v>
      </c>
      <c r="E117" s="54"/>
      <c r="F117" s="56"/>
      <c r="G117" s="54">
        <f t="shared" si="3"/>
        <v>10.77</v>
      </c>
      <c r="H117" s="56">
        <f t="shared" si="4"/>
        <v>0.9</v>
      </c>
      <c r="I117" s="83">
        <v>5545.8</v>
      </c>
    </row>
    <row r="118" spans="1:9" s="84" customFormat="1" ht="15">
      <c r="A118" s="82" t="s">
        <v>130</v>
      </c>
      <c r="B118" s="54"/>
      <c r="C118" s="54"/>
      <c r="D118" s="55">
        <v>39494.14</v>
      </c>
      <c r="E118" s="54"/>
      <c r="F118" s="56"/>
      <c r="G118" s="54">
        <f t="shared" si="3"/>
        <v>7.12</v>
      </c>
      <c r="H118" s="56">
        <f t="shared" si="4"/>
        <v>0.59</v>
      </c>
      <c r="I118" s="83">
        <v>5545.8</v>
      </c>
    </row>
    <row r="119" spans="1:9" s="84" customFormat="1" ht="15">
      <c r="A119" s="82" t="s">
        <v>142</v>
      </c>
      <c r="B119" s="54"/>
      <c r="C119" s="54"/>
      <c r="D119" s="55">
        <v>24526.18</v>
      </c>
      <c r="E119" s="54"/>
      <c r="F119" s="56"/>
      <c r="G119" s="54">
        <f t="shared" si="3"/>
        <v>4.42</v>
      </c>
      <c r="H119" s="56">
        <f t="shared" si="4"/>
        <v>0.37</v>
      </c>
      <c r="I119" s="83">
        <v>5545.8</v>
      </c>
    </row>
    <row r="120" spans="1:9" s="84" customFormat="1" ht="15">
      <c r="A120" s="82" t="s">
        <v>131</v>
      </c>
      <c r="B120" s="54"/>
      <c r="C120" s="54"/>
      <c r="D120" s="55">
        <v>456885.64</v>
      </c>
      <c r="E120" s="54"/>
      <c r="F120" s="56"/>
      <c r="G120" s="54">
        <f t="shared" si="3"/>
        <v>82.38</v>
      </c>
      <c r="H120" s="56">
        <f t="shared" si="4"/>
        <v>6.87</v>
      </c>
      <c r="I120" s="83">
        <v>5545.8</v>
      </c>
    </row>
    <row r="121" spans="1:9" s="84" customFormat="1" ht="15">
      <c r="A121" s="82" t="s">
        <v>141</v>
      </c>
      <c r="B121" s="54"/>
      <c r="C121" s="54"/>
      <c r="D121" s="55">
        <v>46040.39</v>
      </c>
      <c r="E121" s="54"/>
      <c r="F121" s="56"/>
      <c r="G121" s="54">
        <f t="shared" si="3"/>
        <v>8.3</v>
      </c>
      <c r="H121" s="56">
        <f t="shared" si="4"/>
        <v>0.69</v>
      </c>
      <c r="I121" s="83">
        <v>5545.8</v>
      </c>
    </row>
    <row r="122" spans="1:12" s="84" customFormat="1" ht="15">
      <c r="A122" s="82" t="s">
        <v>143</v>
      </c>
      <c r="B122" s="54"/>
      <c r="C122" s="54"/>
      <c r="D122" s="55">
        <v>761.71</v>
      </c>
      <c r="E122" s="54"/>
      <c r="F122" s="56"/>
      <c r="G122" s="54">
        <f t="shared" si="3"/>
        <v>0.14</v>
      </c>
      <c r="H122" s="56">
        <f t="shared" si="4"/>
        <v>0.01</v>
      </c>
      <c r="I122" s="83">
        <v>5545.8</v>
      </c>
      <c r="L122" s="56"/>
    </row>
    <row r="123" spans="1:9" s="84" customFormat="1" ht="15">
      <c r="A123" s="82" t="s">
        <v>110</v>
      </c>
      <c r="B123" s="54"/>
      <c r="C123" s="54"/>
      <c r="D123" s="55">
        <v>89174.48</v>
      </c>
      <c r="E123" s="54"/>
      <c r="F123" s="56"/>
      <c r="G123" s="54">
        <f>D123/I123</f>
        <v>16.08</v>
      </c>
      <c r="H123" s="56">
        <f t="shared" si="4"/>
        <v>1.34</v>
      </c>
      <c r="I123" s="83">
        <v>5545.8</v>
      </c>
    </row>
    <row r="124" spans="1:9" s="84" customFormat="1" ht="15">
      <c r="A124" s="82" t="s">
        <v>111</v>
      </c>
      <c r="B124" s="54"/>
      <c r="C124" s="54"/>
      <c r="D124" s="55">
        <v>125275.41</v>
      </c>
      <c r="E124" s="54"/>
      <c r="F124" s="56"/>
      <c r="G124" s="54">
        <f t="shared" si="3"/>
        <v>19.29</v>
      </c>
      <c r="H124" s="56">
        <f t="shared" si="4"/>
        <v>1.61</v>
      </c>
      <c r="I124" s="83">
        <v>6492.8</v>
      </c>
    </row>
    <row r="125" spans="1:9" s="84" customFormat="1" ht="15">
      <c r="A125" s="82" t="s">
        <v>151</v>
      </c>
      <c r="B125" s="54"/>
      <c r="C125" s="54"/>
      <c r="D125" s="55">
        <v>12371.37</v>
      </c>
      <c r="E125" s="54"/>
      <c r="F125" s="56"/>
      <c r="G125" s="54">
        <f t="shared" si="3"/>
        <v>2.23</v>
      </c>
      <c r="H125" s="56">
        <f t="shared" si="4"/>
        <v>0.19</v>
      </c>
      <c r="I125" s="83">
        <v>5545.8</v>
      </c>
    </row>
    <row r="126" spans="1:9" s="84" customFormat="1" ht="15">
      <c r="A126" s="82" t="s">
        <v>112</v>
      </c>
      <c r="B126" s="54"/>
      <c r="C126" s="54"/>
      <c r="D126" s="55">
        <v>32827.67</v>
      </c>
      <c r="E126" s="54"/>
      <c r="F126" s="56"/>
      <c r="G126" s="54">
        <f t="shared" si="3"/>
        <v>5.92</v>
      </c>
      <c r="H126" s="56">
        <f t="shared" si="4"/>
        <v>0.49</v>
      </c>
      <c r="I126" s="83">
        <v>5545.8</v>
      </c>
    </row>
    <row r="127" spans="1:8" s="39" customFormat="1" ht="18.75">
      <c r="A127" s="36"/>
      <c r="B127" s="37"/>
      <c r="C127" s="38"/>
      <c r="D127" s="38"/>
      <c r="E127" s="38"/>
      <c r="F127" s="38"/>
      <c r="G127" s="38"/>
      <c r="H127" s="38"/>
    </row>
    <row r="128" spans="1:8" s="39" customFormat="1" ht="19.5" thickBot="1">
      <c r="A128" s="36"/>
      <c r="B128" s="37"/>
      <c r="C128" s="38"/>
      <c r="D128" s="38"/>
      <c r="E128" s="38"/>
      <c r="F128" s="38"/>
      <c r="G128" s="38"/>
      <c r="H128" s="38"/>
    </row>
    <row r="129" spans="1:8" s="47" customFormat="1" ht="19.5" thickBot="1">
      <c r="A129" s="44" t="s">
        <v>90</v>
      </c>
      <c r="B129" s="45"/>
      <c r="C129" s="46"/>
      <c r="D129" s="46">
        <f>D102+D107</f>
        <v>2933459.58</v>
      </c>
      <c r="E129" s="46" t="e">
        <f>E102+E107</f>
        <v>#REF!</v>
      </c>
      <c r="F129" s="46" t="e">
        <f>F102+F107</f>
        <v>#REF!</v>
      </c>
      <c r="G129" s="46">
        <f>G102+G107</f>
        <v>245.37</v>
      </c>
      <c r="H129" s="46">
        <f>H102+H107</f>
        <v>20.45</v>
      </c>
    </row>
    <row r="130" spans="1:8" s="39" customFormat="1" ht="18.75">
      <c r="A130" s="36"/>
      <c r="B130" s="37"/>
      <c r="C130" s="38"/>
      <c r="D130" s="38"/>
      <c r="E130" s="38"/>
      <c r="F130" s="38"/>
      <c r="G130" s="38"/>
      <c r="H130" s="38"/>
    </row>
    <row r="131" spans="1:8" s="33" customFormat="1" ht="19.5">
      <c r="A131" s="40"/>
      <c r="B131" s="41"/>
      <c r="C131" s="41"/>
      <c r="D131" s="41"/>
      <c r="E131" s="41"/>
      <c r="F131" s="41"/>
      <c r="G131" s="41"/>
      <c r="H131" s="41"/>
    </row>
    <row r="132" spans="1:6" s="35" customFormat="1" ht="14.25">
      <c r="A132" s="107" t="s">
        <v>31</v>
      </c>
      <c r="B132" s="107"/>
      <c r="C132" s="107"/>
      <c r="D132" s="107"/>
      <c r="E132" s="107"/>
      <c r="F132" s="107"/>
    </row>
    <row r="133" s="35" customFormat="1" ht="12.75"/>
    <row r="134" s="35" customFormat="1" ht="12.75">
      <c r="A134" s="34" t="s">
        <v>32</v>
      </c>
    </row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</sheetData>
  <sheetProtection/>
  <mergeCells count="12">
    <mergeCell ref="A8:H8"/>
    <mergeCell ref="A9:H9"/>
    <mergeCell ref="A10:H10"/>
    <mergeCell ref="A11:H11"/>
    <mergeCell ref="A14:H14"/>
    <mergeCell ref="A132:F13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="75" zoomScaleNormal="75" zoomScalePageLayoutView="0" workbookViewId="0" topLeftCell="A63">
      <selection activeCell="N114" sqref="N114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 t="s">
        <v>133</v>
      </c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134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105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4" customFormat="1" ht="30" customHeight="1" thickBot="1">
      <c r="A11" s="101" t="s">
        <v>89</v>
      </c>
      <c r="B11" s="101"/>
      <c r="C11" s="101"/>
      <c r="D11" s="101"/>
      <c r="E11" s="102"/>
      <c r="F11" s="102"/>
      <c r="G11" s="102"/>
      <c r="H11" s="102"/>
    </row>
    <row r="12" spans="1:8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42</v>
      </c>
      <c r="E12" s="8" t="s">
        <v>6</v>
      </c>
      <c r="F12" s="9" t="s">
        <v>7</v>
      </c>
      <c r="G12" s="8" t="s">
        <v>6</v>
      </c>
      <c r="H12" s="9" t="s">
        <v>7</v>
      </c>
    </row>
    <row r="13" spans="1:8" s="17" customFormat="1" ht="12.75">
      <c r="A13" s="11"/>
      <c r="B13" s="12"/>
      <c r="C13" s="12">
        <v>3</v>
      </c>
      <c r="D13" s="13"/>
      <c r="E13" s="12">
        <v>3</v>
      </c>
      <c r="F13" s="14">
        <v>4</v>
      </c>
      <c r="G13" s="15"/>
      <c r="H13" s="16"/>
    </row>
    <row r="14" spans="1:8" s="17" customFormat="1" ht="49.5" customHeight="1">
      <c r="A14" s="103" t="s">
        <v>8</v>
      </c>
      <c r="B14" s="104"/>
      <c r="C14" s="104"/>
      <c r="D14" s="104"/>
      <c r="E14" s="104"/>
      <c r="F14" s="104"/>
      <c r="G14" s="105"/>
      <c r="H14" s="106"/>
    </row>
    <row r="15" spans="1:11" s="10" customFormat="1" ht="21" customHeight="1">
      <c r="A15" s="18" t="s">
        <v>118</v>
      </c>
      <c r="B15" s="19"/>
      <c r="C15" s="20">
        <f>F15*12</f>
        <v>0</v>
      </c>
      <c r="D15" s="58">
        <f>G15*I15</f>
        <v>247765.25</v>
      </c>
      <c r="E15" s="63">
        <f>H15*12</f>
        <v>38.16</v>
      </c>
      <c r="F15" s="64"/>
      <c r="G15" s="63">
        <f>H15*12</f>
        <v>38.16</v>
      </c>
      <c r="H15" s="63">
        <f>H20+H24</f>
        <v>3.18</v>
      </c>
      <c r="I15" s="10">
        <v>6492.8</v>
      </c>
      <c r="J15" s="10">
        <v>1.07</v>
      </c>
      <c r="K15" s="10">
        <v>2.24</v>
      </c>
    </row>
    <row r="16" spans="1:8" s="50" customFormat="1" ht="28.5" customHeight="1">
      <c r="A16" s="48" t="s">
        <v>91</v>
      </c>
      <c r="B16" s="49" t="s">
        <v>95</v>
      </c>
      <c r="C16" s="49"/>
      <c r="D16" s="66"/>
      <c r="E16" s="67"/>
      <c r="F16" s="68"/>
      <c r="G16" s="67"/>
      <c r="H16" s="67"/>
    </row>
    <row r="17" spans="1:8" s="50" customFormat="1" ht="18" customHeight="1">
      <c r="A17" s="48" t="s">
        <v>92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93</v>
      </c>
      <c r="B18" s="49" t="s">
        <v>96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94</v>
      </c>
      <c r="B19" s="49" t="s">
        <v>95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18" t="s">
        <v>119</v>
      </c>
      <c r="B20" s="20"/>
      <c r="C20" s="20"/>
      <c r="D20" s="62"/>
      <c r="E20" s="63"/>
      <c r="F20" s="64"/>
      <c r="G20" s="63"/>
      <c r="H20" s="63">
        <v>2.83</v>
      </c>
    </row>
    <row r="21" spans="1:8" s="50" customFormat="1" ht="18" customHeight="1">
      <c r="A21" s="48" t="s">
        <v>120</v>
      </c>
      <c r="B21" s="49" t="s">
        <v>95</v>
      </c>
      <c r="C21" s="49"/>
      <c r="D21" s="66"/>
      <c r="E21" s="67"/>
      <c r="F21" s="68"/>
      <c r="G21" s="67"/>
      <c r="H21" s="67">
        <v>0.12</v>
      </c>
    </row>
    <row r="22" spans="1:8" s="50" customFormat="1" ht="18" customHeight="1">
      <c r="A22" s="48" t="s">
        <v>121</v>
      </c>
      <c r="B22" s="49" t="s">
        <v>95</v>
      </c>
      <c r="C22" s="49"/>
      <c r="D22" s="66"/>
      <c r="E22" s="67"/>
      <c r="F22" s="68"/>
      <c r="G22" s="67"/>
      <c r="H22" s="67">
        <v>0.11</v>
      </c>
    </row>
    <row r="23" spans="1:8" s="50" customFormat="1" ht="18" customHeight="1">
      <c r="A23" s="48" t="s">
        <v>144</v>
      </c>
      <c r="B23" s="49" t="s">
        <v>95</v>
      </c>
      <c r="C23" s="49"/>
      <c r="D23" s="66"/>
      <c r="E23" s="67"/>
      <c r="F23" s="68"/>
      <c r="G23" s="67"/>
      <c r="H23" s="67">
        <v>0.12</v>
      </c>
    </row>
    <row r="24" spans="1:8" s="50" customFormat="1" ht="18" customHeight="1">
      <c r="A24" s="18" t="s">
        <v>119</v>
      </c>
      <c r="B24" s="20"/>
      <c r="C24" s="20"/>
      <c r="D24" s="62"/>
      <c r="E24" s="63"/>
      <c r="F24" s="64"/>
      <c r="G24" s="63"/>
      <c r="H24" s="63">
        <f>H21+H22+H23</f>
        <v>0.35</v>
      </c>
    </row>
    <row r="25" spans="1:11" s="10" customFormat="1" ht="30">
      <c r="A25" s="18" t="s">
        <v>10</v>
      </c>
      <c r="B25" s="20"/>
      <c r="C25" s="20">
        <f>F25*12</f>
        <v>0</v>
      </c>
      <c r="D25" s="58">
        <f>G25*I25</f>
        <v>181680.41</v>
      </c>
      <c r="E25" s="63">
        <f>H25*12</f>
        <v>32.76</v>
      </c>
      <c r="F25" s="64"/>
      <c r="G25" s="63">
        <f>H25*12</f>
        <v>32.76</v>
      </c>
      <c r="H25" s="63">
        <v>2.73</v>
      </c>
      <c r="I25" s="10">
        <v>5545.8</v>
      </c>
      <c r="J25" s="10">
        <v>1.07</v>
      </c>
      <c r="K25" s="10">
        <v>2.17</v>
      </c>
    </row>
    <row r="26" spans="1:8" s="50" customFormat="1" ht="12.75">
      <c r="A26" s="48" t="s">
        <v>97</v>
      </c>
      <c r="B26" s="49" t="s">
        <v>11</v>
      </c>
      <c r="C26" s="49"/>
      <c r="D26" s="66"/>
      <c r="E26" s="67"/>
      <c r="F26" s="68"/>
      <c r="G26" s="67"/>
      <c r="H26" s="67"/>
    </row>
    <row r="27" spans="1:8" s="50" customFormat="1" ht="12.75">
      <c r="A27" s="48" t="s">
        <v>98</v>
      </c>
      <c r="B27" s="49" t="s">
        <v>11</v>
      </c>
      <c r="C27" s="49"/>
      <c r="D27" s="66"/>
      <c r="E27" s="67"/>
      <c r="F27" s="68"/>
      <c r="G27" s="67"/>
      <c r="H27" s="67"/>
    </row>
    <row r="28" spans="1:8" s="50" customFormat="1" ht="12.75">
      <c r="A28" s="48" t="s">
        <v>106</v>
      </c>
      <c r="B28" s="49" t="s">
        <v>107</v>
      </c>
      <c r="C28" s="49"/>
      <c r="D28" s="66"/>
      <c r="E28" s="67"/>
      <c r="F28" s="68"/>
      <c r="G28" s="67"/>
      <c r="H28" s="67"/>
    </row>
    <row r="29" spans="1:8" s="50" customFormat="1" ht="12.75">
      <c r="A29" s="48" t="s">
        <v>99</v>
      </c>
      <c r="B29" s="49" t="s">
        <v>11</v>
      </c>
      <c r="C29" s="49"/>
      <c r="D29" s="66"/>
      <c r="E29" s="67"/>
      <c r="F29" s="68"/>
      <c r="G29" s="67"/>
      <c r="H29" s="67"/>
    </row>
    <row r="30" spans="1:8" s="50" customFormat="1" ht="25.5">
      <c r="A30" s="48" t="s">
        <v>100</v>
      </c>
      <c r="B30" s="49" t="s">
        <v>12</v>
      </c>
      <c r="C30" s="49"/>
      <c r="D30" s="66"/>
      <c r="E30" s="67"/>
      <c r="F30" s="68"/>
      <c r="G30" s="67"/>
      <c r="H30" s="67"/>
    </row>
    <row r="31" spans="1:8" s="50" customFormat="1" ht="12.75">
      <c r="A31" s="48" t="s">
        <v>101</v>
      </c>
      <c r="B31" s="49" t="s">
        <v>11</v>
      </c>
      <c r="C31" s="49"/>
      <c r="D31" s="66"/>
      <c r="E31" s="67"/>
      <c r="F31" s="68"/>
      <c r="G31" s="67"/>
      <c r="H31" s="67"/>
    </row>
    <row r="32" spans="1:8" s="50" customFormat="1" ht="12.75">
      <c r="A32" s="48" t="s">
        <v>104</v>
      </c>
      <c r="B32" s="49" t="s">
        <v>11</v>
      </c>
      <c r="C32" s="49"/>
      <c r="D32" s="66"/>
      <c r="E32" s="67"/>
      <c r="F32" s="68"/>
      <c r="G32" s="67"/>
      <c r="H32" s="67"/>
    </row>
    <row r="33" spans="1:8" s="50" customFormat="1" ht="25.5">
      <c r="A33" s="48" t="s">
        <v>102</v>
      </c>
      <c r="B33" s="49" t="s">
        <v>103</v>
      </c>
      <c r="C33" s="49"/>
      <c r="D33" s="66"/>
      <c r="E33" s="67"/>
      <c r="F33" s="68"/>
      <c r="G33" s="67"/>
      <c r="H33" s="67"/>
    </row>
    <row r="34" spans="1:11" s="22" customFormat="1" ht="18.75" customHeight="1">
      <c r="A34" s="21" t="s">
        <v>13</v>
      </c>
      <c r="B34" s="19" t="s">
        <v>14</v>
      </c>
      <c r="C34" s="20">
        <f>F34*12</f>
        <v>0</v>
      </c>
      <c r="D34" s="58">
        <f>G34*I34</f>
        <v>58435.2</v>
      </c>
      <c r="E34" s="63">
        <f aca="true" t="shared" si="0" ref="E34:E41">H34*12</f>
        <v>9</v>
      </c>
      <c r="F34" s="65"/>
      <c r="G34" s="63">
        <f>H34*12</f>
        <v>9</v>
      </c>
      <c r="H34" s="63">
        <v>0.75</v>
      </c>
      <c r="I34" s="10">
        <v>6492.8</v>
      </c>
      <c r="J34" s="10">
        <v>1.07</v>
      </c>
      <c r="K34" s="10">
        <v>0.6</v>
      </c>
    </row>
    <row r="35" spans="1:11" s="10" customFormat="1" ht="15">
      <c r="A35" s="21" t="s">
        <v>15</v>
      </c>
      <c r="B35" s="19" t="s">
        <v>16</v>
      </c>
      <c r="C35" s="20">
        <f>F35*12</f>
        <v>0</v>
      </c>
      <c r="D35" s="58">
        <f>G35*I35</f>
        <v>190888.32</v>
      </c>
      <c r="E35" s="63">
        <f t="shared" si="0"/>
        <v>29.4</v>
      </c>
      <c r="F35" s="65"/>
      <c r="G35" s="63">
        <f>H35*12</f>
        <v>29.4</v>
      </c>
      <c r="H35" s="63">
        <v>2.45</v>
      </c>
      <c r="I35" s="10">
        <v>6492.8</v>
      </c>
      <c r="J35" s="10">
        <v>1.07</v>
      </c>
      <c r="K35" s="10">
        <v>1.94</v>
      </c>
    </row>
    <row r="36" spans="1:11" s="10" customFormat="1" ht="15">
      <c r="A36" s="21" t="s">
        <v>34</v>
      </c>
      <c r="B36" s="19" t="s">
        <v>11</v>
      </c>
      <c r="C36" s="20">
        <f>F36*12</f>
        <v>0</v>
      </c>
      <c r="D36" s="58">
        <f>G36*I36</f>
        <v>114465.31</v>
      </c>
      <c r="E36" s="63">
        <f t="shared" si="0"/>
        <v>20.64</v>
      </c>
      <c r="F36" s="65"/>
      <c r="G36" s="63">
        <f>H36*12</f>
        <v>20.64</v>
      </c>
      <c r="H36" s="63">
        <v>1.72</v>
      </c>
      <c r="I36" s="10">
        <v>5545.8</v>
      </c>
      <c r="J36" s="10">
        <v>1.07</v>
      </c>
      <c r="K36" s="10">
        <v>1.36</v>
      </c>
    </row>
    <row r="37" spans="1:9" s="10" customFormat="1" ht="45">
      <c r="A37" s="21" t="s">
        <v>122</v>
      </c>
      <c r="B37" s="19" t="s">
        <v>123</v>
      </c>
      <c r="C37" s="20"/>
      <c r="D37" s="58">
        <f>3407.5*3*1.105</f>
        <v>11295.86</v>
      </c>
      <c r="E37" s="63"/>
      <c r="F37" s="65"/>
      <c r="G37" s="63">
        <f>D37/I37</f>
        <v>2.04</v>
      </c>
      <c r="H37" s="63">
        <f>G37/12</f>
        <v>0.17</v>
      </c>
      <c r="I37" s="10">
        <v>5545.8</v>
      </c>
    </row>
    <row r="38" spans="1:11" s="10" customFormat="1" ht="21" customHeight="1">
      <c r="A38" s="21" t="s">
        <v>35</v>
      </c>
      <c r="B38" s="19" t="s">
        <v>11</v>
      </c>
      <c r="C38" s="20">
        <f>F38*12</f>
        <v>0</v>
      </c>
      <c r="D38" s="58">
        <f>G38*I38</f>
        <v>131768.21</v>
      </c>
      <c r="E38" s="63">
        <f t="shared" si="0"/>
        <v>23.76</v>
      </c>
      <c r="F38" s="65"/>
      <c r="G38" s="63">
        <f>H38*12</f>
        <v>23.76</v>
      </c>
      <c r="H38" s="63">
        <v>1.98</v>
      </c>
      <c r="I38" s="10">
        <v>5545.8</v>
      </c>
      <c r="J38" s="10">
        <v>1.07</v>
      </c>
      <c r="K38" s="10">
        <v>1.57</v>
      </c>
    </row>
    <row r="39" spans="1:11" s="10" customFormat="1" ht="28.5">
      <c r="A39" s="21" t="s">
        <v>36</v>
      </c>
      <c r="B39" s="23" t="s">
        <v>37</v>
      </c>
      <c r="C39" s="20">
        <f>F39*12</f>
        <v>0</v>
      </c>
      <c r="D39" s="58">
        <f>G39*I39</f>
        <v>282170.3</v>
      </c>
      <c r="E39" s="63">
        <f t="shared" si="0"/>
        <v>50.88</v>
      </c>
      <c r="F39" s="65"/>
      <c r="G39" s="63">
        <f>H39*12</f>
        <v>50.88</v>
      </c>
      <c r="H39" s="63">
        <v>4.24</v>
      </c>
      <c r="I39" s="10">
        <v>5545.8</v>
      </c>
      <c r="J39" s="10">
        <v>1.07</v>
      </c>
      <c r="K39" s="10">
        <v>3.36</v>
      </c>
    </row>
    <row r="40" spans="1:11" s="17" customFormat="1" ht="30">
      <c r="A40" s="21" t="s">
        <v>59</v>
      </c>
      <c r="B40" s="19" t="s">
        <v>9</v>
      </c>
      <c r="C40" s="19"/>
      <c r="D40" s="58">
        <v>2042.21</v>
      </c>
      <c r="E40" s="69">
        <f t="shared" si="0"/>
        <v>0.36</v>
      </c>
      <c r="F40" s="65"/>
      <c r="G40" s="63">
        <f>D40/I40</f>
        <v>0.37</v>
      </c>
      <c r="H40" s="63">
        <f>G40/12</f>
        <v>0.03</v>
      </c>
      <c r="I40" s="10">
        <v>5545.8</v>
      </c>
      <c r="J40" s="10">
        <v>1.07</v>
      </c>
      <c r="K40" s="10">
        <v>0.02</v>
      </c>
    </row>
    <row r="41" spans="1:11" s="17" customFormat="1" ht="30" customHeight="1">
      <c r="A41" s="21" t="s">
        <v>78</v>
      </c>
      <c r="B41" s="19" t="s">
        <v>9</v>
      </c>
      <c r="C41" s="19"/>
      <c r="D41" s="58">
        <v>4084.42</v>
      </c>
      <c r="E41" s="69">
        <f t="shared" si="0"/>
        <v>0.72</v>
      </c>
      <c r="F41" s="65"/>
      <c r="G41" s="63">
        <f>D41/I41</f>
        <v>0.74</v>
      </c>
      <c r="H41" s="63">
        <f>G41/12</f>
        <v>0.06</v>
      </c>
      <c r="I41" s="10">
        <v>5545.8</v>
      </c>
      <c r="J41" s="10">
        <v>1.07</v>
      </c>
      <c r="K41" s="10">
        <v>0.02</v>
      </c>
    </row>
    <row r="42" spans="1:11" s="17" customFormat="1" ht="24" customHeight="1">
      <c r="A42" s="21" t="s">
        <v>60</v>
      </c>
      <c r="B42" s="19" t="s">
        <v>9</v>
      </c>
      <c r="C42" s="19"/>
      <c r="D42" s="58">
        <v>12896.1</v>
      </c>
      <c r="E42" s="69"/>
      <c r="F42" s="65"/>
      <c r="G42" s="63">
        <f>D42/I42</f>
        <v>1.99</v>
      </c>
      <c r="H42" s="63">
        <f>G42/12</f>
        <v>0.17</v>
      </c>
      <c r="I42" s="10">
        <v>6492.8</v>
      </c>
      <c r="J42" s="10">
        <v>1.07</v>
      </c>
      <c r="K42" s="10">
        <v>0.13</v>
      </c>
    </row>
    <row r="43" spans="1:11" s="17" customFormat="1" ht="30" hidden="1">
      <c r="A43" s="21" t="s">
        <v>61</v>
      </c>
      <c r="B43" s="19" t="s">
        <v>12</v>
      </c>
      <c r="C43" s="19"/>
      <c r="D43" s="62">
        <f>G43*I43</f>
        <v>0</v>
      </c>
      <c r="E43" s="69"/>
      <c r="F43" s="65"/>
      <c r="G43" s="63">
        <f>D43/I43</f>
        <v>1.8</v>
      </c>
      <c r="H43" s="63">
        <f>G43/12</f>
        <v>0.15</v>
      </c>
      <c r="I43" s="10">
        <v>6492.8</v>
      </c>
      <c r="J43" s="10">
        <v>1.07</v>
      </c>
      <c r="K43" s="10">
        <v>0</v>
      </c>
    </row>
    <row r="44" spans="1:11" s="17" customFormat="1" ht="30">
      <c r="A44" s="21" t="s">
        <v>23</v>
      </c>
      <c r="B44" s="19"/>
      <c r="C44" s="19">
        <f>F44*12</f>
        <v>0</v>
      </c>
      <c r="D44" s="58">
        <f>G44*I44</f>
        <v>11313.43</v>
      </c>
      <c r="E44" s="69">
        <f>H44*12</f>
        <v>2.04</v>
      </c>
      <c r="F44" s="65"/>
      <c r="G44" s="63">
        <f>H44*12</f>
        <v>2.04</v>
      </c>
      <c r="H44" s="63">
        <v>0.17</v>
      </c>
      <c r="I44" s="10">
        <v>5545.8</v>
      </c>
      <c r="J44" s="10">
        <v>1.07</v>
      </c>
      <c r="K44" s="10">
        <v>0.14</v>
      </c>
    </row>
    <row r="45" spans="1:11" s="10" customFormat="1" ht="18" customHeight="1">
      <c r="A45" s="21" t="s">
        <v>25</v>
      </c>
      <c r="B45" s="19" t="s">
        <v>26</v>
      </c>
      <c r="C45" s="19">
        <f>F45*12</f>
        <v>0</v>
      </c>
      <c r="D45" s="58">
        <f>G45*I45</f>
        <v>4674.82</v>
      </c>
      <c r="E45" s="69">
        <f>H45*12</f>
        <v>0.72</v>
      </c>
      <c r="F45" s="65"/>
      <c r="G45" s="63">
        <f>H45*12</f>
        <v>0.72</v>
      </c>
      <c r="H45" s="63">
        <v>0.06</v>
      </c>
      <c r="I45" s="10">
        <v>6492.8</v>
      </c>
      <c r="J45" s="10">
        <v>1.07</v>
      </c>
      <c r="K45" s="10">
        <v>0.03</v>
      </c>
    </row>
    <row r="46" spans="1:11" s="10" customFormat="1" ht="23.25" customHeight="1">
      <c r="A46" s="21" t="s">
        <v>27</v>
      </c>
      <c r="B46" s="24" t="s">
        <v>28</v>
      </c>
      <c r="C46" s="24">
        <f>F46*12</f>
        <v>0</v>
      </c>
      <c r="D46" s="58">
        <f>G46*I46</f>
        <v>3116.54</v>
      </c>
      <c r="E46" s="70">
        <f>H46*12</f>
        <v>0.48</v>
      </c>
      <c r="F46" s="71"/>
      <c r="G46" s="63">
        <f>12*H46</f>
        <v>0.48</v>
      </c>
      <c r="H46" s="63">
        <v>0.04</v>
      </c>
      <c r="I46" s="10">
        <v>6492.8</v>
      </c>
      <c r="J46" s="10">
        <v>1.07</v>
      </c>
      <c r="K46" s="10">
        <v>0.02</v>
      </c>
    </row>
    <row r="47" spans="1:11" s="22" customFormat="1" ht="30">
      <c r="A47" s="21" t="s">
        <v>24</v>
      </c>
      <c r="B47" s="19"/>
      <c r="C47" s="19">
        <f>F47*12</f>
        <v>0</v>
      </c>
      <c r="D47" s="62">
        <f>G47*I47</f>
        <v>3327.48</v>
      </c>
      <c r="E47" s="69">
        <f>H47*12</f>
        <v>0.6</v>
      </c>
      <c r="F47" s="65"/>
      <c r="G47" s="63">
        <f>12*H47</f>
        <v>0.6</v>
      </c>
      <c r="H47" s="63">
        <v>0.05</v>
      </c>
      <c r="I47" s="10">
        <v>5545.8</v>
      </c>
      <c r="J47" s="10">
        <v>1.07</v>
      </c>
      <c r="K47" s="10">
        <v>0.03</v>
      </c>
    </row>
    <row r="48" spans="1:11" s="22" customFormat="1" ht="15">
      <c r="A48" s="21" t="s">
        <v>43</v>
      </c>
      <c r="B48" s="19"/>
      <c r="C48" s="20"/>
      <c r="D48" s="63">
        <f>D50+D51+D53+D54+D55+D56+D57+D58+D59+D60+D52</f>
        <v>38043.27</v>
      </c>
      <c r="E48" s="63"/>
      <c r="F48" s="65"/>
      <c r="G48" s="63"/>
      <c r="H48" s="63">
        <f>SUM(H49:H62)</f>
        <v>0</v>
      </c>
      <c r="I48" s="10">
        <v>5545.8</v>
      </c>
      <c r="J48" s="10">
        <v>1.07</v>
      </c>
      <c r="K48" s="10">
        <v>0.62</v>
      </c>
    </row>
    <row r="49" spans="1:11" s="17" customFormat="1" ht="15" hidden="1">
      <c r="A49" s="25"/>
      <c r="B49" s="26"/>
      <c r="C49" s="26"/>
      <c r="D49" s="55"/>
      <c r="E49" s="54"/>
      <c r="F49" s="56"/>
      <c r="G49" s="54"/>
      <c r="H49" s="54"/>
      <c r="I49" s="10"/>
      <c r="J49" s="10"/>
      <c r="K49" s="10"/>
    </row>
    <row r="50" spans="1:11" s="17" customFormat="1" ht="18.75" customHeight="1">
      <c r="A50" s="25" t="s">
        <v>149</v>
      </c>
      <c r="B50" s="26" t="s">
        <v>17</v>
      </c>
      <c r="C50" s="26"/>
      <c r="D50" s="55">
        <v>434.25</v>
      </c>
      <c r="E50" s="54"/>
      <c r="F50" s="56"/>
      <c r="G50" s="54"/>
      <c r="H50" s="54"/>
      <c r="I50" s="10">
        <v>5545.8</v>
      </c>
      <c r="J50" s="10">
        <v>1.07</v>
      </c>
      <c r="K50" s="10">
        <v>0.01</v>
      </c>
    </row>
    <row r="51" spans="1:11" s="17" customFormat="1" ht="15">
      <c r="A51" s="25" t="s">
        <v>18</v>
      </c>
      <c r="B51" s="26" t="s">
        <v>22</v>
      </c>
      <c r="C51" s="26">
        <f>F51*12</f>
        <v>0</v>
      </c>
      <c r="D51" s="55">
        <v>1378.44</v>
      </c>
      <c r="E51" s="54">
        <f>H51*12</f>
        <v>0</v>
      </c>
      <c r="F51" s="56"/>
      <c r="G51" s="54"/>
      <c r="H51" s="54"/>
      <c r="I51" s="10">
        <v>6492.8</v>
      </c>
      <c r="J51" s="10">
        <v>1.07</v>
      </c>
      <c r="K51" s="10">
        <v>0.01</v>
      </c>
    </row>
    <row r="52" spans="1:11" s="17" customFormat="1" ht="15">
      <c r="A52" s="25" t="s">
        <v>124</v>
      </c>
      <c r="B52" s="59" t="s">
        <v>17</v>
      </c>
      <c r="C52" s="26"/>
      <c r="D52" s="55">
        <v>2456.22</v>
      </c>
      <c r="E52" s="54"/>
      <c r="F52" s="56"/>
      <c r="G52" s="54"/>
      <c r="H52" s="54"/>
      <c r="I52" s="10">
        <v>5545.8</v>
      </c>
      <c r="J52" s="10"/>
      <c r="K52" s="10"/>
    </row>
    <row r="53" spans="1:11" s="17" customFormat="1" ht="15">
      <c r="A53" s="25" t="s">
        <v>146</v>
      </c>
      <c r="B53" s="26" t="s">
        <v>17</v>
      </c>
      <c r="C53" s="26">
        <f>F53*12</f>
        <v>0</v>
      </c>
      <c r="D53" s="55">
        <v>841.53</v>
      </c>
      <c r="E53" s="54">
        <f>H53*12</f>
        <v>0</v>
      </c>
      <c r="F53" s="56"/>
      <c r="G53" s="54"/>
      <c r="H53" s="54"/>
      <c r="I53" s="10">
        <v>6492.8</v>
      </c>
      <c r="J53" s="10">
        <v>1.07</v>
      </c>
      <c r="K53" s="10">
        <v>0.12</v>
      </c>
    </row>
    <row r="54" spans="1:11" s="17" customFormat="1" ht="15">
      <c r="A54" s="25" t="s">
        <v>68</v>
      </c>
      <c r="B54" s="26" t="s">
        <v>17</v>
      </c>
      <c r="C54" s="26">
        <f>F54*12</f>
        <v>0</v>
      </c>
      <c r="D54" s="55">
        <v>2626.83</v>
      </c>
      <c r="E54" s="54">
        <f>H54*12</f>
        <v>0</v>
      </c>
      <c r="F54" s="56"/>
      <c r="G54" s="54"/>
      <c r="H54" s="54"/>
      <c r="I54" s="10">
        <v>5545.8</v>
      </c>
      <c r="J54" s="10">
        <v>1.07</v>
      </c>
      <c r="K54" s="10">
        <v>0.03</v>
      </c>
    </row>
    <row r="55" spans="1:11" s="17" customFormat="1" ht="15">
      <c r="A55" s="25" t="s">
        <v>19</v>
      </c>
      <c r="B55" s="26" t="s">
        <v>17</v>
      </c>
      <c r="C55" s="26">
        <f>F55*12</f>
        <v>0</v>
      </c>
      <c r="D55" s="55">
        <v>7807.43</v>
      </c>
      <c r="E55" s="54">
        <f>H55*12</f>
        <v>0</v>
      </c>
      <c r="F55" s="56"/>
      <c r="G55" s="54"/>
      <c r="H55" s="54"/>
      <c r="I55" s="10">
        <v>5545.8</v>
      </c>
      <c r="J55" s="10">
        <v>1.07</v>
      </c>
      <c r="K55" s="10">
        <v>0.1</v>
      </c>
    </row>
    <row r="56" spans="1:11" s="17" customFormat="1" ht="15">
      <c r="A56" s="25" t="s">
        <v>20</v>
      </c>
      <c r="B56" s="26" t="s">
        <v>17</v>
      </c>
      <c r="C56" s="26">
        <f>F56*12</f>
        <v>0</v>
      </c>
      <c r="D56" s="55">
        <v>918.95</v>
      </c>
      <c r="E56" s="54">
        <f>H56*12</f>
        <v>0</v>
      </c>
      <c r="F56" s="56"/>
      <c r="G56" s="54"/>
      <c r="H56" s="54"/>
      <c r="I56" s="10">
        <v>5545.8</v>
      </c>
      <c r="J56" s="10">
        <v>1.07</v>
      </c>
      <c r="K56" s="10">
        <v>0.01</v>
      </c>
    </row>
    <row r="57" spans="1:11" s="17" customFormat="1" ht="15">
      <c r="A57" s="25" t="s">
        <v>64</v>
      </c>
      <c r="B57" s="26" t="s">
        <v>17</v>
      </c>
      <c r="C57" s="26"/>
      <c r="D57" s="55">
        <v>1313.37</v>
      </c>
      <c r="E57" s="54"/>
      <c r="F57" s="56"/>
      <c r="G57" s="54"/>
      <c r="H57" s="54"/>
      <c r="I57" s="10">
        <v>6492.8</v>
      </c>
      <c r="J57" s="10">
        <v>1.07</v>
      </c>
      <c r="K57" s="10">
        <v>0.01</v>
      </c>
    </row>
    <row r="58" spans="1:11" s="17" customFormat="1" ht="15">
      <c r="A58" s="25" t="s">
        <v>65</v>
      </c>
      <c r="B58" s="26" t="s">
        <v>22</v>
      </c>
      <c r="C58" s="26"/>
      <c r="D58" s="55">
        <v>5253.69</v>
      </c>
      <c r="E58" s="54"/>
      <c r="F58" s="56"/>
      <c r="G58" s="54"/>
      <c r="H58" s="54"/>
      <c r="I58" s="10">
        <v>5545.8</v>
      </c>
      <c r="J58" s="10">
        <v>1.07</v>
      </c>
      <c r="K58" s="10">
        <v>0.06</v>
      </c>
    </row>
    <row r="59" spans="1:11" s="17" customFormat="1" ht="25.5">
      <c r="A59" s="25" t="s">
        <v>21</v>
      </c>
      <c r="B59" s="26" t="s">
        <v>17</v>
      </c>
      <c r="C59" s="26">
        <f>F59*12</f>
        <v>0</v>
      </c>
      <c r="D59" s="55">
        <v>5980.7</v>
      </c>
      <c r="E59" s="54">
        <f>H59*12</f>
        <v>0</v>
      </c>
      <c r="F59" s="56"/>
      <c r="G59" s="54"/>
      <c r="H59" s="54"/>
      <c r="I59" s="10">
        <v>6492.8</v>
      </c>
      <c r="J59" s="10">
        <v>1.07</v>
      </c>
      <c r="K59" s="10">
        <v>0.06</v>
      </c>
    </row>
    <row r="60" spans="1:11" s="17" customFormat="1" ht="15">
      <c r="A60" s="25" t="s">
        <v>108</v>
      </c>
      <c r="B60" s="26" t="s">
        <v>17</v>
      </c>
      <c r="C60" s="26"/>
      <c r="D60" s="55">
        <v>9031.86</v>
      </c>
      <c r="E60" s="54"/>
      <c r="F60" s="56"/>
      <c r="G60" s="54"/>
      <c r="H60" s="54"/>
      <c r="I60" s="10">
        <v>6492.8</v>
      </c>
      <c r="J60" s="10">
        <v>1.07</v>
      </c>
      <c r="K60" s="10">
        <v>0.01</v>
      </c>
    </row>
    <row r="61" spans="1:11" s="17" customFormat="1" ht="15" hidden="1">
      <c r="A61" s="25"/>
      <c r="B61" s="26"/>
      <c r="C61" s="27"/>
      <c r="D61" s="55"/>
      <c r="E61" s="72"/>
      <c r="F61" s="56"/>
      <c r="G61" s="54"/>
      <c r="H61" s="54"/>
      <c r="I61" s="10"/>
      <c r="J61" s="10"/>
      <c r="K61" s="10"/>
    </row>
    <row r="62" spans="1:11" s="17" customFormat="1" ht="15" hidden="1">
      <c r="A62" s="25"/>
      <c r="B62" s="26"/>
      <c r="C62" s="26"/>
      <c r="D62" s="55"/>
      <c r="E62" s="54"/>
      <c r="F62" s="56"/>
      <c r="G62" s="54"/>
      <c r="H62" s="54"/>
      <c r="I62" s="10"/>
      <c r="J62" s="10"/>
      <c r="K62" s="10"/>
    </row>
    <row r="63" spans="1:11" s="22" customFormat="1" ht="30">
      <c r="A63" s="21" t="s">
        <v>50</v>
      </c>
      <c r="B63" s="19"/>
      <c r="C63" s="20"/>
      <c r="D63" s="63">
        <v>0</v>
      </c>
      <c r="E63" s="63"/>
      <c r="F63" s="65"/>
      <c r="G63" s="63">
        <v>0</v>
      </c>
      <c r="H63" s="63">
        <v>0</v>
      </c>
      <c r="I63" s="10">
        <v>5545.8</v>
      </c>
      <c r="J63" s="10">
        <v>1.07</v>
      </c>
      <c r="K63" s="10">
        <v>0.08</v>
      </c>
    </row>
    <row r="64" spans="1:11" s="17" customFormat="1" ht="15" hidden="1">
      <c r="A64" s="25" t="s">
        <v>44</v>
      </c>
      <c r="B64" s="26" t="s">
        <v>69</v>
      </c>
      <c r="C64" s="26"/>
      <c r="D64" s="55">
        <f aca="true" t="shared" si="1" ref="D64:D71">G64*I64</f>
        <v>0</v>
      </c>
      <c r="E64" s="54"/>
      <c r="F64" s="56"/>
      <c r="G64" s="54">
        <f aca="true" t="shared" si="2" ref="G64:G73">H64*12</f>
        <v>0</v>
      </c>
      <c r="H64" s="54">
        <v>0</v>
      </c>
      <c r="I64" s="10">
        <v>5545.8</v>
      </c>
      <c r="J64" s="10">
        <v>1.07</v>
      </c>
      <c r="K64" s="10">
        <v>0</v>
      </c>
    </row>
    <row r="65" spans="1:11" s="17" customFormat="1" ht="25.5" hidden="1">
      <c r="A65" s="25" t="s">
        <v>45</v>
      </c>
      <c r="B65" s="26" t="s">
        <v>55</v>
      </c>
      <c r="C65" s="26"/>
      <c r="D65" s="55">
        <f t="shared" si="1"/>
        <v>0</v>
      </c>
      <c r="E65" s="54"/>
      <c r="F65" s="56"/>
      <c r="G65" s="54">
        <f t="shared" si="2"/>
        <v>0</v>
      </c>
      <c r="H65" s="54">
        <v>0</v>
      </c>
      <c r="I65" s="10">
        <v>5545.8</v>
      </c>
      <c r="J65" s="10">
        <v>1.07</v>
      </c>
      <c r="K65" s="10">
        <v>0</v>
      </c>
    </row>
    <row r="66" spans="1:11" s="17" customFormat="1" ht="15" hidden="1">
      <c r="A66" s="25" t="s">
        <v>74</v>
      </c>
      <c r="B66" s="26" t="s">
        <v>73</v>
      </c>
      <c r="C66" s="26"/>
      <c r="D66" s="55">
        <f t="shared" si="1"/>
        <v>0</v>
      </c>
      <c r="E66" s="54"/>
      <c r="F66" s="56"/>
      <c r="G66" s="54">
        <f t="shared" si="2"/>
        <v>0</v>
      </c>
      <c r="H66" s="54">
        <v>0</v>
      </c>
      <c r="I66" s="10">
        <v>5545.8</v>
      </c>
      <c r="J66" s="10">
        <v>1.07</v>
      </c>
      <c r="K66" s="10">
        <v>0</v>
      </c>
    </row>
    <row r="67" spans="1:11" s="17" customFormat="1" ht="25.5" hidden="1">
      <c r="A67" s="25" t="s">
        <v>70</v>
      </c>
      <c r="B67" s="26" t="s">
        <v>71</v>
      </c>
      <c r="C67" s="26"/>
      <c r="D67" s="55">
        <f t="shared" si="1"/>
        <v>0</v>
      </c>
      <c r="E67" s="54"/>
      <c r="F67" s="56"/>
      <c r="G67" s="54">
        <f t="shared" si="2"/>
        <v>0</v>
      </c>
      <c r="H67" s="54">
        <v>0</v>
      </c>
      <c r="I67" s="10">
        <v>5545.8</v>
      </c>
      <c r="J67" s="10">
        <v>1.07</v>
      </c>
      <c r="K67" s="10">
        <v>0</v>
      </c>
    </row>
    <row r="68" spans="1:11" s="17" customFormat="1" ht="15" hidden="1">
      <c r="A68" s="25" t="s">
        <v>46</v>
      </c>
      <c r="B68" s="26" t="s">
        <v>72</v>
      </c>
      <c r="C68" s="26"/>
      <c r="D68" s="55">
        <f t="shared" si="1"/>
        <v>0</v>
      </c>
      <c r="E68" s="54"/>
      <c r="F68" s="56"/>
      <c r="G68" s="54">
        <f t="shared" si="2"/>
        <v>0</v>
      </c>
      <c r="H68" s="54">
        <v>0</v>
      </c>
      <c r="I68" s="10">
        <v>5545.8</v>
      </c>
      <c r="J68" s="10">
        <v>1.07</v>
      </c>
      <c r="K68" s="10">
        <v>0</v>
      </c>
    </row>
    <row r="69" spans="1:11" s="17" customFormat="1" ht="15" hidden="1">
      <c r="A69" s="25" t="s">
        <v>57</v>
      </c>
      <c r="B69" s="26" t="s">
        <v>73</v>
      </c>
      <c r="C69" s="26"/>
      <c r="D69" s="55">
        <f t="shared" si="1"/>
        <v>0</v>
      </c>
      <c r="E69" s="54"/>
      <c r="F69" s="56"/>
      <c r="G69" s="54">
        <f t="shared" si="2"/>
        <v>0</v>
      </c>
      <c r="H69" s="54">
        <v>0</v>
      </c>
      <c r="I69" s="10">
        <v>5545.8</v>
      </c>
      <c r="J69" s="10">
        <v>1.07</v>
      </c>
      <c r="K69" s="10">
        <v>0</v>
      </c>
    </row>
    <row r="70" spans="1:11" s="17" customFormat="1" ht="15" hidden="1">
      <c r="A70" s="25" t="s">
        <v>58</v>
      </c>
      <c r="B70" s="26" t="s">
        <v>17</v>
      </c>
      <c r="C70" s="26"/>
      <c r="D70" s="55">
        <f t="shared" si="1"/>
        <v>0</v>
      </c>
      <c r="E70" s="54"/>
      <c r="F70" s="56"/>
      <c r="G70" s="54">
        <f t="shared" si="2"/>
        <v>0</v>
      </c>
      <c r="H70" s="54">
        <v>0</v>
      </c>
      <c r="I70" s="10">
        <v>5545.8</v>
      </c>
      <c r="J70" s="10">
        <v>1.07</v>
      </c>
      <c r="K70" s="10">
        <v>0</v>
      </c>
    </row>
    <row r="71" spans="1:11" s="17" customFormat="1" ht="25.5" hidden="1">
      <c r="A71" s="25" t="s">
        <v>56</v>
      </c>
      <c r="B71" s="26" t="s">
        <v>17</v>
      </c>
      <c r="C71" s="26"/>
      <c r="D71" s="55">
        <f t="shared" si="1"/>
        <v>0</v>
      </c>
      <c r="E71" s="54"/>
      <c r="F71" s="56"/>
      <c r="G71" s="54">
        <f t="shared" si="2"/>
        <v>0</v>
      </c>
      <c r="H71" s="54">
        <v>0</v>
      </c>
      <c r="I71" s="10">
        <v>5545.8</v>
      </c>
      <c r="J71" s="10">
        <v>1.07</v>
      </c>
      <c r="K71" s="10">
        <v>0</v>
      </c>
    </row>
    <row r="72" spans="1:11" s="17" customFormat="1" ht="15" hidden="1">
      <c r="A72" s="25" t="s">
        <v>67</v>
      </c>
      <c r="B72" s="26" t="s">
        <v>9</v>
      </c>
      <c r="C72" s="26"/>
      <c r="D72" s="55">
        <f>G72*I72</f>
        <v>0</v>
      </c>
      <c r="E72" s="54"/>
      <c r="F72" s="56"/>
      <c r="G72" s="54">
        <f t="shared" si="2"/>
        <v>0</v>
      </c>
      <c r="H72" s="54">
        <v>0</v>
      </c>
      <c r="I72" s="10">
        <v>5545.8</v>
      </c>
      <c r="J72" s="10">
        <v>1.07</v>
      </c>
      <c r="K72" s="10">
        <v>0</v>
      </c>
    </row>
    <row r="73" spans="1:11" s="17" customFormat="1" ht="15" hidden="1">
      <c r="A73" s="25" t="s">
        <v>66</v>
      </c>
      <c r="B73" s="26" t="s">
        <v>9</v>
      </c>
      <c r="C73" s="27"/>
      <c r="D73" s="55">
        <f>G73*I73</f>
        <v>0</v>
      </c>
      <c r="E73" s="54"/>
      <c r="F73" s="56"/>
      <c r="G73" s="54">
        <f t="shared" si="2"/>
        <v>0</v>
      </c>
      <c r="H73" s="54">
        <v>0</v>
      </c>
      <c r="I73" s="10">
        <v>5545.8</v>
      </c>
      <c r="J73" s="10">
        <v>1.07</v>
      </c>
      <c r="K73" s="10">
        <v>0</v>
      </c>
    </row>
    <row r="74" spans="1:11" s="43" customFormat="1" ht="15.75" customHeight="1" hidden="1">
      <c r="A74" s="25"/>
      <c r="B74" s="42"/>
      <c r="C74" s="42"/>
      <c r="D74" s="55"/>
      <c r="E74" s="54"/>
      <c r="F74" s="56"/>
      <c r="G74" s="54"/>
      <c r="H74" s="54"/>
      <c r="I74" s="10"/>
      <c r="J74" s="10"/>
      <c r="K74" s="10"/>
    </row>
    <row r="75" spans="1:11" s="17" customFormat="1" ht="30">
      <c r="A75" s="21" t="s">
        <v>51</v>
      </c>
      <c r="B75" s="26"/>
      <c r="C75" s="26"/>
      <c r="D75" s="63">
        <v>0</v>
      </c>
      <c r="E75" s="54"/>
      <c r="F75" s="56"/>
      <c r="G75" s="63">
        <f>D75/I75</f>
        <v>0</v>
      </c>
      <c r="H75" s="63">
        <f>G75/12</f>
        <v>0</v>
      </c>
      <c r="I75" s="10">
        <v>5545.8</v>
      </c>
      <c r="J75" s="10">
        <v>1.07</v>
      </c>
      <c r="K75" s="10">
        <v>0.05</v>
      </c>
    </row>
    <row r="76" spans="1:11" s="17" customFormat="1" ht="15" hidden="1">
      <c r="A76" s="25"/>
      <c r="B76" s="26"/>
      <c r="C76" s="26"/>
      <c r="D76" s="55"/>
      <c r="E76" s="54"/>
      <c r="F76" s="56"/>
      <c r="G76" s="54"/>
      <c r="H76" s="54"/>
      <c r="I76" s="10"/>
      <c r="J76" s="10"/>
      <c r="K76" s="10"/>
    </row>
    <row r="77" spans="1:11" s="17" customFormat="1" ht="15">
      <c r="A77" s="21" t="s">
        <v>52</v>
      </c>
      <c r="B77" s="26"/>
      <c r="C77" s="26"/>
      <c r="D77" s="63">
        <f>D78+D79+D80+D81+D82</f>
        <v>53631.45</v>
      </c>
      <c r="E77" s="54"/>
      <c r="F77" s="56"/>
      <c r="G77" s="63">
        <f>D77/I77</f>
        <v>9.67</v>
      </c>
      <c r="H77" s="63">
        <f>G77/12</f>
        <v>0.81</v>
      </c>
      <c r="I77" s="10">
        <v>5545.8</v>
      </c>
      <c r="J77" s="10">
        <v>1.07</v>
      </c>
      <c r="K77" s="10">
        <v>0.24</v>
      </c>
    </row>
    <row r="78" spans="1:11" s="17" customFormat="1" ht="15">
      <c r="A78" s="25" t="s">
        <v>47</v>
      </c>
      <c r="B78" s="26" t="s">
        <v>9</v>
      </c>
      <c r="C78" s="26"/>
      <c r="D78" s="55">
        <v>1220.4</v>
      </c>
      <c r="E78" s="54"/>
      <c r="F78" s="56"/>
      <c r="G78" s="54"/>
      <c r="H78" s="54"/>
      <c r="I78" s="10">
        <v>5545.8</v>
      </c>
      <c r="J78" s="10">
        <v>1.07</v>
      </c>
      <c r="K78" s="10">
        <v>0.01</v>
      </c>
    </row>
    <row r="79" spans="1:11" s="17" customFormat="1" ht="15">
      <c r="A79" s="25" t="s">
        <v>79</v>
      </c>
      <c r="B79" s="26" t="s">
        <v>17</v>
      </c>
      <c r="C79" s="26"/>
      <c r="D79" s="55">
        <v>13830.58</v>
      </c>
      <c r="E79" s="54"/>
      <c r="F79" s="56"/>
      <c r="G79" s="54"/>
      <c r="H79" s="54"/>
      <c r="I79" s="10">
        <v>5545.8</v>
      </c>
      <c r="J79" s="10">
        <v>1.07</v>
      </c>
      <c r="K79" s="10">
        <v>0.16</v>
      </c>
    </row>
    <row r="80" spans="1:11" s="17" customFormat="1" ht="15">
      <c r="A80" s="25" t="s">
        <v>48</v>
      </c>
      <c r="B80" s="26" t="s">
        <v>17</v>
      </c>
      <c r="C80" s="26"/>
      <c r="D80" s="55">
        <v>915.28</v>
      </c>
      <c r="E80" s="54"/>
      <c r="F80" s="56"/>
      <c r="G80" s="54"/>
      <c r="H80" s="54"/>
      <c r="I80" s="10">
        <v>6492.8</v>
      </c>
      <c r="J80" s="10">
        <v>1.07</v>
      </c>
      <c r="K80" s="10">
        <v>0.01</v>
      </c>
    </row>
    <row r="81" spans="1:11" s="17" customFormat="1" ht="25.5">
      <c r="A81" s="25" t="s">
        <v>77</v>
      </c>
      <c r="B81" s="26" t="s">
        <v>12</v>
      </c>
      <c r="C81" s="26"/>
      <c r="D81" s="55">
        <v>4607.25</v>
      </c>
      <c r="E81" s="54"/>
      <c r="F81" s="56"/>
      <c r="G81" s="54"/>
      <c r="H81" s="54"/>
      <c r="I81" s="10">
        <v>5545.8</v>
      </c>
      <c r="J81" s="10">
        <v>1.07</v>
      </c>
      <c r="K81" s="10">
        <v>0.05</v>
      </c>
    </row>
    <row r="82" spans="1:11" s="17" customFormat="1" ht="15">
      <c r="A82" s="25" t="s">
        <v>147</v>
      </c>
      <c r="B82" s="59" t="s">
        <v>126</v>
      </c>
      <c r="C82" s="26"/>
      <c r="D82" s="86">
        <v>33057.94</v>
      </c>
      <c r="E82" s="54"/>
      <c r="F82" s="56"/>
      <c r="G82" s="72"/>
      <c r="H82" s="72"/>
      <c r="I82" s="10"/>
      <c r="J82" s="10"/>
      <c r="K82" s="10"/>
    </row>
    <row r="83" spans="1:11" s="17" customFormat="1" ht="15">
      <c r="A83" s="21" t="s">
        <v>53</v>
      </c>
      <c r="B83" s="26"/>
      <c r="C83" s="26"/>
      <c r="D83" s="63">
        <f>D84</f>
        <v>1098.16</v>
      </c>
      <c r="E83" s="54"/>
      <c r="F83" s="56"/>
      <c r="G83" s="63">
        <f>D83/I83</f>
        <v>0.2</v>
      </c>
      <c r="H83" s="63">
        <f>G83/12</f>
        <v>0.02</v>
      </c>
      <c r="I83" s="10">
        <v>5545.8</v>
      </c>
      <c r="J83" s="10">
        <v>1.07</v>
      </c>
      <c r="K83" s="10">
        <v>0.11</v>
      </c>
    </row>
    <row r="84" spans="1:11" s="17" customFormat="1" ht="15">
      <c r="A84" s="25" t="s">
        <v>49</v>
      </c>
      <c r="B84" s="26" t="s">
        <v>17</v>
      </c>
      <c r="C84" s="26"/>
      <c r="D84" s="55">
        <v>1098.16</v>
      </c>
      <c r="E84" s="54"/>
      <c r="F84" s="56"/>
      <c r="G84" s="54"/>
      <c r="H84" s="54"/>
      <c r="I84" s="10">
        <v>5545.8</v>
      </c>
      <c r="J84" s="10">
        <v>1.07</v>
      </c>
      <c r="K84" s="10">
        <v>0.01</v>
      </c>
    </row>
    <row r="85" spans="1:11" s="10" customFormat="1" ht="15">
      <c r="A85" s="21" t="s">
        <v>63</v>
      </c>
      <c r="B85" s="19"/>
      <c r="C85" s="20"/>
      <c r="D85" s="63">
        <f>D86+D87</f>
        <v>24195.36</v>
      </c>
      <c r="E85" s="63"/>
      <c r="F85" s="65"/>
      <c r="G85" s="63">
        <f>D85/I85</f>
        <v>4.36</v>
      </c>
      <c r="H85" s="63">
        <f>G85/12</f>
        <v>0.36</v>
      </c>
      <c r="I85" s="10">
        <v>5545.8</v>
      </c>
      <c r="J85" s="10">
        <v>1.07</v>
      </c>
      <c r="K85" s="10">
        <v>0.64</v>
      </c>
    </row>
    <row r="86" spans="1:11" s="17" customFormat="1" ht="15">
      <c r="A86" s="25" t="s">
        <v>125</v>
      </c>
      <c r="B86" s="59" t="s">
        <v>126</v>
      </c>
      <c r="C86" s="26"/>
      <c r="D86" s="55">
        <v>0</v>
      </c>
      <c r="E86" s="54"/>
      <c r="F86" s="56"/>
      <c r="G86" s="54"/>
      <c r="H86" s="54"/>
      <c r="I86" s="10">
        <v>5545.8</v>
      </c>
      <c r="J86" s="10">
        <v>1.07</v>
      </c>
      <c r="K86" s="10">
        <v>0.02</v>
      </c>
    </row>
    <row r="87" spans="1:11" s="17" customFormat="1" ht="15">
      <c r="A87" s="25" t="s">
        <v>75</v>
      </c>
      <c r="B87" s="59" t="s">
        <v>22</v>
      </c>
      <c r="C87" s="26">
        <f>F87*12</f>
        <v>0</v>
      </c>
      <c r="D87" s="55">
        <v>24195.36</v>
      </c>
      <c r="E87" s="54">
        <f>H87*12</f>
        <v>0</v>
      </c>
      <c r="F87" s="56"/>
      <c r="G87" s="54"/>
      <c r="H87" s="54"/>
      <c r="I87" s="10">
        <v>5545.8</v>
      </c>
      <c r="J87" s="10">
        <v>1.07</v>
      </c>
      <c r="K87" s="10">
        <v>0.62</v>
      </c>
    </row>
    <row r="88" spans="1:11" s="10" customFormat="1" ht="15">
      <c r="A88" s="21" t="s">
        <v>62</v>
      </c>
      <c r="B88" s="19"/>
      <c r="C88" s="20"/>
      <c r="D88" s="63">
        <f>D89+D90</f>
        <v>3661.02</v>
      </c>
      <c r="E88" s="63"/>
      <c r="F88" s="65"/>
      <c r="G88" s="63">
        <f>D88/I88</f>
        <v>0.66</v>
      </c>
      <c r="H88" s="63">
        <f>G88/12</f>
        <v>0.06</v>
      </c>
      <c r="I88" s="10">
        <v>5545.8</v>
      </c>
      <c r="J88" s="10">
        <v>1.07</v>
      </c>
      <c r="K88" s="10">
        <v>0.16</v>
      </c>
    </row>
    <row r="89" spans="1:11" s="17" customFormat="1" ht="15">
      <c r="A89" s="25" t="s">
        <v>127</v>
      </c>
      <c r="B89" s="26" t="s">
        <v>69</v>
      </c>
      <c r="C89" s="26"/>
      <c r="D89" s="55">
        <v>3661.02</v>
      </c>
      <c r="E89" s="54"/>
      <c r="F89" s="56"/>
      <c r="G89" s="54"/>
      <c r="H89" s="54"/>
      <c r="I89" s="10">
        <v>5545.8</v>
      </c>
      <c r="J89" s="10">
        <v>1.07</v>
      </c>
      <c r="K89" s="10">
        <v>0.04</v>
      </c>
    </row>
    <row r="90" spans="1:11" s="17" customFormat="1" ht="15">
      <c r="A90" s="25" t="s">
        <v>87</v>
      </c>
      <c r="B90" s="26" t="s">
        <v>69</v>
      </c>
      <c r="C90" s="26"/>
      <c r="D90" s="55">
        <v>0</v>
      </c>
      <c r="E90" s="54"/>
      <c r="F90" s="56"/>
      <c r="G90" s="54"/>
      <c r="H90" s="54"/>
      <c r="I90" s="10">
        <v>5545.8</v>
      </c>
      <c r="J90" s="10">
        <v>1.07</v>
      </c>
      <c r="K90" s="10">
        <v>0.12</v>
      </c>
    </row>
    <row r="91" spans="1:11" s="17" customFormat="1" ht="25.5" customHeight="1" hidden="1">
      <c r="A91" s="25" t="s">
        <v>76</v>
      </c>
      <c r="B91" s="26" t="s">
        <v>17</v>
      </c>
      <c r="C91" s="26"/>
      <c r="D91" s="55">
        <f>G91*I91</f>
        <v>0</v>
      </c>
      <c r="E91" s="54"/>
      <c r="F91" s="56"/>
      <c r="G91" s="54">
        <f>H91*12</f>
        <v>0</v>
      </c>
      <c r="H91" s="54">
        <v>0</v>
      </c>
      <c r="I91" s="10">
        <v>5545.8</v>
      </c>
      <c r="J91" s="10">
        <v>1.07</v>
      </c>
      <c r="K91" s="10">
        <v>0</v>
      </c>
    </row>
    <row r="92" spans="1:11" s="10" customFormat="1" ht="28.5" customHeight="1" thickBot="1">
      <c r="A92" s="28" t="s">
        <v>40</v>
      </c>
      <c r="B92" s="60" t="s">
        <v>12</v>
      </c>
      <c r="C92" s="19">
        <f>F92*12</f>
        <v>0</v>
      </c>
      <c r="D92" s="69">
        <f>G92*I92</f>
        <v>29947.32</v>
      </c>
      <c r="E92" s="69">
        <f>H92*12</f>
        <v>5.4</v>
      </c>
      <c r="F92" s="69"/>
      <c r="G92" s="69">
        <f>H92*12</f>
        <v>5.4</v>
      </c>
      <c r="H92" s="69">
        <v>0.45</v>
      </c>
      <c r="I92" s="10">
        <v>5545.8</v>
      </c>
      <c r="J92" s="10">
        <v>1.07</v>
      </c>
      <c r="K92" s="10">
        <v>0.3</v>
      </c>
    </row>
    <row r="93" spans="1:11" s="10" customFormat="1" ht="19.5" hidden="1" thickBot="1">
      <c r="A93" s="28" t="s">
        <v>38</v>
      </c>
      <c r="B93" s="19"/>
      <c r="C93" s="19">
        <f>F93*12</f>
        <v>0</v>
      </c>
      <c r="D93" s="69"/>
      <c r="E93" s="69"/>
      <c r="F93" s="69"/>
      <c r="G93" s="69"/>
      <c r="H93" s="65"/>
      <c r="I93" s="10">
        <v>5545.8</v>
      </c>
      <c r="J93" s="10">
        <v>1.07</v>
      </c>
      <c r="K93" s="10">
        <v>0</v>
      </c>
    </row>
    <row r="94" spans="1:11" s="17" customFormat="1" ht="15.75" hidden="1" thickBot="1">
      <c r="A94" s="25" t="s">
        <v>80</v>
      </c>
      <c r="B94" s="26"/>
      <c r="C94" s="26"/>
      <c r="D94" s="54"/>
      <c r="E94" s="54"/>
      <c r="F94" s="54"/>
      <c r="G94" s="54"/>
      <c r="H94" s="56"/>
      <c r="I94" s="10">
        <v>5545.8</v>
      </c>
      <c r="J94" s="10">
        <v>1.07</v>
      </c>
      <c r="K94" s="10">
        <v>0</v>
      </c>
    </row>
    <row r="95" spans="1:11" s="17" customFormat="1" ht="15.75" hidden="1" thickBot="1">
      <c r="A95" s="25" t="s">
        <v>81</v>
      </c>
      <c r="B95" s="26"/>
      <c r="C95" s="26"/>
      <c r="D95" s="54"/>
      <c r="E95" s="54"/>
      <c r="F95" s="54"/>
      <c r="G95" s="54"/>
      <c r="H95" s="56"/>
      <c r="I95" s="10">
        <v>5545.8</v>
      </c>
      <c r="J95" s="10">
        <v>1.07</v>
      </c>
      <c r="K95" s="10">
        <v>0</v>
      </c>
    </row>
    <row r="96" spans="1:11" s="17" customFormat="1" ht="15.75" hidden="1" thickBot="1">
      <c r="A96" s="25" t="s">
        <v>82</v>
      </c>
      <c r="B96" s="26"/>
      <c r="C96" s="26"/>
      <c r="D96" s="54"/>
      <c r="E96" s="54"/>
      <c r="F96" s="54"/>
      <c r="G96" s="54"/>
      <c r="H96" s="56"/>
      <c r="I96" s="10">
        <v>5545.8</v>
      </c>
      <c r="J96" s="10">
        <v>1.07</v>
      </c>
      <c r="K96" s="10">
        <v>0</v>
      </c>
    </row>
    <row r="97" spans="1:11" s="17" customFormat="1" ht="15.75" hidden="1" thickBot="1">
      <c r="A97" s="25" t="s">
        <v>83</v>
      </c>
      <c r="B97" s="26"/>
      <c r="C97" s="26"/>
      <c r="D97" s="54"/>
      <c r="E97" s="54"/>
      <c r="F97" s="54"/>
      <c r="G97" s="54"/>
      <c r="H97" s="56"/>
      <c r="I97" s="10">
        <v>5545.8</v>
      </c>
      <c r="J97" s="10">
        <v>1.07</v>
      </c>
      <c r="K97" s="10">
        <v>0</v>
      </c>
    </row>
    <row r="98" spans="1:11" s="17" customFormat="1" ht="15.75" hidden="1" thickBot="1">
      <c r="A98" s="25" t="s">
        <v>84</v>
      </c>
      <c r="B98" s="26"/>
      <c r="C98" s="26"/>
      <c r="D98" s="54"/>
      <c r="E98" s="54"/>
      <c r="F98" s="54"/>
      <c r="G98" s="54"/>
      <c r="H98" s="56"/>
      <c r="I98" s="10">
        <v>5545.8</v>
      </c>
      <c r="J98" s="10">
        <v>1.07</v>
      </c>
      <c r="K98" s="10">
        <v>0</v>
      </c>
    </row>
    <row r="99" spans="1:11" s="17" customFormat="1" ht="15.75" hidden="1" thickBot="1">
      <c r="A99" s="25" t="s">
        <v>85</v>
      </c>
      <c r="B99" s="26"/>
      <c r="C99" s="26"/>
      <c r="D99" s="54"/>
      <c r="E99" s="54"/>
      <c r="F99" s="54"/>
      <c r="G99" s="54"/>
      <c r="H99" s="56"/>
      <c r="I99" s="10">
        <v>5545.8</v>
      </c>
      <c r="J99" s="10">
        <v>1.07</v>
      </c>
      <c r="K99" s="10">
        <v>0</v>
      </c>
    </row>
    <row r="100" spans="1:11" s="17" customFormat="1" ht="15.75" hidden="1" thickBot="1">
      <c r="A100" s="25" t="s">
        <v>86</v>
      </c>
      <c r="B100" s="26"/>
      <c r="C100" s="26"/>
      <c r="D100" s="54"/>
      <c r="E100" s="54"/>
      <c r="F100" s="54"/>
      <c r="G100" s="54"/>
      <c r="H100" s="56"/>
      <c r="I100" s="10">
        <v>5545.8</v>
      </c>
      <c r="J100" s="10">
        <v>1.07</v>
      </c>
      <c r="K100" s="10">
        <v>0</v>
      </c>
    </row>
    <row r="101" spans="1:11" s="17" customFormat="1" ht="19.5" thickBot="1">
      <c r="A101" s="51" t="s">
        <v>113</v>
      </c>
      <c r="B101" s="52" t="s">
        <v>11</v>
      </c>
      <c r="C101" s="61"/>
      <c r="D101" s="73">
        <f>G101*I101</f>
        <v>115130.81</v>
      </c>
      <c r="E101" s="73"/>
      <c r="F101" s="73"/>
      <c r="G101" s="73">
        <f>12*H101</f>
        <v>20.76</v>
      </c>
      <c r="H101" s="74">
        <v>1.73</v>
      </c>
      <c r="I101" s="10">
        <v>5545.8</v>
      </c>
      <c r="J101" s="10"/>
      <c r="K101" s="10"/>
    </row>
    <row r="102" spans="1:8" s="10" customFormat="1" ht="19.5" thickBot="1">
      <c r="A102" s="44" t="s">
        <v>39</v>
      </c>
      <c r="B102" s="8"/>
      <c r="C102" s="8" t="e">
        <f>F102*12</f>
        <v>#REF!</v>
      </c>
      <c r="D102" s="75">
        <f>D101+D92+D88+D85+D83+D77+D75+D63+D48+D47+D46+D45+D44+D42+D41+D40+D39+D38+D37+D36+D35+D34+D25+D15</f>
        <v>1525631.25</v>
      </c>
      <c r="E102" s="75" t="e">
        <f>E92+#REF!+E88+E85+E83+E77+E75+E63+E48+E47+E46+E45+E44+E42+E41+E40+E39+E38+E36+E35+E34+E25+E15+E101</f>
        <v>#REF!</v>
      </c>
      <c r="F102" s="75" t="e">
        <f>F92+#REF!+F88+F85+F83+F77+F75+F63+F48+F47+F46+F45+F44+F42+F41+F40+F39+F38+F36+F35+F34+F25+F15+F101</f>
        <v>#REF!</v>
      </c>
      <c r="G102" s="75"/>
      <c r="H102" s="75"/>
    </row>
    <row r="103" spans="1:8" s="33" customFormat="1" ht="20.25" hidden="1" thickBot="1">
      <c r="A103" s="29" t="s">
        <v>29</v>
      </c>
      <c r="B103" s="30" t="s">
        <v>11</v>
      </c>
      <c r="C103" s="30" t="s">
        <v>30</v>
      </c>
      <c r="D103" s="31"/>
      <c r="E103" s="30" t="s">
        <v>30</v>
      </c>
      <c r="F103" s="32"/>
      <c r="G103" s="30" t="s">
        <v>30</v>
      </c>
      <c r="H103" s="32"/>
    </row>
    <row r="104" s="35" customFormat="1" ht="12.75">
      <c r="A104" s="34"/>
    </row>
    <row r="105" spans="1:8" s="39" customFormat="1" ht="18.75">
      <c r="A105" s="36"/>
      <c r="B105" s="37"/>
      <c r="C105" s="38"/>
      <c r="D105" s="38"/>
      <c r="E105" s="38"/>
      <c r="F105" s="38"/>
      <c r="G105" s="38"/>
      <c r="H105" s="38"/>
    </row>
    <row r="106" spans="1:8" s="39" customFormat="1" ht="19.5" thickBot="1">
      <c r="A106" s="36"/>
      <c r="B106" s="37"/>
      <c r="C106" s="38"/>
      <c r="D106" s="38"/>
      <c r="E106" s="38"/>
      <c r="F106" s="38"/>
      <c r="G106" s="38"/>
      <c r="H106" s="38"/>
    </row>
    <row r="107" spans="1:9" s="10" customFormat="1" ht="19.5" thickBot="1">
      <c r="A107" s="29" t="s">
        <v>88</v>
      </c>
      <c r="B107" s="8"/>
      <c r="C107" s="8" t="e">
        <f>F107*12</f>
        <v>#REF!</v>
      </c>
      <c r="D107" s="9">
        <f>D108+D109+D110+D111+D112+D113+D114+D115+D116+D117+D118+D119+D120+D121+D122+D123+D124+D125+D126</f>
        <v>281496.66</v>
      </c>
      <c r="E107" s="9" t="e">
        <f>E108+E109+E110+E112+E113+#REF!+E114+E115+#REF!+E116+E117+E118+E119+E120+E121+#REF!+E122+E123+E124+E125+E126+#REF!+#REF!</f>
        <v>#REF!</v>
      </c>
      <c r="F107" s="9" t="e">
        <f>F108+F109+F110+F112+F113+#REF!+F114+F115+#REF!+F116+F117+F118+F119+F120+F121+#REF!+F122+F123+F124+F125+F126+#REF!+#REF!</f>
        <v>#REF!</v>
      </c>
      <c r="G107" s="9">
        <f>G108+G109+G110+G111+G112+G113+G115+G114+G116+G117+G118+G119+G120+G121+G122+G123+G124+G125+G126</f>
        <v>50.76</v>
      </c>
      <c r="H107" s="9">
        <f>H108+H109+H110+H111+H112+H113+H114+H115+H116+H117+H118+H119+H120+H121+H122+H123+H124+H125+H126</f>
        <v>4.23</v>
      </c>
      <c r="I107" s="10">
        <v>5545.8</v>
      </c>
    </row>
    <row r="108" spans="1:9" s="84" customFormat="1" ht="18.75" customHeight="1">
      <c r="A108" s="82" t="s">
        <v>137</v>
      </c>
      <c r="B108" s="54"/>
      <c r="C108" s="54"/>
      <c r="D108" s="87">
        <v>181076.27</v>
      </c>
      <c r="E108" s="54"/>
      <c r="F108" s="56"/>
      <c r="G108" s="54">
        <f>D108/I108</f>
        <v>32.65</v>
      </c>
      <c r="H108" s="56">
        <f>G108/12</f>
        <v>2.72</v>
      </c>
      <c r="I108" s="83">
        <v>5545.8</v>
      </c>
    </row>
    <row r="109" spans="1:9" s="84" customFormat="1" ht="15">
      <c r="A109" s="82" t="s">
        <v>135</v>
      </c>
      <c r="B109" s="54"/>
      <c r="C109" s="54"/>
      <c r="D109" s="55">
        <v>0</v>
      </c>
      <c r="E109" s="54"/>
      <c r="F109" s="56"/>
      <c r="G109" s="54">
        <f aca="true" t="shared" si="3" ref="G109:G126">D109/I109</f>
        <v>0</v>
      </c>
      <c r="H109" s="56">
        <f aca="true" t="shared" si="4" ref="H109:H126">G109/12</f>
        <v>0</v>
      </c>
      <c r="I109" s="83">
        <v>5545.8</v>
      </c>
    </row>
    <row r="110" spans="1:9" s="84" customFormat="1" ht="15">
      <c r="A110" s="82" t="s">
        <v>136</v>
      </c>
      <c r="B110" s="54"/>
      <c r="C110" s="54"/>
      <c r="D110" s="55">
        <v>0</v>
      </c>
      <c r="E110" s="54"/>
      <c r="F110" s="56"/>
      <c r="G110" s="54">
        <f t="shared" si="3"/>
        <v>0</v>
      </c>
      <c r="H110" s="56">
        <f t="shared" si="4"/>
        <v>0</v>
      </c>
      <c r="I110" s="83">
        <v>5545.8</v>
      </c>
    </row>
    <row r="111" spans="1:9" s="84" customFormat="1" ht="15">
      <c r="A111" s="82" t="s">
        <v>138</v>
      </c>
      <c r="B111" s="54"/>
      <c r="C111" s="54"/>
      <c r="D111" s="87">
        <v>33951.92</v>
      </c>
      <c r="E111" s="54"/>
      <c r="F111" s="56"/>
      <c r="G111" s="54">
        <f>D111/I111</f>
        <v>6.12</v>
      </c>
      <c r="H111" s="56">
        <f t="shared" si="4"/>
        <v>0.51</v>
      </c>
      <c r="I111" s="83">
        <v>5545.8</v>
      </c>
    </row>
    <row r="112" spans="1:9" s="84" customFormat="1" ht="15">
      <c r="A112" s="82" t="s">
        <v>139</v>
      </c>
      <c r="B112" s="54"/>
      <c r="C112" s="54"/>
      <c r="D112" s="55">
        <v>0</v>
      </c>
      <c r="E112" s="54"/>
      <c r="F112" s="56"/>
      <c r="G112" s="54">
        <f t="shared" si="3"/>
        <v>0</v>
      </c>
      <c r="H112" s="56">
        <f t="shared" si="4"/>
        <v>0</v>
      </c>
      <c r="I112" s="83">
        <v>5545.8</v>
      </c>
    </row>
    <row r="113" spans="1:9" s="84" customFormat="1" ht="15">
      <c r="A113" s="82" t="s">
        <v>114</v>
      </c>
      <c r="B113" s="54"/>
      <c r="C113" s="54"/>
      <c r="D113" s="55">
        <v>0</v>
      </c>
      <c r="E113" s="54"/>
      <c r="F113" s="56"/>
      <c r="G113" s="54">
        <f t="shared" si="3"/>
        <v>0</v>
      </c>
      <c r="H113" s="56">
        <f t="shared" si="4"/>
        <v>0</v>
      </c>
      <c r="I113" s="83">
        <v>5545.8</v>
      </c>
    </row>
    <row r="114" spans="1:9" s="84" customFormat="1" ht="15">
      <c r="A114" s="82" t="s">
        <v>140</v>
      </c>
      <c r="B114" s="54"/>
      <c r="C114" s="54"/>
      <c r="D114" s="87">
        <v>7295</v>
      </c>
      <c r="E114" s="54"/>
      <c r="F114" s="56"/>
      <c r="G114" s="54">
        <f t="shared" si="3"/>
        <v>1.32</v>
      </c>
      <c r="H114" s="56">
        <f t="shared" si="4"/>
        <v>0.11</v>
      </c>
      <c r="I114" s="83">
        <v>5545.8</v>
      </c>
    </row>
    <row r="115" spans="1:9" s="84" customFormat="1" ht="15">
      <c r="A115" s="82" t="s">
        <v>128</v>
      </c>
      <c r="B115" s="54"/>
      <c r="C115" s="54"/>
      <c r="D115" s="55">
        <v>0</v>
      </c>
      <c r="E115" s="54"/>
      <c r="F115" s="56"/>
      <c r="G115" s="54">
        <f t="shared" si="3"/>
        <v>0</v>
      </c>
      <c r="H115" s="56">
        <f t="shared" si="4"/>
        <v>0</v>
      </c>
      <c r="I115" s="83">
        <v>5545.8</v>
      </c>
    </row>
    <row r="116" spans="1:9" s="84" customFormat="1" ht="15">
      <c r="A116" s="82" t="s">
        <v>129</v>
      </c>
      <c r="B116" s="54"/>
      <c r="C116" s="54"/>
      <c r="D116" s="55">
        <v>0</v>
      </c>
      <c r="E116" s="54"/>
      <c r="F116" s="56"/>
      <c r="G116" s="54">
        <f t="shared" si="3"/>
        <v>0</v>
      </c>
      <c r="H116" s="56">
        <f t="shared" si="4"/>
        <v>0</v>
      </c>
      <c r="I116" s="83">
        <v>5545.8</v>
      </c>
    </row>
    <row r="117" spans="1:9" s="84" customFormat="1" ht="15">
      <c r="A117" s="82" t="s">
        <v>109</v>
      </c>
      <c r="B117" s="54"/>
      <c r="C117" s="54"/>
      <c r="D117" s="55">
        <v>0</v>
      </c>
      <c r="E117" s="54"/>
      <c r="F117" s="56"/>
      <c r="G117" s="54">
        <f t="shared" si="3"/>
        <v>0</v>
      </c>
      <c r="H117" s="56">
        <f t="shared" si="4"/>
        <v>0</v>
      </c>
      <c r="I117" s="83">
        <v>5545.8</v>
      </c>
    </row>
    <row r="118" spans="1:9" s="84" customFormat="1" ht="15">
      <c r="A118" s="82" t="s">
        <v>130</v>
      </c>
      <c r="B118" s="54"/>
      <c r="C118" s="54"/>
      <c r="D118" s="55">
        <v>0</v>
      </c>
      <c r="E118" s="54"/>
      <c r="F118" s="56"/>
      <c r="G118" s="54">
        <f t="shared" si="3"/>
        <v>0</v>
      </c>
      <c r="H118" s="56">
        <f t="shared" si="4"/>
        <v>0</v>
      </c>
      <c r="I118" s="83">
        <v>5545.8</v>
      </c>
    </row>
    <row r="119" spans="1:9" s="84" customFormat="1" ht="15">
      <c r="A119" s="82" t="s">
        <v>142</v>
      </c>
      <c r="B119" s="54"/>
      <c r="C119" s="54"/>
      <c r="D119" s="55">
        <v>0</v>
      </c>
      <c r="E119" s="54"/>
      <c r="F119" s="56"/>
      <c r="G119" s="54">
        <f t="shared" si="3"/>
        <v>0</v>
      </c>
      <c r="H119" s="56">
        <f t="shared" si="4"/>
        <v>0</v>
      </c>
      <c r="I119" s="83">
        <v>5545.8</v>
      </c>
    </row>
    <row r="120" spans="1:9" s="84" customFormat="1" ht="15">
      <c r="A120" s="82" t="s">
        <v>131</v>
      </c>
      <c r="B120" s="54"/>
      <c r="C120" s="54"/>
      <c r="D120" s="55">
        <v>0</v>
      </c>
      <c r="E120" s="54"/>
      <c r="F120" s="56"/>
      <c r="G120" s="54">
        <f t="shared" si="3"/>
        <v>0</v>
      </c>
      <c r="H120" s="56">
        <f t="shared" si="4"/>
        <v>0</v>
      </c>
      <c r="I120" s="83">
        <v>5545.8</v>
      </c>
    </row>
    <row r="121" spans="1:9" s="84" customFormat="1" ht="15">
      <c r="A121" s="82" t="s">
        <v>141</v>
      </c>
      <c r="B121" s="54"/>
      <c r="C121" s="54"/>
      <c r="D121" s="87">
        <v>46040.39</v>
      </c>
      <c r="E121" s="54"/>
      <c r="F121" s="56"/>
      <c r="G121" s="54">
        <f t="shared" si="3"/>
        <v>8.3</v>
      </c>
      <c r="H121" s="56">
        <f t="shared" si="4"/>
        <v>0.69</v>
      </c>
      <c r="I121" s="83">
        <v>5545.8</v>
      </c>
    </row>
    <row r="122" spans="1:12" s="84" customFormat="1" ht="15">
      <c r="A122" s="82" t="s">
        <v>143</v>
      </c>
      <c r="B122" s="54"/>
      <c r="C122" s="54"/>
      <c r="D122" s="87">
        <v>761.71</v>
      </c>
      <c r="E122" s="54"/>
      <c r="F122" s="56"/>
      <c r="G122" s="54">
        <f t="shared" si="3"/>
        <v>0.14</v>
      </c>
      <c r="H122" s="56">
        <f t="shared" si="4"/>
        <v>0.01</v>
      </c>
      <c r="I122" s="83">
        <v>5545.8</v>
      </c>
      <c r="L122" s="56"/>
    </row>
    <row r="123" spans="1:9" s="84" customFormat="1" ht="15">
      <c r="A123" s="82" t="s">
        <v>110</v>
      </c>
      <c r="B123" s="54"/>
      <c r="C123" s="54"/>
      <c r="D123" s="55">
        <v>0</v>
      </c>
      <c r="E123" s="54"/>
      <c r="F123" s="56"/>
      <c r="G123" s="54">
        <f>D123/I123</f>
        <v>0</v>
      </c>
      <c r="H123" s="56">
        <f t="shared" si="4"/>
        <v>0</v>
      </c>
      <c r="I123" s="83">
        <v>5545.8</v>
      </c>
    </row>
    <row r="124" spans="1:9" s="84" customFormat="1" ht="15">
      <c r="A124" s="82" t="s">
        <v>111</v>
      </c>
      <c r="B124" s="54"/>
      <c r="C124" s="54"/>
      <c r="D124" s="55">
        <v>0</v>
      </c>
      <c r="E124" s="54"/>
      <c r="F124" s="56"/>
      <c r="G124" s="54">
        <f t="shared" si="3"/>
        <v>0</v>
      </c>
      <c r="H124" s="56">
        <f t="shared" si="4"/>
        <v>0</v>
      </c>
      <c r="I124" s="83">
        <v>6492.8</v>
      </c>
    </row>
    <row r="125" spans="1:9" s="84" customFormat="1" ht="15">
      <c r="A125" s="82" t="s">
        <v>151</v>
      </c>
      <c r="B125" s="54"/>
      <c r="C125" s="54"/>
      <c r="D125" s="87">
        <v>12371.37</v>
      </c>
      <c r="E125" s="54"/>
      <c r="F125" s="56"/>
      <c r="G125" s="54">
        <f t="shared" si="3"/>
        <v>2.23</v>
      </c>
      <c r="H125" s="56">
        <f t="shared" si="4"/>
        <v>0.19</v>
      </c>
      <c r="I125" s="83">
        <v>5545.8</v>
      </c>
    </row>
    <row r="126" spans="1:9" s="84" customFormat="1" ht="15">
      <c r="A126" s="82" t="s">
        <v>112</v>
      </c>
      <c r="B126" s="54"/>
      <c r="C126" s="54"/>
      <c r="D126" s="55">
        <v>0</v>
      </c>
      <c r="E126" s="54"/>
      <c r="F126" s="56"/>
      <c r="G126" s="54">
        <f t="shared" si="3"/>
        <v>0</v>
      </c>
      <c r="H126" s="56">
        <f t="shared" si="4"/>
        <v>0</v>
      </c>
      <c r="I126" s="83">
        <v>5545.8</v>
      </c>
    </row>
    <row r="127" spans="1:8" s="39" customFormat="1" ht="18.75">
      <c r="A127" s="36"/>
      <c r="B127" s="37"/>
      <c r="C127" s="38"/>
      <c r="D127" s="38"/>
      <c r="E127" s="38"/>
      <c r="F127" s="38"/>
      <c r="G127" s="38"/>
      <c r="H127" s="38"/>
    </row>
    <row r="128" spans="1:8" s="39" customFormat="1" ht="19.5" thickBot="1">
      <c r="A128" s="36"/>
      <c r="B128" s="37"/>
      <c r="C128" s="38"/>
      <c r="D128" s="38"/>
      <c r="E128" s="38"/>
      <c r="F128" s="38"/>
      <c r="G128" s="38"/>
      <c r="H128" s="38"/>
    </row>
    <row r="129" spans="1:8" s="47" customFormat="1" ht="19.5" thickBot="1">
      <c r="A129" s="44" t="s">
        <v>90</v>
      </c>
      <c r="B129" s="45"/>
      <c r="C129" s="46"/>
      <c r="D129" s="46">
        <f>D102+D107</f>
        <v>1807127.91</v>
      </c>
      <c r="E129" s="46" t="e">
        <f>E102+E107</f>
        <v>#REF!</v>
      </c>
      <c r="F129" s="46" t="e">
        <f>F102+F107</f>
        <v>#REF!</v>
      </c>
      <c r="G129" s="46">
        <f>G102+G107</f>
        <v>50.76</v>
      </c>
      <c r="H129" s="46">
        <f>H102+H107</f>
        <v>4.23</v>
      </c>
    </row>
    <row r="130" spans="1:8" s="39" customFormat="1" ht="18.75">
      <c r="A130" s="36"/>
      <c r="B130" s="37"/>
      <c r="C130" s="38"/>
      <c r="D130" s="38"/>
      <c r="E130" s="38"/>
      <c r="F130" s="38"/>
      <c r="G130" s="38"/>
      <c r="H130" s="38"/>
    </row>
    <row r="131" spans="1:8" s="33" customFormat="1" ht="19.5">
      <c r="A131" s="40"/>
      <c r="B131" s="41"/>
      <c r="C131" s="41"/>
      <c r="D131" s="41"/>
      <c r="E131" s="41"/>
      <c r="F131" s="41"/>
      <c r="G131" s="41"/>
      <c r="H131" s="41"/>
    </row>
    <row r="132" spans="1:6" s="35" customFormat="1" ht="14.25">
      <c r="A132" s="107" t="s">
        <v>31</v>
      </c>
      <c r="B132" s="107"/>
      <c r="C132" s="107"/>
      <c r="D132" s="107"/>
      <c r="E132" s="107"/>
      <c r="F132" s="107"/>
    </row>
    <row r="133" s="35" customFormat="1" ht="12.75"/>
    <row r="134" s="35" customFormat="1" ht="12.75">
      <c r="A134" s="34" t="s">
        <v>32</v>
      </c>
    </row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</sheetData>
  <sheetProtection/>
  <mergeCells count="12">
    <mergeCell ref="A8:H8"/>
    <mergeCell ref="A9:H9"/>
    <mergeCell ref="A10:H10"/>
    <mergeCell ref="A11:H11"/>
    <mergeCell ref="A14:H14"/>
    <mergeCell ref="A132:F13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="75" zoomScaleNormal="75" zoomScalePageLayoutView="0" workbookViewId="0" topLeftCell="A59">
      <selection activeCell="D106" sqref="D106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/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148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105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4" customFormat="1" ht="30" customHeight="1" thickBot="1">
      <c r="A11" s="101" t="s">
        <v>89</v>
      </c>
      <c r="B11" s="101"/>
      <c r="C11" s="101"/>
      <c r="D11" s="101"/>
      <c r="E11" s="102"/>
      <c r="F11" s="102"/>
      <c r="G11" s="102"/>
      <c r="H11" s="102"/>
    </row>
    <row r="12" spans="1:8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42</v>
      </c>
      <c r="E12" s="8" t="s">
        <v>6</v>
      </c>
      <c r="F12" s="9" t="s">
        <v>7</v>
      </c>
      <c r="G12" s="8" t="s">
        <v>6</v>
      </c>
      <c r="H12" s="9" t="s">
        <v>7</v>
      </c>
    </row>
    <row r="13" spans="1:8" s="17" customFormat="1" ht="12.75">
      <c r="A13" s="11"/>
      <c r="B13" s="12"/>
      <c r="C13" s="12">
        <v>3</v>
      </c>
      <c r="D13" s="13"/>
      <c r="E13" s="12">
        <v>3</v>
      </c>
      <c r="F13" s="14">
        <v>4</v>
      </c>
      <c r="G13" s="15"/>
      <c r="H13" s="16"/>
    </row>
    <row r="14" spans="1:8" s="17" customFormat="1" ht="49.5" customHeight="1">
      <c r="A14" s="103" t="s">
        <v>8</v>
      </c>
      <c r="B14" s="104"/>
      <c r="C14" s="104"/>
      <c r="D14" s="104"/>
      <c r="E14" s="104"/>
      <c r="F14" s="104"/>
      <c r="G14" s="105"/>
      <c r="H14" s="106"/>
    </row>
    <row r="15" spans="1:12" s="10" customFormat="1" ht="21" customHeight="1">
      <c r="A15" s="18" t="s">
        <v>118</v>
      </c>
      <c r="B15" s="19"/>
      <c r="C15" s="20">
        <f>F15*12</f>
        <v>0</v>
      </c>
      <c r="D15" s="62">
        <f>G15*I15</f>
        <v>211627.73</v>
      </c>
      <c r="E15" s="63">
        <f>H15*12</f>
        <v>38.16</v>
      </c>
      <c r="F15" s="64"/>
      <c r="G15" s="63">
        <f>H15*12</f>
        <v>38.16</v>
      </c>
      <c r="H15" s="63">
        <f>H20+H24</f>
        <v>3.18</v>
      </c>
      <c r="I15" s="10">
        <v>5545.8</v>
      </c>
      <c r="J15" s="10">
        <v>1.07</v>
      </c>
      <c r="K15" s="10">
        <v>2.24</v>
      </c>
      <c r="L15" s="10">
        <v>6492.8</v>
      </c>
    </row>
    <row r="16" spans="1:8" s="50" customFormat="1" ht="28.5" customHeight="1">
      <c r="A16" s="48" t="s">
        <v>91</v>
      </c>
      <c r="B16" s="49" t="s">
        <v>95</v>
      </c>
      <c r="C16" s="49"/>
      <c r="D16" s="66"/>
      <c r="E16" s="67"/>
      <c r="F16" s="68"/>
      <c r="G16" s="67"/>
      <c r="H16" s="67"/>
    </row>
    <row r="17" spans="1:8" s="50" customFormat="1" ht="18" customHeight="1">
      <c r="A17" s="48" t="s">
        <v>92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93</v>
      </c>
      <c r="B18" s="49" t="s">
        <v>96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94</v>
      </c>
      <c r="B19" s="49" t="s">
        <v>95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18" t="s">
        <v>119</v>
      </c>
      <c r="B20" s="20"/>
      <c r="C20" s="20"/>
      <c r="D20" s="62"/>
      <c r="E20" s="63"/>
      <c r="F20" s="64"/>
      <c r="G20" s="63"/>
      <c r="H20" s="63">
        <v>2.83</v>
      </c>
    </row>
    <row r="21" spans="1:8" s="50" customFormat="1" ht="18" customHeight="1">
      <c r="A21" s="48" t="s">
        <v>120</v>
      </c>
      <c r="B21" s="49" t="s">
        <v>95</v>
      </c>
      <c r="C21" s="49"/>
      <c r="D21" s="66"/>
      <c r="E21" s="67"/>
      <c r="F21" s="68"/>
      <c r="G21" s="67"/>
      <c r="H21" s="67">
        <v>0.12</v>
      </c>
    </row>
    <row r="22" spans="1:8" s="50" customFormat="1" ht="18" customHeight="1">
      <c r="A22" s="48" t="s">
        <v>121</v>
      </c>
      <c r="B22" s="49" t="s">
        <v>95</v>
      </c>
      <c r="C22" s="49"/>
      <c r="D22" s="66"/>
      <c r="E22" s="67"/>
      <c r="F22" s="68"/>
      <c r="G22" s="67"/>
      <c r="H22" s="67">
        <v>0.11</v>
      </c>
    </row>
    <row r="23" spans="1:8" s="50" customFormat="1" ht="18" customHeight="1">
      <c r="A23" s="48" t="s">
        <v>144</v>
      </c>
      <c r="B23" s="49" t="s">
        <v>95</v>
      </c>
      <c r="C23" s="49"/>
      <c r="D23" s="66"/>
      <c r="E23" s="67"/>
      <c r="F23" s="68"/>
      <c r="G23" s="67"/>
      <c r="H23" s="67">
        <v>0.12</v>
      </c>
    </row>
    <row r="24" spans="1:8" s="50" customFormat="1" ht="18" customHeight="1">
      <c r="A24" s="18" t="s">
        <v>119</v>
      </c>
      <c r="B24" s="20"/>
      <c r="C24" s="20"/>
      <c r="D24" s="62"/>
      <c r="E24" s="63"/>
      <c r="F24" s="64"/>
      <c r="G24" s="63"/>
      <c r="H24" s="63">
        <f>H21+H22+H23</f>
        <v>0.35</v>
      </c>
    </row>
    <row r="25" spans="1:11" s="10" customFormat="1" ht="30">
      <c r="A25" s="18" t="s">
        <v>10</v>
      </c>
      <c r="B25" s="20"/>
      <c r="C25" s="20">
        <f>F25*12</f>
        <v>0</v>
      </c>
      <c r="D25" s="62">
        <f>G25*I25</f>
        <v>181680.41</v>
      </c>
      <c r="E25" s="63">
        <f>H25*12</f>
        <v>32.76</v>
      </c>
      <c r="F25" s="64"/>
      <c r="G25" s="63">
        <f>H25*12</f>
        <v>32.76</v>
      </c>
      <c r="H25" s="63">
        <v>2.73</v>
      </c>
      <c r="I25" s="10">
        <v>5545.8</v>
      </c>
      <c r="J25" s="10">
        <v>1.07</v>
      </c>
      <c r="K25" s="10">
        <v>2.17</v>
      </c>
    </row>
    <row r="26" spans="1:8" s="50" customFormat="1" ht="12.75">
      <c r="A26" s="48" t="s">
        <v>97</v>
      </c>
      <c r="B26" s="49" t="s">
        <v>11</v>
      </c>
      <c r="C26" s="49"/>
      <c r="D26" s="66"/>
      <c r="E26" s="67"/>
      <c r="F26" s="68"/>
      <c r="G26" s="67"/>
      <c r="H26" s="67"/>
    </row>
    <row r="27" spans="1:8" s="50" customFormat="1" ht="12.75">
      <c r="A27" s="48" t="s">
        <v>98</v>
      </c>
      <c r="B27" s="49" t="s">
        <v>11</v>
      </c>
      <c r="C27" s="49"/>
      <c r="D27" s="66"/>
      <c r="E27" s="67"/>
      <c r="F27" s="68"/>
      <c r="G27" s="67"/>
      <c r="H27" s="67"/>
    </row>
    <row r="28" spans="1:8" s="50" customFormat="1" ht="12.75">
      <c r="A28" s="48" t="s">
        <v>106</v>
      </c>
      <c r="B28" s="49" t="s">
        <v>107</v>
      </c>
      <c r="C28" s="49"/>
      <c r="D28" s="66"/>
      <c r="E28" s="67"/>
      <c r="F28" s="68"/>
      <c r="G28" s="67"/>
      <c r="H28" s="67"/>
    </row>
    <row r="29" spans="1:8" s="50" customFormat="1" ht="12.75">
      <c r="A29" s="48" t="s">
        <v>99</v>
      </c>
      <c r="B29" s="49" t="s">
        <v>11</v>
      </c>
      <c r="C29" s="49"/>
      <c r="D29" s="66"/>
      <c r="E29" s="67"/>
      <c r="F29" s="68"/>
      <c r="G29" s="67"/>
      <c r="H29" s="67"/>
    </row>
    <row r="30" spans="1:8" s="50" customFormat="1" ht="25.5">
      <c r="A30" s="48" t="s">
        <v>100</v>
      </c>
      <c r="B30" s="49" t="s">
        <v>12</v>
      </c>
      <c r="C30" s="49"/>
      <c r="D30" s="66"/>
      <c r="E30" s="67"/>
      <c r="F30" s="68"/>
      <c r="G30" s="67"/>
      <c r="H30" s="67"/>
    </row>
    <row r="31" spans="1:8" s="50" customFormat="1" ht="12.75">
      <c r="A31" s="48" t="s">
        <v>101</v>
      </c>
      <c r="B31" s="49" t="s">
        <v>11</v>
      </c>
      <c r="C31" s="49"/>
      <c r="D31" s="66"/>
      <c r="E31" s="67"/>
      <c r="F31" s="68"/>
      <c r="G31" s="67"/>
      <c r="H31" s="67"/>
    </row>
    <row r="32" spans="1:8" s="50" customFormat="1" ht="12.75">
      <c r="A32" s="48" t="s">
        <v>104</v>
      </c>
      <c r="B32" s="49" t="s">
        <v>11</v>
      </c>
      <c r="C32" s="49"/>
      <c r="D32" s="66"/>
      <c r="E32" s="67"/>
      <c r="F32" s="68"/>
      <c r="G32" s="67"/>
      <c r="H32" s="67"/>
    </row>
    <row r="33" spans="1:8" s="50" customFormat="1" ht="25.5">
      <c r="A33" s="48" t="s">
        <v>102</v>
      </c>
      <c r="B33" s="49" t="s">
        <v>103</v>
      </c>
      <c r="C33" s="49"/>
      <c r="D33" s="66"/>
      <c r="E33" s="67"/>
      <c r="F33" s="68"/>
      <c r="G33" s="67"/>
      <c r="H33" s="67"/>
    </row>
    <row r="34" spans="1:12" s="22" customFormat="1" ht="18.75" customHeight="1">
      <c r="A34" s="21" t="s">
        <v>13</v>
      </c>
      <c r="B34" s="19" t="s">
        <v>14</v>
      </c>
      <c r="C34" s="20">
        <f>F34*12</f>
        <v>0</v>
      </c>
      <c r="D34" s="62">
        <f>G34*I34</f>
        <v>49912.2</v>
      </c>
      <c r="E34" s="63">
        <f aca="true" t="shared" si="0" ref="E34:E41">H34*12</f>
        <v>9</v>
      </c>
      <c r="F34" s="65"/>
      <c r="G34" s="63">
        <f>H34*12</f>
        <v>9</v>
      </c>
      <c r="H34" s="63">
        <v>0.75</v>
      </c>
      <c r="I34" s="10">
        <v>5545.8</v>
      </c>
      <c r="J34" s="10">
        <v>1.07</v>
      </c>
      <c r="K34" s="10">
        <v>0.6</v>
      </c>
      <c r="L34" s="22">
        <v>6492.8</v>
      </c>
    </row>
    <row r="35" spans="1:12" s="10" customFormat="1" ht="15">
      <c r="A35" s="21" t="s">
        <v>15</v>
      </c>
      <c r="B35" s="19" t="s">
        <v>16</v>
      </c>
      <c r="C35" s="20">
        <f>F35*12</f>
        <v>0</v>
      </c>
      <c r="D35" s="62">
        <f>G35*I35</f>
        <v>163046.52</v>
      </c>
      <c r="E35" s="63">
        <f t="shared" si="0"/>
        <v>29.4</v>
      </c>
      <c r="F35" s="65"/>
      <c r="G35" s="63">
        <f>H35*12</f>
        <v>29.4</v>
      </c>
      <c r="H35" s="63">
        <v>2.45</v>
      </c>
      <c r="I35" s="10">
        <v>5545.8</v>
      </c>
      <c r="J35" s="10">
        <v>1.07</v>
      </c>
      <c r="K35" s="10">
        <v>1.94</v>
      </c>
      <c r="L35" s="22">
        <v>6492.8</v>
      </c>
    </row>
    <row r="36" spans="1:11" s="10" customFormat="1" ht="15">
      <c r="A36" s="21" t="s">
        <v>34</v>
      </c>
      <c r="B36" s="19" t="s">
        <v>11</v>
      </c>
      <c r="C36" s="20">
        <f>F36*12</f>
        <v>0</v>
      </c>
      <c r="D36" s="62">
        <f>G36*I36</f>
        <v>114465.31</v>
      </c>
      <c r="E36" s="63">
        <f t="shared" si="0"/>
        <v>20.64</v>
      </c>
      <c r="F36" s="65"/>
      <c r="G36" s="63">
        <f>H36*12</f>
        <v>20.64</v>
      </c>
      <c r="H36" s="63">
        <v>1.72</v>
      </c>
      <c r="I36" s="10">
        <v>5545.8</v>
      </c>
      <c r="J36" s="10">
        <v>1.07</v>
      </c>
      <c r="K36" s="10">
        <v>1.36</v>
      </c>
    </row>
    <row r="37" spans="1:9" s="10" customFormat="1" ht="45">
      <c r="A37" s="21" t="s">
        <v>122</v>
      </c>
      <c r="B37" s="19" t="s">
        <v>123</v>
      </c>
      <c r="C37" s="20"/>
      <c r="D37" s="62">
        <f>3407.5*3*1.105</f>
        <v>11295.86</v>
      </c>
      <c r="E37" s="63"/>
      <c r="F37" s="65"/>
      <c r="G37" s="63">
        <f>D37/I37</f>
        <v>2.04</v>
      </c>
      <c r="H37" s="63">
        <f>G37/12</f>
        <v>0.17</v>
      </c>
      <c r="I37" s="10">
        <v>5545.8</v>
      </c>
    </row>
    <row r="38" spans="1:11" s="10" customFormat="1" ht="21" customHeight="1">
      <c r="A38" s="21" t="s">
        <v>35</v>
      </c>
      <c r="B38" s="19" t="s">
        <v>11</v>
      </c>
      <c r="C38" s="20">
        <f>F38*12</f>
        <v>0</v>
      </c>
      <c r="D38" s="62">
        <f>G38*I38</f>
        <v>131768.21</v>
      </c>
      <c r="E38" s="63">
        <f t="shared" si="0"/>
        <v>23.76</v>
      </c>
      <c r="F38" s="65"/>
      <c r="G38" s="63">
        <f>H38*12</f>
        <v>23.76</v>
      </c>
      <c r="H38" s="63">
        <v>1.98</v>
      </c>
      <c r="I38" s="10">
        <v>5545.8</v>
      </c>
      <c r="J38" s="10">
        <v>1.07</v>
      </c>
      <c r="K38" s="10">
        <v>1.57</v>
      </c>
    </row>
    <row r="39" spans="1:11" s="10" customFormat="1" ht="28.5">
      <c r="A39" s="21" t="s">
        <v>36</v>
      </c>
      <c r="B39" s="23" t="s">
        <v>37</v>
      </c>
      <c r="C39" s="20">
        <f>F39*12</f>
        <v>0</v>
      </c>
      <c r="D39" s="62">
        <f>G39*I39</f>
        <v>282170.3</v>
      </c>
      <c r="E39" s="63">
        <f t="shared" si="0"/>
        <v>50.88</v>
      </c>
      <c r="F39" s="65"/>
      <c r="G39" s="63">
        <f>H39*12</f>
        <v>50.88</v>
      </c>
      <c r="H39" s="63">
        <v>4.24</v>
      </c>
      <c r="I39" s="10">
        <v>5545.8</v>
      </c>
      <c r="J39" s="10">
        <v>1.07</v>
      </c>
      <c r="K39" s="10">
        <v>3.36</v>
      </c>
    </row>
    <row r="40" spans="1:11" s="17" customFormat="1" ht="30">
      <c r="A40" s="21" t="s">
        <v>59</v>
      </c>
      <c r="B40" s="19" t="s">
        <v>9</v>
      </c>
      <c r="C40" s="19"/>
      <c r="D40" s="62">
        <v>2042.21</v>
      </c>
      <c r="E40" s="69">
        <f t="shared" si="0"/>
        <v>0.36</v>
      </c>
      <c r="F40" s="65"/>
      <c r="G40" s="63">
        <f>D40/I40</f>
        <v>0.37</v>
      </c>
      <c r="H40" s="63">
        <f>G40/12</f>
        <v>0.03</v>
      </c>
      <c r="I40" s="10">
        <v>5545.8</v>
      </c>
      <c r="J40" s="10">
        <v>1.07</v>
      </c>
      <c r="K40" s="10">
        <v>0.02</v>
      </c>
    </row>
    <row r="41" spans="1:11" s="17" customFormat="1" ht="30" customHeight="1">
      <c r="A41" s="21" t="s">
        <v>78</v>
      </c>
      <c r="B41" s="19" t="s">
        <v>9</v>
      </c>
      <c r="C41" s="19"/>
      <c r="D41" s="62">
        <v>4084.42</v>
      </c>
      <c r="E41" s="69">
        <f t="shared" si="0"/>
        <v>0.72</v>
      </c>
      <c r="F41" s="65"/>
      <c r="G41" s="63">
        <f>D41/I41</f>
        <v>0.74</v>
      </c>
      <c r="H41" s="63">
        <f>G41/12</f>
        <v>0.06</v>
      </c>
      <c r="I41" s="10">
        <v>5545.8</v>
      </c>
      <c r="J41" s="10">
        <v>1.07</v>
      </c>
      <c r="K41" s="10">
        <v>0.02</v>
      </c>
    </row>
    <row r="42" spans="1:12" s="17" customFormat="1" ht="24" customHeight="1">
      <c r="A42" s="21" t="s">
        <v>60</v>
      </c>
      <c r="B42" s="19" t="s">
        <v>9</v>
      </c>
      <c r="C42" s="19"/>
      <c r="D42" s="62">
        <f>12896.1*I42/L42</f>
        <v>11015.15</v>
      </c>
      <c r="E42" s="69"/>
      <c r="F42" s="65"/>
      <c r="G42" s="63">
        <f>D42/I42</f>
        <v>1.99</v>
      </c>
      <c r="H42" s="63">
        <f>G42/12</f>
        <v>0.17</v>
      </c>
      <c r="I42" s="10">
        <v>5545.8</v>
      </c>
      <c r="J42" s="10">
        <v>1.07</v>
      </c>
      <c r="K42" s="10">
        <v>0.13</v>
      </c>
      <c r="L42" s="17">
        <v>6492.8</v>
      </c>
    </row>
    <row r="43" spans="1:11" s="17" customFormat="1" ht="30" hidden="1">
      <c r="A43" s="21" t="s">
        <v>61</v>
      </c>
      <c r="B43" s="19" t="s">
        <v>12</v>
      </c>
      <c r="C43" s="19"/>
      <c r="D43" s="62">
        <f>G43*I43</f>
        <v>0</v>
      </c>
      <c r="E43" s="69"/>
      <c r="F43" s="65"/>
      <c r="G43" s="63">
        <f>D43/I43</f>
        <v>1.8</v>
      </c>
      <c r="H43" s="63">
        <f>G43/12</f>
        <v>0.15</v>
      </c>
      <c r="I43" s="10">
        <v>6492.8</v>
      </c>
      <c r="J43" s="10">
        <v>1.07</v>
      </c>
      <c r="K43" s="10">
        <v>0</v>
      </c>
    </row>
    <row r="44" spans="1:11" s="17" customFormat="1" ht="30">
      <c r="A44" s="21" t="s">
        <v>23</v>
      </c>
      <c r="B44" s="19"/>
      <c r="C44" s="19">
        <f>F44*12</f>
        <v>0</v>
      </c>
      <c r="D44" s="62">
        <f>G44*I44</f>
        <v>11313.43</v>
      </c>
      <c r="E44" s="69">
        <f>H44*12</f>
        <v>2.04</v>
      </c>
      <c r="F44" s="65"/>
      <c r="G44" s="63">
        <f>H44*12</f>
        <v>2.04</v>
      </c>
      <c r="H44" s="63">
        <v>0.17</v>
      </c>
      <c r="I44" s="10">
        <v>5545.8</v>
      </c>
      <c r="J44" s="10">
        <v>1.07</v>
      </c>
      <c r="K44" s="10">
        <v>0.14</v>
      </c>
    </row>
    <row r="45" spans="1:12" s="10" customFormat="1" ht="18" customHeight="1">
      <c r="A45" s="21" t="s">
        <v>25</v>
      </c>
      <c r="B45" s="19" t="s">
        <v>26</v>
      </c>
      <c r="C45" s="19">
        <f>F45*12</f>
        <v>0</v>
      </c>
      <c r="D45" s="62">
        <f>G45*I45</f>
        <v>3992.98</v>
      </c>
      <c r="E45" s="69">
        <f>H45*12</f>
        <v>0.72</v>
      </c>
      <c r="F45" s="65"/>
      <c r="G45" s="63">
        <f>H45*12</f>
        <v>0.72</v>
      </c>
      <c r="H45" s="63">
        <v>0.06</v>
      </c>
      <c r="I45" s="10">
        <v>5545.8</v>
      </c>
      <c r="J45" s="10">
        <v>1.07</v>
      </c>
      <c r="K45" s="10">
        <v>0.03</v>
      </c>
      <c r="L45" s="10">
        <v>6492.8</v>
      </c>
    </row>
    <row r="46" spans="1:12" s="10" customFormat="1" ht="23.25" customHeight="1">
      <c r="A46" s="21" t="s">
        <v>27</v>
      </c>
      <c r="B46" s="24" t="s">
        <v>28</v>
      </c>
      <c r="C46" s="24">
        <f>F46*12</f>
        <v>0</v>
      </c>
      <c r="D46" s="62">
        <f>G46*I46</f>
        <v>2661.98</v>
      </c>
      <c r="E46" s="70">
        <f>H46*12</f>
        <v>0.48</v>
      </c>
      <c r="F46" s="71"/>
      <c r="G46" s="63">
        <f>12*H46</f>
        <v>0.48</v>
      </c>
      <c r="H46" s="63">
        <v>0.04</v>
      </c>
      <c r="I46" s="10">
        <v>5545.8</v>
      </c>
      <c r="J46" s="10">
        <v>1.07</v>
      </c>
      <c r="K46" s="10">
        <v>0.02</v>
      </c>
      <c r="L46" s="10">
        <v>6492.8</v>
      </c>
    </row>
    <row r="47" spans="1:11" s="22" customFormat="1" ht="30">
      <c r="A47" s="21" t="s">
        <v>24</v>
      </c>
      <c r="B47" s="19"/>
      <c r="C47" s="19">
        <f>F47*12</f>
        <v>0</v>
      </c>
      <c r="D47" s="62">
        <f>G47*I47</f>
        <v>3327.48</v>
      </c>
      <c r="E47" s="69">
        <f>H47*12</f>
        <v>0.6</v>
      </c>
      <c r="F47" s="65"/>
      <c r="G47" s="63">
        <f>12*H47</f>
        <v>0.6</v>
      </c>
      <c r="H47" s="63">
        <v>0.05</v>
      </c>
      <c r="I47" s="10">
        <v>5545.8</v>
      </c>
      <c r="J47" s="10">
        <v>1.07</v>
      </c>
      <c r="K47" s="10">
        <v>0.03</v>
      </c>
    </row>
    <row r="48" spans="1:11" s="22" customFormat="1" ht="15">
      <c r="A48" s="21" t="s">
        <v>43</v>
      </c>
      <c r="B48" s="19"/>
      <c r="C48" s="20"/>
      <c r="D48" s="63">
        <f>D50+D51+D53+D54+D55+D56+D57+D58+D59+D60+D52</f>
        <v>35274.94</v>
      </c>
      <c r="E48" s="63"/>
      <c r="F48" s="65"/>
      <c r="G48" s="63">
        <f>D48/I48</f>
        <v>6.36</v>
      </c>
      <c r="H48" s="63">
        <f>G48/12</f>
        <v>0.53</v>
      </c>
      <c r="I48" s="10">
        <v>5545.8</v>
      </c>
      <c r="J48" s="10">
        <v>1.07</v>
      </c>
      <c r="K48" s="10">
        <v>0.62</v>
      </c>
    </row>
    <row r="49" spans="1:11" s="17" customFormat="1" ht="15" hidden="1">
      <c r="A49" s="25"/>
      <c r="B49" s="26"/>
      <c r="C49" s="26"/>
      <c r="D49" s="55"/>
      <c r="E49" s="54"/>
      <c r="F49" s="56"/>
      <c r="G49" s="54"/>
      <c r="H49" s="54"/>
      <c r="I49" s="10"/>
      <c r="J49" s="10"/>
      <c r="K49" s="10"/>
    </row>
    <row r="50" spans="1:12" s="17" customFormat="1" ht="15">
      <c r="A50" s="25" t="s">
        <v>54</v>
      </c>
      <c r="B50" s="26" t="s">
        <v>17</v>
      </c>
      <c r="C50" s="26"/>
      <c r="D50" s="55">
        <f>434.25*I50/L50</f>
        <v>370.91</v>
      </c>
      <c r="E50" s="54"/>
      <c r="F50" s="56"/>
      <c r="G50" s="54"/>
      <c r="H50" s="54"/>
      <c r="I50" s="10">
        <v>5545.8</v>
      </c>
      <c r="J50" s="10">
        <v>1.07</v>
      </c>
      <c r="K50" s="10">
        <v>0.01</v>
      </c>
      <c r="L50" s="17">
        <v>6492.8</v>
      </c>
    </row>
    <row r="51" spans="1:12" s="17" customFormat="1" ht="15">
      <c r="A51" s="25" t="s">
        <v>18</v>
      </c>
      <c r="B51" s="26" t="s">
        <v>22</v>
      </c>
      <c r="C51" s="26">
        <f>F51*12</f>
        <v>0</v>
      </c>
      <c r="D51" s="55">
        <f>1378.44*I51/L51</f>
        <v>1177.39</v>
      </c>
      <c r="E51" s="54">
        <f>H51*12</f>
        <v>0</v>
      </c>
      <c r="F51" s="56"/>
      <c r="G51" s="54"/>
      <c r="H51" s="54"/>
      <c r="I51" s="10">
        <v>5545.8</v>
      </c>
      <c r="J51" s="10">
        <v>1.07</v>
      </c>
      <c r="K51" s="10">
        <v>0.01</v>
      </c>
      <c r="L51" s="17">
        <v>6492.8</v>
      </c>
    </row>
    <row r="52" spans="1:11" s="17" customFormat="1" ht="15">
      <c r="A52" s="25" t="s">
        <v>124</v>
      </c>
      <c r="B52" s="59" t="s">
        <v>17</v>
      </c>
      <c r="C52" s="26"/>
      <c r="D52" s="55">
        <v>2456.22</v>
      </c>
      <c r="E52" s="54"/>
      <c r="F52" s="56"/>
      <c r="G52" s="54"/>
      <c r="H52" s="54"/>
      <c r="I52" s="10">
        <v>5545.8</v>
      </c>
      <c r="J52" s="10"/>
      <c r="K52" s="10"/>
    </row>
    <row r="53" spans="1:12" s="17" customFormat="1" ht="15">
      <c r="A53" s="25" t="s">
        <v>146</v>
      </c>
      <c r="B53" s="26" t="s">
        <v>17</v>
      </c>
      <c r="C53" s="26">
        <f>F53*12</f>
        <v>0</v>
      </c>
      <c r="D53" s="55">
        <f>841.53*I53/L53</f>
        <v>718.79</v>
      </c>
      <c r="E53" s="54">
        <f>H53*12</f>
        <v>0</v>
      </c>
      <c r="F53" s="56"/>
      <c r="G53" s="54"/>
      <c r="H53" s="54"/>
      <c r="I53" s="10">
        <v>5545.8</v>
      </c>
      <c r="J53" s="10">
        <v>1.07</v>
      </c>
      <c r="K53" s="10">
        <v>0.12</v>
      </c>
      <c r="L53" s="17">
        <v>6492.8</v>
      </c>
    </row>
    <row r="54" spans="1:11" s="17" customFormat="1" ht="15">
      <c r="A54" s="25" t="s">
        <v>68</v>
      </c>
      <c r="B54" s="26" t="s">
        <v>17</v>
      </c>
      <c r="C54" s="26">
        <f>F54*12</f>
        <v>0</v>
      </c>
      <c r="D54" s="55">
        <v>2626.83</v>
      </c>
      <c r="E54" s="54">
        <f>H54*12</f>
        <v>0</v>
      </c>
      <c r="F54" s="56"/>
      <c r="G54" s="54"/>
      <c r="H54" s="54"/>
      <c r="I54" s="10">
        <v>5545.8</v>
      </c>
      <c r="J54" s="10">
        <v>1.07</v>
      </c>
      <c r="K54" s="10">
        <v>0.03</v>
      </c>
    </row>
    <row r="55" spans="1:11" s="17" customFormat="1" ht="15">
      <c r="A55" s="25" t="s">
        <v>19</v>
      </c>
      <c r="B55" s="26" t="s">
        <v>17</v>
      </c>
      <c r="C55" s="26">
        <f>F55*12</f>
        <v>0</v>
      </c>
      <c r="D55" s="55">
        <v>7807.43</v>
      </c>
      <c r="E55" s="54">
        <f>H55*12</f>
        <v>0</v>
      </c>
      <c r="F55" s="56"/>
      <c r="G55" s="54"/>
      <c r="H55" s="54"/>
      <c r="I55" s="10">
        <v>5545.8</v>
      </c>
      <c r="J55" s="10">
        <v>1.07</v>
      </c>
      <c r="K55" s="10">
        <v>0.1</v>
      </c>
    </row>
    <row r="56" spans="1:11" s="17" customFormat="1" ht="15">
      <c r="A56" s="25" t="s">
        <v>20</v>
      </c>
      <c r="B56" s="26" t="s">
        <v>17</v>
      </c>
      <c r="C56" s="26">
        <f>F56*12</f>
        <v>0</v>
      </c>
      <c r="D56" s="55">
        <v>918.95</v>
      </c>
      <c r="E56" s="54">
        <f>H56*12</f>
        <v>0</v>
      </c>
      <c r="F56" s="56"/>
      <c r="G56" s="54"/>
      <c r="H56" s="54"/>
      <c r="I56" s="10">
        <v>5545.8</v>
      </c>
      <c r="J56" s="10">
        <v>1.07</v>
      </c>
      <c r="K56" s="10">
        <v>0.01</v>
      </c>
    </row>
    <row r="57" spans="1:12" s="17" customFormat="1" ht="15">
      <c r="A57" s="25" t="s">
        <v>64</v>
      </c>
      <c r="B57" s="26" t="s">
        <v>17</v>
      </c>
      <c r="C57" s="26"/>
      <c r="D57" s="55">
        <f>1313.37*I57/L57</f>
        <v>1121.81</v>
      </c>
      <c r="E57" s="54"/>
      <c r="F57" s="56"/>
      <c r="G57" s="54"/>
      <c r="H57" s="54"/>
      <c r="I57" s="10">
        <v>5545.8</v>
      </c>
      <c r="J57" s="10">
        <v>1.07</v>
      </c>
      <c r="K57" s="10">
        <v>0.01</v>
      </c>
      <c r="L57" s="17">
        <v>6492.8</v>
      </c>
    </row>
    <row r="58" spans="1:11" s="17" customFormat="1" ht="15">
      <c r="A58" s="25" t="s">
        <v>65</v>
      </c>
      <c r="B58" s="26" t="s">
        <v>22</v>
      </c>
      <c r="C58" s="26"/>
      <c r="D58" s="55">
        <v>5253.69</v>
      </c>
      <c r="E58" s="54"/>
      <c r="F58" s="56"/>
      <c r="G58" s="54"/>
      <c r="H58" s="54"/>
      <c r="I58" s="10">
        <v>5545.8</v>
      </c>
      <c r="J58" s="10">
        <v>1.07</v>
      </c>
      <c r="K58" s="10">
        <v>0.06</v>
      </c>
    </row>
    <row r="59" spans="1:12" s="17" customFormat="1" ht="25.5">
      <c r="A59" s="25" t="s">
        <v>21</v>
      </c>
      <c r="B59" s="26" t="s">
        <v>17</v>
      </c>
      <c r="C59" s="26">
        <f>F59*12</f>
        <v>0</v>
      </c>
      <c r="D59" s="55">
        <f>5980.7*I59/L59</f>
        <v>5108.39</v>
      </c>
      <c r="E59" s="54">
        <f>H59*12</f>
        <v>0</v>
      </c>
      <c r="F59" s="56"/>
      <c r="G59" s="54"/>
      <c r="H59" s="54"/>
      <c r="I59" s="10">
        <v>5545.8</v>
      </c>
      <c r="J59" s="10">
        <v>1.07</v>
      </c>
      <c r="K59" s="10">
        <v>0.06</v>
      </c>
      <c r="L59" s="17">
        <v>6492.8</v>
      </c>
    </row>
    <row r="60" spans="1:12" s="17" customFormat="1" ht="15">
      <c r="A60" s="25" t="s">
        <v>108</v>
      </c>
      <c r="B60" s="26" t="s">
        <v>17</v>
      </c>
      <c r="C60" s="26"/>
      <c r="D60" s="55">
        <f>9031.86*I60/L60</f>
        <v>7714.53</v>
      </c>
      <c r="E60" s="54"/>
      <c r="F60" s="56"/>
      <c r="G60" s="54"/>
      <c r="H60" s="54"/>
      <c r="I60" s="10">
        <v>5545.8</v>
      </c>
      <c r="J60" s="10">
        <v>1.07</v>
      </c>
      <c r="K60" s="10">
        <v>0.01</v>
      </c>
      <c r="L60" s="17">
        <v>6492.8</v>
      </c>
    </row>
    <row r="61" spans="1:11" s="17" customFormat="1" ht="15" hidden="1">
      <c r="A61" s="25"/>
      <c r="B61" s="26"/>
      <c r="C61" s="27"/>
      <c r="D61" s="55"/>
      <c r="E61" s="72"/>
      <c r="F61" s="56"/>
      <c r="G61" s="54"/>
      <c r="H61" s="54"/>
      <c r="I61" s="10"/>
      <c r="J61" s="10"/>
      <c r="K61" s="10"/>
    </row>
    <row r="62" spans="1:11" s="17" customFormat="1" ht="15" hidden="1">
      <c r="A62" s="25"/>
      <c r="B62" s="26"/>
      <c r="C62" s="26"/>
      <c r="D62" s="55"/>
      <c r="E62" s="54"/>
      <c r="F62" s="56"/>
      <c r="G62" s="54"/>
      <c r="H62" s="54"/>
      <c r="I62" s="10"/>
      <c r="J62" s="10"/>
      <c r="K62" s="10"/>
    </row>
    <row r="63" spans="1:11" s="22" customFormat="1" ht="30">
      <c r="A63" s="21" t="s">
        <v>50</v>
      </c>
      <c r="B63" s="19"/>
      <c r="C63" s="20"/>
      <c r="D63" s="63">
        <v>0</v>
      </c>
      <c r="E63" s="63"/>
      <c r="F63" s="65"/>
      <c r="G63" s="63">
        <v>0</v>
      </c>
      <c r="H63" s="63">
        <v>0</v>
      </c>
      <c r="I63" s="10">
        <v>5545.8</v>
      </c>
      <c r="J63" s="10">
        <v>1.07</v>
      </c>
      <c r="K63" s="10">
        <v>0.08</v>
      </c>
    </row>
    <row r="64" spans="1:11" s="17" customFormat="1" ht="15" hidden="1">
      <c r="A64" s="25" t="s">
        <v>44</v>
      </c>
      <c r="B64" s="26" t="s">
        <v>69</v>
      </c>
      <c r="C64" s="26"/>
      <c r="D64" s="55">
        <f aca="true" t="shared" si="1" ref="D64:D71">G64*I64</f>
        <v>0</v>
      </c>
      <c r="E64" s="54"/>
      <c r="F64" s="56"/>
      <c r="G64" s="54">
        <f aca="true" t="shared" si="2" ref="G64:G73">H64*12</f>
        <v>0</v>
      </c>
      <c r="H64" s="54">
        <v>0</v>
      </c>
      <c r="I64" s="10">
        <v>5545.8</v>
      </c>
      <c r="J64" s="10">
        <v>1.07</v>
      </c>
      <c r="K64" s="10">
        <v>0</v>
      </c>
    </row>
    <row r="65" spans="1:11" s="17" customFormat="1" ht="25.5" hidden="1">
      <c r="A65" s="25" t="s">
        <v>45</v>
      </c>
      <c r="B65" s="26" t="s">
        <v>55</v>
      </c>
      <c r="C65" s="26"/>
      <c r="D65" s="55">
        <f t="shared" si="1"/>
        <v>0</v>
      </c>
      <c r="E65" s="54"/>
      <c r="F65" s="56"/>
      <c r="G65" s="54">
        <f t="shared" si="2"/>
        <v>0</v>
      </c>
      <c r="H65" s="54">
        <v>0</v>
      </c>
      <c r="I65" s="10">
        <v>5545.8</v>
      </c>
      <c r="J65" s="10">
        <v>1.07</v>
      </c>
      <c r="K65" s="10">
        <v>0</v>
      </c>
    </row>
    <row r="66" spans="1:11" s="17" customFormat="1" ht="15" hidden="1">
      <c r="A66" s="25" t="s">
        <v>74</v>
      </c>
      <c r="B66" s="26" t="s">
        <v>73</v>
      </c>
      <c r="C66" s="26"/>
      <c r="D66" s="55">
        <f t="shared" si="1"/>
        <v>0</v>
      </c>
      <c r="E66" s="54"/>
      <c r="F66" s="56"/>
      <c r="G66" s="54">
        <f t="shared" si="2"/>
        <v>0</v>
      </c>
      <c r="H66" s="54">
        <v>0</v>
      </c>
      <c r="I66" s="10">
        <v>5545.8</v>
      </c>
      <c r="J66" s="10">
        <v>1.07</v>
      </c>
      <c r="K66" s="10">
        <v>0</v>
      </c>
    </row>
    <row r="67" spans="1:11" s="17" customFormat="1" ht="25.5" hidden="1">
      <c r="A67" s="25" t="s">
        <v>70</v>
      </c>
      <c r="B67" s="26" t="s">
        <v>71</v>
      </c>
      <c r="C67" s="26"/>
      <c r="D67" s="55">
        <f t="shared" si="1"/>
        <v>0</v>
      </c>
      <c r="E67" s="54"/>
      <c r="F67" s="56"/>
      <c r="G67" s="54">
        <f t="shared" si="2"/>
        <v>0</v>
      </c>
      <c r="H67" s="54">
        <v>0</v>
      </c>
      <c r="I67" s="10">
        <v>5545.8</v>
      </c>
      <c r="J67" s="10">
        <v>1.07</v>
      </c>
      <c r="K67" s="10">
        <v>0</v>
      </c>
    </row>
    <row r="68" spans="1:11" s="17" customFormat="1" ht="15" hidden="1">
      <c r="A68" s="25" t="s">
        <v>46</v>
      </c>
      <c r="B68" s="26" t="s">
        <v>72</v>
      </c>
      <c r="C68" s="26"/>
      <c r="D68" s="55">
        <f t="shared" si="1"/>
        <v>0</v>
      </c>
      <c r="E68" s="54"/>
      <c r="F68" s="56"/>
      <c r="G68" s="54">
        <f t="shared" si="2"/>
        <v>0</v>
      </c>
      <c r="H68" s="54">
        <v>0</v>
      </c>
      <c r="I68" s="10">
        <v>5545.8</v>
      </c>
      <c r="J68" s="10">
        <v>1.07</v>
      </c>
      <c r="K68" s="10">
        <v>0</v>
      </c>
    </row>
    <row r="69" spans="1:11" s="17" customFormat="1" ht="15" hidden="1">
      <c r="A69" s="25" t="s">
        <v>57</v>
      </c>
      <c r="B69" s="26" t="s">
        <v>73</v>
      </c>
      <c r="C69" s="26"/>
      <c r="D69" s="55">
        <f t="shared" si="1"/>
        <v>0</v>
      </c>
      <c r="E69" s="54"/>
      <c r="F69" s="56"/>
      <c r="G69" s="54">
        <f t="shared" si="2"/>
        <v>0</v>
      </c>
      <c r="H69" s="54">
        <v>0</v>
      </c>
      <c r="I69" s="10">
        <v>5545.8</v>
      </c>
      <c r="J69" s="10">
        <v>1.07</v>
      </c>
      <c r="K69" s="10">
        <v>0</v>
      </c>
    </row>
    <row r="70" spans="1:11" s="17" customFormat="1" ht="15" hidden="1">
      <c r="A70" s="25" t="s">
        <v>58</v>
      </c>
      <c r="B70" s="26" t="s">
        <v>17</v>
      </c>
      <c r="C70" s="26"/>
      <c r="D70" s="55">
        <f t="shared" si="1"/>
        <v>0</v>
      </c>
      <c r="E70" s="54"/>
      <c r="F70" s="56"/>
      <c r="G70" s="54">
        <f t="shared" si="2"/>
        <v>0</v>
      </c>
      <c r="H70" s="54">
        <v>0</v>
      </c>
      <c r="I70" s="10">
        <v>5545.8</v>
      </c>
      <c r="J70" s="10">
        <v>1.07</v>
      </c>
      <c r="K70" s="10">
        <v>0</v>
      </c>
    </row>
    <row r="71" spans="1:11" s="17" customFormat="1" ht="25.5" hidden="1">
      <c r="A71" s="25" t="s">
        <v>56</v>
      </c>
      <c r="B71" s="26" t="s">
        <v>17</v>
      </c>
      <c r="C71" s="26"/>
      <c r="D71" s="55">
        <f t="shared" si="1"/>
        <v>0</v>
      </c>
      <c r="E71" s="54"/>
      <c r="F71" s="56"/>
      <c r="G71" s="54">
        <f t="shared" si="2"/>
        <v>0</v>
      </c>
      <c r="H71" s="54">
        <v>0</v>
      </c>
      <c r="I71" s="10">
        <v>5545.8</v>
      </c>
      <c r="J71" s="10">
        <v>1.07</v>
      </c>
      <c r="K71" s="10">
        <v>0</v>
      </c>
    </row>
    <row r="72" spans="1:11" s="17" customFormat="1" ht="15" hidden="1">
      <c r="A72" s="25" t="s">
        <v>67</v>
      </c>
      <c r="B72" s="26" t="s">
        <v>9</v>
      </c>
      <c r="C72" s="26"/>
      <c r="D72" s="55">
        <f>G72*I72</f>
        <v>0</v>
      </c>
      <c r="E72" s="54"/>
      <c r="F72" s="56"/>
      <c r="G72" s="54">
        <f t="shared" si="2"/>
        <v>0</v>
      </c>
      <c r="H72" s="54">
        <v>0</v>
      </c>
      <c r="I72" s="10">
        <v>5545.8</v>
      </c>
      <c r="J72" s="10">
        <v>1.07</v>
      </c>
      <c r="K72" s="10">
        <v>0</v>
      </c>
    </row>
    <row r="73" spans="1:11" s="17" customFormat="1" ht="15" hidden="1">
      <c r="A73" s="25" t="s">
        <v>66</v>
      </c>
      <c r="B73" s="26" t="s">
        <v>9</v>
      </c>
      <c r="C73" s="27"/>
      <c r="D73" s="55">
        <f>G73*I73</f>
        <v>0</v>
      </c>
      <c r="E73" s="54"/>
      <c r="F73" s="56"/>
      <c r="G73" s="54">
        <f t="shared" si="2"/>
        <v>0</v>
      </c>
      <c r="H73" s="54">
        <v>0</v>
      </c>
      <c r="I73" s="10">
        <v>5545.8</v>
      </c>
      <c r="J73" s="10">
        <v>1.07</v>
      </c>
      <c r="K73" s="10">
        <v>0</v>
      </c>
    </row>
    <row r="74" spans="1:11" s="43" customFormat="1" ht="15.75" customHeight="1" hidden="1">
      <c r="A74" s="25"/>
      <c r="B74" s="42"/>
      <c r="C74" s="42"/>
      <c r="D74" s="55"/>
      <c r="E74" s="54"/>
      <c r="F74" s="56"/>
      <c r="G74" s="54"/>
      <c r="H74" s="54"/>
      <c r="I74" s="10"/>
      <c r="J74" s="10"/>
      <c r="K74" s="10"/>
    </row>
    <row r="75" spans="1:11" s="17" customFormat="1" ht="30">
      <c r="A75" s="21" t="s">
        <v>51</v>
      </c>
      <c r="B75" s="26"/>
      <c r="C75" s="26"/>
      <c r="D75" s="63">
        <v>0</v>
      </c>
      <c r="E75" s="54"/>
      <c r="F75" s="56"/>
      <c r="G75" s="63">
        <f>D75/I75</f>
        <v>0</v>
      </c>
      <c r="H75" s="63">
        <f>G75/12</f>
        <v>0</v>
      </c>
      <c r="I75" s="10">
        <v>5545.8</v>
      </c>
      <c r="J75" s="10">
        <v>1.07</v>
      </c>
      <c r="K75" s="10">
        <v>0.05</v>
      </c>
    </row>
    <row r="76" spans="1:11" s="17" customFormat="1" ht="15" hidden="1">
      <c r="A76" s="25"/>
      <c r="B76" s="26"/>
      <c r="C76" s="26"/>
      <c r="D76" s="55"/>
      <c r="E76" s="54"/>
      <c r="F76" s="56"/>
      <c r="G76" s="54"/>
      <c r="H76" s="54"/>
      <c r="I76" s="10"/>
      <c r="J76" s="10"/>
      <c r="K76" s="10"/>
    </row>
    <row r="77" spans="1:11" s="17" customFormat="1" ht="15">
      <c r="A77" s="21" t="s">
        <v>52</v>
      </c>
      <c r="B77" s="26"/>
      <c r="C77" s="26"/>
      <c r="D77" s="63">
        <f>D78+D79+D80+D81+D82</f>
        <v>53497.95</v>
      </c>
      <c r="E77" s="54"/>
      <c r="F77" s="56"/>
      <c r="G77" s="63">
        <f>D77/I77</f>
        <v>9.65</v>
      </c>
      <c r="H77" s="63">
        <f>G77/12</f>
        <v>0.8</v>
      </c>
      <c r="I77" s="10">
        <v>5545.8</v>
      </c>
      <c r="J77" s="10">
        <v>1.07</v>
      </c>
      <c r="K77" s="10">
        <v>0.24</v>
      </c>
    </row>
    <row r="78" spans="1:11" s="17" customFormat="1" ht="15">
      <c r="A78" s="25" t="s">
        <v>47</v>
      </c>
      <c r="B78" s="26" t="s">
        <v>9</v>
      </c>
      <c r="C78" s="26"/>
      <c r="D78" s="55">
        <v>1220.4</v>
      </c>
      <c r="E78" s="54"/>
      <c r="F78" s="56"/>
      <c r="G78" s="54"/>
      <c r="H78" s="54"/>
      <c r="I78" s="10">
        <v>5545.8</v>
      </c>
      <c r="J78" s="10">
        <v>1.07</v>
      </c>
      <c r="K78" s="10">
        <v>0.01</v>
      </c>
    </row>
    <row r="79" spans="1:11" s="17" customFormat="1" ht="15">
      <c r="A79" s="25" t="s">
        <v>79</v>
      </c>
      <c r="B79" s="26" t="s">
        <v>17</v>
      </c>
      <c r="C79" s="26"/>
      <c r="D79" s="55">
        <v>13830.58</v>
      </c>
      <c r="E79" s="54"/>
      <c r="F79" s="56"/>
      <c r="G79" s="54"/>
      <c r="H79" s="54"/>
      <c r="I79" s="10">
        <v>5545.8</v>
      </c>
      <c r="J79" s="10">
        <v>1.07</v>
      </c>
      <c r="K79" s="10">
        <v>0.16</v>
      </c>
    </row>
    <row r="80" spans="1:12" s="17" customFormat="1" ht="15">
      <c r="A80" s="25" t="s">
        <v>48</v>
      </c>
      <c r="B80" s="26" t="s">
        <v>17</v>
      </c>
      <c r="C80" s="26"/>
      <c r="D80" s="55">
        <f>915.28*I80/L80</f>
        <v>781.78</v>
      </c>
      <c r="E80" s="54"/>
      <c r="F80" s="56"/>
      <c r="G80" s="54"/>
      <c r="H80" s="54"/>
      <c r="I80" s="10">
        <v>5545.8</v>
      </c>
      <c r="J80" s="10">
        <v>1.07</v>
      </c>
      <c r="K80" s="10">
        <v>0.01</v>
      </c>
      <c r="L80" s="17">
        <v>6492.8</v>
      </c>
    </row>
    <row r="81" spans="1:11" s="17" customFormat="1" ht="25.5">
      <c r="A81" s="25" t="s">
        <v>77</v>
      </c>
      <c r="B81" s="26" t="s">
        <v>12</v>
      </c>
      <c r="C81" s="26"/>
      <c r="D81" s="55">
        <v>4607.25</v>
      </c>
      <c r="E81" s="54"/>
      <c r="F81" s="56"/>
      <c r="G81" s="54"/>
      <c r="H81" s="54"/>
      <c r="I81" s="10">
        <v>5545.8</v>
      </c>
      <c r="J81" s="10">
        <v>1.07</v>
      </c>
      <c r="K81" s="10">
        <v>0.05</v>
      </c>
    </row>
    <row r="82" spans="1:11" s="17" customFormat="1" ht="15">
      <c r="A82" s="25" t="s">
        <v>147</v>
      </c>
      <c r="B82" s="59" t="s">
        <v>126</v>
      </c>
      <c r="C82" s="26"/>
      <c r="D82" s="86">
        <v>33057.94</v>
      </c>
      <c r="E82" s="54"/>
      <c r="F82" s="56"/>
      <c r="G82" s="72"/>
      <c r="H82" s="72"/>
      <c r="I82" s="10">
        <v>5545.8</v>
      </c>
      <c r="J82" s="10"/>
      <c r="K82" s="10"/>
    </row>
    <row r="83" spans="1:11" s="17" customFormat="1" ht="15">
      <c r="A83" s="21" t="s">
        <v>53</v>
      </c>
      <c r="B83" s="26"/>
      <c r="C83" s="26"/>
      <c r="D83" s="63">
        <f>D84</f>
        <v>1098.16</v>
      </c>
      <c r="E83" s="54"/>
      <c r="F83" s="56"/>
      <c r="G83" s="63">
        <f>D83/I83</f>
        <v>0.2</v>
      </c>
      <c r="H83" s="63">
        <f>G83/12</f>
        <v>0.02</v>
      </c>
      <c r="I83" s="10">
        <v>5545.8</v>
      </c>
      <c r="J83" s="10">
        <v>1.07</v>
      </c>
      <c r="K83" s="10">
        <v>0.11</v>
      </c>
    </row>
    <row r="84" spans="1:11" s="17" customFormat="1" ht="15">
      <c r="A84" s="25" t="s">
        <v>49</v>
      </c>
      <c r="B84" s="26" t="s">
        <v>17</v>
      </c>
      <c r="C84" s="26"/>
      <c r="D84" s="55">
        <v>1098.16</v>
      </c>
      <c r="E84" s="54"/>
      <c r="F84" s="56"/>
      <c r="G84" s="54"/>
      <c r="H84" s="54"/>
      <c r="I84" s="10">
        <v>5545.8</v>
      </c>
      <c r="J84" s="10">
        <v>1.07</v>
      </c>
      <c r="K84" s="10">
        <v>0.01</v>
      </c>
    </row>
    <row r="85" spans="1:11" s="10" customFormat="1" ht="15">
      <c r="A85" s="21" t="s">
        <v>63</v>
      </c>
      <c r="B85" s="19"/>
      <c r="C85" s="20"/>
      <c r="D85" s="63">
        <f>D86</f>
        <v>24195.36</v>
      </c>
      <c r="E85" s="63"/>
      <c r="F85" s="65"/>
      <c r="G85" s="63">
        <f>D85/I85</f>
        <v>4.36</v>
      </c>
      <c r="H85" s="63">
        <f>G85/12</f>
        <v>0.36</v>
      </c>
      <c r="I85" s="10">
        <v>5545.8</v>
      </c>
      <c r="J85" s="10">
        <v>1.07</v>
      </c>
      <c r="K85" s="10">
        <v>0.64</v>
      </c>
    </row>
    <row r="86" spans="1:11" s="17" customFormat="1" ht="15">
      <c r="A86" s="25" t="s">
        <v>75</v>
      </c>
      <c r="B86" s="59" t="s">
        <v>22</v>
      </c>
      <c r="C86" s="26">
        <f>F86*12</f>
        <v>0</v>
      </c>
      <c r="D86" s="55">
        <v>24195.36</v>
      </c>
      <c r="E86" s="54">
        <f>H86*12</f>
        <v>0</v>
      </c>
      <c r="F86" s="56"/>
      <c r="G86" s="54"/>
      <c r="H86" s="54"/>
      <c r="I86" s="10">
        <v>5545.8</v>
      </c>
      <c r="J86" s="10">
        <v>1.07</v>
      </c>
      <c r="K86" s="10">
        <v>0.62</v>
      </c>
    </row>
    <row r="87" spans="1:11" s="10" customFormat="1" ht="15">
      <c r="A87" s="21" t="s">
        <v>62</v>
      </c>
      <c r="B87" s="19"/>
      <c r="C87" s="20"/>
      <c r="D87" s="63">
        <f>D88</f>
        <v>3661.02</v>
      </c>
      <c r="E87" s="63"/>
      <c r="F87" s="65"/>
      <c r="G87" s="63">
        <f>D87/I87</f>
        <v>0.66</v>
      </c>
      <c r="H87" s="63">
        <f>G87/12</f>
        <v>0.06</v>
      </c>
      <c r="I87" s="10">
        <v>5545.8</v>
      </c>
      <c r="J87" s="10">
        <v>1.07</v>
      </c>
      <c r="K87" s="10">
        <v>0.16</v>
      </c>
    </row>
    <row r="88" spans="1:11" s="17" customFormat="1" ht="15">
      <c r="A88" s="25" t="s">
        <v>127</v>
      </c>
      <c r="B88" s="26" t="s">
        <v>69</v>
      </c>
      <c r="C88" s="26"/>
      <c r="D88" s="55">
        <v>3661.02</v>
      </c>
      <c r="E88" s="54"/>
      <c r="F88" s="56"/>
      <c r="G88" s="54"/>
      <c r="H88" s="54"/>
      <c r="I88" s="10">
        <v>5545.8</v>
      </c>
      <c r="J88" s="10">
        <v>1.07</v>
      </c>
      <c r="K88" s="10">
        <v>0.04</v>
      </c>
    </row>
    <row r="89" spans="1:11" s="17" customFormat="1" ht="25.5" customHeight="1" hidden="1">
      <c r="A89" s="25" t="s">
        <v>76</v>
      </c>
      <c r="B89" s="26" t="s">
        <v>17</v>
      </c>
      <c r="C89" s="26"/>
      <c r="D89" s="55">
        <f>G89*I89</f>
        <v>0</v>
      </c>
      <c r="E89" s="54"/>
      <c r="F89" s="56"/>
      <c r="G89" s="54">
        <f>H89*12</f>
        <v>0</v>
      </c>
      <c r="H89" s="54">
        <v>0</v>
      </c>
      <c r="I89" s="10">
        <v>5545.8</v>
      </c>
      <c r="J89" s="10">
        <v>1.07</v>
      </c>
      <c r="K89" s="10">
        <v>0</v>
      </c>
    </row>
    <row r="90" spans="1:11" s="10" customFormat="1" ht="36.75" customHeight="1" thickBot="1">
      <c r="A90" s="28" t="s">
        <v>150</v>
      </c>
      <c r="B90" s="60" t="s">
        <v>12</v>
      </c>
      <c r="C90" s="19">
        <f>F90*12</f>
        <v>0</v>
      </c>
      <c r="D90" s="69">
        <f>G90*I90</f>
        <v>29947.32</v>
      </c>
      <c r="E90" s="69">
        <f>H90*12</f>
        <v>5.4</v>
      </c>
      <c r="F90" s="69"/>
      <c r="G90" s="69">
        <f>H90*12</f>
        <v>5.4</v>
      </c>
      <c r="H90" s="69">
        <v>0.45</v>
      </c>
      <c r="I90" s="10">
        <v>5545.8</v>
      </c>
      <c r="J90" s="10">
        <v>1.07</v>
      </c>
      <c r="K90" s="10">
        <v>0.3</v>
      </c>
    </row>
    <row r="91" spans="1:11" s="10" customFormat="1" ht="19.5" hidden="1" thickBot="1">
      <c r="A91" s="28" t="s">
        <v>38</v>
      </c>
      <c r="B91" s="19"/>
      <c r="C91" s="19">
        <f>F91*12</f>
        <v>0</v>
      </c>
      <c r="D91" s="69"/>
      <c r="E91" s="69"/>
      <c r="F91" s="69"/>
      <c r="G91" s="69"/>
      <c r="H91" s="65"/>
      <c r="I91" s="10">
        <v>5545.8</v>
      </c>
      <c r="J91" s="10">
        <v>1.07</v>
      </c>
      <c r="K91" s="10">
        <v>0</v>
      </c>
    </row>
    <row r="92" spans="1:11" s="17" customFormat="1" ht="15.75" hidden="1" thickBot="1">
      <c r="A92" s="25" t="s">
        <v>80</v>
      </c>
      <c r="B92" s="26"/>
      <c r="C92" s="26"/>
      <c r="D92" s="54"/>
      <c r="E92" s="54"/>
      <c r="F92" s="54"/>
      <c r="G92" s="54"/>
      <c r="H92" s="56"/>
      <c r="I92" s="10">
        <v>5545.8</v>
      </c>
      <c r="J92" s="10">
        <v>1.07</v>
      </c>
      <c r="K92" s="10">
        <v>0</v>
      </c>
    </row>
    <row r="93" spans="1:11" s="17" customFormat="1" ht="15.75" hidden="1" thickBot="1">
      <c r="A93" s="25" t="s">
        <v>81</v>
      </c>
      <c r="B93" s="26"/>
      <c r="C93" s="26"/>
      <c r="D93" s="54"/>
      <c r="E93" s="54"/>
      <c r="F93" s="54"/>
      <c r="G93" s="54"/>
      <c r="H93" s="56"/>
      <c r="I93" s="10">
        <v>5545.8</v>
      </c>
      <c r="J93" s="10">
        <v>1.07</v>
      </c>
      <c r="K93" s="10">
        <v>0</v>
      </c>
    </row>
    <row r="94" spans="1:11" s="17" customFormat="1" ht="15.75" hidden="1" thickBot="1">
      <c r="A94" s="25" t="s">
        <v>82</v>
      </c>
      <c r="B94" s="26"/>
      <c r="C94" s="26"/>
      <c r="D94" s="54"/>
      <c r="E94" s="54"/>
      <c r="F94" s="54"/>
      <c r="G94" s="54"/>
      <c r="H94" s="56"/>
      <c r="I94" s="10">
        <v>5545.8</v>
      </c>
      <c r="J94" s="10">
        <v>1.07</v>
      </c>
      <c r="K94" s="10">
        <v>0</v>
      </c>
    </row>
    <row r="95" spans="1:11" s="17" customFormat="1" ht="15.75" hidden="1" thickBot="1">
      <c r="A95" s="25" t="s">
        <v>83</v>
      </c>
      <c r="B95" s="26"/>
      <c r="C95" s="26"/>
      <c r="D95" s="54"/>
      <c r="E95" s="54"/>
      <c r="F95" s="54"/>
      <c r="G95" s="54"/>
      <c r="H95" s="56"/>
      <c r="I95" s="10">
        <v>5545.8</v>
      </c>
      <c r="J95" s="10">
        <v>1.07</v>
      </c>
      <c r="K95" s="10">
        <v>0</v>
      </c>
    </row>
    <row r="96" spans="1:11" s="17" customFormat="1" ht="15.75" hidden="1" thickBot="1">
      <c r="A96" s="25" t="s">
        <v>84</v>
      </c>
      <c r="B96" s="26"/>
      <c r="C96" s="26"/>
      <c r="D96" s="54"/>
      <c r="E96" s="54"/>
      <c r="F96" s="54"/>
      <c r="G96" s="54"/>
      <c r="H96" s="56"/>
      <c r="I96" s="10">
        <v>5545.8</v>
      </c>
      <c r="J96" s="10">
        <v>1.07</v>
      </c>
      <c r="K96" s="10">
        <v>0</v>
      </c>
    </row>
    <row r="97" spans="1:11" s="17" customFormat="1" ht="15.75" hidden="1" thickBot="1">
      <c r="A97" s="25" t="s">
        <v>85</v>
      </c>
      <c r="B97" s="26"/>
      <c r="C97" s="26"/>
      <c r="D97" s="54"/>
      <c r="E97" s="54"/>
      <c r="F97" s="54"/>
      <c r="G97" s="54"/>
      <c r="H97" s="56"/>
      <c r="I97" s="10">
        <v>5545.8</v>
      </c>
      <c r="J97" s="10">
        <v>1.07</v>
      </c>
      <c r="K97" s="10">
        <v>0</v>
      </c>
    </row>
    <row r="98" spans="1:11" s="17" customFormat="1" ht="15.75" hidden="1" thickBot="1">
      <c r="A98" s="25" t="s">
        <v>86</v>
      </c>
      <c r="B98" s="26"/>
      <c r="C98" s="26"/>
      <c r="D98" s="54"/>
      <c r="E98" s="54"/>
      <c r="F98" s="54"/>
      <c r="G98" s="54"/>
      <c r="H98" s="56"/>
      <c r="I98" s="10">
        <v>5545.8</v>
      </c>
      <c r="J98" s="10">
        <v>1.07</v>
      </c>
      <c r="K98" s="10">
        <v>0</v>
      </c>
    </row>
    <row r="99" spans="1:11" s="17" customFormat="1" ht="19.5" thickBot="1">
      <c r="A99" s="51" t="s">
        <v>113</v>
      </c>
      <c r="B99" s="52" t="s">
        <v>11</v>
      </c>
      <c r="C99" s="61"/>
      <c r="D99" s="73">
        <f>G99*I99</f>
        <v>115130.81</v>
      </c>
      <c r="E99" s="73"/>
      <c r="F99" s="73"/>
      <c r="G99" s="73">
        <f>12*H99</f>
        <v>20.76</v>
      </c>
      <c r="H99" s="74">
        <v>1.73</v>
      </c>
      <c r="I99" s="10">
        <v>5545.8</v>
      </c>
      <c r="J99" s="10"/>
      <c r="K99" s="10"/>
    </row>
    <row r="100" spans="1:8" s="10" customFormat="1" ht="19.5" thickBot="1">
      <c r="A100" s="44" t="s">
        <v>39</v>
      </c>
      <c r="B100" s="8"/>
      <c r="C100" s="8">
        <f>F100*12</f>
        <v>0</v>
      </c>
      <c r="D100" s="75">
        <f>D99+D90+D87+D85+D83+D77+D75+D63+D48+D47+D46+D45+D44+D42+D41+D40+D39+D38+D37+D36+D35+D34+D25+D15</f>
        <v>1447209.75</v>
      </c>
      <c r="E100" s="75">
        <f>E99+E90+E87+E85+E83+E77+E75+E63+E48+E47+E46+E45+E44+E42+E41+E40+E39+E38+E37+E36+E35+E34+E25+E15</f>
        <v>214.92</v>
      </c>
      <c r="F100" s="75">
        <f>F99+F90+F87+F85+F83+F77+F75+F63+F48+F47+F46+F45+F44+F42+F41+F40+F39+F38+F37+F36+F35+F34+F25+F15</f>
        <v>0</v>
      </c>
      <c r="G100" s="75">
        <f>G99+G90+G87+G85+G83+G77+G75+G63+G48+G47+G46+G45+G44+G42+G41+G40+G39+G38+G37+G36+G35+G34+G25+G15</f>
        <v>260.97</v>
      </c>
      <c r="H100" s="75">
        <f>H99+H90+H87+H85+H83+H77+H75+H63+H48+H47+H46+H45+H44+H42+H41+H40+H39+H38+H37+H36+H35+H34+H25+H15</f>
        <v>21.75</v>
      </c>
    </row>
    <row r="101" spans="1:8" s="33" customFormat="1" ht="20.25" hidden="1" thickBot="1">
      <c r="A101" s="29" t="s">
        <v>29</v>
      </c>
      <c r="B101" s="30" t="s">
        <v>11</v>
      </c>
      <c r="C101" s="30" t="s">
        <v>30</v>
      </c>
      <c r="D101" s="76"/>
      <c r="E101" s="77" t="s">
        <v>30</v>
      </c>
      <c r="F101" s="78"/>
      <c r="G101" s="77" t="s">
        <v>30</v>
      </c>
      <c r="H101" s="78"/>
    </row>
    <row r="102" spans="1:8" s="35" customFormat="1" ht="12.75">
      <c r="A102" s="34"/>
      <c r="D102" s="79"/>
      <c r="E102" s="79"/>
      <c r="F102" s="79"/>
      <c r="G102" s="79"/>
      <c r="H102" s="79"/>
    </row>
    <row r="103" spans="1:8" s="39" customFormat="1" ht="18.75">
      <c r="A103" s="36"/>
      <c r="B103" s="37"/>
      <c r="C103" s="38"/>
      <c r="D103" s="80"/>
      <c r="E103" s="80"/>
      <c r="F103" s="80"/>
      <c r="G103" s="80"/>
      <c r="H103" s="80"/>
    </row>
    <row r="104" spans="1:8" s="39" customFormat="1" ht="19.5" thickBot="1">
      <c r="A104" s="36"/>
      <c r="B104" s="37"/>
      <c r="C104" s="38"/>
      <c r="D104" s="80"/>
      <c r="E104" s="80"/>
      <c r="F104" s="80"/>
      <c r="G104" s="80"/>
      <c r="H104" s="80"/>
    </row>
    <row r="105" spans="1:9" s="10" customFormat="1" ht="19.5" thickBot="1">
      <c r="A105" s="29" t="s">
        <v>88</v>
      </c>
      <c r="B105" s="8"/>
      <c r="C105" s="8">
        <f>F105*12</f>
        <v>0</v>
      </c>
      <c r="D105" s="81">
        <f>D106+D107+D108+D109+D110+D111</f>
        <v>281496.66</v>
      </c>
      <c r="E105" s="81">
        <f>E106+E107+E108+E109+E110+E111</f>
        <v>0</v>
      </c>
      <c r="F105" s="81">
        <f>F106+F107+F108+F109+F110+F111</f>
        <v>0</v>
      </c>
      <c r="G105" s="81">
        <f>G106+G107+G108+G109+G110+G111</f>
        <v>50.76</v>
      </c>
      <c r="H105" s="81">
        <f>H106+H107+H108+H109+H110+H111</f>
        <v>4.23</v>
      </c>
      <c r="I105" s="10">
        <v>5545.8</v>
      </c>
    </row>
    <row r="106" spans="1:9" s="84" customFormat="1" ht="18.75" customHeight="1">
      <c r="A106" s="82" t="s">
        <v>137</v>
      </c>
      <c r="B106" s="54"/>
      <c r="C106" s="54"/>
      <c r="D106" s="55">
        <v>181076.27</v>
      </c>
      <c r="E106" s="54"/>
      <c r="F106" s="56"/>
      <c r="G106" s="54">
        <f aca="true" t="shared" si="3" ref="G106:G111">D106/I106</f>
        <v>32.65</v>
      </c>
      <c r="H106" s="56">
        <f aca="true" t="shared" si="4" ref="H106:H111">G106/12</f>
        <v>2.72</v>
      </c>
      <c r="I106" s="83">
        <v>5545.8</v>
      </c>
    </row>
    <row r="107" spans="1:9" s="84" customFormat="1" ht="15">
      <c r="A107" s="82" t="s">
        <v>138</v>
      </c>
      <c r="B107" s="54"/>
      <c r="C107" s="54"/>
      <c r="D107" s="55">
        <v>33951.92</v>
      </c>
      <c r="E107" s="54"/>
      <c r="F107" s="56"/>
      <c r="G107" s="54">
        <f t="shared" si="3"/>
        <v>6.12</v>
      </c>
      <c r="H107" s="56">
        <f t="shared" si="4"/>
        <v>0.51</v>
      </c>
      <c r="I107" s="83">
        <v>5545.8</v>
      </c>
    </row>
    <row r="108" spans="1:9" s="84" customFormat="1" ht="15">
      <c r="A108" s="82" t="s">
        <v>140</v>
      </c>
      <c r="B108" s="54"/>
      <c r="C108" s="54"/>
      <c r="D108" s="55">
        <v>7295</v>
      </c>
      <c r="E108" s="54"/>
      <c r="F108" s="56"/>
      <c r="G108" s="54">
        <f t="shared" si="3"/>
        <v>1.32</v>
      </c>
      <c r="H108" s="56">
        <f t="shared" si="4"/>
        <v>0.11</v>
      </c>
      <c r="I108" s="83">
        <v>5545.8</v>
      </c>
    </row>
    <row r="109" spans="1:12" s="84" customFormat="1" ht="15">
      <c r="A109" s="82" t="s">
        <v>141</v>
      </c>
      <c r="B109" s="54"/>
      <c r="C109" s="54"/>
      <c r="D109" s="55">
        <v>46040.39</v>
      </c>
      <c r="E109" s="54"/>
      <c r="F109" s="56"/>
      <c r="G109" s="54">
        <f t="shared" si="3"/>
        <v>8.3</v>
      </c>
      <c r="H109" s="56">
        <f t="shared" si="4"/>
        <v>0.69</v>
      </c>
      <c r="I109" s="83">
        <v>5545.8</v>
      </c>
      <c r="L109" s="85"/>
    </row>
    <row r="110" spans="1:12" s="84" customFormat="1" ht="15">
      <c r="A110" s="82" t="s">
        <v>143</v>
      </c>
      <c r="B110" s="54"/>
      <c r="C110" s="54"/>
      <c r="D110" s="55">
        <v>761.71</v>
      </c>
      <c r="E110" s="54"/>
      <c r="F110" s="56"/>
      <c r="G110" s="54">
        <f t="shared" si="3"/>
        <v>0.14</v>
      </c>
      <c r="H110" s="56">
        <f t="shared" si="4"/>
        <v>0.01</v>
      </c>
      <c r="I110" s="83">
        <v>5545.8</v>
      </c>
      <c r="L110" s="85"/>
    </row>
    <row r="111" spans="1:9" s="84" customFormat="1" ht="15">
      <c r="A111" s="82" t="s">
        <v>151</v>
      </c>
      <c r="B111" s="54"/>
      <c r="C111" s="54"/>
      <c r="D111" s="55">
        <v>12371.37</v>
      </c>
      <c r="E111" s="54"/>
      <c r="F111" s="56"/>
      <c r="G111" s="54">
        <f t="shared" si="3"/>
        <v>2.23</v>
      </c>
      <c r="H111" s="56">
        <f t="shared" si="4"/>
        <v>0.19</v>
      </c>
      <c r="I111" s="83">
        <v>5545.8</v>
      </c>
    </row>
    <row r="112" spans="1:8" s="39" customFormat="1" ht="18.75">
      <c r="A112" s="36"/>
      <c r="B112" s="37"/>
      <c r="C112" s="38"/>
      <c r="D112" s="38"/>
      <c r="E112" s="38"/>
      <c r="F112" s="38"/>
      <c r="G112" s="38"/>
      <c r="H112" s="38"/>
    </row>
    <row r="113" spans="1:8" s="39" customFormat="1" ht="19.5" thickBot="1">
      <c r="A113" s="36"/>
      <c r="B113" s="37"/>
      <c r="C113" s="38"/>
      <c r="D113" s="38"/>
      <c r="E113" s="38"/>
      <c r="F113" s="38"/>
      <c r="G113" s="38"/>
      <c r="H113" s="38"/>
    </row>
    <row r="114" spans="1:8" s="47" customFormat="1" ht="19.5" thickBot="1">
      <c r="A114" s="44" t="s">
        <v>90</v>
      </c>
      <c r="B114" s="45"/>
      <c r="C114" s="46"/>
      <c r="D114" s="46">
        <f>D100+D105</f>
        <v>1728706.41</v>
      </c>
      <c r="E114" s="46">
        <f>E100+E105</f>
        <v>214.92</v>
      </c>
      <c r="F114" s="46">
        <f>F100+F105</f>
        <v>0</v>
      </c>
      <c r="G114" s="46">
        <f>G100+G105</f>
        <v>311.73</v>
      </c>
      <c r="H114" s="46">
        <f>H100+H105</f>
        <v>25.98</v>
      </c>
    </row>
    <row r="115" spans="1:8" s="39" customFormat="1" ht="18.75">
      <c r="A115" s="36"/>
      <c r="B115" s="37"/>
      <c r="C115" s="38"/>
      <c r="D115" s="38"/>
      <c r="E115" s="38"/>
      <c r="F115" s="38"/>
      <c r="G115" s="38"/>
      <c r="H115" s="38"/>
    </row>
    <row r="116" spans="1:8" s="33" customFormat="1" ht="19.5">
      <c r="A116" s="40"/>
      <c r="B116" s="41"/>
      <c r="C116" s="41"/>
      <c r="D116" s="41"/>
      <c r="E116" s="41"/>
      <c r="F116" s="41"/>
      <c r="G116" s="41"/>
      <c r="H116" s="41"/>
    </row>
    <row r="117" spans="1:6" s="35" customFormat="1" ht="14.25">
      <c r="A117" s="107" t="s">
        <v>31</v>
      </c>
      <c r="B117" s="107"/>
      <c r="C117" s="107"/>
      <c r="D117" s="107"/>
      <c r="E117" s="107"/>
      <c r="F117" s="107"/>
    </row>
    <row r="118" s="35" customFormat="1" ht="12.75"/>
    <row r="119" s="35" customFormat="1" ht="12.75">
      <c r="A119" s="34" t="s">
        <v>32</v>
      </c>
    </row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7:F11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zoomScalePageLayoutView="0" workbookViewId="0" topLeftCell="A18">
      <selection activeCell="D36" sqref="D36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/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148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152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4" customFormat="1" ht="30" customHeight="1" thickBot="1">
      <c r="A11" s="101" t="s">
        <v>89</v>
      </c>
      <c r="B11" s="101"/>
      <c r="C11" s="101"/>
      <c r="D11" s="101"/>
      <c r="E11" s="102"/>
      <c r="F11" s="102"/>
      <c r="G11" s="102"/>
      <c r="H11" s="102"/>
    </row>
    <row r="12" spans="1:8" s="10" customFormat="1" ht="139.5" customHeight="1" thickBot="1">
      <c r="A12" s="6" t="s">
        <v>4</v>
      </c>
      <c r="B12" s="7" t="s">
        <v>5</v>
      </c>
      <c r="C12" s="8" t="s">
        <v>6</v>
      </c>
      <c r="D12" s="8" t="s">
        <v>42</v>
      </c>
      <c r="E12" s="8" t="s">
        <v>6</v>
      </c>
      <c r="F12" s="9" t="s">
        <v>7</v>
      </c>
      <c r="G12" s="8" t="s">
        <v>6</v>
      </c>
      <c r="H12" s="9" t="s">
        <v>7</v>
      </c>
    </row>
    <row r="13" spans="1:8" s="17" customFormat="1" ht="12.75">
      <c r="A13" s="11"/>
      <c r="B13" s="12"/>
      <c r="C13" s="12">
        <v>3</v>
      </c>
      <c r="D13" s="13"/>
      <c r="E13" s="12">
        <v>3</v>
      </c>
      <c r="F13" s="14">
        <v>4</v>
      </c>
      <c r="G13" s="15"/>
      <c r="H13" s="16"/>
    </row>
    <row r="14" spans="1:8" s="17" customFormat="1" ht="49.5" customHeight="1">
      <c r="A14" s="103" t="s">
        <v>8</v>
      </c>
      <c r="B14" s="104"/>
      <c r="C14" s="104"/>
      <c r="D14" s="104"/>
      <c r="E14" s="104"/>
      <c r="F14" s="104"/>
      <c r="G14" s="105"/>
      <c r="H14" s="106"/>
    </row>
    <row r="15" spans="1:12" s="10" customFormat="1" ht="21" customHeight="1">
      <c r="A15" s="18" t="s">
        <v>118</v>
      </c>
      <c r="B15" s="19"/>
      <c r="C15" s="20">
        <f>F15*12</f>
        <v>0</v>
      </c>
      <c r="D15" s="62">
        <f>G15*I15</f>
        <v>196321.32</v>
      </c>
      <c r="E15" s="63">
        <f>H15*12</f>
        <v>35.4</v>
      </c>
      <c r="F15" s="64"/>
      <c r="G15" s="63">
        <f>H15*12</f>
        <v>35.4</v>
      </c>
      <c r="H15" s="63">
        <f>H20+H22</f>
        <v>2.95</v>
      </c>
      <c r="I15" s="10">
        <v>5545.8</v>
      </c>
      <c r="J15" s="10">
        <v>1.07</v>
      </c>
      <c r="K15" s="10">
        <v>2.24</v>
      </c>
      <c r="L15" s="10">
        <v>6492.8</v>
      </c>
    </row>
    <row r="16" spans="1:8" s="50" customFormat="1" ht="28.5" customHeight="1">
      <c r="A16" s="48" t="s">
        <v>91</v>
      </c>
      <c r="B16" s="49" t="s">
        <v>95</v>
      </c>
      <c r="C16" s="49"/>
      <c r="D16" s="66"/>
      <c r="E16" s="67"/>
      <c r="F16" s="68"/>
      <c r="G16" s="67"/>
      <c r="H16" s="67"/>
    </row>
    <row r="17" spans="1:8" s="50" customFormat="1" ht="18" customHeight="1">
      <c r="A17" s="48" t="s">
        <v>92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93</v>
      </c>
      <c r="B18" s="49" t="s">
        <v>96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94</v>
      </c>
      <c r="B19" s="49" t="s">
        <v>95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18" t="s">
        <v>119</v>
      </c>
      <c r="B20" s="20"/>
      <c r="C20" s="20"/>
      <c r="D20" s="62"/>
      <c r="E20" s="63"/>
      <c r="F20" s="64"/>
      <c r="G20" s="63"/>
      <c r="H20" s="63">
        <v>2.83</v>
      </c>
    </row>
    <row r="21" spans="1:8" s="50" customFormat="1" ht="18" customHeight="1">
      <c r="A21" s="48" t="s">
        <v>120</v>
      </c>
      <c r="B21" s="49" t="s">
        <v>95</v>
      </c>
      <c r="C21" s="49"/>
      <c r="D21" s="66"/>
      <c r="E21" s="67"/>
      <c r="F21" s="68"/>
      <c r="G21" s="67"/>
      <c r="H21" s="67">
        <v>0.12</v>
      </c>
    </row>
    <row r="22" spans="1:8" s="50" customFormat="1" ht="18" customHeight="1">
      <c r="A22" s="18" t="s">
        <v>119</v>
      </c>
      <c r="B22" s="20"/>
      <c r="C22" s="20"/>
      <c r="D22" s="62"/>
      <c r="E22" s="63"/>
      <c r="F22" s="64"/>
      <c r="G22" s="63"/>
      <c r="H22" s="63">
        <f>H21</f>
        <v>0.12</v>
      </c>
    </row>
    <row r="23" spans="1:11" s="10" customFormat="1" ht="30">
      <c r="A23" s="18" t="s">
        <v>10</v>
      </c>
      <c r="B23" s="20"/>
      <c r="C23" s="20">
        <f>F23*12</f>
        <v>0</v>
      </c>
      <c r="D23" s="62">
        <f>G23*I23</f>
        <v>181680.41</v>
      </c>
      <c r="E23" s="63">
        <f>H23*12</f>
        <v>32.76</v>
      </c>
      <c r="F23" s="64"/>
      <c r="G23" s="63">
        <f>H23*12</f>
        <v>32.76</v>
      </c>
      <c r="H23" s="63">
        <v>2.73</v>
      </c>
      <c r="I23" s="10">
        <v>5545.8</v>
      </c>
      <c r="J23" s="10">
        <v>1.07</v>
      </c>
      <c r="K23" s="10">
        <v>2.17</v>
      </c>
    </row>
    <row r="24" spans="1:8" s="50" customFormat="1" ht="12.75">
      <c r="A24" s="48" t="s">
        <v>97</v>
      </c>
      <c r="B24" s="49" t="s">
        <v>11</v>
      </c>
      <c r="C24" s="49"/>
      <c r="D24" s="66"/>
      <c r="E24" s="67"/>
      <c r="F24" s="68"/>
      <c r="G24" s="67"/>
      <c r="H24" s="67"/>
    </row>
    <row r="25" spans="1:8" s="50" customFormat="1" ht="12.75">
      <c r="A25" s="48" t="s">
        <v>98</v>
      </c>
      <c r="B25" s="49" t="s">
        <v>11</v>
      </c>
      <c r="C25" s="49"/>
      <c r="D25" s="66"/>
      <c r="E25" s="67"/>
      <c r="F25" s="68"/>
      <c r="G25" s="67"/>
      <c r="H25" s="67"/>
    </row>
    <row r="26" spans="1:8" s="50" customFormat="1" ht="12.75">
      <c r="A26" s="48" t="s">
        <v>106</v>
      </c>
      <c r="B26" s="49" t="s">
        <v>107</v>
      </c>
      <c r="C26" s="49"/>
      <c r="D26" s="66"/>
      <c r="E26" s="67"/>
      <c r="F26" s="68"/>
      <c r="G26" s="67"/>
      <c r="H26" s="67"/>
    </row>
    <row r="27" spans="1:8" s="50" customFormat="1" ht="12.75">
      <c r="A27" s="48" t="s">
        <v>99</v>
      </c>
      <c r="B27" s="49" t="s">
        <v>11</v>
      </c>
      <c r="C27" s="49"/>
      <c r="D27" s="66"/>
      <c r="E27" s="67"/>
      <c r="F27" s="68"/>
      <c r="G27" s="67"/>
      <c r="H27" s="67"/>
    </row>
    <row r="28" spans="1:8" s="50" customFormat="1" ht="25.5">
      <c r="A28" s="48" t="s">
        <v>100</v>
      </c>
      <c r="B28" s="49" t="s">
        <v>12</v>
      </c>
      <c r="C28" s="49"/>
      <c r="D28" s="66"/>
      <c r="E28" s="67"/>
      <c r="F28" s="68"/>
      <c r="G28" s="67"/>
      <c r="H28" s="67"/>
    </row>
    <row r="29" spans="1:8" s="50" customFormat="1" ht="12.75">
      <c r="A29" s="48" t="s">
        <v>101</v>
      </c>
      <c r="B29" s="49" t="s">
        <v>11</v>
      </c>
      <c r="C29" s="49"/>
      <c r="D29" s="66"/>
      <c r="E29" s="67"/>
      <c r="F29" s="68"/>
      <c r="G29" s="67"/>
      <c r="H29" s="67"/>
    </row>
    <row r="30" spans="1:8" s="50" customFormat="1" ht="12.75">
      <c r="A30" s="48" t="s">
        <v>104</v>
      </c>
      <c r="B30" s="49" t="s">
        <v>11</v>
      </c>
      <c r="C30" s="49"/>
      <c r="D30" s="66"/>
      <c r="E30" s="67"/>
      <c r="F30" s="68"/>
      <c r="G30" s="67"/>
      <c r="H30" s="67"/>
    </row>
    <row r="31" spans="1:8" s="50" customFormat="1" ht="25.5">
      <c r="A31" s="48" t="s">
        <v>102</v>
      </c>
      <c r="B31" s="49" t="s">
        <v>103</v>
      </c>
      <c r="C31" s="49"/>
      <c r="D31" s="66"/>
      <c r="E31" s="67"/>
      <c r="F31" s="68"/>
      <c r="G31" s="67"/>
      <c r="H31" s="67"/>
    </row>
    <row r="32" spans="1:12" s="22" customFormat="1" ht="18.75" customHeight="1">
      <c r="A32" s="21" t="s">
        <v>13</v>
      </c>
      <c r="B32" s="19" t="s">
        <v>14</v>
      </c>
      <c r="C32" s="20">
        <f>F32*12</f>
        <v>0</v>
      </c>
      <c r="D32" s="62">
        <f>G32*I32</f>
        <v>49912.2</v>
      </c>
      <c r="E32" s="63">
        <f aca="true" t="shared" si="0" ref="E32:E39">H32*12</f>
        <v>9</v>
      </c>
      <c r="F32" s="65"/>
      <c r="G32" s="63">
        <f>H32*12</f>
        <v>9</v>
      </c>
      <c r="H32" s="63">
        <v>0.75</v>
      </c>
      <c r="I32" s="10">
        <v>5545.8</v>
      </c>
      <c r="J32" s="10">
        <v>1.07</v>
      </c>
      <c r="K32" s="10">
        <v>0.6</v>
      </c>
      <c r="L32" s="22">
        <v>6492.8</v>
      </c>
    </row>
    <row r="33" spans="1:12" s="10" customFormat="1" ht="15">
      <c r="A33" s="21" t="s">
        <v>15</v>
      </c>
      <c r="B33" s="19" t="s">
        <v>16</v>
      </c>
      <c r="C33" s="20">
        <f>F33*12</f>
        <v>0</v>
      </c>
      <c r="D33" s="62">
        <f>G33*I33</f>
        <v>163046.52</v>
      </c>
      <c r="E33" s="63">
        <f t="shared" si="0"/>
        <v>29.4</v>
      </c>
      <c r="F33" s="65"/>
      <c r="G33" s="63">
        <f>H33*12</f>
        <v>29.4</v>
      </c>
      <c r="H33" s="63">
        <v>2.45</v>
      </c>
      <c r="I33" s="10">
        <v>5545.8</v>
      </c>
      <c r="J33" s="10">
        <v>1.07</v>
      </c>
      <c r="K33" s="10">
        <v>1.94</v>
      </c>
      <c r="L33" s="22">
        <v>6492.8</v>
      </c>
    </row>
    <row r="34" spans="1:11" s="10" customFormat="1" ht="15">
      <c r="A34" s="21" t="s">
        <v>34</v>
      </c>
      <c r="B34" s="19" t="s">
        <v>11</v>
      </c>
      <c r="C34" s="20">
        <f>F34*12</f>
        <v>0</v>
      </c>
      <c r="D34" s="62">
        <f>G34*I34</f>
        <v>114465.31</v>
      </c>
      <c r="E34" s="63">
        <f t="shared" si="0"/>
        <v>20.64</v>
      </c>
      <c r="F34" s="65"/>
      <c r="G34" s="63">
        <f>H34*12</f>
        <v>20.64</v>
      </c>
      <c r="H34" s="63">
        <v>1.72</v>
      </c>
      <c r="I34" s="10">
        <v>5545.8</v>
      </c>
      <c r="J34" s="10">
        <v>1.07</v>
      </c>
      <c r="K34" s="10">
        <v>1.36</v>
      </c>
    </row>
    <row r="35" spans="1:9" s="10" customFormat="1" ht="45">
      <c r="A35" s="21" t="s">
        <v>122</v>
      </c>
      <c r="B35" s="19" t="s">
        <v>123</v>
      </c>
      <c r="C35" s="20"/>
      <c r="D35" s="62">
        <f>3407.5*3*1.105</f>
        <v>11295.86</v>
      </c>
      <c r="E35" s="63"/>
      <c r="F35" s="65"/>
      <c r="G35" s="63">
        <f>D35/I35</f>
        <v>2.04</v>
      </c>
      <c r="H35" s="63">
        <f>G35/12</f>
        <v>0.17</v>
      </c>
      <c r="I35" s="10">
        <v>5545.8</v>
      </c>
    </row>
    <row r="36" spans="1:11" s="10" customFormat="1" ht="21" customHeight="1">
      <c r="A36" s="21" t="s">
        <v>35</v>
      </c>
      <c r="B36" s="19" t="s">
        <v>11</v>
      </c>
      <c r="C36" s="20">
        <f>F36*12</f>
        <v>0</v>
      </c>
      <c r="D36" s="62">
        <f>G36*I36</f>
        <v>131768.21</v>
      </c>
      <c r="E36" s="63">
        <f t="shared" si="0"/>
        <v>23.76</v>
      </c>
      <c r="F36" s="65"/>
      <c r="G36" s="63">
        <f>H36*12</f>
        <v>23.76</v>
      </c>
      <c r="H36" s="63">
        <v>1.98</v>
      </c>
      <c r="I36" s="10">
        <v>5545.8</v>
      </c>
      <c r="J36" s="10">
        <v>1.07</v>
      </c>
      <c r="K36" s="10">
        <v>1.57</v>
      </c>
    </row>
    <row r="37" spans="1:11" s="10" customFormat="1" ht="28.5">
      <c r="A37" s="21" t="s">
        <v>36</v>
      </c>
      <c r="B37" s="23" t="s">
        <v>37</v>
      </c>
      <c r="C37" s="20">
        <f>F37*12</f>
        <v>0</v>
      </c>
      <c r="D37" s="62">
        <f>G37*I37</f>
        <v>282170.3</v>
      </c>
      <c r="E37" s="63">
        <f t="shared" si="0"/>
        <v>50.88</v>
      </c>
      <c r="F37" s="65"/>
      <c r="G37" s="63">
        <f>H37*12</f>
        <v>50.88</v>
      </c>
      <c r="H37" s="63">
        <v>4.24</v>
      </c>
      <c r="I37" s="10">
        <v>5545.8</v>
      </c>
      <c r="J37" s="10">
        <v>1.07</v>
      </c>
      <c r="K37" s="10">
        <v>3.36</v>
      </c>
    </row>
    <row r="38" spans="1:11" s="17" customFormat="1" ht="30">
      <c r="A38" s="21" t="s">
        <v>59</v>
      </c>
      <c r="B38" s="19" t="s">
        <v>9</v>
      </c>
      <c r="C38" s="19"/>
      <c r="D38" s="62">
        <v>2042.21</v>
      </c>
      <c r="E38" s="69">
        <f t="shared" si="0"/>
        <v>0.36</v>
      </c>
      <c r="F38" s="65"/>
      <c r="G38" s="63">
        <f>D38/I38</f>
        <v>0.37</v>
      </c>
      <c r="H38" s="63">
        <f>G38/12</f>
        <v>0.03</v>
      </c>
      <c r="I38" s="10">
        <v>5545.8</v>
      </c>
      <c r="J38" s="10">
        <v>1.07</v>
      </c>
      <c r="K38" s="10">
        <v>0.02</v>
      </c>
    </row>
    <row r="39" spans="1:11" s="17" customFormat="1" ht="30" customHeight="1">
      <c r="A39" s="21" t="s">
        <v>78</v>
      </c>
      <c r="B39" s="19" t="s">
        <v>9</v>
      </c>
      <c r="C39" s="19"/>
      <c r="D39" s="62">
        <v>4084.42</v>
      </c>
      <c r="E39" s="69">
        <f t="shared" si="0"/>
        <v>0.72</v>
      </c>
      <c r="F39" s="65"/>
      <c r="G39" s="63">
        <f>D39/I39</f>
        <v>0.74</v>
      </c>
      <c r="H39" s="63">
        <f>G39/12</f>
        <v>0.06</v>
      </c>
      <c r="I39" s="10">
        <v>5545.8</v>
      </c>
      <c r="J39" s="10">
        <v>1.07</v>
      </c>
      <c r="K39" s="10">
        <v>0.02</v>
      </c>
    </row>
    <row r="40" spans="1:12" s="17" customFormat="1" ht="24" customHeight="1">
      <c r="A40" s="21" t="s">
        <v>60</v>
      </c>
      <c r="B40" s="19" t="s">
        <v>9</v>
      </c>
      <c r="C40" s="19"/>
      <c r="D40" s="62">
        <f>12896.1*I40/L40</f>
        <v>11015.15</v>
      </c>
      <c r="E40" s="69"/>
      <c r="F40" s="65"/>
      <c r="G40" s="63">
        <f>D40/I40</f>
        <v>1.99</v>
      </c>
      <c r="H40" s="63">
        <f>G40/12</f>
        <v>0.17</v>
      </c>
      <c r="I40" s="10">
        <v>5545.8</v>
      </c>
      <c r="J40" s="10">
        <v>1.07</v>
      </c>
      <c r="K40" s="10">
        <v>0.13</v>
      </c>
      <c r="L40" s="17">
        <v>6492.8</v>
      </c>
    </row>
    <row r="41" spans="1:11" s="17" customFormat="1" ht="30" hidden="1">
      <c r="A41" s="21" t="s">
        <v>61</v>
      </c>
      <c r="B41" s="19" t="s">
        <v>12</v>
      </c>
      <c r="C41" s="19"/>
      <c r="D41" s="62">
        <f>G41*I41</f>
        <v>0</v>
      </c>
      <c r="E41" s="69"/>
      <c r="F41" s="65"/>
      <c r="G41" s="63">
        <f>D41/I41</f>
        <v>1.8</v>
      </c>
      <c r="H41" s="63">
        <f>G41/12</f>
        <v>0.15</v>
      </c>
      <c r="I41" s="10">
        <v>6492.8</v>
      </c>
      <c r="J41" s="10">
        <v>1.07</v>
      </c>
      <c r="K41" s="10">
        <v>0</v>
      </c>
    </row>
    <row r="42" spans="1:11" s="17" customFormat="1" ht="30">
      <c r="A42" s="21" t="s">
        <v>23</v>
      </c>
      <c r="B42" s="19"/>
      <c r="C42" s="19">
        <f>F42*12</f>
        <v>0</v>
      </c>
      <c r="D42" s="62">
        <f>G42*I42</f>
        <v>11313.43</v>
      </c>
      <c r="E42" s="69">
        <f>H42*12</f>
        <v>2.04</v>
      </c>
      <c r="F42" s="65"/>
      <c r="G42" s="63">
        <f>H42*12</f>
        <v>2.04</v>
      </c>
      <c r="H42" s="63">
        <v>0.17</v>
      </c>
      <c r="I42" s="10">
        <v>5545.8</v>
      </c>
      <c r="J42" s="10">
        <v>1.07</v>
      </c>
      <c r="K42" s="10">
        <v>0.14</v>
      </c>
    </row>
    <row r="43" spans="1:12" s="10" customFormat="1" ht="18" customHeight="1">
      <c r="A43" s="21" t="s">
        <v>25</v>
      </c>
      <c r="B43" s="19" t="s">
        <v>26</v>
      </c>
      <c r="C43" s="19">
        <f>F43*12</f>
        <v>0</v>
      </c>
      <c r="D43" s="62">
        <f>G43*I43</f>
        <v>3992.98</v>
      </c>
      <c r="E43" s="69">
        <f>H43*12</f>
        <v>0.72</v>
      </c>
      <c r="F43" s="65"/>
      <c r="G43" s="63">
        <f>H43*12</f>
        <v>0.72</v>
      </c>
      <c r="H43" s="63">
        <v>0.06</v>
      </c>
      <c r="I43" s="10">
        <v>5545.8</v>
      </c>
      <c r="J43" s="10">
        <v>1.07</v>
      </c>
      <c r="K43" s="10">
        <v>0.03</v>
      </c>
      <c r="L43" s="10">
        <v>6492.8</v>
      </c>
    </row>
    <row r="44" spans="1:12" s="10" customFormat="1" ht="23.25" customHeight="1">
      <c r="A44" s="21" t="s">
        <v>27</v>
      </c>
      <c r="B44" s="24" t="s">
        <v>28</v>
      </c>
      <c r="C44" s="24">
        <f>F44*12</f>
        <v>0</v>
      </c>
      <c r="D44" s="62">
        <f>G44*I44</f>
        <v>2661.98</v>
      </c>
      <c r="E44" s="70">
        <f>H44*12</f>
        <v>0.48</v>
      </c>
      <c r="F44" s="71"/>
      <c r="G44" s="63">
        <f>12*H44</f>
        <v>0.48</v>
      </c>
      <c r="H44" s="63">
        <v>0.04</v>
      </c>
      <c r="I44" s="10">
        <v>5545.8</v>
      </c>
      <c r="J44" s="10">
        <v>1.07</v>
      </c>
      <c r="K44" s="10">
        <v>0.02</v>
      </c>
      <c r="L44" s="10">
        <v>6492.8</v>
      </c>
    </row>
    <row r="45" spans="1:11" s="22" customFormat="1" ht="30">
      <c r="A45" s="21" t="s">
        <v>24</v>
      </c>
      <c r="B45" s="19"/>
      <c r="C45" s="19">
        <f>F45*12</f>
        <v>0</v>
      </c>
      <c r="D45" s="62">
        <f>G45*I45</f>
        <v>3327.48</v>
      </c>
      <c r="E45" s="69">
        <f>H45*12</f>
        <v>0.6</v>
      </c>
      <c r="F45" s="65"/>
      <c r="G45" s="63">
        <f>12*H45</f>
        <v>0.6</v>
      </c>
      <c r="H45" s="63">
        <v>0.05</v>
      </c>
      <c r="I45" s="10">
        <v>5545.8</v>
      </c>
      <c r="J45" s="10">
        <v>1.07</v>
      </c>
      <c r="K45" s="10">
        <v>0.03</v>
      </c>
    </row>
    <row r="46" spans="1:11" s="22" customFormat="1" ht="15">
      <c r="A46" s="21" t="s">
        <v>43</v>
      </c>
      <c r="B46" s="19"/>
      <c r="C46" s="20"/>
      <c r="D46" s="63">
        <f>D48+D49+D51+D52+D53+D54+D55+D56+D57+D58+D50</f>
        <v>35274.94</v>
      </c>
      <c r="E46" s="63"/>
      <c r="F46" s="65"/>
      <c r="G46" s="63">
        <f>D46/I46</f>
        <v>6.36</v>
      </c>
      <c r="H46" s="63">
        <f>G46/12</f>
        <v>0.53</v>
      </c>
      <c r="I46" s="10">
        <v>5545.8</v>
      </c>
      <c r="J46" s="10">
        <v>1.07</v>
      </c>
      <c r="K46" s="10">
        <v>0.62</v>
      </c>
    </row>
    <row r="47" spans="1:11" s="17" customFormat="1" ht="15" hidden="1">
      <c r="A47" s="25"/>
      <c r="B47" s="26"/>
      <c r="C47" s="26"/>
      <c r="D47" s="55"/>
      <c r="E47" s="54"/>
      <c r="F47" s="56"/>
      <c r="G47" s="54"/>
      <c r="H47" s="54"/>
      <c r="I47" s="10"/>
      <c r="J47" s="10"/>
      <c r="K47" s="10"/>
    </row>
    <row r="48" spans="1:12" s="17" customFormat="1" ht="15">
      <c r="A48" s="25" t="s">
        <v>54</v>
      </c>
      <c r="B48" s="26" t="s">
        <v>17</v>
      </c>
      <c r="C48" s="26"/>
      <c r="D48" s="55">
        <f>434.25*I48/L48</f>
        <v>370.91</v>
      </c>
      <c r="E48" s="54"/>
      <c r="F48" s="56"/>
      <c r="G48" s="54"/>
      <c r="H48" s="54"/>
      <c r="I48" s="10">
        <v>5545.8</v>
      </c>
      <c r="J48" s="10">
        <v>1.07</v>
      </c>
      <c r="K48" s="10">
        <v>0.01</v>
      </c>
      <c r="L48" s="17">
        <v>6492.8</v>
      </c>
    </row>
    <row r="49" spans="1:12" s="17" customFormat="1" ht="15">
      <c r="A49" s="25" t="s">
        <v>18</v>
      </c>
      <c r="B49" s="26" t="s">
        <v>22</v>
      </c>
      <c r="C49" s="26">
        <f>F49*12</f>
        <v>0</v>
      </c>
      <c r="D49" s="55">
        <f>1378.44*I49/L49</f>
        <v>1177.39</v>
      </c>
      <c r="E49" s="54">
        <f>H49*12</f>
        <v>0</v>
      </c>
      <c r="F49" s="56"/>
      <c r="G49" s="54"/>
      <c r="H49" s="54"/>
      <c r="I49" s="10">
        <v>5545.8</v>
      </c>
      <c r="J49" s="10">
        <v>1.07</v>
      </c>
      <c r="K49" s="10">
        <v>0.01</v>
      </c>
      <c r="L49" s="17">
        <v>6492.8</v>
      </c>
    </row>
    <row r="50" spans="1:11" s="17" customFormat="1" ht="15">
      <c r="A50" s="25" t="s">
        <v>124</v>
      </c>
      <c r="B50" s="59" t="s">
        <v>17</v>
      </c>
      <c r="C50" s="26"/>
      <c r="D50" s="55">
        <v>2456.22</v>
      </c>
      <c r="E50" s="54"/>
      <c r="F50" s="56"/>
      <c r="G50" s="54"/>
      <c r="H50" s="54"/>
      <c r="I50" s="10">
        <v>5545.8</v>
      </c>
      <c r="J50" s="10"/>
      <c r="K50" s="10"/>
    </row>
    <row r="51" spans="1:12" s="17" customFormat="1" ht="15">
      <c r="A51" s="25" t="s">
        <v>146</v>
      </c>
      <c r="B51" s="26" t="s">
        <v>17</v>
      </c>
      <c r="C51" s="26">
        <f>F51*12</f>
        <v>0</v>
      </c>
      <c r="D51" s="55">
        <f>841.53*I51/L51</f>
        <v>718.79</v>
      </c>
      <c r="E51" s="54">
        <f>H51*12</f>
        <v>0</v>
      </c>
      <c r="F51" s="56"/>
      <c r="G51" s="54"/>
      <c r="H51" s="54"/>
      <c r="I51" s="10">
        <v>5545.8</v>
      </c>
      <c r="J51" s="10">
        <v>1.07</v>
      </c>
      <c r="K51" s="10">
        <v>0.12</v>
      </c>
      <c r="L51" s="17">
        <v>6492.8</v>
      </c>
    </row>
    <row r="52" spans="1:11" s="17" customFormat="1" ht="15">
      <c r="A52" s="25" t="s">
        <v>68</v>
      </c>
      <c r="B52" s="26" t="s">
        <v>17</v>
      </c>
      <c r="C52" s="26">
        <f>F52*12</f>
        <v>0</v>
      </c>
      <c r="D52" s="55">
        <v>2626.83</v>
      </c>
      <c r="E52" s="54">
        <f>H52*12</f>
        <v>0</v>
      </c>
      <c r="F52" s="56"/>
      <c r="G52" s="54"/>
      <c r="H52" s="54"/>
      <c r="I52" s="10">
        <v>5545.8</v>
      </c>
      <c r="J52" s="10">
        <v>1.07</v>
      </c>
      <c r="K52" s="10">
        <v>0.03</v>
      </c>
    </row>
    <row r="53" spans="1:11" s="17" customFormat="1" ht="15">
      <c r="A53" s="25" t="s">
        <v>19</v>
      </c>
      <c r="B53" s="26" t="s">
        <v>17</v>
      </c>
      <c r="C53" s="26">
        <f>F53*12</f>
        <v>0</v>
      </c>
      <c r="D53" s="55">
        <v>7807.43</v>
      </c>
      <c r="E53" s="54">
        <f>H53*12</f>
        <v>0</v>
      </c>
      <c r="F53" s="56"/>
      <c r="G53" s="54"/>
      <c r="H53" s="54"/>
      <c r="I53" s="10">
        <v>5545.8</v>
      </c>
      <c r="J53" s="10">
        <v>1.07</v>
      </c>
      <c r="K53" s="10">
        <v>0.1</v>
      </c>
    </row>
    <row r="54" spans="1:11" s="17" customFormat="1" ht="15">
      <c r="A54" s="25" t="s">
        <v>20</v>
      </c>
      <c r="B54" s="26" t="s">
        <v>17</v>
      </c>
      <c r="C54" s="26">
        <f>F54*12</f>
        <v>0</v>
      </c>
      <c r="D54" s="55">
        <v>918.95</v>
      </c>
      <c r="E54" s="54">
        <f>H54*12</f>
        <v>0</v>
      </c>
      <c r="F54" s="56"/>
      <c r="G54" s="54"/>
      <c r="H54" s="54"/>
      <c r="I54" s="10">
        <v>5545.8</v>
      </c>
      <c r="J54" s="10">
        <v>1.07</v>
      </c>
      <c r="K54" s="10">
        <v>0.01</v>
      </c>
    </row>
    <row r="55" spans="1:12" s="17" customFormat="1" ht="15">
      <c r="A55" s="25" t="s">
        <v>64</v>
      </c>
      <c r="B55" s="26" t="s">
        <v>17</v>
      </c>
      <c r="C55" s="26"/>
      <c r="D55" s="55">
        <f>1313.37*I55/L55</f>
        <v>1121.81</v>
      </c>
      <c r="E55" s="54"/>
      <c r="F55" s="56"/>
      <c r="G55" s="54"/>
      <c r="H55" s="54"/>
      <c r="I55" s="10">
        <v>5545.8</v>
      </c>
      <c r="J55" s="10">
        <v>1.07</v>
      </c>
      <c r="K55" s="10">
        <v>0.01</v>
      </c>
      <c r="L55" s="17">
        <v>6492.8</v>
      </c>
    </row>
    <row r="56" spans="1:11" s="17" customFormat="1" ht="15">
      <c r="A56" s="25" t="s">
        <v>65</v>
      </c>
      <c r="B56" s="26" t="s">
        <v>22</v>
      </c>
      <c r="C56" s="26"/>
      <c r="D56" s="55">
        <v>5253.69</v>
      </c>
      <c r="E56" s="54"/>
      <c r="F56" s="56"/>
      <c r="G56" s="54"/>
      <c r="H56" s="54"/>
      <c r="I56" s="10">
        <v>5545.8</v>
      </c>
      <c r="J56" s="10">
        <v>1.07</v>
      </c>
      <c r="K56" s="10">
        <v>0.06</v>
      </c>
    </row>
    <row r="57" spans="1:12" s="17" customFormat="1" ht="25.5">
      <c r="A57" s="25" t="s">
        <v>21</v>
      </c>
      <c r="B57" s="26" t="s">
        <v>17</v>
      </c>
      <c r="C57" s="26">
        <f>F57*12</f>
        <v>0</v>
      </c>
      <c r="D57" s="55">
        <f>5980.7*I57/L57</f>
        <v>5108.39</v>
      </c>
      <c r="E57" s="54">
        <f>H57*12</f>
        <v>0</v>
      </c>
      <c r="F57" s="56"/>
      <c r="G57" s="54"/>
      <c r="H57" s="54"/>
      <c r="I57" s="10">
        <v>5545.8</v>
      </c>
      <c r="J57" s="10">
        <v>1.07</v>
      </c>
      <c r="K57" s="10">
        <v>0.06</v>
      </c>
      <c r="L57" s="17">
        <v>6492.8</v>
      </c>
    </row>
    <row r="58" spans="1:12" s="17" customFormat="1" ht="15">
      <c r="A58" s="25" t="s">
        <v>108</v>
      </c>
      <c r="B58" s="26" t="s">
        <v>17</v>
      </c>
      <c r="C58" s="26"/>
      <c r="D58" s="55">
        <f>9031.86*I58/L58</f>
        <v>7714.53</v>
      </c>
      <c r="E58" s="54"/>
      <c r="F58" s="56"/>
      <c r="G58" s="54"/>
      <c r="H58" s="54"/>
      <c r="I58" s="10">
        <v>5545.8</v>
      </c>
      <c r="J58" s="10">
        <v>1.07</v>
      </c>
      <c r="K58" s="10">
        <v>0.01</v>
      </c>
      <c r="L58" s="17">
        <v>6492.8</v>
      </c>
    </row>
    <row r="59" spans="1:11" s="17" customFormat="1" ht="15" hidden="1">
      <c r="A59" s="25"/>
      <c r="B59" s="26"/>
      <c r="C59" s="27"/>
      <c r="D59" s="55"/>
      <c r="E59" s="72"/>
      <c r="F59" s="56"/>
      <c r="G59" s="54"/>
      <c r="H59" s="54"/>
      <c r="I59" s="10"/>
      <c r="J59" s="10"/>
      <c r="K59" s="10"/>
    </row>
    <row r="60" spans="1:11" s="17" customFormat="1" ht="15" hidden="1">
      <c r="A60" s="25"/>
      <c r="B60" s="26"/>
      <c r="C60" s="26"/>
      <c r="D60" s="55"/>
      <c r="E60" s="54"/>
      <c r="F60" s="56"/>
      <c r="G60" s="54"/>
      <c r="H60" s="54"/>
      <c r="I60" s="10"/>
      <c r="J60" s="10"/>
      <c r="K60" s="10"/>
    </row>
    <row r="61" spans="1:11" s="22" customFormat="1" ht="30">
      <c r="A61" s="21" t="s">
        <v>50</v>
      </c>
      <c r="B61" s="19"/>
      <c r="C61" s="20"/>
      <c r="D61" s="63">
        <v>0</v>
      </c>
      <c r="E61" s="63"/>
      <c r="F61" s="65"/>
      <c r="G61" s="63">
        <v>0</v>
      </c>
      <c r="H61" s="63">
        <v>0</v>
      </c>
      <c r="I61" s="10">
        <v>5545.8</v>
      </c>
      <c r="J61" s="10">
        <v>1.07</v>
      </c>
      <c r="K61" s="10">
        <v>0.08</v>
      </c>
    </row>
    <row r="62" spans="1:11" s="17" customFormat="1" ht="15" hidden="1">
      <c r="A62" s="25" t="s">
        <v>44</v>
      </c>
      <c r="B62" s="26" t="s">
        <v>69</v>
      </c>
      <c r="C62" s="26"/>
      <c r="D62" s="55">
        <f aca="true" t="shared" si="1" ref="D62:D69">G62*I62</f>
        <v>0</v>
      </c>
      <c r="E62" s="54"/>
      <c r="F62" s="56"/>
      <c r="G62" s="54">
        <f aca="true" t="shared" si="2" ref="G62:G71">H62*12</f>
        <v>0</v>
      </c>
      <c r="H62" s="54">
        <v>0</v>
      </c>
      <c r="I62" s="10">
        <v>5545.8</v>
      </c>
      <c r="J62" s="10">
        <v>1.07</v>
      </c>
      <c r="K62" s="10">
        <v>0</v>
      </c>
    </row>
    <row r="63" spans="1:11" s="17" customFormat="1" ht="25.5" hidden="1">
      <c r="A63" s="25" t="s">
        <v>45</v>
      </c>
      <c r="B63" s="26" t="s">
        <v>55</v>
      </c>
      <c r="C63" s="26"/>
      <c r="D63" s="55">
        <f t="shared" si="1"/>
        <v>0</v>
      </c>
      <c r="E63" s="54"/>
      <c r="F63" s="56"/>
      <c r="G63" s="54">
        <f t="shared" si="2"/>
        <v>0</v>
      </c>
      <c r="H63" s="54">
        <v>0</v>
      </c>
      <c r="I63" s="10">
        <v>5545.8</v>
      </c>
      <c r="J63" s="10">
        <v>1.07</v>
      </c>
      <c r="K63" s="10">
        <v>0</v>
      </c>
    </row>
    <row r="64" spans="1:11" s="17" customFormat="1" ht="15" hidden="1">
      <c r="A64" s="25" t="s">
        <v>74</v>
      </c>
      <c r="B64" s="26" t="s">
        <v>73</v>
      </c>
      <c r="C64" s="26"/>
      <c r="D64" s="55">
        <f t="shared" si="1"/>
        <v>0</v>
      </c>
      <c r="E64" s="54"/>
      <c r="F64" s="56"/>
      <c r="G64" s="54">
        <f t="shared" si="2"/>
        <v>0</v>
      </c>
      <c r="H64" s="54">
        <v>0</v>
      </c>
      <c r="I64" s="10">
        <v>5545.8</v>
      </c>
      <c r="J64" s="10">
        <v>1.07</v>
      </c>
      <c r="K64" s="10">
        <v>0</v>
      </c>
    </row>
    <row r="65" spans="1:11" s="17" customFormat="1" ht="25.5" hidden="1">
      <c r="A65" s="25" t="s">
        <v>70</v>
      </c>
      <c r="B65" s="26" t="s">
        <v>71</v>
      </c>
      <c r="C65" s="26"/>
      <c r="D65" s="55">
        <f t="shared" si="1"/>
        <v>0</v>
      </c>
      <c r="E65" s="54"/>
      <c r="F65" s="56"/>
      <c r="G65" s="54">
        <f t="shared" si="2"/>
        <v>0</v>
      </c>
      <c r="H65" s="54">
        <v>0</v>
      </c>
      <c r="I65" s="10">
        <v>5545.8</v>
      </c>
      <c r="J65" s="10">
        <v>1.07</v>
      </c>
      <c r="K65" s="10">
        <v>0</v>
      </c>
    </row>
    <row r="66" spans="1:11" s="17" customFormat="1" ht="15" hidden="1">
      <c r="A66" s="25" t="s">
        <v>46</v>
      </c>
      <c r="B66" s="26" t="s">
        <v>72</v>
      </c>
      <c r="C66" s="26"/>
      <c r="D66" s="55">
        <f t="shared" si="1"/>
        <v>0</v>
      </c>
      <c r="E66" s="54"/>
      <c r="F66" s="56"/>
      <c r="G66" s="54">
        <f t="shared" si="2"/>
        <v>0</v>
      </c>
      <c r="H66" s="54">
        <v>0</v>
      </c>
      <c r="I66" s="10">
        <v>5545.8</v>
      </c>
      <c r="J66" s="10">
        <v>1.07</v>
      </c>
      <c r="K66" s="10">
        <v>0</v>
      </c>
    </row>
    <row r="67" spans="1:11" s="17" customFormat="1" ht="15" hidden="1">
      <c r="A67" s="25" t="s">
        <v>57</v>
      </c>
      <c r="B67" s="26" t="s">
        <v>73</v>
      </c>
      <c r="C67" s="26"/>
      <c r="D67" s="55">
        <f t="shared" si="1"/>
        <v>0</v>
      </c>
      <c r="E67" s="54"/>
      <c r="F67" s="56"/>
      <c r="G67" s="54">
        <f t="shared" si="2"/>
        <v>0</v>
      </c>
      <c r="H67" s="54">
        <v>0</v>
      </c>
      <c r="I67" s="10">
        <v>5545.8</v>
      </c>
      <c r="J67" s="10">
        <v>1.07</v>
      </c>
      <c r="K67" s="10">
        <v>0</v>
      </c>
    </row>
    <row r="68" spans="1:11" s="17" customFormat="1" ht="15" hidden="1">
      <c r="A68" s="25" t="s">
        <v>58</v>
      </c>
      <c r="B68" s="26" t="s">
        <v>17</v>
      </c>
      <c r="C68" s="26"/>
      <c r="D68" s="55">
        <f t="shared" si="1"/>
        <v>0</v>
      </c>
      <c r="E68" s="54"/>
      <c r="F68" s="56"/>
      <c r="G68" s="54">
        <f t="shared" si="2"/>
        <v>0</v>
      </c>
      <c r="H68" s="54">
        <v>0</v>
      </c>
      <c r="I68" s="10">
        <v>5545.8</v>
      </c>
      <c r="J68" s="10">
        <v>1.07</v>
      </c>
      <c r="K68" s="10">
        <v>0</v>
      </c>
    </row>
    <row r="69" spans="1:11" s="17" customFormat="1" ht="25.5" hidden="1">
      <c r="A69" s="25" t="s">
        <v>56</v>
      </c>
      <c r="B69" s="26" t="s">
        <v>17</v>
      </c>
      <c r="C69" s="26"/>
      <c r="D69" s="55">
        <f t="shared" si="1"/>
        <v>0</v>
      </c>
      <c r="E69" s="54"/>
      <c r="F69" s="56"/>
      <c r="G69" s="54">
        <f t="shared" si="2"/>
        <v>0</v>
      </c>
      <c r="H69" s="54">
        <v>0</v>
      </c>
      <c r="I69" s="10">
        <v>5545.8</v>
      </c>
      <c r="J69" s="10">
        <v>1.07</v>
      </c>
      <c r="K69" s="10">
        <v>0</v>
      </c>
    </row>
    <row r="70" spans="1:11" s="17" customFormat="1" ht="15" hidden="1">
      <c r="A70" s="25" t="s">
        <v>67</v>
      </c>
      <c r="B70" s="26" t="s">
        <v>9</v>
      </c>
      <c r="C70" s="26"/>
      <c r="D70" s="55">
        <f>G70*I70</f>
        <v>0</v>
      </c>
      <c r="E70" s="54"/>
      <c r="F70" s="56"/>
      <c r="G70" s="54">
        <f t="shared" si="2"/>
        <v>0</v>
      </c>
      <c r="H70" s="54">
        <v>0</v>
      </c>
      <c r="I70" s="10">
        <v>5545.8</v>
      </c>
      <c r="J70" s="10">
        <v>1.07</v>
      </c>
      <c r="K70" s="10">
        <v>0</v>
      </c>
    </row>
    <row r="71" spans="1:11" s="17" customFormat="1" ht="15" hidden="1">
      <c r="A71" s="25" t="s">
        <v>66</v>
      </c>
      <c r="B71" s="26" t="s">
        <v>9</v>
      </c>
      <c r="C71" s="27"/>
      <c r="D71" s="55">
        <f>G71*I71</f>
        <v>0</v>
      </c>
      <c r="E71" s="54"/>
      <c r="F71" s="56"/>
      <c r="G71" s="54">
        <f t="shared" si="2"/>
        <v>0</v>
      </c>
      <c r="H71" s="54">
        <v>0</v>
      </c>
      <c r="I71" s="10">
        <v>5545.8</v>
      </c>
      <c r="J71" s="10">
        <v>1.07</v>
      </c>
      <c r="K71" s="10">
        <v>0</v>
      </c>
    </row>
    <row r="72" spans="1:11" s="43" customFormat="1" ht="15.75" customHeight="1" hidden="1">
      <c r="A72" s="25"/>
      <c r="B72" s="42"/>
      <c r="C72" s="42"/>
      <c r="D72" s="55"/>
      <c r="E72" s="54"/>
      <c r="F72" s="56"/>
      <c r="G72" s="54"/>
      <c r="H72" s="54"/>
      <c r="I72" s="10"/>
      <c r="J72" s="10"/>
      <c r="K72" s="10"/>
    </row>
    <row r="73" spans="1:11" s="17" customFormat="1" ht="30">
      <c r="A73" s="21" t="s">
        <v>51</v>
      </c>
      <c r="B73" s="26"/>
      <c r="C73" s="26"/>
      <c r="D73" s="63">
        <v>0</v>
      </c>
      <c r="E73" s="54"/>
      <c r="F73" s="56"/>
      <c r="G73" s="63">
        <f>D73/I73</f>
        <v>0</v>
      </c>
      <c r="H73" s="63">
        <f>G73/12</f>
        <v>0</v>
      </c>
      <c r="I73" s="10">
        <v>5545.8</v>
      </c>
      <c r="J73" s="10">
        <v>1.07</v>
      </c>
      <c r="K73" s="10">
        <v>0.05</v>
      </c>
    </row>
    <row r="74" spans="1:11" s="17" customFormat="1" ht="15" hidden="1">
      <c r="A74" s="25"/>
      <c r="B74" s="26"/>
      <c r="C74" s="26"/>
      <c r="D74" s="55"/>
      <c r="E74" s="54"/>
      <c r="F74" s="56"/>
      <c r="G74" s="54"/>
      <c r="H74" s="54"/>
      <c r="I74" s="10"/>
      <c r="J74" s="10"/>
      <c r="K74" s="10"/>
    </row>
    <row r="75" spans="1:11" s="17" customFormat="1" ht="15">
      <c r="A75" s="21" t="s">
        <v>52</v>
      </c>
      <c r="B75" s="26"/>
      <c r="C75" s="26"/>
      <c r="D75" s="63">
        <f>D76+D77+D78+D79+D80</f>
        <v>53497.95</v>
      </c>
      <c r="E75" s="54"/>
      <c r="F75" s="56"/>
      <c r="G75" s="63">
        <f>D75/I75</f>
        <v>9.65</v>
      </c>
      <c r="H75" s="63">
        <f>G75/12</f>
        <v>0.8</v>
      </c>
      <c r="I75" s="10">
        <v>5545.8</v>
      </c>
      <c r="J75" s="10">
        <v>1.07</v>
      </c>
      <c r="K75" s="10">
        <v>0.24</v>
      </c>
    </row>
    <row r="76" spans="1:11" s="17" customFormat="1" ht="15">
      <c r="A76" s="25" t="s">
        <v>47</v>
      </c>
      <c r="B76" s="26" t="s">
        <v>9</v>
      </c>
      <c r="C76" s="26"/>
      <c r="D76" s="55">
        <v>1220.4</v>
      </c>
      <c r="E76" s="54"/>
      <c r="F76" s="56"/>
      <c r="G76" s="54"/>
      <c r="H76" s="54"/>
      <c r="I76" s="10">
        <v>5545.8</v>
      </c>
      <c r="J76" s="10">
        <v>1.07</v>
      </c>
      <c r="K76" s="10">
        <v>0.01</v>
      </c>
    </row>
    <row r="77" spans="1:11" s="17" customFormat="1" ht="15">
      <c r="A77" s="25" t="s">
        <v>79</v>
      </c>
      <c r="B77" s="26" t="s">
        <v>17</v>
      </c>
      <c r="C77" s="26"/>
      <c r="D77" s="55">
        <v>13830.58</v>
      </c>
      <c r="E77" s="54"/>
      <c r="F77" s="56"/>
      <c r="G77" s="54"/>
      <c r="H77" s="54"/>
      <c r="I77" s="10">
        <v>5545.8</v>
      </c>
      <c r="J77" s="10">
        <v>1.07</v>
      </c>
      <c r="K77" s="10">
        <v>0.16</v>
      </c>
    </row>
    <row r="78" spans="1:12" s="17" customFormat="1" ht="15">
      <c r="A78" s="25" t="s">
        <v>48</v>
      </c>
      <c r="B78" s="26" t="s">
        <v>17</v>
      </c>
      <c r="C78" s="26"/>
      <c r="D78" s="55">
        <f>915.28*I78/L78</f>
        <v>781.78</v>
      </c>
      <c r="E78" s="54"/>
      <c r="F78" s="56"/>
      <c r="G78" s="54"/>
      <c r="H78" s="54"/>
      <c r="I78" s="10">
        <v>5545.8</v>
      </c>
      <c r="J78" s="10">
        <v>1.07</v>
      </c>
      <c r="K78" s="10">
        <v>0.01</v>
      </c>
      <c r="L78" s="17">
        <v>6492.8</v>
      </c>
    </row>
    <row r="79" spans="1:11" s="17" customFormat="1" ht="25.5">
      <c r="A79" s="25" t="s">
        <v>77</v>
      </c>
      <c r="B79" s="26" t="s">
        <v>12</v>
      </c>
      <c r="C79" s="26"/>
      <c r="D79" s="55">
        <v>4607.25</v>
      </c>
      <c r="E79" s="54"/>
      <c r="F79" s="56"/>
      <c r="G79" s="54"/>
      <c r="H79" s="54"/>
      <c r="I79" s="10">
        <v>5545.8</v>
      </c>
      <c r="J79" s="10">
        <v>1.07</v>
      </c>
      <c r="K79" s="10">
        <v>0.05</v>
      </c>
    </row>
    <row r="80" spans="1:11" s="17" customFormat="1" ht="15">
      <c r="A80" s="25" t="s">
        <v>147</v>
      </c>
      <c r="B80" s="59" t="s">
        <v>126</v>
      </c>
      <c r="C80" s="26"/>
      <c r="D80" s="86">
        <v>33057.94</v>
      </c>
      <c r="E80" s="54"/>
      <c r="F80" s="56"/>
      <c r="G80" s="72"/>
      <c r="H80" s="72"/>
      <c r="I80" s="10">
        <v>5545.8</v>
      </c>
      <c r="J80" s="10"/>
      <c r="K80" s="10"/>
    </row>
    <row r="81" spans="1:11" s="17" customFormat="1" ht="15">
      <c r="A81" s="21" t="s">
        <v>53</v>
      </c>
      <c r="B81" s="26"/>
      <c r="C81" s="26"/>
      <c r="D81" s="63">
        <f>D82</f>
        <v>1098.16</v>
      </c>
      <c r="E81" s="54"/>
      <c r="F81" s="56"/>
      <c r="G81" s="63">
        <f>D81/I81</f>
        <v>0.2</v>
      </c>
      <c r="H81" s="63">
        <f>G81/12</f>
        <v>0.02</v>
      </c>
      <c r="I81" s="10">
        <v>5545.8</v>
      </c>
      <c r="J81" s="10">
        <v>1.07</v>
      </c>
      <c r="K81" s="10">
        <v>0.11</v>
      </c>
    </row>
    <row r="82" spans="1:11" s="17" customFormat="1" ht="15">
      <c r="A82" s="25" t="s">
        <v>49</v>
      </c>
      <c r="B82" s="26" t="s">
        <v>17</v>
      </c>
      <c r="C82" s="26"/>
      <c r="D82" s="55">
        <v>1098.16</v>
      </c>
      <c r="E82" s="54"/>
      <c r="F82" s="56"/>
      <c r="G82" s="54"/>
      <c r="H82" s="54"/>
      <c r="I82" s="10">
        <v>5545.8</v>
      </c>
      <c r="J82" s="10">
        <v>1.07</v>
      </c>
      <c r="K82" s="10">
        <v>0.01</v>
      </c>
    </row>
    <row r="83" spans="1:11" s="10" customFormat="1" ht="15">
      <c r="A83" s="21" t="s">
        <v>63</v>
      </c>
      <c r="B83" s="19"/>
      <c r="C83" s="20"/>
      <c r="D83" s="63">
        <f>D84</f>
        <v>24195.36</v>
      </c>
      <c r="E83" s="63"/>
      <c r="F83" s="65"/>
      <c r="G83" s="63">
        <f>D83/I83</f>
        <v>4.36</v>
      </c>
      <c r="H83" s="63">
        <f>G83/12</f>
        <v>0.36</v>
      </c>
      <c r="I83" s="10">
        <v>5545.8</v>
      </c>
      <c r="J83" s="10">
        <v>1.07</v>
      </c>
      <c r="K83" s="10">
        <v>0.64</v>
      </c>
    </row>
    <row r="84" spans="1:11" s="17" customFormat="1" ht="15">
      <c r="A84" s="25" t="s">
        <v>75</v>
      </c>
      <c r="B84" s="59" t="s">
        <v>22</v>
      </c>
      <c r="C84" s="26">
        <f>F84*12</f>
        <v>0</v>
      </c>
      <c r="D84" s="55">
        <v>24195.36</v>
      </c>
      <c r="E84" s="54">
        <f>H84*12</f>
        <v>0</v>
      </c>
      <c r="F84" s="56"/>
      <c r="G84" s="54"/>
      <c r="H84" s="54"/>
      <c r="I84" s="10">
        <v>5545.8</v>
      </c>
      <c r="J84" s="10">
        <v>1.07</v>
      </c>
      <c r="K84" s="10">
        <v>0.62</v>
      </c>
    </row>
    <row r="85" spans="1:11" s="10" customFormat="1" ht="15">
      <c r="A85" s="21" t="s">
        <v>62</v>
      </c>
      <c r="B85" s="19"/>
      <c r="C85" s="20"/>
      <c r="D85" s="63">
        <f>D86</f>
        <v>3661.02</v>
      </c>
      <c r="E85" s="63"/>
      <c r="F85" s="65"/>
      <c r="G85" s="63">
        <f>D85/I85</f>
        <v>0.66</v>
      </c>
      <c r="H85" s="63">
        <f>G85/12</f>
        <v>0.06</v>
      </c>
      <c r="I85" s="10">
        <v>5545.8</v>
      </c>
      <c r="J85" s="10">
        <v>1.07</v>
      </c>
      <c r="K85" s="10">
        <v>0.16</v>
      </c>
    </row>
    <row r="86" spans="1:11" s="17" customFormat="1" ht="15">
      <c r="A86" s="25" t="s">
        <v>127</v>
      </c>
      <c r="B86" s="26" t="s">
        <v>69</v>
      </c>
      <c r="C86" s="26"/>
      <c r="D86" s="55">
        <v>3661.02</v>
      </c>
      <c r="E86" s="54"/>
      <c r="F86" s="56"/>
      <c r="G86" s="54"/>
      <c r="H86" s="54"/>
      <c r="I86" s="10">
        <v>5545.8</v>
      </c>
      <c r="J86" s="10">
        <v>1.07</v>
      </c>
      <c r="K86" s="10">
        <v>0.04</v>
      </c>
    </row>
    <row r="87" spans="1:11" s="17" customFormat="1" ht="25.5" customHeight="1" hidden="1">
      <c r="A87" s="25" t="s">
        <v>76</v>
      </c>
      <c r="B87" s="26" t="s">
        <v>17</v>
      </c>
      <c r="C87" s="26"/>
      <c r="D87" s="55">
        <f>G87*I87</f>
        <v>0</v>
      </c>
      <c r="E87" s="54"/>
      <c r="F87" s="56"/>
      <c r="G87" s="54">
        <f>H87*12</f>
        <v>0</v>
      </c>
      <c r="H87" s="54">
        <v>0</v>
      </c>
      <c r="I87" s="10">
        <v>5545.8</v>
      </c>
      <c r="J87" s="10">
        <v>1.07</v>
      </c>
      <c r="K87" s="10">
        <v>0</v>
      </c>
    </row>
    <row r="88" spans="1:11" s="10" customFormat="1" ht="36.75" customHeight="1" thickBot="1">
      <c r="A88" s="28" t="s">
        <v>150</v>
      </c>
      <c r="B88" s="60" t="s">
        <v>12</v>
      </c>
      <c r="C88" s="19">
        <f>F88*12</f>
        <v>0</v>
      </c>
      <c r="D88" s="69">
        <f>G88*I88</f>
        <v>45253.73</v>
      </c>
      <c r="E88" s="69">
        <f>H88*12</f>
        <v>8.16</v>
      </c>
      <c r="F88" s="69"/>
      <c r="G88" s="69">
        <f>H88*12</f>
        <v>8.16</v>
      </c>
      <c r="H88" s="69">
        <f>0.45+0.11+0.12</f>
        <v>0.68</v>
      </c>
      <c r="I88" s="10">
        <v>5545.8</v>
      </c>
      <c r="J88" s="10">
        <v>1.07</v>
      </c>
      <c r="K88" s="10">
        <v>0.3</v>
      </c>
    </row>
    <row r="89" spans="1:11" s="10" customFormat="1" ht="19.5" hidden="1" thickBot="1">
      <c r="A89" s="28" t="s">
        <v>38</v>
      </c>
      <c r="B89" s="19"/>
      <c r="C89" s="19">
        <f>F89*12</f>
        <v>0</v>
      </c>
      <c r="D89" s="69"/>
      <c r="E89" s="69"/>
      <c r="F89" s="69"/>
      <c r="G89" s="69"/>
      <c r="H89" s="65"/>
      <c r="I89" s="10">
        <v>5545.8</v>
      </c>
      <c r="J89" s="10">
        <v>1.07</v>
      </c>
      <c r="K89" s="10">
        <v>0</v>
      </c>
    </row>
    <row r="90" spans="1:11" s="17" customFormat="1" ht="15.75" hidden="1" thickBot="1">
      <c r="A90" s="25" t="s">
        <v>80</v>
      </c>
      <c r="B90" s="26"/>
      <c r="C90" s="26"/>
      <c r="D90" s="54"/>
      <c r="E90" s="54"/>
      <c r="F90" s="54"/>
      <c r="G90" s="54"/>
      <c r="H90" s="56"/>
      <c r="I90" s="10">
        <v>5545.8</v>
      </c>
      <c r="J90" s="10">
        <v>1.07</v>
      </c>
      <c r="K90" s="10">
        <v>0</v>
      </c>
    </row>
    <row r="91" spans="1:11" s="17" customFormat="1" ht="15.75" hidden="1" thickBot="1">
      <c r="A91" s="25" t="s">
        <v>81</v>
      </c>
      <c r="B91" s="26"/>
      <c r="C91" s="26"/>
      <c r="D91" s="54"/>
      <c r="E91" s="54"/>
      <c r="F91" s="54"/>
      <c r="G91" s="54"/>
      <c r="H91" s="56"/>
      <c r="I91" s="10">
        <v>5545.8</v>
      </c>
      <c r="J91" s="10">
        <v>1.07</v>
      </c>
      <c r="K91" s="10">
        <v>0</v>
      </c>
    </row>
    <row r="92" spans="1:11" s="17" customFormat="1" ht="15.75" hidden="1" thickBot="1">
      <c r="A92" s="25" t="s">
        <v>82</v>
      </c>
      <c r="B92" s="26"/>
      <c r="C92" s="26"/>
      <c r="D92" s="54"/>
      <c r="E92" s="54"/>
      <c r="F92" s="54"/>
      <c r="G92" s="54"/>
      <c r="H92" s="56"/>
      <c r="I92" s="10">
        <v>5545.8</v>
      </c>
      <c r="J92" s="10">
        <v>1.07</v>
      </c>
      <c r="K92" s="10">
        <v>0</v>
      </c>
    </row>
    <row r="93" spans="1:11" s="17" customFormat="1" ht="15.75" hidden="1" thickBot="1">
      <c r="A93" s="25" t="s">
        <v>83</v>
      </c>
      <c r="B93" s="26"/>
      <c r="C93" s="26"/>
      <c r="D93" s="54"/>
      <c r="E93" s="54"/>
      <c r="F93" s="54"/>
      <c r="G93" s="54"/>
      <c r="H93" s="56"/>
      <c r="I93" s="10">
        <v>5545.8</v>
      </c>
      <c r="J93" s="10">
        <v>1.07</v>
      </c>
      <c r="K93" s="10">
        <v>0</v>
      </c>
    </row>
    <row r="94" spans="1:11" s="17" customFormat="1" ht="15.75" hidden="1" thickBot="1">
      <c r="A94" s="25" t="s">
        <v>84</v>
      </c>
      <c r="B94" s="26"/>
      <c r="C94" s="26"/>
      <c r="D94" s="54"/>
      <c r="E94" s="54"/>
      <c r="F94" s="54"/>
      <c r="G94" s="54"/>
      <c r="H94" s="56"/>
      <c r="I94" s="10">
        <v>5545.8</v>
      </c>
      <c r="J94" s="10">
        <v>1.07</v>
      </c>
      <c r="K94" s="10">
        <v>0</v>
      </c>
    </row>
    <row r="95" spans="1:11" s="17" customFormat="1" ht="15.75" hidden="1" thickBot="1">
      <c r="A95" s="25" t="s">
        <v>85</v>
      </c>
      <c r="B95" s="26"/>
      <c r="C95" s="26"/>
      <c r="D95" s="54"/>
      <c r="E95" s="54"/>
      <c r="F95" s="54"/>
      <c r="G95" s="54"/>
      <c r="H95" s="56"/>
      <c r="I95" s="10">
        <v>5545.8</v>
      </c>
      <c r="J95" s="10">
        <v>1.07</v>
      </c>
      <c r="K95" s="10">
        <v>0</v>
      </c>
    </row>
    <row r="96" spans="1:11" s="17" customFormat="1" ht="15.75" hidden="1" thickBot="1">
      <c r="A96" s="25" t="s">
        <v>86</v>
      </c>
      <c r="B96" s="26"/>
      <c r="C96" s="26"/>
      <c r="D96" s="54"/>
      <c r="E96" s="54"/>
      <c r="F96" s="54"/>
      <c r="G96" s="54"/>
      <c r="H96" s="56"/>
      <c r="I96" s="10">
        <v>5545.8</v>
      </c>
      <c r="J96" s="10">
        <v>1.07</v>
      </c>
      <c r="K96" s="10">
        <v>0</v>
      </c>
    </row>
    <row r="97" spans="1:11" s="17" customFormat="1" ht="19.5" thickBot="1">
      <c r="A97" s="51" t="s">
        <v>113</v>
      </c>
      <c r="B97" s="52" t="s">
        <v>11</v>
      </c>
      <c r="C97" s="61"/>
      <c r="D97" s="73">
        <f>G97*I97</f>
        <v>115130.81</v>
      </c>
      <c r="E97" s="73"/>
      <c r="F97" s="73"/>
      <c r="G97" s="73">
        <f>12*H97</f>
        <v>20.76</v>
      </c>
      <c r="H97" s="74">
        <v>1.73</v>
      </c>
      <c r="I97" s="10">
        <v>5545.8</v>
      </c>
      <c r="J97" s="10"/>
      <c r="K97" s="10"/>
    </row>
    <row r="98" spans="1:8" s="10" customFormat="1" ht="19.5" thickBot="1">
      <c r="A98" s="44" t="s">
        <v>39</v>
      </c>
      <c r="B98" s="8"/>
      <c r="C98" s="8">
        <f>F98*12</f>
        <v>0</v>
      </c>
      <c r="D98" s="75">
        <f>D97+D88+D85+D83+D81+D75+D73+D61+D46+D45+D44+D43+D42+D40+D39+D38+D37+D36+D35+D34+D33+D32+D23+D15</f>
        <v>1447209.75</v>
      </c>
      <c r="E98" s="75">
        <f>E97+E88+E85+E83+E81+E75+E73+E61+E46+E45+E44+E43+E42+E40+E39+E38+E37+E36+E35+E34+E33+E32+E23+E15</f>
        <v>214.92</v>
      </c>
      <c r="F98" s="75">
        <f>F97+F88+F85+F83+F81+F75+F73+F61+F46+F45+F44+F43+F42+F40+F39+F38+F37+F36+F35+F34+F33+F32+F23+F15</f>
        <v>0</v>
      </c>
      <c r="G98" s="75">
        <f>G97+G88+G85+G83+G81+G75+G73+G61+G46+G45+G44+G43+G42+G40+G39+G38+G37+G36+G35+G34+G33+G32+G23+G15</f>
        <v>260.97</v>
      </c>
      <c r="H98" s="75">
        <f>H97+H88+H85+H83+H81+H75+H73+H61+H46+H45+H44+H43+H42+H40+H39+H38+H37+H36+H35+H34+H33+H32+H23+H15</f>
        <v>21.75</v>
      </c>
    </row>
    <row r="99" spans="1:8" s="33" customFormat="1" ht="20.25" hidden="1" thickBot="1">
      <c r="A99" s="29" t="s">
        <v>29</v>
      </c>
      <c r="B99" s="30" t="s">
        <v>11</v>
      </c>
      <c r="C99" s="30" t="s">
        <v>30</v>
      </c>
      <c r="D99" s="76"/>
      <c r="E99" s="77" t="s">
        <v>30</v>
      </c>
      <c r="F99" s="78"/>
      <c r="G99" s="77" t="s">
        <v>30</v>
      </c>
      <c r="H99" s="78"/>
    </row>
    <row r="100" spans="1:8" s="35" customFormat="1" ht="12.75">
      <c r="A100" s="34"/>
      <c r="D100" s="79"/>
      <c r="E100" s="79"/>
      <c r="F100" s="79"/>
      <c r="G100" s="79"/>
      <c r="H100" s="79"/>
    </row>
    <row r="101" spans="1:8" s="39" customFormat="1" ht="18.75">
      <c r="A101" s="36"/>
      <c r="B101" s="37"/>
      <c r="C101" s="38"/>
      <c r="D101" s="80"/>
      <c r="E101" s="80"/>
      <c r="F101" s="80"/>
      <c r="G101" s="80"/>
      <c r="H101" s="80"/>
    </row>
    <row r="102" spans="1:8" s="39" customFormat="1" ht="19.5" thickBot="1">
      <c r="A102" s="36"/>
      <c r="B102" s="37"/>
      <c r="C102" s="38"/>
      <c r="D102" s="80"/>
      <c r="E102" s="80"/>
      <c r="F102" s="80"/>
      <c r="G102" s="80"/>
      <c r="H102" s="80"/>
    </row>
    <row r="103" spans="1:9" s="10" customFormat="1" ht="19.5" thickBot="1">
      <c r="A103" s="29" t="s">
        <v>88</v>
      </c>
      <c r="B103" s="8"/>
      <c r="C103" s="8">
        <f>F103*12</f>
        <v>0</v>
      </c>
      <c r="D103" s="81">
        <f>D104+D105+D106+D107+D108+D109</f>
        <v>281496.66</v>
      </c>
      <c r="E103" s="81">
        <f>E104+E105+E106+E107+E108+E109</f>
        <v>0</v>
      </c>
      <c r="F103" s="81">
        <f>F104+F105+F106+F107+F108+F109</f>
        <v>0</v>
      </c>
      <c r="G103" s="81">
        <f>G104+G105+G106+G107+G108+G109</f>
        <v>50.76</v>
      </c>
      <c r="H103" s="81">
        <f>H104+H105+H106+H107+H108+H109</f>
        <v>4.23</v>
      </c>
      <c r="I103" s="10">
        <v>5545.8</v>
      </c>
    </row>
    <row r="104" spans="1:9" s="84" customFormat="1" ht="18.75" customHeight="1">
      <c r="A104" s="82" t="s">
        <v>137</v>
      </c>
      <c r="B104" s="54"/>
      <c r="C104" s="54"/>
      <c r="D104" s="55">
        <v>181076.27</v>
      </c>
      <c r="E104" s="54"/>
      <c r="F104" s="56"/>
      <c r="G104" s="54">
        <f aca="true" t="shared" si="3" ref="G104:G109">D104/I104</f>
        <v>32.65</v>
      </c>
      <c r="H104" s="56">
        <f aca="true" t="shared" si="4" ref="H104:H109">G104/12</f>
        <v>2.72</v>
      </c>
      <c r="I104" s="83">
        <v>5545.8</v>
      </c>
    </row>
    <row r="105" spans="1:9" s="84" customFormat="1" ht="15">
      <c r="A105" s="82" t="s">
        <v>138</v>
      </c>
      <c r="B105" s="54"/>
      <c r="C105" s="54"/>
      <c r="D105" s="55">
        <v>33951.92</v>
      </c>
      <c r="E105" s="54"/>
      <c r="F105" s="56"/>
      <c r="G105" s="54">
        <f t="shared" si="3"/>
        <v>6.12</v>
      </c>
      <c r="H105" s="56">
        <f t="shared" si="4"/>
        <v>0.51</v>
      </c>
      <c r="I105" s="83">
        <v>5545.8</v>
      </c>
    </row>
    <row r="106" spans="1:9" s="84" customFormat="1" ht="15">
      <c r="A106" s="82" t="s">
        <v>140</v>
      </c>
      <c r="B106" s="54"/>
      <c r="C106" s="54"/>
      <c r="D106" s="55">
        <v>7295</v>
      </c>
      <c r="E106" s="54"/>
      <c r="F106" s="56"/>
      <c r="G106" s="54">
        <f t="shared" si="3"/>
        <v>1.32</v>
      </c>
      <c r="H106" s="56">
        <f t="shared" si="4"/>
        <v>0.11</v>
      </c>
      <c r="I106" s="83">
        <v>5545.8</v>
      </c>
    </row>
    <row r="107" spans="1:12" s="84" customFormat="1" ht="15">
      <c r="A107" s="82" t="s">
        <v>141</v>
      </c>
      <c r="B107" s="54"/>
      <c r="C107" s="54"/>
      <c r="D107" s="55">
        <v>46040.39</v>
      </c>
      <c r="E107" s="54"/>
      <c r="F107" s="56"/>
      <c r="G107" s="54">
        <f t="shared" si="3"/>
        <v>8.3</v>
      </c>
      <c r="H107" s="56">
        <f t="shared" si="4"/>
        <v>0.69</v>
      </c>
      <c r="I107" s="83">
        <v>5545.8</v>
      </c>
      <c r="L107" s="85"/>
    </row>
    <row r="108" spans="1:12" s="84" customFormat="1" ht="15">
      <c r="A108" s="82" t="s">
        <v>143</v>
      </c>
      <c r="B108" s="54"/>
      <c r="C108" s="54"/>
      <c r="D108" s="55">
        <v>761.71</v>
      </c>
      <c r="E108" s="54"/>
      <c r="F108" s="56"/>
      <c r="G108" s="54">
        <f t="shared" si="3"/>
        <v>0.14</v>
      </c>
      <c r="H108" s="56">
        <f t="shared" si="4"/>
        <v>0.01</v>
      </c>
      <c r="I108" s="83">
        <v>5545.8</v>
      </c>
      <c r="L108" s="85"/>
    </row>
    <row r="109" spans="1:9" s="84" customFormat="1" ht="15">
      <c r="A109" s="82" t="s">
        <v>151</v>
      </c>
      <c r="B109" s="54"/>
      <c r="C109" s="54"/>
      <c r="D109" s="55">
        <v>12371.37</v>
      </c>
      <c r="E109" s="54"/>
      <c r="F109" s="56"/>
      <c r="G109" s="54">
        <f t="shared" si="3"/>
        <v>2.23</v>
      </c>
      <c r="H109" s="56">
        <f t="shared" si="4"/>
        <v>0.19</v>
      </c>
      <c r="I109" s="83">
        <v>5545.8</v>
      </c>
    </row>
    <row r="110" spans="1:8" s="39" customFormat="1" ht="18.75">
      <c r="A110" s="36"/>
      <c r="B110" s="37"/>
      <c r="C110" s="38"/>
      <c r="D110" s="38"/>
      <c r="E110" s="38"/>
      <c r="F110" s="38"/>
      <c r="G110" s="38"/>
      <c r="H110" s="38"/>
    </row>
    <row r="111" spans="1:8" s="39" customFormat="1" ht="19.5" thickBot="1">
      <c r="A111" s="36"/>
      <c r="B111" s="37"/>
      <c r="C111" s="38"/>
      <c r="D111" s="38"/>
      <c r="E111" s="38"/>
      <c r="F111" s="38"/>
      <c r="G111" s="38"/>
      <c r="H111" s="38"/>
    </row>
    <row r="112" spans="1:8" s="47" customFormat="1" ht="19.5" thickBot="1">
      <c r="A112" s="44" t="s">
        <v>90</v>
      </c>
      <c r="B112" s="45"/>
      <c r="C112" s="46"/>
      <c r="D112" s="46">
        <f>D98+D103</f>
        <v>1728706.41</v>
      </c>
      <c r="E112" s="46">
        <f>E98+E103</f>
        <v>214.92</v>
      </c>
      <c r="F112" s="46">
        <f>F98+F103</f>
        <v>0</v>
      </c>
      <c r="G112" s="46">
        <f>G98+G103</f>
        <v>311.73</v>
      </c>
      <c r="H112" s="46">
        <f>H98+H103</f>
        <v>25.98</v>
      </c>
    </row>
    <row r="113" spans="1:8" s="39" customFormat="1" ht="18.75">
      <c r="A113" s="36"/>
      <c r="B113" s="37"/>
      <c r="C113" s="38"/>
      <c r="D113" s="38"/>
      <c r="E113" s="38"/>
      <c r="F113" s="38"/>
      <c r="G113" s="38"/>
      <c r="H113" s="38"/>
    </row>
    <row r="114" spans="1:8" s="33" customFormat="1" ht="19.5">
      <c r="A114" s="40"/>
      <c r="B114" s="41"/>
      <c r="C114" s="41"/>
      <c r="D114" s="41"/>
      <c r="E114" s="41"/>
      <c r="F114" s="41"/>
      <c r="G114" s="41"/>
      <c r="H114" s="41"/>
    </row>
    <row r="115" spans="1:6" s="35" customFormat="1" ht="14.25">
      <c r="A115" s="107" t="s">
        <v>31</v>
      </c>
      <c r="B115" s="107"/>
      <c r="C115" s="107"/>
      <c r="D115" s="107"/>
      <c r="E115" s="107"/>
      <c r="F115" s="107"/>
    </row>
    <row r="116" s="35" customFormat="1" ht="12.75"/>
    <row r="117" s="35" customFormat="1" ht="12.75">
      <c r="A117" s="34" t="s">
        <v>32</v>
      </c>
    </row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5:F1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zoomScalePageLayoutView="0" workbookViewId="0" topLeftCell="A18">
      <selection activeCell="A1" sqref="A1:H59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/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148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132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5" customFormat="1" ht="17.25" customHeight="1">
      <c r="A11" s="97" t="s">
        <v>116</v>
      </c>
      <c r="B11" s="97"/>
      <c r="C11" s="97"/>
      <c r="D11" s="97"/>
      <c r="E11" s="97"/>
      <c r="F11" s="97"/>
      <c r="G11" s="97"/>
      <c r="H11" s="97"/>
    </row>
    <row r="12" spans="1:8" s="4" customFormat="1" ht="30" customHeight="1" thickBot="1">
      <c r="A12" s="101" t="s">
        <v>89</v>
      </c>
      <c r="B12" s="101"/>
      <c r="C12" s="101"/>
      <c r="D12" s="101"/>
      <c r="E12" s="102"/>
      <c r="F12" s="102"/>
      <c r="G12" s="102"/>
      <c r="H12" s="102"/>
    </row>
    <row r="13" spans="1:8" s="10" customFormat="1" ht="139.5" customHeight="1" thickBot="1">
      <c r="A13" s="6" t="s">
        <v>4</v>
      </c>
      <c r="B13" s="7" t="s">
        <v>5</v>
      </c>
      <c r="C13" s="8" t="s">
        <v>6</v>
      </c>
      <c r="D13" s="8" t="s">
        <v>42</v>
      </c>
      <c r="E13" s="8" t="s">
        <v>6</v>
      </c>
      <c r="F13" s="9" t="s">
        <v>7</v>
      </c>
      <c r="G13" s="8" t="s">
        <v>6</v>
      </c>
      <c r="H13" s="9" t="s">
        <v>7</v>
      </c>
    </row>
    <row r="14" spans="1:8" s="17" customFormat="1" ht="12.75">
      <c r="A14" s="11"/>
      <c r="B14" s="12"/>
      <c r="C14" s="12">
        <v>3</v>
      </c>
      <c r="D14" s="13"/>
      <c r="E14" s="12">
        <v>3</v>
      </c>
      <c r="F14" s="14">
        <v>4</v>
      </c>
      <c r="G14" s="15"/>
      <c r="H14" s="16"/>
    </row>
    <row r="15" spans="1:8" s="17" customFormat="1" ht="49.5" customHeight="1">
      <c r="A15" s="103" t="s">
        <v>8</v>
      </c>
      <c r="B15" s="104"/>
      <c r="C15" s="104"/>
      <c r="D15" s="104"/>
      <c r="E15" s="104"/>
      <c r="F15" s="104"/>
      <c r="G15" s="105"/>
      <c r="H15" s="106"/>
    </row>
    <row r="16" spans="1:12" s="10" customFormat="1" ht="21" customHeight="1">
      <c r="A16" s="18" t="s">
        <v>118</v>
      </c>
      <c r="B16" s="19"/>
      <c r="C16" s="20">
        <f>F16*12</f>
        <v>0</v>
      </c>
      <c r="D16" s="62">
        <f>G16*I16</f>
        <v>20616.96</v>
      </c>
      <c r="E16" s="63">
        <f>H16*12</f>
        <v>35.4</v>
      </c>
      <c r="F16" s="64"/>
      <c r="G16" s="63">
        <f>H16*12</f>
        <v>35.4</v>
      </c>
      <c r="H16" s="63">
        <f>H21+H23</f>
        <v>2.95</v>
      </c>
      <c r="I16" s="10">
        <v>582.4</v>
      </c>
      <c r="J16" s="10">
        <v>1.07</v>
      </c>
      <c r="K16" s="10">
        <v>2.24</v>
      </c>
      <c r="L16" s="10">
        <v>6492.8</v>
      </c>
    </row>
    <row r="17" spans="1:8" s="50" customFormat="1" ht="28.5" customHeight="1">
      <c r="A17" s="48" t="s">
        <v>91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92</v>
      </c>
      <c r="B18" s="49" t="s">
        <v>95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93</v>
      </c>
      <c r="B19" s="49" t="s">
        <v>96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48" t="s">
        <v>94</v>
      </c>
      <c r="B20" s="49" t="s">
        <v>95</v>
      </c>
      <c r="C20" s="49"/>
      <c r="D20" s="66"/>
      <c r="E20" s="67"/>
      <c r="F20" s="68"/>
      <c r="G20" s="67"/>
      <c r="H20" s="67"/>
    </row>
    <row r="21" spans="1:8" s="50" customFormat="1" ht="18" customHeight="1">
      <c r="A21" s="18" t="s">
        <v>119</v>
      </c>
      <c r="B21" s="20"/>
      <c r="C21" s="20"/>
      <c r="D21" s="62"/>
      <c r="E21" s="63"/>
      <c r="F21" s="64"/>
      <c r="G21" s="63"/>
      <c r="H21" s="63">
        <v>2.83</v>
      </c>
    </row>
    <row r="22" spans="1:8" s="50" customFormat="1" ht="18" customHeight="1">
      <c r="A22" s="48" t="s">
        <v>120</v>
      </c>
      <c r="B22" s="49" t="s">
        <v>95</v>
      </c>
      <c r="C22" s="49"/>
      <c r="D22" s="66"/>
      <c r="E22" s="67"/>
      <c r="F22" s="68"/>
      <c r="G22" s="67"/>
      <c r="H22" s="67">
        <v>0.12</v>
      </c>
    </row>
    <row r="23" spans="1:8" s="50" customFormat="1" ht="18" customHeight="1">
      <c r="A23" s="18" t="s">
        <v>119</v>
      </c>
      <c r="B23" s="20"/>
      <c r="C23" s="20"/>
      <c r="D23" s="62"/>
      <c r="E23" s="63"/>
      <c r="F23" s="64"/>
      <c r="G23" s="63"/>
      <c r="H23" s="63">
        <f>H22</f>
        <v>0.12</v>
      </c>
    </row>
    <row r="24" spans="1:12" s="22" customFormat="1" ht="18.75" customHeight="1">
      <c r="A24" s="21" t="s">
        <v>13</v>
      </c>
      <c r="B24" s="19" t="s">
        <v>14</v>
      </c>
      <c r="C24" s="20">
        <f>F24*12</f>
        <v>0</v>
      </c>
      <c r="D24" s="62">
        <f>G24*I24</f>
        <v>5241.6</v>
      </c>
      <c r="E24" s="63">
        <f>H24*12</f>
        <v>9</v>
      </c>
      <c r="F24" s="65"/>
      <c r="G24" s="63">
        <f>H24*12</f>
        <v>9</v>
      </c>
      <c r="H24" s="63">
        <v>0.75</v>
      </c>
      <c r="I24" s="10">
        <v>582.4</v>
      </c>
      <c r="J24" s="10">
        <v>1.07</v>
      </c>
      <c r="K24" s="10">
        <v>0.6</v>
      </c>
      <c r="L24" s="22">
        <v>6492.8</v>
      </c>
    </row>
    <row r="25" spans="1:12" s="10" customFormat="1" ht="15">
      <c r="A25" s="21" t="s">
        <v>15</v>
      </c>
      <c r="B25" s="19" t="s">
        <v>16</v>
      </c>
      <c r="C25" s="20">
        <f>F25*12</f>
        <v>0</v>
      </c>
      <c r="D25" s="62">
        <f>G25*I25</f>
        <v>17122.56</v>
      </c>
      <c r="E25" s="63">
        <f>H25*12</f>
        <v>29.4</v>
      </c>
      <c r="F25" s="65"/>
      <c r="G25" s="63">
        <f>H25*12</f>
        <v>29.4</v>
      </c>
      <c r="H25" s="63">
        <v>2.45</v>
      </c>
      <c r="I25" s="10">
        <v>582.4</v>
      </c>
      <c r="J25" s="10">
        <v>1.07</v>
      </c>
      <c r="K25" s="10">
        <v>1.94</v>
      </c>
      <c r="L25" s="22">
        <v>6492.8</v>
      </c>
    </row>
    <row r="26" spans="1:12" s="17" customFormat="1" ht="24" customHeight="1">
      <c r="A26" s="21" t="s">
        <v>60</v>
      </c>
      <c r="B26" s="19" t="s">
        <v>9</v>
      </c>
      <c r="C26" s="19"/>
      <c r="D26" s="62">
        <f>12896.1*I26/L26</f>
        <v>1156.77</v>
      </c>
      <c r="E26" s="69"/>
      <c r="F26" s="65"/>
      <c r="G26" s="63">
        <f>D26/I26</f>
        <v>1.99</v>
      </c>
      <c r="H26" s="63">
        <f>G26/12</f>
        <v>0.17</v>
      </c>
      <c r="I26" s="10">
        <v>582.4</v>
      </c>
      <c r="J26" s="10">
        <v>1.07</v>
      </c>
      <c r="K26" s="10">
        <v>0.13</v>
      </c>
      <c r="L26" s="17">
        <v>6492.8</v>
      </c>
    </row>
    <row r="27" spans="1:11" s="17" customFormat="1" ht="30" hidden="1">
      <c r="A27" s="21" t="s">
        <v>61</v>
      </c>
      <c r="B27" s="19" t="s">
        <v>12</v>
      </c>
      <c r="C27" s="19"/>
      <c r="D27" s="62">
        <f>G27*I27</f>
        <v>0</v>
      </c>
      <c r="E27" s="69"/>
      <c r="F27" s="65"/>
      <c r="G27" s="63">
        <f>D27/I27</f>
        <v>1.8</v>
      </c>
      <c r="H27" s="63">
        <f>G27/12</f>
        <v>0.15</v>
      </c>
      <c r="I27" s="10">
        <v>582.4</v>
      </c>
      <c r="J27" s="10">
        <v>1.07</v>
      </c>
      <c r="K27" s="10">
        <v>0</v>
      </c>
    </row>
    <row r="28" spans="1:12" s="10" customFormat="1" ht="18" customHeight="1">
      <c r="A28" s="21" t="s">
        <v>25</v>
      </c>
      <c r="B28" s="19" t="s">
        <v>26</v>
      </c>
      <c r="C28" s="19">
        <f>F28*12</f>
        <v>0</v>
      </c>
      <c r="D28" s="62">
        <f>G28*I28</f>
        <v>419.33</v>
      </c>
      <c r="E28" s="69">
        <f>H28*12</f>
        <v>0.72</v>
      </c>
      <c r="F28" s="65"/>
      <c r="G28" s="63">
        <f>H28*12</f>
        <v>0.72</v>
      </c>
      <c r="H28" s="63">
        <v>0.06</v>
      </c>
      <c r="I28" s="10">
        <v>582.4</v>
      </c>
      <c r="J28" s="10">
        <v>1.07</v>
      </c>
      <c r="K28" s="10">
        <v>0.03</v>
      </c>
      <c r="L28" s="10">
        <v>6492.8</v>
      </c>
    </row>
    <row r="29" spans="1:12" s="10" customFormat="1" ht="23.25" customHeight="1">
      <c r="A29" s="21" t="s">
        <v>27</v>
      </c>
      <c r="B29" s="24" t="s">
        <v>28</v>
      </c>
      <c r="C29" s="24">
        <f>F29*12</f>
        <v>0</v>
      </c>
      <c r="D29" s="62">
        <f>G29*I29</f>
        <v>279.55</v>
      </c>
      <c r="E29" s="70">
        <f>H29*12</f>
        <v>0.48</v>
      </c>
      <c r="F29" s="71"/>
      <c r="G29" s="63">
        <f>12*H29</f>
        <v>0.48</v>
      </c>
      <c r="H29" s="63">
        <v>0.04</v>
      </c>
      <c r="I29" s="10">
        <v>582.4</v>
      </c>
      <c r="J29" s="10">
        <v>1.07</v>
      </c>
      <c r="K29" s="10">
        <v>0.02</v>
      </c>
      <c r="L29" s="10">
        <v>6492.8</v>
      </c>
    </row>
    <row r="30" spans="1:11" s="22" customFormat="1" ht="15">
      <c r="A30" s="21" t="s">
        <v>43</v>
      </c>
      <c r="B30" s="19"/>
      <c r="C30" s="20"/>
      <c r="D30" s="63">
        <f>D32+D33+D34+D35+D36+D37</f>
        <v>1702.5</v>
      </c>
      <c r="E30" s="63"/>
      <c r="F30" s="65"/>
      <c r="G30" s="63">
        <f>D30/I30</f>
        <v>2.92</v>
      </c>
      <c r="H30" s="63">
        <f>G30/12</f>
        <v>0.24</v>
      </c>
      <c r="I30" s="10">
        <v>582.4</v>
      </c>
      <c r="J30" s="10">
        <v>1.07</v>
      </c>
      <c r="K30" s="10">
        <v>0.62</v>
      </c>
    </row>
    <row r="31" spans="1:11" s="17" customFormat="1" ht="15" hidden="1">
      <c r="A31" s="25"/>
      <c r="B31" s="26"/>
      <c r="C31" s="26"/>
      <c r="D31" s="55"/>
      <c r="E31" s="54"/>
      <c r="F31" s="56"/>
      <c r="G31" s="54"/>
      <c r="H31" s="54"/>
      <c r="I31" s="10">
        <v>582.4</v>
      </c>
      <c r="J31" s="10"/>
      <c r="K31" s="10"/>
    </row>
    <row r="32" spans="1:12" s="17" customFormat="1" ht="15">
      <c r="A32" s="25" t="s">
        <v>54</v>
      </c>
      <c r="B32" s="26" t="s">
        <v>17</v>
      </c>
      <c r="C32" s="26"/>
      <c r="D32" s="55">
        <f>434.25*I32/L32</f>
        <v>38.95</v>
      </c>
      <c r="E32" s="54"/>
      <c r="F32" s="56"/>
      <c r="G32" s="54"/>
      <c r="H32" s="54"/>
      <c r="I32" s="10">
        <v>582.4</v>
      </c>
      <c r="J32" s="10">
        <v>1.07</v>
      </c>
      <c r="K32" s="10">
        <v>0.01</v>
      </c>
      <c r="L32" s="17">
        <v>6492.8</v>
      </c>
    </row>
    <row r="33" spans="1:12" s="17" customFormat="1" ht="15">
      <c r="A33" s="25" t="s">
        <v>18</v>
      </c>
      <c r="B33" s="26" t="s">
        <v>22</v>
      </c>
      <c r="C33" s="26">
        <f>F33*12</f>
        <v>0</v>
      </c>
      <c r="D33" s="55">
        <f>1378.44*I33/L33</f>
        <v>123.65</v>
      </c>
      <c r="E33" s="54">
        <f>H33*12</f>
        <v>0</v>
      </c>
      <c r="F33" s="56"/>
      <c r="G33" s="54"/>
      <c r="H33" s="54"/>
      <c r="I33" s="10">
        <v>582.4</v>
      </c>
      <c r="J33" s="10">
        <v>1.07</v>
      </c>
      <c r="K33" s="10">
        <v>0.01</v>
      </c>
      <c r="L33" s="17">
        <v>6492.8</v>
      </c>
    </row>
    <row r="34" spans="1:12" s="17" customFormat="1" ht="15">
      <c r="A34" s="25" t="s">
        <v>146</v>
      </c>
      <c r="B34" s="26" t="s">
        <v>17</v>
      </c>
      <c r="C34" s="26">
        <f>F34*12</f>
        <v>0</v>
      </c>
      <c r="D34" s="55">
        <f>841.53*I34/L34</f>
        <v>75.48</v>
      </c>
      <c r="E34" s="54">
        <f>H34*12</f>
        <v>0</v>
      </c>
      <c r="F34" s="56"/>
      <c r="G34" s="54"/>
      <c r="H34" s="54"/>
      <c r="I34" s="10">
        <v>582.4</v>
      </c>
      <c r="J34" s="10">
        <v>1.07</v>
      </c>
      <c r="K34" s="10">
        <v>0.12</v>
      </c>
      <c r="L34" s="17">
        <v>6492.8</v>
      </c>
    </row>
    <row r="35" spans="1:12" s="17" customFormat="1" ht="15">
      <c r="A35" s="25" t="s">
        <v>64</v>
      </c>
      <c r="B35" s="26" t="s">
        <v>17</v>
      </c>
      <c r="C35" s="26"/>
      <c r="D35" s="55">
        <f>1313.37*I35/L35</f>
        <v>117.81</v>
      </c>
      <c r="E35" s="54"/>
      <c r="F35" s="56"/>
      <c r="G35" s="54"/>
      <c r="H35" s="54"/>
      <c r="I35" s="10">
        <v>582.4</v>
      </c>
      <c r="J35" s="10">
        <v>1.07</v>
      </c>
      <c r="K35" s="10">
        <v>0.01</v>
      </c>
      <c r="L35" s="17">
        <v>6492.8</v>
      </c>
    </row>
    <row r="36" spans="1:12" s="17" customFormat="1" ht="25.5">
      <c r="A36" s="25" t="s">
        <v>21</v>
      </c>
      <c r="B36" s="26" t="s">
        <v>17</v>
      </c>
      <c r="C36" s="26">
        <f>F36*12</f>
        <v>0</v>
      </c>
      <c r="D36" s="55">
        <f>5980.7*I36/L36</f>
        <v>536.46</v>
      </c>
      <c r="E36" s="54">
        <f>H36*12</f>
        <v>0</v>
      </c>
      <c r="F36" s="56"/>
      <c r="G36" s="54"/>
      <c r="H36" s="54"/>
      <c r="I36" s="10">
        <v>582.4</v>
      </c>
      <c r="J36" s="10">
        <v>1.07</v>
      </c>
      <c r="K36" s="10">
        <v>0.06</v>
      </c>
      <c r="L36" s="17">
        <v>6492.8</v>
      </c>
    </row>
    <row r="37" spans="1:12" s="17" customFormat="1" ht="15">
      <c r="A37" s="25" t="s">
        <v>108</v>
      </c>
      <c r="B37" s="26" t="s">
        <v>17</v>
      </c>
      <c r="C37" s="26"/>
      <c r="D37" s="55">
        <f>9031.86*I37/L37</f>
        <v>810.15</v>
      </c>
      <c r="E37" s="54"/>
      <c r="F37" s="56"/>
      <c r="G37" s="54"/>
      <c r="H37" s="54"/>
      <c r="I37" s="10">
        <v>582.4</v>
      </c>
      <c r="J37" s="10">
        <v>1.07</v>
      </c>
      <c r="K37" s="10">
        <v>0.01</v>
      </c>
      <c r="L37" s="17">
        <v>6492.8</v>
      </c>
    </row>
    <row r="38" spans="1:11" s="17" customFormat="1" ht="15" hidden="1">
      <c r="A38" s="25"/>
      <c r="B38" s="26"/>
      <c r="C38" s="27"/>
      <c r="D38" s="55"/>
      <c r="E38" s="72"/>
      <c r="F38" s="56"/>
      <c r="G38" s="54"/>
      <c r="H38" s="54"/>
      <c r="I38" s="10">
        <v>582.4</v>
      </c>
      <c r="J38" s="10"/>
      <c r="K38" s="10"/>
    </row>
    <row r="39" spans="1:11" s="17" customFormat="1" ht="15" hidden="1">
      <c r="A39" s="25"/>
      <c r="B39" s="26"/>
      <c r="C39" s="26"/>
      <c r="D39" s="55"/>
      <c r="E39" s="54"/>
      <c r="F39" s="56"/>
      <c r="G39" s="54"/>
      <c r="H39" s="54"/>
      <c r="I39" s="10">
        <v>582.4</v>
      </c>
      <c r="J39" s="10"/>
      <c r="K39" s="10"/>
    </row>
    <row r="40" spans="1:11" s="17" customFormat="1" ht="15" hidden="1">
      <c r="A40" s="25"/>
      <c r="B40" s="26"/>
      <c r="C40" s="26"/>
      <c r="D40" s="55"/>
      <c r="E40" s="54"/>
      <c r="F40" s="56"/>
      <c r="G40" s="54"/>
      <c r="H40" s="54"/>
      <c r="I40" s="10">
        <v>582.4</v>
      </c>
      <c r="J40" s="10"/>
      <c r="K40" s="10"/>
    </row>
    <row r="41" spans="1:11" s="17" customFormat="1" ht="15">
      <c r="A41" s="21" t="s">
        <v>52</v>
      </c>
      <c r="B41" s="26"/>
      <c r="C41" s="26"/>
      <c r="D41" s="63">
        <f>D42</f>
        <v>82.1</v>
      </c>
      <c r="E41" s="54"/>
      <c r="F41" s="56"/>
      <c r="G41" s="63">
        <f>D41/I41</f>
        <v>0.14</v>
      </c>
      <c r="H41" s="63">
        <f>G41/12</f>
        <v>0.01</v>
      </c>
      <c r="I41" s="10">
        <v>582.4</v>
      </c>
      <c r="J41" s="10">
        <v>1.07</v>
      </c>
      <c r="K41" s="10">
        <v>0.24</v>
      </c>
    </row>
    <row r="42" spans="1:12" s="17" customFormat="1" ht="15">
      <c r="A42" s="25" t="s">
        <v>48</v>
      </c>
      <c r="B42" s="26" t="s">
        <v>17</v>
      </c>
      <c r="C42" s="26"/>
      <c r="D42" s="55">
        <f>915.28*I42/L42</f>
        <v>82.1</v>
      </c>
      <c r="E42" s="54"/>
      <c r="F42" s="56"/>
      <c r="G42" s="54"/>
      <c r="H42" s="54"/>
      <c r="I42" s="10">
        <v>582.4</v>
      </c>
      <c r="J42" s="10">
        <v>1.07</v>
      </c>
      <c r="K42" s="10">
        <v>0.01</v>
      </c>
      <c r="L42" s="17">
        <v>6492.8</v>
      </c>
    </row>
    <row r="43" spans="1:11" s="17" customFormat="1" ht="38.25" thickBot="1">
      <c r="A43" s="28" t="s">
        <v>150</v>
      </c>
      <c r="B43" s="61"/>
      <c r="C43" s="61"/>
      <c r="D43" s="73">
        <f>G43*I43</f>
        <v>1607.42</v>
      </c>
      <c r="E43" s="73"/>
      <c r="F43" s="74"/>
      <c r="G43" s="73">
        <f>12*H43</f>
        <v>2.76</v>
      </c>
      <c r="H43" s="69">
        <v>0.23</v>
      </c>
      <c r="I43" s="10">
        <v>582.4</v>
      </c>
      <c r="J43" s="10"/>
      <c r="K43" s="10"/>
    </row>
    <row r="44" spans="1:8" s="10" customFormat="1" ht="19.5" thickBot="1">
      <c r="A44" s="44" t="s">
        <v>39</v>
      </c>
      <c r="B44" s="8"/>
      <c r="C44" s="8">
        <f>F44*12</f>
        <v>0</v>
      </c>
      <c r="D44" s="75">
        <f>D16+D24+D25+D26+D28+D29+D30+D41+D43</f>
        <v>48228.79</v>
      </c>
      <c r="E44" s="75">
        <f>E16+E24+E25+E26+E28+E29+E30+E41+E43</f>
        <v>75</v>
      </c>
      <c r="F44" s="75">
        <f>F16+F24+F25+F26+F28+F29+F30+F41+F43</f>
        <v>0</v>
      </c>
      <c r="G44" s="75">
        <f>G16+G24+G25+G26+G28+G29+G30+G41+G43</f>
        <v>82.81</v>
      </c>
      <c r="H44" s="75">
        <f>H16+H24+H25+H26+H28+H29+H30+H41+H43</f>
        <v>6.9</v>
      </c>
    </row>
    <row r="45" spans="1:8" s="33" customFormat="1" ht="20.25" hidden="1" thickBot="1">
      <c r="A45" s="29" t="s">
        <v>29</v>
      </c>
      <c r="B45" s="30" t="s">
        <v>11</v>
      </c>
      <c r="C45" s="30" t="s">
        <v>30</v>
      </c>
      <c r="D45" s="76"/>
      <c r="E45" s="77" t="s">
        <v>30</v>
      </c>
      <c r="F45" s="78"/>
      <c r="G45" s="77" t="s">
        <v>30</v>
      </c>
      <c r="H45" s="78"/>
    </row>
    <row r="46" spans="1:8" s="35" customFormat="1" ht="12.75">
      <c r="A46" s="34"/>
      <c r="D46" s="79"/>
      <c r="E46" s="79"/>
      <c r="F46" s="79"/>
      <c r="G46" s="79"/>
      <c r="H46" s="79"/>
    </row>
    <row r="47" spans="1:8" s="39" customFormat="1" ht="18.75">
      <c r="A47" s="36"/>
      <c r="B47" s="37"/>
      <c r="C47" s="38"/>
      <c r="D47" s="80"/>
      <c r="E47" s="80"/>
      <c r="F47" s="80"/>
      <c r="G47" s="80"/>
      <c r="H47" s="80"/>
    </row>
    <row r="48" spans="1:8" s="39" customFormat="1" ht="19.5" thickBot="1">
      <c r="A48" s="36"/>
      <c r="B48" s="37"/>
      <c r="C48" s="38"/>
      <c r="D48" s="80"/>
      <c r="E48" s="80"/>
      <c r="F48" s="80"/>
      <c r="G48" s="80"/>
      <c r="H48" s="80"/>
    </row>
    <row r="49" spans="1:9" s="10" customFormat="1" ht="19.5" thickBot="1">
      <c r="A49" s="29" t="s">
        <v>88</v>
      </c>
      <c r="B49" s="8"/>
      <c r="C49" s="8" t="e">
        <f>F49*12</f>
        <v>#REF!</v>
      </c>
      <c r="D49" s="81">
        <v>0</v>
      </c>
      <c r="E49" s="81" t="e">
        <f>#REF!</f>
        <v>#REF!</v>
      </c>
      <c r="F49" s="81" t="e">
        <f>#REF!</f>
        <v>#REF!</v>
      </c>
      <c r="G49" s="81">
        <v>0</v>
      </c>
      <c r="H49" s="81">
        <v>0</v>
      </c>
      <c r="I49" s="10">
        <v>582.4</v>
      </c>
    </row>
    <row r="50" spans="1:8" s="39" customFormat="1" ht="18.75">
      <c r="A50" s="36"/>
      <c r="B50" s="37"/>
      <c r="C50" s="38"/>
      <c r="D50" s="38"/>
      <c r="E50" s="38"/>
      <c r="F50" s="38"/>
      <c r="G50" s="38"/>
      <c r="H50" s="38"/>
    </row>
    <row r="51" spans="1:8" s="39" customFormat="1" ht="19.5" thickBot="1">
      <c r="A51" s="36"/>
      <c r="B51" s="37"/>
      <c r="C51" s="38"/>
      <c r="D51" s="38"/>
      <c r="E51" s="38"/>
      <c r="F51" s="38"/>
      <c r="G51" s="38"/>
      <c r="H51" s="38"/>
    </row>
    <row r="52" spans="1:8" s="47" customFormat="1" ht="19.5" thickBot="1">
      <c r="A52" s="44" t="s">
        <v>90</v>
      </c>
      <c r="B52" s="45"/>
      <c r="C52" s="46"/>
      <c r="D52" s="46">
        <f>D44+D49</f>
        <v>48228.79</v>
      </c>
      <c r="E52" s="46" t="e">
        <f>E44+E49</f>
        <v>#REF!</v>
      </c>
      <c r="F52" s="46" t="e">
        <f>F44+F49</f>
        <v>#REF!</v>
      </c>
      <c r="G52" s="46">
        <f>G44+G49</f>
        <v>82.81</v>
      </c>
      <c r="H52" s="46">
        <f>H44+H49</f>
        <v>6.9</v>
      </c>
    </row>
    <row r="53" spans="1:8" s="39" customFormat="1" ht="18.75">
      <c r="A53" s="36"/>
      <c r="B53" s="37"/>
      <c r="C53" s="38"/>
      <c r="D53" s="38"/>
      <c r="E53" s="38"/>
      <c r="F53" s="38"/>
      <c r="G53" s="38"/>
      <c r="H53" s="38"/>
    </row>
    <row r="54" spans="1:8" s="33" customFormat="1" ht="19.5">
      <c r="A54" s="40"/>
      <c r="B54" s="41"/>
      <c r="C54" s="41"/>
      <c r="D54" s="41"/>
      <c r="E54" s="41"/>
      <c r="F54" s="41"/>
      <c r="G54" s="41"/>
      <c r="H54" s="41"/>
    </row>
    <row r="55" spans="1:6" s="35" customFormat="1" ht="14.25">
      <c r="A55" s="107" t="s">
        <v>31</v>
      </c>
      <c r="B55" s="107"/>
      <c r="C55" s="107"/>
      <c r="D55" s="107"/>
      <c r="E55" s="107"/>
      <c r="F55" s="107"/>
    </row>
    <row r="56" s="35" customFormat="1" ht="12.75"/>
    <row r="57" s="35" customFormat="1" ht="12.75">
      <c r="A57" s="34" t="s">
        <v>32</v>
      </c>
    </row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</sheetData>
  <sheetProtection/>
  <mergeCells count="13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2:H12"/>
    <mergeCell ref="A15:H15"/>
    <mergeCell ref="A55:F55"/>
    <mergeCell ref="A11:H1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zoomScalePageLayoutView="0" workbookViewId="0" topLeftCell="A18">
      <selection activeCell="A1" sqref="A1:H59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1" width="15.375" style="1" hidden="1" customWidth="1"/>
    <col min="12" max="14" width="15.375" style="1" customWidth="1"/>
    <col min="15" max="16384" width="9.125" style="1" customWidth="1"/>
  </cols>
  <sheetData>
    <row r="1" spans="1:8" ht="16.5" customHeight="1">
      <c r="A1" s="91" t="s">
        <v>0</v>
      </c>
      <c r="B1" s="92"/>
      <c r="C1" s="92"/>
      <c r="D1" s="92"/>
      <c r="E1" s="92"/>
      <c r="F1" s="92"/>
      <c r="G1" s="92"/>
      <c r="H1" s="92"/>
    </row>
    <row r="2" spans="1:8" ht="25.5" customHeight="1">
      <c r="A2" s="57" t="s">
        <v>145</v>
      </c>
      <c r="B2" s="93" t="s">
        <v>1</v>
      </c>
      <c r="C2" s="93"/>
      <c r="D2" s="93"/>
      <c r="E2" s="93"/>
      <c r="F2" s="93"/>
      <c r="G2" s="92"/>
      <c r="H2" s="92"/>
    </row>
    <row r="3" spans="2:8" ht="14.25" customHeight="1">
      <c r="B3" s="93" t="s">
        <v>2</v>
      </c>
      <c r="C3" s="93"/>
      <c r="D3" s="93"/>
      <c r="E3" s="93"/>
      <c r="F3" s="93"/>
      <c r="G3" s="92"/>
      <c r="H3" s="92"/>
    </row>
    <row r="4" spans="2:8" ht="14.25" customHeight="1">
      <c r="B4" s="93" t="s">
        <v>41</v>
      </c>
      <c r="C4" s="93"/>
      <c r="D4" s="93"/>
      <c r="E4" s="93"/>
      <c r="F4" s="93"/>
      <c r="G4" s="92"/>
      <c r="H4" s="92"/>
    </row>
    <row r="5" spans="1:8" s="53" customFormat="1" ht="39.75" customHeight="1">
      <c r="A5" s="94"/>
      <c r="B5" s="95"/>
      <c r="C5" s="95"/>
      <c r="D5" s="95"/>
      <c r="E5" s="95"/>
      <c r="F5" s="95"/>
      <c r="G5" s="95"/>
      <c r="H5" s="95"/>
    </row>
    <row r="6" spans="1:8" s="53" customFormat="1" ht="21" customHeight="1">
      <c r="A6" s="96" t="s">
        <v>148</v>
      </c>
      <c r="B6" s="96"/>
      <c r="C6" s="96"/>
      <c r="D6" s="96"/>
      <c r="E6" s="96"/>
      <c r="F6" s="96"/>
      <c r="G6" s="96"/>
      <c r="H6" s="9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8" s="3" customFormat="1" ht="22.5" customHeight="1">
      <c r="A8" s="97" t="s">
        <v>3</v>
      </c>
      <c r="B8" s="97"/>
      <c r="C8" s="97"/>
      <c r="D8" s="97"/>
      <c r="E8" s="98"/>
      <c r="F8" s="98"/>
      <c r="G8" s="98"/>
      <c r="H8" s="98"/>
    </row>
    <row r="9" spans="1:8" s="4" customFormat="1" ht="18.75" customHeight="1">
      <c r="A9" s="97" t="s">
        <v>115</v>
      </c>
      <c r="B9" s="97"/>
      <c r="C9" s="97"/>
      <c r="D9" s="97"/>
      <c r="E9" s="98"/>
      <c r="F9" s="98"/>
      <c r="G9" s="98"/>
      <c r="H9" s="98"/>
    </row>
    <row r="10" spans="1:8" s="5" customFormat="1" ht="17.25" customHeight="1">
      <c r="A10" s="99" t="s">
        <v>33</v>
      </c>
      <c r="B10" s="99"/>
      <c r="C10" s="99"/>
      <c r="D10" s="99"/>
      <c r="E10" s="100"/>
      <c r="F10" s="100"/>
      <c r="G10" s="100"/>
      <c r="H10" s="100"/>
    </row>
    <row r="11" spans="1:8" s="5" customFormat="1" ht="17.25" customHeight="1">
      <c r="A11" s="97" t="s">
        <v>117</v>
      </c>
      <c r="B11" s="97"/>
      <c r="C11" s="97"/>
      <c r="D11" s="97"/>
      <c r="E11" s="97"/>
      <c r="F11" s="97"/>
      <c r="G11" s="97"/>
      <c r="H11" s="97"/>
    </row>
    <row r="12" spans="1:8" s="4" customFormat="1" ht="30" customHeight="1" thickBot="1">
      <c r="A12" s="101" t="s">
        <v>89</v>
      </c>
      <c r="B12" s="101"/>
      <c r="C12" s="101"/>
      <c r="D12" s="101"/>
      <c r="E12" s="102"/>
      <c r="F12" s="102"/>
      <c r="G12" s="102"/>
      <c r="H12" s="102"/>
    </row>
    <row r="13" spans="1:8" s="10" customFormat="1" ht="139.5" customHeight="1" thickBot="1">
      <c r="A13" s="6" t="s">
        <v>4</v>
      </c>
      <c r="B13" s="7" t="s">
        <v>5</v>
      </c>
      <c r="C13" s="8" t="s">
        <v>6</v>
      </c>
      <c r="D13" s="8" t="s">
        <v>42</v>
      </c>
      <c r="E13" s="8" t="s">
        <v>6</v>
      </c>
      <c r="F13" s="9" t="s">
        <v>7</v>
      </c>
      <c r="G13" s="8" t="s">
        <v>6</v>
      </c>
      <c r="H13" s="9" t="s">
        <v>7</v>
      </c>
    </row>
    <row r="14" spans="1:8" s="17" customFormat="1" ht="12.75">
      <c r="A14" s="11"/>
      <c r="B14" s="12"/>
      <c r="C14" s="12">
        <v>3</v>
      </c>
      <c r="D14" s="13"/>
      <c r="E14" s="12">
        <v>3</v>
      </c>
      <c r="F14" s="14">
        <v>4</v>
      </c>
      <c r="G14" s="15"/>
      <c r="H14" s="16"/>
    </row>
    <row r="15" spans="1:8" s="17" customFormat="1" ht="49.5" customHeight="1">
      <c r="A15" s="103" t="s">
        <v>8</v>
      </c>
      <c r="B15" s="104"/>
      <c r="C15" s="104"/>
      <c r="D15" s="104"/>
      <c r="E15" s="104"/>
      <c r="F15" s="104"/>
      <c r="G15" s="105"/>
      <c r="H15" s="106"/>
    </row>
    <row r="16" spans="1:12" s="10" customFormat="1" ht="21" customHeight="1">
      <c r="A16" s="18" t="s">
        <v>118</v>
      </c>
      <c r="B16" s="19"/>
      <c r="C16" s="20">
        <f>F16*12</f>
        <v>0</v>
      </c>
      <c r="D16" s="62">
        <f>G16*I16</f>
        <v>12906.84</v>
      </c>
      <c r="E16" s="63">
        <f>H16*12</f>
        <v>35.4</v>
      </c>
      <c r="F16" s="64"/>
      <c r="G16" s="63">
        <f>H16*12</f>
        <v>35.4</v>
      </c>
      <c r="H16" s="63">
        <f>H21+H23</f>
        <v>2.95</v>
      </c>
      <c r="I16" s="10">
        <v>364.6</v>
      </c>
      <c r="J16" s="10">
        <v>1.07</v>
      </c>
      <c r="K16" s="10">
        <v>2.24</v>
      </c>
      <c r="L16" s="10">
        <v>6492.8</v>
      </c>
    </row>
    <row r="17" spans="1:8" s="50" customFormat="1" ht="28.5" customHeight="1">
      <c r="A17" s="48" t="s">
        <v>91</v>
      </c>
      <c r="B17" s="49" t="s">
        <v>95</v>
      </c>
      <c r="C17" s="49"/>
      <c r="D17" s="66"/>
      <c r="E17" s="67"/>
      <c r="F17" s="68"/>
      <c r="G17" s="67"/>
      <c r="H17" s="67"/>
    </row>
    <row r="18" spans="1:8" s="50" customFormat="1" ht="18" customHeight="1">
      <c r="A18" s="48" t="s">
        <v>92</v>
      </c>
      <c r="B18" s="49" t="s">
        <v>95</v>
      </c>
      <c r="C18" s="49"/>
      <c r="D18" s="66"/>
      <c r="E18" s="67"/>
      <c r="F18" s="68"/>
      <c r="G18" s="67"/>
      <c r="H18" s="67"/>
    </row>
    <row r="19" spans="1:8" s="50" customFormat="1" ht="18" customHeight="1">
      <c r="A19" s="48" t="s">
        <v>93</v>
      </c>
      <c r="B19" s="49" t="s">
        <v>96</v>
      </c>
      <c r="C19" s="49"/>
      <c r="D19" s="66"/>
      <c r="E19" s="67"/>
      <c r="F19" s="68"/>
      <c r="G19" s="67"/>
      <c r="H19" s="67"/>
    </row>
    <row r="20" spans="1:8" s="50" customFormat="1" ht="18" customHeight="1">
      <c r="A20" s="48" t="s">
        <v>94</v>
      </c>
      <c r="B20" s="49" t="s">
        <v>95</v>
      </c>
      <c r="C20" s="49"/>
      <c r="D20" s="66"/>
      <c r="E20" s="67"/>
      <c r="F20" s="68"/>
      <c r="G20" s="67"/>
      <c r="H20" s="67"/>
    </row>
    <row r="21" spans="1:8" s="50" customFormat="1" ht="18" customHeight="1">
      <c r="A21" s="18" t="s">
        <v>119</v>
      </c>
      <c r="B21" s="20"/>
      <c r="C21" s="20"/>
      <c r="D21" s="62"/>
      <c r="E21" s="63"/>
      <c r="F21" s="64"/>
      <c r="G21" s="63"/>
      <c r="H21" s="63">
        <v>2.83</v>
      </c>
    </row>
    <row r="22" spans="1:8" s="50" customFormat="1" ht="18" customHeight="1">
      <c r="A22" s="48" t="s">
        <v>120</v>
      </c>
      <c r="B22" s="49" t="s">
        <v>95</v>
      </c>
      <c r="C22" s="49"/>
      <c r="D22" s="66"/>
      <c r="E22" s="67"/>
      <c r="F22" s="68"/>
      <c r="G22" s="67"/>
      <c r="H22" s="67">
        <v>0.12</v>
      </c>
    </row>
    <row r="23" spans="1:8" s="50" customFormat="1" ht="18" customHeight="1">
      <c r="A23" s="18" t="s">
        <v>119</v>
      </c>
      <c r="B23" s="20"/>
      <c r="C23" s="20"/>
      <c r="D23" s="62"/>
      <c r="E23" s="63"/>
      <c r="F23" s="64"/>
      <c r="G23" s="63"/>
      <c r="H23" s="63">
        <f>H22</f>
        <v>0.12</v>
      </c>
    </row>
    <row r="24" spans="1:12" s="22" customFormat="1" ht="18.75" customHeight="1">
      <c r="A24" s="21" t="s">
        <v>13</v>
      </c>
      <c r="B24" s="19" t="s">
        <v>14</v>
      </c>
      <c r="C24" s="20">
        <f>F24*12</f>
        <v>0</v>
      </c>
      <c r="D24" s="62">
        <f>G24*I24</f>
        <v>3281.4</v>
      </c>
      <c r="E24" s="63">
        <f>H24*12</f>
        <v>9</v>
      </c>
      <c r="F24" s="65"/>
      <c r="G24" s="63">
        <f>H24*12</f>
        <v>9</v>
      </c>
      <c r="H24" s="63">
        <v>0.75</v>
      </c>
      <c r="I24" s="10">
        <v>364.6</v>
      </c>
      <c r="J24" s="10">
        <v>1.07</v>
      </c>
      <c r="K24" s="10">
        <v>0.6</v>
      </c>
      <c r="L24" s="22">
        <v>6492.8</v>
      </c>
    </row>
    <row r="25" spans="1:12" s="10" customFormat="1" ht="15">
      <c r="A25" s="21" t="s">
        <v>15</v>
      </c>
      <c r="B25" s="19" t="s">
        <v>16</v>
      </c>
      <c r="C25" s="20">
        <f>F25*12</f>
        <v>0</v>
      </c>
      <c r="D25" s="62">
        <f>G25*I25</f>
        <v>10719.24</v>
      </c>
      <c r="E25" s="63">
        <f>H25*12</f>
        <v>29.4</v>
      </c>
      <c r="F25" s="65"/>
      <c r="G25" s="63">
        <f>H25*12</f>
        <v>29.4</v>
      </c>
      <c r="H25" s="63">
        <v>2.45</v>
      </c>
      <c r="I25" s="10">
        <v>364.6</v>
      </c>
      <c r="J25" s="10">
        <v>1.07</v>
      </c>
      <c r="K25" s="10">
        <v>1.94</v>
      </c>
      <c r="L25" s="22">
        <v>6492.8</v>
      </c>
    </row>
    <row r="26" spans="1:12" s="17" customFormat="1" ht="24" customHeight="1">
      <c r="A26" s="21" t="s">
        <v>60</v>
      </c>
      <c r="B26" s="19" t="s">
        <v>9</v>
      </c>
      <c r="C26" s="19"/>
      <c r="D26" s="62">
        <f>12896.1*I26/L26</f>
        <v>724.17</v>
      </c>
      <c r="E26" s="69"/>
      <c r="F26" s="65"/>
      <c r="G26" s="63">
        <f>D26/I26</f>
        <v>1.99</v>
      </c>
      <c r="H26" s="63">
        <f>G26/12</f>
        <v>0.17</v>
      </c>
      <c r="I26" s="10">
        <v>364.6</v>
      </c>
      <c r="J26" s="10">
        <v>1.07</v>
      </c>
      <c r="K26" s="10">
        <v>0.13</v>
      </c>
      <c r="L26" s="17">
        <v>6492.8</v>
      </c>
    </row>
    <row r="27" spans="1:11" s="17" customFormat="1" ht="30" hidden="1">
      <c r="A27" s="21" t="s">
        <v>61</v>
      </c>
      <c r="B27" s="19" t="s">
        <v>12</v>
      </c>
      <c r="C27" s="19"/>
      <c r="D27" s="62">
        <f>G27*I27</f>
        <v>0</v>
      </c>
      <c r="E27" s="69"/>
      <c r="F27" s="65"/>
      <c r="G27" s="63">
        <f>D27/I27</f>
        <v>1.8</v>
      </c>
      <c r="H27" s="63">
        <f>G27/12</f>
        <v>0.15</v>
      </c>
      <c r="I27" s="10">
        <v>364.6</v>
      </c>
      <c r="J27" s="10">
        <v>1.07</v>
      </c>
      <c r="K27" s="10">
        <v>0</v>
      </c>
    </row>
    <row r="28" spans="1:12" s="10" customFormat="1" ht="18" customHeight="1">
      <c r="A28" s="21" t="s">
        <v>25</v>
      </c>
      <c r="B28" s="19" t="s">
        <v>26</v>
      </c>
      <c r="C28" s="19">
        <f>F28*12</f>
        <v>0</v>
      </c>
      <c r="D28" s="62">
        <f>G28*I28</f>
        <v>262.51</v>
      </c>
      <c r="E28" s="69">
        <f>H28*12</f>
        <v>0.72</v>
      </c>
      <c r="F28" s="65"/>
      <c r="G28" s="63">
        <f>H28*12</f>
        <v>0.72</v>
      </c>
      <c r="H28" s="63">
        <v>0.06</v>
      </c>
      <c r="I28" s="10">
        <v>364.6</v>
      </c>
      <c r="J28" s="10">
        <v>1.07</v>
      </c>
      <c r="K28" s="10">
        <v>0.03</v>
      </c>
      <c r="L28" s="10">
        <v>6492.8</v>
      </c>
    </row>
    <row r="29" spans="1:12" s="10" customFormat="1" ht="23.25" customHeight="1">
      <c r="A29" s="21" t="s">
        <v>27</v>
      </c>
      <c r="B29" s="24" t="s">
        <v>28</v>
      </c>
      <c r="C29" s="24">
        <f>F29*12</f>
        <v>0</v>
      </c>
      <c r="D29" s="62">
        <f>G29*I29</f>
        <v>175.01</v>
      </c>
      <c r="E29" s="70">
        <f>H29*12</f>
        <v>0.48</v>
      </c>
      <c r="F29" s="71"/>
      <c r="G29" s="63">
        <f>12*H29</f>
        <v>0.48</v>
      </c>
      <c r="H29" s="63">
        <v>0.04</v>
      </c>
      <c r="I29" s="10">
        <v>364.6</v>
      </c>
      <c r="J29" s="10">
        <v>1.07</v>
      </c>
      <c r="K29" s="10">
        <v>0.02</v>
      </c>
      <c r="L29" s="10">
        <v>6492.8</v>
      </c>
    </row>
    <row r="30" spans="1:11" s="22" customFormat="1" ht="15">
      <c r="A30" s="21" t="s">
        <v>43</v>
      </c>
      <c r="B30" s="19"/>
      <c r="C30" s="20"/>
      <c r="D30" s="63">
        <f>D32+D33+D34+D35+D36+D37</f>
        <v>1065.83</v>
      </c>
      <c r="E30" s="63"/>
      <c r="F30" s="65"/>
      <c r="G30" s="63">
        <f>D30/I30</f>
        <v>2.92</v>
      </c>
      <c r="H30" s="63">
        <f>G30/12</f>
        <v>0.24</v>
      </c>
      <c r="I30" s="10">
        <v>364.6</v>
      </c>
      <c r="J30" s="10">
        <v>1.07</v>
      </c>
      <c r="K30" s="10">
        <v>0.62</v>
      </c>
    </row>
    <row r="31" spans="1:11" s="17" customFormat="1" ht="15" hidden="1">
      <c r="A31" s="25"/>
      <c r="B31" s="26"/>
      <c r="C31" s="26"/>
      <c r="D31" s="55"/>
      <c r="E31" s="54"/>
      <c r="F31" s="56"/>
      <c r="G31" s="54"/>
      <c r="H31" s="54"/>
      <c r="I31" s="10">
        <v>364.6</v>
      </c>
      <c r="J31" s="10"/>
      <c r="K31" s="10"/>
    </row>
    <row r="32" spans="1:12" s="17" customFormat="1" ht="15">
      <c r="A32" s="25" t="s">
        <v>54</v>
      </c>
      <c r="B32" s="26" t="s">
        <v>17</v>
      </c>
      <c r="C32" s="26"/>
      <c r="D32" s="55">
        <f>434.25*I32/L32</f>
        <v>24.39</v>
      </c>
      <c r="E32" s="54"/>
      <c r="F32" s="56"/>
      <c r="G32" s="54"/>
      <c r="H32" s="54"/>
      <c r="I32" s="10">
        <v>364.6</v>
      </c>
      <c r="J32" s="10">
        <v>1.07</v>
      </c>
      <c r="K32" s="10">
        <v>0.01</v>
      </c>
      <c r="L32" s="17">
        <v>6492.8</v>
      </c>
    </row>
    <row r="33" spans="1:12" s="17" customFormat="1" ht="15">
      <c r="A33" s="25" t="s">
        <v>18</v>
      </c>
      <c r="B33" s="26" t="s">
        <v>22</v>
      </c>
      <c r="C33" s="26">
        <f>F33*12</f>
        <v>0</v>
      </c>
      <c r="D33" s="55">
        <f>1378.44*I33/L33</f>
        <v>77.41</v>
      </c>
      <c r="E33" s="54">
        <f>H33*12</f>
        <v>0</v>
      </c>
      <c r="F33" s="56"/>
      <c r="G33" s="54"/>
      <c r="H33" s="54"/>
      <c r="I33" s="10">
        <v>364.6</v>
      </c>
      <c r="J33" s="10">
        <v>1.07</v>
      </c>
      <c r="K33" s="10">
        <v>0.01</v>
      </c>
      <c r="L33" s="17">
        <v>6492.8</v>
      </c>
    </row>
    <row r="34" spans="1:12" s="17" customFormat="1" ht="15">
      <c r="A34" s="25" t="s">
        <v>146</v>
      </c>
      <c r="B34" s="26" t="s">
        <v>17</v>
      </c>
      <c r="C34" s="26">
        <f>F34*12</f>
        <v>0</v>
      </c>
      <c r="D34" s="55">
        <f>841.53*I34/L34</f>
        <v>47.26</v>
      </c>
      <c r="E34" s="54">
        <f>H34*12</f>
        <v>0</v>
      </c>
      <c r="F34" s="56"/>
      <c r="G34" s="54"/>
      <c r="H34" s="54"/>
      <c r="I34" s="10">
        <v>364.6</v>
      </c>
      <c r="J34" s="10">
        <v>1.07</v>
      </c>
      <c r="K34" s="10">
        <v>0.12</v>
      </c>
      <c r="L34" s="17">
        <v>6492.8</v>
      </c>
    </row>
    <row r="35" spans="1:12" s="17" customFormat="1" ht="15">
      <c r="A35" s="25" t="s">
        <v>64</v>
      </c>
      <c r="B35" s="26" t="s">
        <v>17</v>
      </c>
      <c r="C35" s="26"/>
      <c r="D35" s="55">
        <f>1313.37*I35/L35</f>
        <v>73.75</v>
      </c>
      <c r="E35" s="54"/>
      <c r="F35" s="56"/>
      <c r="G35" s="54"/>
      <c r="H35" s="54"/>
      <c r="I35" s="10">
        <v>364.6</v>
      </c>
      <c r="J35" s="10">
        <v>1.07</v>
      </c>
      <c r="K35" s="10">
        <v>0.01</v>
      </c>
      <c r="L35" s="17">
        <v>6492.8</v>
      </c>
    </row>
    <row r="36" spans="1:12" s="17" customFormat="1" ht="25.5">
      <c r="A36" s="25" t="s">
        <v>21</v>
      </c>
      <c r="B36" s="26" t="s">
        <v>17</v>
      </c>
      <c r="C36" s="26">
        <f>F36*12</f>
        <v>0</v>
      </c>
      <c r="D36" s="55">
        <f>5980.7*I36/L36</f>
        <v>335.84</v>
      </c>
      <c r="E36" s="54">
        <f>H36*12</f>
        <v>0</v>
      </c>
      <c r="F36" s="56"/>
      <c r="G36" s="54"/>
      <c r="H36" s="54"/>
      <c r="I36" s="10">
        <v>364.6</v>
      </c>
      <c r="J36" s="10">
        <v>1.07</v>
      </c>
      <c r="K36" s="10">
        <v>0.06</v>
      </c>
      <c r="L36" s="17">
        <v>6492.8</v>
      </c>
    </row>
    <row r="37" spans="1:12" s="17" customFormat="1" ht="15">
      <c r="A37" s="25" t="s">
        <v>108</v>
      </c>
      <c r="B37" s="26" t="s">
        <v>17</v>
      </c>
      <c r="C37" s="26"/>
      <c r="D37" s="55">
        <f>9031.86*I37/L37</f>
        <v>507.18</v>
      </c>
      <c r="E37" s="54"/>
      <c r="F37" s="56"/>
      <c r="G37" s="54"/>
      <c r="H37" s="54"/>
      <c r="I37" s="10">
        <v>364.6</v>
      </c>
      <c r="J37" s="10">
        <v>1.07</v>
      </c>
      <c r="K37" s="10">
        <v>0.01</v>
      </c>
      <c r="L37" s="17">
        <v>6492.8</v>
      </c>
    </row>
    <row r="38" spans="1:11" s="17" customFormat="1" ht="15" hidden="1">
      <c r="A38" s="25"/>
      <c r="B38" s="26"/>
      <c r="C38" s="27"/>
      <c r="D38" s="55"/>
      <c r="E38" s="72"/>
      <c r="F38" s="56"/>
      <c r="G38" s="54"/>
      <c r="H38" s="54"/>
      <c r="I38" s="10">
        <v>364.6</v>
      </c>
      <c r="J38" s="10"/>
      <c r="K38" s="10"/>
    </row>
    <row r="39" spans="1:11" s="17" customFormat="1" ht="15" hidden="1">
      <c r="A39" s="25"/>
      <c r="B39" s="26"/>
      <c r="C39" s="26"/>
      <c r="D39" s="55"/>
      <c r="E39" s="54"/>
      <c r="F39" s="56"/>
      <c r="G39" s="54"/>
      <c r="H39" s="54"/>
      <c r="I39" s="10">
        <v>364.6</v>
      </c>
      <c r="J39" s="10"/>
      <c r="K39" s="10"/>
    </row>
    <row r="40" spans="1:11" s="17" customFormat="1" ht="15" hidden="1">
      <c r="A40" s="25"/>
      <c r="B40" s="26"/>
      <c r="C40" s="26"/>
      <c r="D40" s="55"/>
      <c r="E40" s="54"/>
      <c r="F40" s="56"/>
      <c r="G40" s="54"/>
      <c r="H40" s="54"/>
      <c r="I40" s="10">
        <v>364.6</v>
      </c>
      <c r="J40" s="10"/>
      <c r="K40" s="10"/>
    </row>
    <row r="41" spans="1:11" s="17" customFormat="1" ht="15">
      <c r="A41" s="21" t="s">
        <v>52</v>
      </c>
      <c r="B41" s="26"/>
      <c r="C41" s="26"/>
      <c r="D41" s="63">
        <f>D42</f>
        <v>51.4</v>
      </c>
      <c r="E41" s="54"/>
      <c r="F41" s="56"/>
      <c r="G41" s="63">
        <f>D41/I41</f>
        <v>0.14</v>
      </c>
      <c r="H41" s="63">
        <f>G41/12</f>
        <v>0.01</v>
      </c>
      <c r="I41" s="10">
        <v>364.6</v>
      </c>
      <c r="J41" s="10">
        <v>1.07</v>
      </c>
      <c r="K41" s="10">
        <v>0.24</v>
      </c>
    </row>
    <row r="42" spans="1:12" s="17" customFormat="1" ht="15">
      <c r="A42" s="25" t="s">
        <v>48</v>
      </c>
      <c r="B42" s="26" t="s">
        <v>17</v>
      </c>
      <c r="C42" s="26"/>
      <c r="D42" s="55">
        <f>915.28*I42/L42</f>
        <v>51.4</v>
      </c>
      <c r="E42" s="54"/>
      <c r="F42" s="56"/>
      <c r="G42" s="54"/>
      <c r="H42" s="54"/>
      <c r="I42" s="10">
        <v>364.6</v>
      </c>
      <c r="J42" s="10">
        <v>1.07</v>
      </c>
      <c r="K42" s="10">
        <v>0.01</v>
      </c>
      <c r="L42" s="17">
        <v>6492.8</v>
      </c>
    </row>
    <row r="43" spans="1:11" s="17" customFormat="1" ht="38.25" thickBot="1">
      <c r="A43" s="28" t="s">
        <v>150</v>
      </c>
      <c r="B43" s="61"/>
      <c r="C43" s="61"/>
      <c r="D43" s="88">
        <f>G43*I43</f>
        <v>1006.3</v>
      </c>
      <c r="E43" s="88"/>
      <c r="F43" s="89"/>
      <c r="G43" s="88">
        <f>12*H43</f>
        <v>2.76</v>
      </c>
      <c r="H43" s="90">
        <v>0.23</v>
      </c>
      <c r="I43" s="10">
        <v>364.6</v>
      </c>
      <c r="J43" s="10"/>
      <c r="K43" s="10"/>
    </row>
    <row r="44" spans="1:8" s="10" customFormat="1" ht="19.5" thickBot="1">
      <c r="A44" s="44" t="s">
        <v>39</v>
      </c>
      <c r="B44" s="8"/>
      <c r="C44" s="8">
        <f>F44*12</f>
        <v>0</v>
      </c>
      <c r="D44" s="75">
        <f>D16+D24+D25+D26+D28+D29+D30+D41+D43</f>
        <v>30192.7</v>
      </c>
      <c r="E44" s="75">
        <f>E16+E24+E25+E26+E28+E29+E30+E41+E43</f>
        <v>75</v>
      </c>
      <c r="F44" s="75">
        <f>F16+F24+F25+F26+F28+F29+F30+F41+F43</f>
        <v>0</v>
      </c>
      <c r="G44" s="75">
        <f>G16+G24+G25+G26+G28+G29+G30+G41+G43</f>
        <v>82.81</v>
      </c>
      <c r="H44" s="75">
        <f>H16+H24+H25+H26+H28+H29+H30+H41+H43</f>
        <v>6.9</v>
      </c>
    </row>
    <row r="45" spans="1:8" s="33" customFormat="1" ht="20.25" hidden="1" thickBot="1">
      <c r="A45" s="29" t="s">
        <v>29</v>
      </c>
      <c r="B45" s="30" t="s">
        <v>11</v>
      </c>
      <c r="C45" s="30" t="s">
        <v>30</v>
      </c>
      <c r="D45" s="76"/>
      <c r="E45" s="77" t="s">
        <v>30</v>
      </c>
      <c r="F45" s="78"/>
      <c r="G45" s="77" t="s">
        <v>30</v>
      </c>
      <c r="H45" s="78"/>
    </row>
    <row r="46" spans="1:8" s="35" customFormat="1" ht="12.75">
      <c r="A46" s="34"/>
      <c r="D46" s="79"/>
      <c r="E46" s="79"/>
      <c r="F46" s="79"/>
      <c r="G46" s="79"/>
      <c r="H46" s="79"/>
    </row>
    <row r="47" spans="1:8" s="39" customFormat="1" ht="18.75">
      <c r="A47" s="36"/>
      <c r="B47" s="37"/>
      <c r="C47" s="38"/>
      <c r="D47" s="80"/>
      <c r="E47" s="80"/>
      <c r="F47" s="80"/>
      <c r="G47" s="80"/>
      <c r="H47" s="80"/>
    </row>
    <row r="48" spans="1:8" s="39" customFormat="1" ht="19.5" thickBot="1">
      <c r="A48" s="36"/>
      <c r="B48" s="37"/>
      <c r="C48" s="38"/>
      <c r="D48" s="80"/>
      <c r="E48" s="80"/>
      <c r="F48" s="80"/>
      <c r="G48" s="80"/>
      <c r="H48" s="80"/>
    </row>
    <row r="49" spans="1:9" s="10" customFormat="1" ht="19.5" thickBot="1">
      <c r="A49" s="29" t="s">
        <v>88</v>
      </c>
      <c r="B49" s="8"/>
      <c r="C49" s="8" t="e">
        <f>F49*12</f>
        <v>#REF!</v>
      </c>
      <c r="D49" s="81">
        <v>0</v>
      </c>
      <c r="E49" s="81" t="e">
        <f>#REF!</f>
        <v>#REF!</v>
      </c>
      <c r="F49" s="81" t="e">
        <f>#REF!</f>
        <v>#REF!</v>
      </c>
      <c r="G49" s="81">
        <v>0</v>
      </c>
      <c r="H49" s="81">
        <v>0</v>
      </c>
      <c r="I49" s="10">
        <v>364.6</v>
      </c>
    </row>
    <row r="50" spans="1:8" s="39" customFormat="1" ht="18.75">
      <c r="A50" s="36"/>
      <c r="B50" s="37"/>
      <c r="C50" s="38"/>
      <c r="D50" s="38"/>
      <c r="E50" s="38"/>
      <c r="F50" s="38"/>
      <c r="G50" s="38"/>
      <c r="H50" s="38"/>
    </row>
    <row r="51" spans="1:8" s="39" customFormat="1" ht="19.5" thickBot="1">
      <c r="A51" s="36"/>
      <c r="B51" s="37"/>
      <c r="C51" s="38"/>
      <c r="D51" s="38"/>
      <c r="E51" s="38"/>
      <c r="F51" s="38"/>
      <c r="G51" s="38"/>
      <c r="H51" s="38"/>
    </row>
    <row r="52" spans="1:8" s="47" customFormat="1" ht="19.5" thickBot="1">
      <c r="A52" s="44" t="s">
        <v>90</v>
      </c>
      <c r="B52" s="45"/>
      <c r="C52" s="46"/>
      <c r="D52" s="46">
        <f>D44+D49</f>
        <v>30192.7</v>
      </c>
      <c r="E52" s="46" t="e">
        <f>E44+E49</f>
        <v>#REF!</v>
      </c>
      <c r="F52" s="46" t="e">
        <f>F44+F49</f>
        <v>#REF!</v>
      </c>
      <c r="G52" s="46">
        <f>G44+G49</f>
        <v>82.81</v>
      </c>
      <c r="H52" s="46">
        <f>H44+H49</f>
        <v>6.9</v>
      </c>
    </row>
    <row r="53" spans="1:8" s="39" customFormat="1" ht="18.75">
      <c r="A53" s="36"/>
      <c r="B53" s="37"/>
      <c r="C53" s="38"/>
      <c r="D53" s="38"/>
      <c r="E53" s="38"/>
      <c r="F53" s="38"/>
      <c r="G53" s="38"/>
      <c r="H53" s="38"/>
    </row>
    <row r="54" spans="1:8" s="33" customFormat="1" ht="19.5">
      <c r="A54" s="40"/>
      <c r="B54" s="41"/>
      <c r="C54" s="41"/>
      <c r="D54" s="41"/>
      <c r="E54" s="41"/>
      <c r="F54" s="41"/>
      <c r="G54" s="41"/>
      <c r="H54" s="41"/>
    </row>
    <row r="55" spans="1:6" s="35" customFormat="1" ht="14.25">
      <c r="A55" s="107" t="s">
        <v>31</v>
      </c>
      <c r="B55" s="107"/>
      <c r="C55" s="107"/>
      <c r="D55" s="107"/>
      <c r="E55" s="107"/>
      <c r="F55" s="107"/>
    </row>
    <row r="56" s="35" customFormat="1" ht="12.75"/>
    <row r="57" s="35" customFormat="1" ht="12.75">
      <c r="A57" s="34" t="s">
        <v>32</v>
      </c>
    </row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</sheetData>
  <sheetProtection/>
  <mergeCells count="13">
    <mergeCell ref="A1:H1"/>
    <mergeCell ref="B2:H2"/>
    <mergeCell ref="B3:H3"/>
    <mergeCell ref="B4:H4"/>
    <mergeCell ref="A5:H5"/>
    <mergeCell ref="A6:H6"/>
    <mergeCell ref="A55:F55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2015-05-26T13:31:24Z</cp:lastPrinted>
  <dcterms:created xsi:type="dcterms:W3CDTF">2010-04-02T14:46:04Z</dcterms:created>
  <dcterms:modified xsi:type="dcterms:W3CDTF">2015-06-18T06:30:49Z</dcterms:modified>
  <cp:category/>
  <cp:version/>
  <cp:contentType/>
  <cp:contentStatus/>
</cp:coreProperties>
</file>