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3"/>
  </bookViews>
  <sheets>
    <sheet name="проект 290 Пост" sheetId="1" r:id="rId1"/>
    <sheet name="по заявлению" sheetId="2" r:id="rId2"/>
    <sheet name="население" sheetId="3" r:id="rId3"/>
    <sheet name="по голосованию" sheetId="4" r:id="rId4"/>
    <sheet name="ООО &quot;Регион - инвест&quot;" sheetId="5" r:id="rId5"/>
  </sheets>
  <definedNames>
    <definedName name="_xlnm.Print_Area" localSheetId="2">'население'!$A$1:$F$130</definedName>
    <definedName name="_xlnm.Print_Area" localSheetId="4">'ООО "Регион - инвест"'!$A$1:$F$66</definedName>
    <definedName name="_xlnm.Print_Area" localSheetId="3">'по голосованию'!$A$1:$F$130</definedName>
  </definedNames>
  <calcPr fullCalcOnLoad="1" fullPrecision="0"/>
</workbook>
</file>

<file path=xl/sharedStrings.xml><?xml version="1.0" encoding="utf-8"?>
<sst xmlns="http://schemas.openxmlformats.org/spreadsheetml/2006/main" count="1084" uniqueCount="197">
  <si>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</si>
  <si>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</si>
  <si>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</si>
  <si>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</si>
  <si>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</si>
  <si>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</si>
  <si>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</si>
  <si>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</si>
  <si>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</si>
  <si>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</si>
  <si>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</si>
  <si>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</si>
  <si>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</si>
  <si>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</si>
  <si>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</si>
  <si>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</si>
  <si>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</si>
  <si>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</si>
  <si>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</si>
  <si>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</si>
  <si>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</si>
  <si>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</si>
  <si>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</si>
  <si>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</si>
  <si>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</si>
  <si>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</si>
  <si>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</si>
  <si>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</si>
  <si>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</si>
  <si>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</si>
  <si>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</si>
  <si>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</si>
  <si>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</si>
  <si>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</si>
  <si>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</si>
  <si>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</si>
  <si>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</si>
  <si>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</si>
  <si>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</si>
  <si>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</si>
  <si>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</si>
  <si>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</si>
  <si>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</si>
  <si>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</si>
  <si>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</si>
  <si>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</si>
  <si>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</si>
  <si>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</si>
  <si>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</si>
  <si>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</si>
  <si>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</si>
  <si>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</si>
  <si>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</si>
  <si>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</si>
  <si>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</si>
  <si>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</si>
  <si>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</si>
  <si>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</si>
  <si>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</si>
  <si>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</si>
  <si>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</si>
  <si>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</si>
  <si>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</si>
  <si>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Предлагаемый перечень работ по текущему ремонту                                       ( на выбор собственников)</t>
  </si>
  <si>
    <t>подключение системы отопления с регулировкой</t>
  </si>
  <si>
    <t>Сбор, вывоз и утилизация ТБО*, руб./м2</t>
  </si>
  <si>
    <t>ООО "Регион - инвест"</t>
  </si>
  <si>
    <t>учет работ по кап.ремонту</t>
  </si>
  <si>
    <t>1 раз в 3 года</t>
  </si>
  <si>
    <t>очистка  водоприемных воронок</t>
  </si>
  <si>
    <t>1 раз в 4 года</t>
  </si>
  <si>
    <t>по адресу: ул.Ленинского Комсомола, д.56 (S нежилых = 1101,2м2)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</si>
  <si>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</si>
  <si>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</si>
  <si>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</si>
  <si>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</si>
  <si>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</si>
  <si>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</si>
  <si>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</si>
  <si>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</si>
  <si>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</si>
  <si>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</si>
  <si>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</si>
  <si>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</si>
  <si>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</si>
  <si>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</si>
  <si>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</si>
  <si>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</si>
  <si>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</si>
  <si>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</si>
  <si>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</si>
  <si>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</si>
  <si>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</si>
  <si>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</si>
  <si>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</si>
  <si>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</si>
  <si>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</si>
  <si>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</si>
  <si>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</si>
  <si>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</si>
  <si>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</si>
  <si>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</si>
  <si>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</si>
  <si>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</si>
  <si>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</si>
  <si>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</si>
  <si>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</si>
  <si>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</si>
  <si>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</si>
  <si>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</si>
  <si>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</si>
  <si>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</si>
  <si>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</si>
  <si>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</si>
  <si>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гидравлическое испытание элеваторных узлов и запорной арматуры</t>
  </si>
  <si>
    <t>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</si>
  <si>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</si>
  <si>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</si>
  <si>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</si>
  <si>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</si>
  <si>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</si>
  <si>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</si>
  <si>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</si>
  <si>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</si>
  <si>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</si>
  <si>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</si>
  <si>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межпанельных швов - 100 м.п.</t>
  </si>
  <si>
    <t>Ремонт отмостки - 199 м2.</t>
  </si>
  <si>
    <t>Косметический ремонт подъездов - 2шт.</t>
  </si>
  <si>
    <t>Замена почтовых ящиков - 108шт.</t>
  </si>
  <si>
    <t>Установка решеток на подвальные продухи - 10шт.</t>
  </si>
  <si>
    <t>Смена шаровых кранов на СТС (чердак спускники) д. 15мм - 40шт.</t>
  </si>
  <si>
    <t>Смена задвижек СТС на тепловом узле д.50мм - 3шт., д.80мм - 3шт.</t>
  </si>
  <si>
    <t>Смена задвижек на СТС розливы (секционные) д. 80мм - 6шт, д. 50мм - 2шт.</t>
  </si>
  <si>
    <t>Смена задвижек СТС (ввод) д. 100мм - 1шт.</t>
  </si>
  <si>
    <t>Смена задвижек на ГВС (ввод) д. 80мм - 1шт., д. 50мм - 1шт.</t>
  </si>
  <si>
    <t>Смена задвижек на ХВС (ввод) д. 50мм - 1шт.</t>
  </si>
  <si>
    <t>Смена шаровых кранов промывка СТС д. 32мм - 2шт.</t>
  </si>
  <si>
    <t>Изоляция трубопроводов СТС  (чердак) K-FLEX ST - 25 м.п.</t>
  </si>
  <si>
    <t>Изоляция трубопроводов  ГВС (чердак) K-FLEX ST - 25 м.п.</t>
  </si>
  <si>
    <t>Изоляция трубопроводов  ГВС  K-FLEX ST (подвал) - 55 м.п.</t>
  </si>
  <si>
    <t>Изоляция трубопроводов  СТС  K-FLEX ST (подвал) -  115 м.п.</t>
  </si>
  <si>
    <t>Смена трубопровода канализационной вытяжки на чердаке (1-3 подъезд) - 72 м.п.</t>
  </si>
  <si>
    <t>Наладка тепловых узлов</t>
  </si>
  <si>
    <t>Установка датчиков движения в тамбурах -3шт.</t>
  </si>
  <si>
    <t>Установка датчиков движения на площадках этажных - 27шт.</t>
  </si>
  <si>
    <t>Освещение подходов к машинному отделению лифта.</t>
  </si>
  <si>
    <t>Ремонт освещения на чердаке</t>
  </si>
  <si>
    <t>Ремонт освещения в подвале</t>
  </si>
  <si>
    <t>Перенос ТСП на границу балансовой принадлежности</t>
  </si>
  <si>
    <t>замена неисправных контрольно-измерительных прибоов (манометров, термометров и т.д) на элеват.узлах 8 шт.</t>
  </si>
  <si>
    <t>замена неисправных контрольно-измерительных прибоов (манометров, термометров и т.д) на вводе СТС  2 шт.</t>
  </si>
  <si>
    <t>2016 -2017 гг.</t>
  </si>
  <si>
    <t>(стоимость услуг увеличена на 10 % в соответствии с уровнем инфляции 2015 г.)</t>
  </si>
  <si>
    <t>по адресу: ул.Ленинского Комсомола, д.56 (S жилые + нежилые = 7184,0 м2, S придом.тер.= 4121м2)</t>
  </si>
  <si>
    <t>объем работ</t>
  </si>
  <si>
    <t>Обязательное страхование лифтов ФЗ № 225 от 27.07.2010 г.</t>
  </si>
  <si>
    <t>3 ствола</t>
  </si>
  <si>
    <t>3 лифта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</si>
  <si>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</si>
  <si>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</si>
  <si>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</si>
  <si>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>Поверка общедомовых приборов учета : теплосчетчик  для ГВС</t>
  </si>
  <si>
    <t>4 пробы</t>
  </si>
  <si>
    <t>смена задвижек на ГВС (ввод) д. 80мм - 1шт., д. 50мм - 1шт.</t>
  </si>
  <si>
    <t>смена задвижек на ХВС (ввод) д. 50мм - 1шт.</t>
  </si>
  <si>
    <t>погодное регулирование системы отопления (ориентировочная стоимость)</t>
  </si>
  <si>
    <t>6082,80 м2</t>
  </si>
  <si>
    <t>4121 м2</t>
  </si>
  <si>
    <t>1101,20 м2</t>
  </si>
  <si>
    <t>Проект - 2 (с учетом замены общедомового прибора учета холодного водоснабжения)</t>
  </si>
  <si>
    <t>Замена  общедомовых приборов учета холодного водоснабжения</t>
  </si>
  <si>
    <t>Замена общедомовых приборов учета холодного водоснабжения</t>
  </si>
  <si>
    <t>Приложение № 3</t>
  </si>
  <si>
    <t xml:space="preserve">от _____________ 2016 г </t>
  </si>
  <si>
    <t xml:space="preserve"> 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</si>
  <si>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</si>
  <si>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</si>
  <si>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очистка водоприемных воронок, очистка от снега и наледи козырьков подъездов)</t>
    </r>
  </si>
  <si>
    <t>ревизия  задвижек  ХВС  д. 50мм - 1шт.</t>
  </si>
  <si>
    <t>ревизия задвижек ГВС  д. 50мм - 1шт.</t>
  </si>
  <si>
    <t>ревизия задвижек ГВС д. 50мм - 1шт.</t>
  </si>
  <si>
    <t>ревизия задвижек СТС диам.50 мм - 5 шт, диам.80 мм - 9 шт. диам.100 - 1 шт.</t>
  </si>
  <si>
    <t>Ремонт межпанельных швов - 50 м.п.</t>
  </si>
  <si>
    <t>Смена трубопровода канализационной вытяжки на чердаке (1-3 подъезд) - 36 м.п.</t>
  </si>
  <si>
    <t>Вознаграждение председателю совета МКД, руб/ жилое(нежилое) помещение</t>
  </si>
  <si>
    <t>1 жилое помещение</t>
  </si>
  <si>
    <t>765,7 м2</t>
  </si>
  <si>
    <t>593 м</t>
  </si>
  <si>
    <t>904,6 м2</t>
  </si>
  <si>
    <t>1800 м</t>
  </si>
  <si>
    <t>780 м</t>
  </si>
  <si>
    <t>485 м</t>
  </si>
  <si>
    <t>830 м</t>
  </si>
  <si>
    <t>513 м</t>
  </si>
  <si>
    <t>72 канала</t>
  </si>
  <si>
    <t>954,32 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</si>
</sst>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9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left" vertical="center" wrapText="1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center"/>
    </xf>
    <xf numFmtId="4" fontId="25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4" fontId="18" fillId="25" borderId="17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25" fillId="25" borderId="17" xfId="0" applyNumberFormat="1" applyFont="1" applyFill="1" applyBorder="1" applyAlignment="1">
      <alignment horizontal="center" vertical="center" wrapText="1"/>
    </xf>
    <xf numFmtId="4" fontId="25" fillId="25" borderId="18" xfId="0" applyNumberFormat="1" applyFont="1" applyFill="1" applyBorder="1" applyAlignment="1">
      <alignment horizontal="center" vertical="center" wrapText="1"/>
    </xf>
    <xf numFmtId="4" fontId="25" fillId="25" borderId="19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4" fontId="18" fillId="25" borderId="14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0" fillId="25" borderId="15" xfId="0" applyNumberFormat="1" applyFont="1" applyFill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/>
    </xf>
    <xf numFmtId="4" fontId="20" fillId="26" borderId="0" xfId="0" applyNumberFormat="1" applyFont="1" applyFill="1" applyAlignment="1">
      <alignment horizontal="center"/>
    </xf>
    <xf numFmtId="2" fontId="25" fillId="25" borderId="18" xfId="0" applyNumberFormat="1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30" fillId="26" borderId="0" xfId="0" applyFont="1" applyFill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 wrapText="1"/>
    </xf>
    <xf numFmtId="4" fontId="30" fillId="24" borderId="0" xfId="0" applyNumberFormat="1" applyFont="1" applyFill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4" fontId="18" fillId="25" borderId="19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0" fillId="25" borderId="18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18" fillId="26" borderId="0" xfId="0" applyNumberFormat="1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4" fontId="0" fillId="26" borderId="0" xfId="0" applyNumberFormat="1" applyFont="1" applyFill="1" applyAlignment="1">
      <alignment horizontal="center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Alignment="1">
      <alignment horizontal="center" vertical="center" wrapText="1"/>
    </xf>
    <xf numFmtId="4" fontId="18" fillId="25" borderId="15" xfId="0" applyNumberFormat="1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/>
    </xf>
    <xf numFmtId="4" fontId="18" fillId="25" borderId="12" xfId="0" applyNumberFormat="1" applyFont="1" applyFill="1" applyBorder="1" applyAlignment="1">
      <alignment horizontal="center"/>
    </xf>
    <xf numFmtId="3" fontId="0" fillId="24" borderId="25" xfId="0" applyNumberFormat="1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center" vertical="center" wrapText="1"/>
    </xf>
    <xf numFmtId="3" fontId="0" fillId="24" borderId="27" xfId="0" applyNumberFormat="1" applyFont="1" applyFill="1" applyBorder="1" applyAlignment="1">
      <alignment horizontal="center" vertical="center" wrapText="1"/>
    </xf>
    <xf numFmtId="3" fontId="0" fillId="24" borderId="28" xfId="0" applyNumberFormat="1" applyFont="1" applyFill="1" applyBorder="1" applyAlignment="1">
      <alignment horizontal="center" vertical="center" wrapText="1"/>
    </xf>
    <xf numFmtId="3" fontId="0" fillId="24" borderId="29" xfId="0" applyNumberFormat="1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center" vertical="center" wrapText="1"/>
    </xf>
    <xf numFmtId="4" fontId="18" fillId="24" borderId="31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left" vertical="center" wrapText="1"/>
    </xf>
    <xf numFmtId="4" fontId="25" fillId="25" borderId="22" xfId="0" applyNumberFormat="1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center" vertical="center"/>
    </xf>
    <xf numFmtId="4" fontId="18" fillId="25" borderId="10" xfId="0" applyNumberFormat="1" applyFont="1" applyFill="1" applyBorder="1" applyAlignment="1">
      <alignment horizontal="left" vertical="center" wrapText="1"/>
    </xf>
    <xf numFmtId="169" fontId="22" fillId="24" borderId="0" xfId="0" applyNumberFormat="1" applyFont="1" applyFill="1" applyAlignment="1">
      <alignment horizontal="center" vertical="center" wrapText="1"/>
    </xf>
    <xf numFmtId="4" fontId="0" fillId="26" borderId="21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" fontId="19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1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19" fillId="25" borderId="32" xfId="0" applyNumberFormat="1" applyFont="1" applyFill="1" applyBorder="1" applyAlignment="1">
      <alignment horizontal="center" vertical="center" wrapText="1"/>
    </xf>
    <xf numFmtId="4" fontId="0" fillId="25" borderId="32" xfId="0" applyNumberFormat="1" applyFill="1" applyBorder="1" applyAlignment="1">
      <alignment horizontal="center" vertical="center" wrapText="1"/>
    </xf>
    <xf numFmtId="4" fontId="19" fillId="25" borderId="33" xfId="0" applyNumberFormat="1" applyFont="1" applyFill="1" applyBorder="1" applyAlignment="1">
      <alignment horizontal="center" vertical="center" wrapText="1"/>
    </xf>
    <xf numFmtId="4" fontId="19" fillId="25" borderId="34" xfId="0" applyNumberFormat="1" applyFont="1" applyFill="1" applyBorder="1" applyAlignment="1">
      <alignment horizontal="center" vertical="center" wrapText="1"/>
    </xf>
    <xf numFmtId="4" fontId="0" fillId="25" borderId="34" xfId="0" applyNumberFormat="1" applyFill="1" applyBorder="1" applyAlignment="1">
      <alignment horizontal="center" vertical="center" wrapText="1"/>
    </xf>
    <xf numFmtId="4" fontId="0" fillId="25" borderId="35" xfId="0" applyNumberFormat="1" applyFill="1" applyBorder="1" applyAlignment="1">
      <alignment horizontal="center" vertical="center" wrapText="1"/>
    </xf>
    <xf numFmtId="4" fontId="21" fillId="25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9"/>
  <sheetViews>
    <sheetView zoomScale="90" zoomScaleNormal="90" zoomScalePageLayoutView="0" workbookViewId="0" topLeftCell="A97">
      <selection activeCell="A109" sqref="A109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30" hidden="1" customWidth="1"/>
    <col min="12" max="14" width="15.375" style="1" customWidth="1"/>
    <col min="15" max="16384" width="9.125" style="1" customWidth="1"/>
  </cols>
  <sheetData>
    <row r="1" spans="1:8" ht="16.5" customHeight="1">
      <c r="A1" s="117" t="s">
        <v>173</v>
      </c>
      <c r="B1" s="118"/>
      <c r="C1" s="118"/>
      <c r="D1" s="118"/>
      <c r="E1" s="118"/>
      <c r="F1" s="118"/>
      <c r="G1" s="118"/>
      <c r="H1" s="118"/>
    </row>
    <row r="2" spans="1:8" ht="21.75" customHeight="1">
      <c r="A2" s="57" t="s">
        <v>152</v>
      </c>
      <c r="B2" s="119"/>
      <c r="C2" s="119"/>
      <c r="D2" s="119"/>
      <c r="E2" s="119"/>
      <c r="F2" s="119"/>
      <c r="G2" s="118"/>
      <c r="H2" s="118"/>
    </row>
    <row r="3" spans="2:8" ht="14.25" customHeight="1">
      <c r="B3" s="119" t="s">
        <v>0</v>
      </c>
      <c r="C3" s="119"/>
      <c r="D3" s="119"/>
      <c r="E3" s="119"/>
      <c r="F3" s="119"/>
      <c r="G3" s="118"/>
      <c r="H3" s="118"/>
    </row>
    <row r="4" spans="2:8" ht="14.25" customHeight="1">
      <c r="B4" s="119" t="s">
        <v>174</v>
      </c>
      <c r="C4" s="119"/>
      <c r="D4" s="119"/>
      <c r="E4" s="119"/>
      <c r="F4" s="119"/>
      <c r="G4" s="118"/>
      <c r="H4" s="118"/>
    </row>
    <row r="5" spans="1:8" s="40" customFormat="1" ht="39.75" customHeight="1">
      <c r="A5" s="120" t="s">
        <v>170</v>
      </c>
      <c r="B5" s="121"/>
      <c r="C5" s="121"/>
      <c r="D5" s="121"/>
      <c r="E5" s="121"/>
      <c r="F5" s="121"/>
      <c r="G5" s="121"/>
      <c r="H5" s="121"/>
    </row>
    <row r="6" spans="1:8" s="40" customFormat="1" ht="33" customHeight="1">
      <c r="A6" s="122" t="s">
        <v>153</v>
      </c>
      <c r="B6" s="123"/>
      <c r="C6" s="123"/>
      <c r="D6" s="123"/>
      <c r="E6" s="123"/>
      <c r="F6" s="123"/>
      <c r="G6" s="123"/>
      <c r="H6" s="123"/>
    </row>
    <row r="7" spans="1:11" s="2" customFormat="1" ht="22.5" customHeight="1">
      <c r="A7" s="124" t="s">
        <v>1</v>
      </c>
      <c r="B7" s="124"/>
      <c r="C7" s="124"/>
      <c r="D7" s="124"/>
      <c r="E7" s="125"/>
      <c r="F7" s="125"/>
      <c r="G7" s="125"/>
      <c r="H7" s="125"/>
      <c r="K7" s="31"/>
    </row>
    <row r="8" spans="1:11" s="3" customFormat="1" ht="18.75" customHeight="1">
      <c r="A8" s="124" t="s">
        <v>154</v>
      </c>
      <c r="B8" s="124"/>
      <c r="C8" s="124"/>
      <c r="D8" s="124"/>
      <c r="E8" s="125"/>
      <c r="F8" s="125"/>
      <c r="G8" s="125"/>
      <c r="H8" s="125"/>
      <c r="K8" s="32"/>
    </row>
    <row r="9" spans="1:11" s="4" customFormat="1" ht="17.25" customHeight="1">
      <c r="A9" s="126" t="s">
        <v>28</v>
      </c>
      <c r="B9" s="126"/>
      <c r="C9" s="126"/>
      <c r="D9" s="126"/>
      <c r="E9" s="127"/>
      <c r="F9" s="127"/>
      <c r="G9" s="127"/>
      <c r="H9" s="127"/>
      <c r="K9" s="33"/>
    </row>
    <row r="10" spans="1:11" s="3" customFormat="1" ht="30" customHeight="1" thickBot="1">
      <c r="A10" s="128" t="s">
        <v>52</v>
      </c>
      <c r="B10" s="128"/>
      <c r="C10" s="128"/>
      <c r="D10" s="128"/>
      <c r="E10" s="129"/>
      <c r="F10" s="129"/>
      <c r="G10" s="129"/>
      <c r="H10" s="129"/>
      <c r="K10" s="32"/>
    </row>
    <row r="11" spans="1:11" s="9" customFormat="1" ht="139.5" customHeight="1" thickBot="1">
      <c r="A11" s="5" t="s">
        <v>2</v>
      </c>
      <c r="B11" s="6" t="s">
        <v>3</v>
      </c>
      <c r="C11" s="7" t="s">
        <v>155</v>
      </c>
      <c r="D11" s="7" t="s">
        <v>31</v>
      </c>
      <c r="E11" s="7" t="s">
        <v>4</v>
      </c>
      <c r="F11" s="8" t="s">
        <v>5</v>
      </c>
      <c r="G11" s="7" t="s">
        <v>4</v>
      </c>
      <c r="H11" s="8" t="s">
        <v>5</v>
      </c>
      <c r="K11" s="34"/>
    </row>
    <row r="12" spans="1:11" s="10" customFormat="1" ht="12.75">
      <c r="A12" s="94">
        <v>1</v>
      </c>
      <c r="B12" s="95">
        <v>2</v>
      </c>
      <c r="C12" s="95">
        <v>3</v>
      </c>
      <c r="D12" s="96">
        <v>4</v>
      </c>
      <c r="E12" s="95">
        <v>3</v>
      </c>
      <c r="F12" s="97">
        <v>4</v>
      </c>
      <c r="G12" s="98">
        <v>5</v>
      </c>
      <c r="H12" s="99">
        <v>6</v>
      </c>
      <c r="K12" s="35"/>
    </row>
    <row r="13" spans="1:11" s="10" customFormat="1" ht="49.5" customHeight="1">
      <c r="A13" s="130" t="s">
        <v>6</v>
      </c>
      <c r="B13" s="131"/>
      <c r="C13" s="131"/>
      <c r="D13" s="131"/>
      <c r="E13" s="131"/>
      <c r="F13" s="131"/>
      <c r="G13" s="132"/>
      <c r="H13" s="133"/>
      <c r="K13" s="35"/>
    </row>
    <row r="14" spans="1:13" s="9" customFormat="1" ht="15">
      <c r="A14" s="102" t="s">
        <v>72</v>
      </c>
      <c r="B14" s="87" t="s">
        <v>7</v>
      </c>
      <c r="C14" s="70"/>
      <c r="D14" s="69">
        <f>G14*I14</f>
        <v>289658.88</v>
      </c>
      <c r="E14" s="70">
        <f>H14*12</f>
        <v>40.32</v>
      </c>
      <c r="F14" s="71"/>
      <c r="G14" s="70">
        <f>H14*12</f>
        <v>40.32</v>
      </c>
      <c r="H14" s="70">
        <f>H24+H26</f>
        <v>3.36</v>
      </c>
      <c r="I14" s="68">
        <v>7184</v>
      </c>
      <c r="J14" s="9">
        <f>1.07</f>
        <v>1.07</v>
      </c>
      <c r="K14" s="34">
        <v>2.24</v>
      </c>
      <c r="M14" s="9">
        <f>D14</f>
        <v>289658.88</v>
      </c>
    </row>
    <row r="15" spans="1:11" s="29" customFormat="1" ht="30" customHeight="1">
      <c r="A15" s="103" t="s">
        <v>54</v>
      </c>
      <c r="B15" s="45" t="s">
        <v>55</v>
      </c>
      <c r="C15" s="59"/>
      <c r="D15" s="58"/>
      <c r="E15" s="59"/>
      <c r="F15" s="60"/>
      <c r="G15" s="59"/>
      <c r="H15" s="59"/>
      <c r="K15" s="36"/>
    </row>
    <row r="16" spans="1:11" s="29" customFormat="1" ht="15" customHeight="1">
      <c r="A16" s="103" t="s">
        <v>56</v>
      </c>
      <c r="B16" s="45" t="s">
        <v>55</v>
      </c>
      <c r="C16" s="59"/>
      <c r="D16" s="58"/>
      <c r="E16" s="59"/>
      <c r="F16" s="60"/>
      <c r="G16" s="59"/>
      <c r="H16" s="59"/>
      <c r="K16" s="36"/>
    </row>
    <row r="17" spans="1:11" s="29" customFormat="1" ht="106.5" customHeight="1">
      <c r="A17" s="103" t="s">
        <v>73</v>
      </c>
      <c r="B17" s="45" t="s">
        <v>19</v>
      </c>
      <c r="C17" s="59"/>
      <c r="D17" s="58"/>
      <c r="E17" s="59"/>
      <c r="F17" s="60"/>
      <c r="G17" s="59"/>
      <c r="H17" s="59"/>
      <c r="K17" s="36"/>
    </row>
    <row r="18" spans="1:11" s="29" customFormat="1" ht="12.75">
      <c r="A18" s="103" t="s">
        <v>74</v>
      </c>
      <c r="B18" s="45" t="s">
        <v>55</v>
      </c>
      <c r="C18" s="59"/>
      <c r="D18" s="58"/>
      <c r="E18" s="59"/>
      <c r="F18" s="60"/>
      <c r="G18" s="59"/>
      <c r="H18" s="59"/>
      <c r="K18" s="36"/>
    </row>
    <row r="19" spans="1:11" s="29" customFormat="1" ht="12.75">
      <c r="A19" s="103" t="s">
        <v>75</v>
      </c>
      <c r="B19" s="45" t="s">
        <v>55</v>
      </c>
      <c r="C19" s="59"/>
      <c r="D19" s="58"/>
      <c r="E19" s="59"/>
      <c r="F19" s="60"/>
      <c r="G19" s="59"/>
      <c r="H19" s="59"/>
      <c r="K19" s="36"/>
    </row>
    <row r="20" spans="1:11" s="29" customFormat="1" ht="25.5">
      <c r="A20" s="103" t="s">
        <v>76</v>
      </c>
      <c r="B20" s="45" t="s">
        <v>10</v>
      </c>
      <c r="C20" s="59"/>
      <c r="D20" s="58"/>
      <c r="E20" s="59"/>
      <c r="F20" s="60"/>
      <c r="G20" s="59"/>
      <c r="H20" s="59"/>
      <c r="K20" s="36"/>
    </row>
    <row r="21" spans="1:11" s="29" customFormat="1" ht="12.75">
      <c r="A21" s="103" t="s">
        <v>77</v>
      </c>
      <c r="B21" s="45" t="s">
        <v>12</v>
      </c>
      <c r="C21" s="59"/>
      <c r="D21" s="58"/>
      <c r="E21" s="59"/>
      <c r="F21" s="60"/>
      <c r="G21" s="59"/>
      <c r="H21" s="59"/>
      <c r="K21" s="36"/>
    </row>
    <row r="22" spans="1:11" s="29" customFormat="1" ht="12.75">
      <c r="A22" s="103" t="s">
        <v>78</v>
      </c>
      <c r="B22" s="45" t="s">
        <v>55</v>
      </c>
      <c r="C22" s="59"/>
      <c r="D22" s="58"/>
      <c r="E22" s="59"/>
      <c r="F22" s="60"/>
      <c r="G22" s="59"/>
      <c r="H22" s="59"/>
      <c r="K22" s="36"/>
    </row>
    <row r="23" spans="1:11" s="29" customFormat="1" ht="12.75">
      <c r="A23" s="103" t="s">
        <v>79</v>
      </c>
      <c r="B23" s="45" t="s">
        <v>14</v>
      </c>
      <c r="C23" s="59"/>
      <c r="D23" s="58"/>
      <c r="E23" s="59"/>
      <c r="F23" s="60"/>
      <c r="G23" s="59"/>
      <c r="H23" s="59"/>
      <c r="K23" s="36"/>
    </row>
    <row r="24" spans="1:11" s="29" customFormat="1" ht="15">
      <c r="A24" s="61" t="s">
        <v>30</v>
      </c>
      <c r="B24" s="62"/>
      <c r="C24" s="59"/>
      <c r="D24" s="58"/>
      <c r="E24" s="59"/>
      <c r="F24" s="60"/>
      <c r="G24" s="59"/>
      <c r="H24" s="70">
        <v>3.24</v>
      </c>
      <c r="K24" s="36"/>
    </row>
    <row r="25" spans="1:11" s="29" customFormat="1" ht="12.75">
      <c r="A25" s="63" t="s">
        <v>67</v>
      </c>
      <c r="B25" s="62" t="s">
        <v>55</v>
      </c>
      <c r="C25" s="59"/>
      <c r="D25" s="58"/>
      <c r="E25" s="59"/>
      <c r="F25" s="60"/>
      <c r="G25" s="59"/>
      <c r="H25" s="59">
        <v>0.12</v>
      </c>
      <c r="K25" s="36"/>
    </row>
    <row r="26" spans="1:11" s="29" customFormat="1" ht="15">
      <c r="A26" s="61" t="s">
        <v>30</v>
      </c>
      <c r="B26" s="62"/>
      <c r="C26" s="59"/>
      <c r="D26" s="58"/>
      <c r="E26" s="59"/>
      <c r="F26" s="60"/>
      <c r="G26" s="59"/>
      <c r="H26" s="70">
        <f>H25</f>
        <v>0.12</v>
      </c>
      <c r="K26" s="36"/>
    </row>
    <row r="27" spans="1:13" s="9" customFormat="1" ht="30">
      <c r="A27" s="102" t="s">
        <v>8</v>
      </c>
      <c r="B27" s="104" t="s">
        <v>9</v>
      </c>
      <c r="C27" s="42"/>
      <c r="D27" s="72">
        <f>G27*I27</f>
        <v>199272.53</v>
      </c>
      <c r="E27" s="42">
        <f>H27*12</f>
        <v>32.76</v>
      </c>
      <c r="F27" s="73"/>
      <c r="G27" s="42">
        <f>H27*12</f>
        <v>32.76</v>
      </c>
      <c r="H27" s="42">
        <v>2.73</v>
      </c>
      <c r="I27" s="9">
        <v>6082.8</v>
      </c>
      <c r="J27" s="9">
        <v>1.07</v>
      </c>
      <c r="K27" s="34">
        <v>1.96</v>
      </c>
      <c r="M27" s="9" t="e">
        <f>#REF!</f>
        <v>#REF!</v>
      </c>
    </row>
    <row r="28" spans="1:11" s="29" customFormat="1" ht="12.75">
      <c r="A28" s="103" t="s">
        <v>80</v>
      </c>
      <c r="B28" s="45" t="s">
        <v>9</v>
      </c>
      <c r="C28" s="45"/>
      <c r="D28" s="46"/>
      <c r="E28" s="45"/>
      <c r="F28" s="47"/>
      <c r="G28" s="45"/>
      <c r="H28" s="45"/>
      <c r="K28" s="36"/>
    </row>
    <row r="29" spans="1:11" s="29" customFormat="1" ht="12.75">
      <c r="A29" s="103" t="s">
        <v>81</v>
      </c>
      <c r="B29" s="45" t="s">
        <v>82</v>
      </c>
      <c r="C29" s="45"/>
      <c r="D29" s="46"/>
      <c r="E29" s="45"/>
      <c r="F29" s="47"/>
      <c r="G29" s="45"/>
      <c r="H29" s="45"/>
      <c r="K29" s="36"/>
    </row>
    <row r="30" spans="1:11" s="29" customFormat="1" ht="12.75">
      <c r="A30" s="103" t="s">
        <v>83</v>
      </c>
      <c r="B30" s="45" t="s">
        <v>84</v>
      </c>
      <c r="C30" s="45"/>
      <c r="D30" s="46"/>
      <c r="E30" s="45"/>
      <c r="F30" s="47"/>
      <c r="G30" s="45"/>
      <c r="H30" s="45"/>
      <c r="K30" s="36"/>
    </row>
    <row r="31" spans="1:11" s="29" customFormat="1" ht="12.75">
      <c r="A31" s="103" t="s">
        <v>57</v>
      </c>
      <c r="B31" s="45" t="s">
        <v>9</v>
      </c>
      <c r="C31" s="45"/>
      <c r="D31" s="46"/>
      <c r="E31" s="45"/>
      <c r="F31" s="47"/>
      <c r="G31" s="45"/>
      <c r="H31" s="45"/>
      <c r="K31" s="36"/>
    </row>
    <row r="32" spans="1:11" s="29" customFormat="1" ht="25.5">
      <c r="A32" s="103" t="s">
        <v>58</v>
      </c>
      <c r="B32" s="45" t="s">
        <v>10</v>
      </c>
      <c r="C32" s="45"/>
      <c r="D32" s="46"/>
      <c r="E32" s="45"/>
      <c r="F32" s="47"/>
      <c r="G32" s="45"/>
      <c r="H32" s="45"/>
      <c r="K32" s="36"/>
    </row>
    <row r="33" spans="1:11" s="29" customFormat="1" ht="12.75">
      <c r="A33" s="103" t="s">
        <v>59</v>
      </c>
      <c r="B33" s="45" t="s">
        <v>9</v>
      </c>
      <c r="C33" s="45"/>
      <c r="D33" s="46"/>
      <c r="E33" s="45"/>
      <c r="F33" s="47"/>
      <c r="G33" s="45"/>
      <c r="H33" s="45"/>
      <c r="K33" s="36"/>
    </row>
    <row r="34" spans="1:11" s="29" customFormat="1" ht="12.75">
      <c r="A34" s="103" t="s">
        <v>60</v>
      </c>
      <c r="B34" s="45" t="s">
        <v>9</v>
      </c>
      <c r="C34" s="45"/>
      <c r="D34" s="46"/>
      <c r="E34" s="45"/>
      <c r="F34" s="47"/>
      <c r="G34" s="45"/>
      <c r="H34" s="45"/>
      <c r="K34" s="36"/>
    </row>
    <row r="35" spans="1:11" s="29" customFormat="1" ht="25.5">
      <c r="A35" s="103" t="s">
        <v>61</v>
      </c>
      <c r="B35" s="45" t="s">
        <v>62</v>
      </c>
      <c r="C35" s="45"/>
      <c r="D35" s="46"/>
      <c r="E35" s="45"/>
      <c r="F35" s="47"/>
      <c r="G35" s="45"/>
      <c r="H35" s="45"/>
      <c r="K35" s="36"/>
    </row>
    <row r="36" spans="1:11" s="29" customFormat="1" ht="25.5">
      <c r="A36" s="103" t="s">
        <v>85</v>
      </c>
      <c r="B36" s="45" t="s">
        <v>10</v>
      </c>
      <c r="C36" s="45"/>
      <c r="D36" s="46"/>
      <c r="E36" s="45"/>
      <c r="F36" s="47"/>
      <c r="G36" s="45"/>
      <c r="H36" s="45"/>
      <c r="K36" s="36"/>
    </row>
    <row r="37" spans="1:11" s="29" customFormat="1" ht="25.5">
      <c r="A37" s="103" t="s">
        <v>86</v>
      </c>
      <c r="B37" s="45" t="s">
        <v>9</v>
      </c>
      <c r="C37" s="45"/>
      <c r="D37" s="46"/>
      <c r="E37" s="45"/>
      <c r="F37" s="47"/>
      <c r="G37" s="45"/>
      <c r="H37" s="45"/>
      <c r="K37" s="36"/>
    </row>
    <row r="38" spans="1:13" s="12" customFormat="1" ht="15">
      <c r="A38" s="86" t="s">
        <v>11</v>
      </c>
      <c r="B38" s="87" t="s">
        <v>12</v>
      </c>
      <c r="C38" s="42"/>
      <c r="D38" s="72">
        <f>G38*I38</f>
        <v>71552.64</v>
      </c>
      <c r="E38" s="42">
        <f>H38*12</f>
        <v>9.96</v>
      </c>
      <c r="F38" s="48"/>
      <c r="G38" s="42">
        <f>H38*12</f>
        <v>9.96</v>
      </c>
      <c r="H38" s="42">
        <v>0.83</v>
      </c>
      <c r="I38" s="68">
        <v>7184</v>
      </c>
      <c r="J38" s="9">
        <v>1.07</v>
      </c>
      <c r="K38" s="34">
        <v>0.6</v>
      </c>
      <c r="M38" s="12" t="e">
        <f>#REF!+#REF!</f>
        <v>#REF!</v>
      </c>
    </row>
    <row r="39" spans="1:13" s="9" customFormat="1" ht="15">
      <c r="A39" s="86" t="s">
        <v>87</v>
      </c>
      <c r="B39" s="87" t="s">
        <v>13</v>
      </c>
      <c r="C39" s="42"/>
      <c r="D39" s="72">
        <f>G39*I39</f>
        <v>232761.6</v>
      </c>
      <c r="E39" s="42">
        <f>H39*12</f>
        <v>32.4</v>
      </c>
      <c r="F39" s="48"/>
      <c r="G39" s="42">
        <f>H39*12</f>
        <v>32.4</v>
      </c>
      <c r="H39" s="42">
        <v>2.7</v>
      </c>
      <c r="I39" s="68">
        <v>7184</v>
      </c>
      <c r="J39" s="9">
        <v>1.07</v>
      </c>
      <c r="K39" s="34">
        <v>1.94</v>
      </c>
      <c r="M39" s="9" t="e">
        <f>#REF!+#REF!</f>
        <v>#REF!</v>
      </c>
    </row>
    <row r="40" spans="1:13" s="9" customFormat="1" ht="21.75" customHeight="1">
      <c r="A40" s="86" t="s">
        <v>88</v>
      </c>
      <c r="B40" s="87" t="s">
        <v>9</v>
      </c>
      <c r="C40" s="42" t="s">
        <v>157</v>
      </c>
      <c r="D40" s="72">
        <f>G40*I40</f>
        <v>126278.93</v>
      </c>
      <c r="E40" s="42">
        <f>H40*12</f>
        <v>20.76</v>
      </c>
      <c r="F40" s="48"/>
      <c r="G40" s="42">
        <f>H40*12</f>
        <v>20.76</v>
      </c>
      <c r="H40" s="42">
        <v>1.73</v>
      </c>
      <c r="I40" s="9">
        <v>6082.8</v>
      </c>
      <c r="J40" s="9">
        <v>1.07</v>
      </c>
      <c r="K40" s="34">
        <v>1.24</v>
      </c>
      <c r="M40" s="9" t="e">
        <f>#REF!</f>
        <v>#REF!</v>
      </c>
    </row>
    <row r="41" spans="1:13" s="64" customFormat="1" ht="45">
      <c r="A41" s="86" t="s">
        <v>89</v>
      </c>
      <c r="B41" s="87" t="s">
        <v>14</v>
      </c>
      <c r="C41" s="70" t="s">
        <v>157</v>
      </c>
      <c r="D41" s="69">
        <f>3407.5*1.105*3*1.1</f>
        <v>12425.45</v>
      </c>
      <c r="E41" s="70"/>
      <c r="F41" s="74"/>
      <c r="G41" s="70">
        <f>D41/I41</f>
        <v>2.04</v>
      </c>
      <c r="H41" s="70">
        <f>G41/12</f>
        <v>0.17</v>
      </c>
      <c r="I41" s="9">
        <v>6082.8</v>
      </c>
      <c r="K41" s="34"/>
      <c r="L41" s="65"/>
      <c r="M41" s="64">
        <v>11295.86</v>
      </c>
    </row>
    <row r="42" spans="1:13" s="9" customFormat="1" ht="15">
      <c r="A42" s="86" t="s">
        <v>90</v>
      </c>
      <c r="B42" s="87" t="s">
        <v>9</v>
      </c>
      <c r="C42" s="42"/>
      <c r="D42" s="72">
        <f>G42*I42</f>
        <v>144527.33</v>
      </c>
      <c r="E42" s="42">
        <f>H42*12</f>
        <v>23.76</v>
      </c>
      <c r="F42" s="48"/>
      <c r="G42" s="42">
        <f>H42*12</f>
        <v>23.76</v>
      </c>
      <c r="H42" s="42">
        <v>1.98</v>
      </c>
      <c r="I42" s="9">
        <v>6082.8</v>
      </c>
      <c r="J42" s="9">
        <v>1.07</v>
      </c>
      <c r="K42" s="34">
        <v>1.43</v>
      </c>
      <c r="M42" s="9" t="e">
        <f>#REF!</f>
        <v>#REF!</v>
      </c>
    </row>
    <row r="43" spans="1:11" s="9" customFormat="1" ht="15">
      <c r="A43" s="103" t="s">
        <v>91</v>
      </c>
      <c r="B43" s="45" t="s">
        <v>19</v>
      </c>
      <c r="C43" s="42"/>
      <c r="D43" s="72"/>
      <c r="E43" s="42"/>
      <c r="F43" s="48"/>
      <c r="G43" s="42"/>
      <c r="H43" s="42"/>
      <c r="K43" s="34"/>
    </row>
    <row r="44" spans="1:11" s="9" customFormat="1" ht="15">
      <c r="A44" s="103" t="s">
        <v>92</v>
      </c>
      <c r="B44" s="45" t="s">
        <v>14</v>
      </c>
      <c r="C44" s="42"/>
      <c r="D44" s="72"/>
      <c r="E44" s="42"/>
      <c r="F44" s="48"/>
      <c r="G44" s="42"/>
      <c r="H44" s="42"/>
      <c r="K44" s="34"/>
    </row>
    <row r="45" spans="1:11" s="9" customFormat="1" ht="15">
      <c r="A45" s="103" t="s">
        <v>93</v>
      </c>
      <c r="B45" s="45" t="s">
        <v>94</v>
      </c>
      <c r="C45" s="42"/>
      <c r="D45" s="72"/>
      <c r="E45" s="42"/>
      <c r="F45" s="48"/>
      <c r="G45" s="42"/>
      <c r="H45" s="42"/>
      <c r="K45" s="34"/>
    </row>
    <row r="46" spans="1:11" s="9" customFormat="1" ht="15">
      <c r="A46" s="103" t="s">
        <v>95</v>
      </c>
      <c r="B46" s="45" t="s">
        <v>96</v>
      </c>
      <c r="C46" s="42"/>
      <c r="D46" s="72"/>
      <c r="E46" s="42"/>
      <c r="F46" s="48"/>
      <c r="G46" s="42"/>
      <c r="H46" s="42"/>
      <c r="K46" s="34"/>
    </row>
    <row r="47" spans="1:11" s="9" customFormat="1" ht="15">
      <c r="A47" s="103" t="s">
        <v>97</v>
      </c>
      <c r="B47" s="45" t="s">
        <v>94</v>
      </c>
      <c r="C47" s="42"/>
      <c r="D47" s="72"/>
      <c r="E47" s="42"/>
      <c r="F47" s="48"/>
      <c r="G47" s="42"/>
      <c r="H47" s="42"/>
      <c r="K47" s="34"/>
    </row>
    <row r="48" spans="1:13" s="9" customFormat="1" ht="28.5">
      <c r="A48" s="86" t="s">
        <v>98</v>
      </c>
      <c r="B48" s="105" t="s">
        <v>29</v>
      </c>
      <c r="C48" s="42" t="s">
        <v>158</v>
      </c>
      <c r="D48" s="72">
        <f>G48*I48</f>
        <v>313142.54</v>
      </c>
      <c r="E48" s="42">
        <f>H48*12</f>
        <v>51.48</v>
      </c>
      <c r="F48" s="48"/>
      <c r="G48" s="42">
        <f>H48*12</f>
        <v>51.48</v>
      </c>
      <c r="H48" s="42">
        <v>4.29</v>
      </c>
      <c r="I48" s="9">
        <v>6082.8</v>
      </c>
      <c r="J48" s="9">
        <v>1.07</v>
      </c>
      <c r="K48" s="34">
        <v>3.07</v>
      </c>
      <c r="M48" s="9" t="e">
        <f>#REF!</f>
        <v>#REF!</v>
      </c>
    </row>
    <row r="49" spans="1:11" s="9" customFormat="1" ht="25.5">
      <c r="A49" s="88" t="s">
        <v>99</v>
      </c>
      <c r="B49" s="106" t="s">
        <v>29</v>
      </c>
      <c r="C49" s="42"/>
      <c r="D49" s="72"/>
      <c r="E49" s="42"/>
      <c r="F49" s="48"/>
      <c r="G49" s="42"/>
      <c r="H49" s="42"/>
      <c r="K49" s="34"/>
    </row>
    <row r="50" spans="1:11" s="9" customFormat="1" ht="15">
      <c r="A50" s="88" t="s">
        <v>100</v>
      </c>
      <c r="B50" s="106" t="s">
        <v>101</v>
      </c>
      <c r="C50" s="42"/>
      <c r="D50" s="72"/>
      <c r="E50" s="42"/>
      <c r="F50" s="48"/>
      <c r="G50" s="42"/>
      <c r="H50" s="42"/>
      <c r="K50" s="34"/>
    </row>
    <row r="51" spans="1:11" s="9" customFormat="1" ht="15">
      <c r="A51" s="88" t="s">
        <v>102</v>
      </c>
      <c r="B51" s="106" t="s">
        <v>55</v>
      </c>
      <c r="C51" s="42"/>
      <c r="D51" s="72"/>
      <c r="E51" s="42"/>
      <c r="F51" s="48"/>
      <c r="G51" s="42"/>
      <c r="H51" s="42"/>
      <c r="K51" s="34"/>
    </row>
    <row r="52" spans="1:11" s="9" customFormat="1" ht="25.5">
      <c r="A52" s="88" t="s">
        <v>103</v>
      </c>
      <c r="B52" s="106" t="s">
        <v>14</v>
      </c>
      <c r="C52" s="42"/>
      <c r="D52" s="72"/>
      <c r="E52" s="42"/>
      <c r="F52" s="48"/>
      <c r="G52" s="42"/>
      <c r="H52" s="42"/>
      <c r="K52" s="34"/>
    </row>
    <row r="53" spans="1:11" s="9" customFormat="1" ht="21" customHeight="1">
      <c r="A53" s="86" t="s">
        <v>156</v>
      </c>
      <c r="B53" s="105" t="s">
        <v>14</v>
      </c>
      <c r="C53" s="42" t="s">
        <v>158</v>
      </c>
      <c r="D53" s="72">
        <f>3850*3</f>
        <v>11550</v>
      </c>
      <c r="E53" s="42"/>
      <c r="F53" s="48"/>
      <c r="G53" s="42">
        <f>D53/I53</f>
        <v>1.9</v>
      </c>
      <c r="H53" s="42">
        <f>G53/12</f>
        <v>0.16</v>
      </c>
      <c r="I53" s="9">
        <v>6082.8</v>
      </c>
      <c r="K53" s="34"/>
    </row>
    <row r="54" spans="1:13" s="10" customFormat="1" ht="30">
      <c r="A54" s="86" t="s">
        <v>104</v>
      </c>
      <c r="B54" s="87" t="s">
        <v>7</v>
      </c>
      <c r="C54" s="44" t="s">
        <v>161</v>
      </c>
      <c r="D54" s="72">
        <v>2246.78</v>
      </c>
      <c r="E54" s="44">
        <f>H54*12</f>
        <v>0.36</v>
      </c>
      <c r="F54" s="48"/>
      <c r="G54" s="42">
        <f>D54/I54</f>
        <v>0.37</v>
      </c>
      <c r="H54" s="42">
        <f>G54/12</f>
        <v>0.03</v>
      </c>
      <c r="I54" s="9">
        <v>6082.8</v>
      </c>
      <c r="J54" s="9">
        <v>1.07</v>
      </c>
      <c r="K54" s="34">
        <v>0.02</v>
      </c>
      <c r="M54" s="10">
        <v>2042.21</v>
      </c>
    </row>
    <row r="55" spans="1:13" s="10" customFormat="1" ht="45">
      <c r="A55" s="86" t="s">
        <v>159</v>
      </c>
      <c r="B55" s="87" t="s">
        <v>7</v>
      </c>
      <c r="C55" s="69" t="s">
        <v>160</v>
      </c>
      <c r="D55" s="72">
        <v>18723.21</v>
      </c>
      <c r="E55" s="44">
        <f>H55*12</f>
        <v>2.64</v>
      </c>
      <c r="F55" s="48"/>
      <c r="G55" s="42">
        <f>D55/I55</f>
        <v>2.61</v>
      </c>
      <c r="H55" s="42">
        <f>G55/12</f>
        <v>0.22</v>
      </c>
      <c r="I55" s="68">
        <v>7184</v>
      </c>
      <c r="J55" s="9">
        <v>1.07</v>
      </c>
      <c r="K55" s="34">
        <v>0.04</v>
      </c>
      <c r="M55" s="10" t="e">
        <f>#REF!+#REF!</f>
        <v>#REF!</v>
      </c>
    </row>
    <row r="56" spans="1:13" s="10" customFormat="1" ht="25.5" customHeight="1">
      <c r="A56" s="86" t="s">
        <v>171</v>
      </c>
      <c r="B56" s="87" t="s">
        <v>49</v>
      </c>
      <c r="C56" s="44" t="s">
        <v>161</v>
      </c>
      <c r="D56" s="72">
        <v>15588.01</v>
      </c>
      <c r="E56" s="44"/>
      <c r="F56" s="48"/>
      <c r="G56" s="42">
        <f>D56/I56</f>
        <v>2.56</v>
      </c>
      <c r="H56" s="42">
        <f>G56/12</f>
        <v>0.21</v>
      </c>
      <c r="I56" s="68">
        <v>6082.8</v>
      </c>
      <c r="J56" s="9">
        <v>1.07</v>
      </c>
      <c r="K56" s="34">
        <v>0.12</v>
      </c>
      <c r="M56" s="10" t="e">
        <f>#REF!+#REF!</f>
        <v>#REF!</v>
      </c>
    </row>
    <row r="57" spans="1:13" s="10" customFormat="1" ht="15">
      <c r="A57" s="85" t="s">
        <v>162</v>
      </c>
      <c r="B57" s="44" t="s">
        <v>49</v>
      </c>
      <c r="C57" s="44" t="s">
        <v>161</v>
      </c>
      <c r="D57" s="72">
        <v>15193.15</v>
      </c>
      <c r="E57" s="44"/>
      <c r="F57" s="48"/>
      <c r="G57" s="42">
        <f>D57/I57</f>
        <v>2.11</v>
      </c>
      <c r="H57" s="42">
        <f>G57/12</f>
        <v>0.18</v>
      </c>
      <c r="I57" s="9">
        <v>7184</v>
      </c>
      <c r="J57" s="9">
        <v>1.07</v>
      </c>
      <c r="K57" s="34">
        <v>0.04</v>
      </c>
      <c r="M57" s="10" t="e">
        <f>#REF!+#REF!</f>
        <v>#REF!</v>
      </c>
    </row>
    <row r="58" spans="1:13" s="10" customFormat="1" ht="30">
      <c r="A58" s="86" t="s">
        <v>20</v>
      </c>
      <c r="B58" s="87"/>
      <c r="C58" s="44"/>
      <c r="D58" s="72">
        <f>G58*I58</f>
        <v>14598.72</v>
      </c>
      <c r="E58" s="44">
        <f>H58*12</f>
        <v>2.4</v>
      </c>
      <c r="F58" s="48"/>
      <c r="G58" s="42">
        <f>H58*12</f>
        <v>2.4</v>
      </c>
      <c r="H58" s="42">
        <v>0.2</v>
      </c>
      <c r="I58" s="9">
        <v>6082.8</v>
      </c>
      <c r="J58" s="9">
        <v>1.07</v>
      </c>
      <c r="K58" s="34">
        <v>0.14</v>
      </c>
      <c r="M58" s="10" t="e">
        <f>#REF!</f>
        <v>#REF!</v>
      </c>
    </row>
    <row r="59" spans="1:11" s="10" customFormat="1" ht="25.5">
      <c r="A59" s="88" t="s">
        <v>105</v>
      </c>
      <c r="B59" s="89" t="s">
        <v>68</v>
      </c>
      <c r="C59" s="44"/>
      <c r="D59" s="72"/>
      <c r="E59" s="44"/>
      <c r="F59" s="48"/>
      <c r="G59" s="42"/>
      <c r="H59" s="42"/>
      <c r="I59" s="9"/>
      <c r="J59" s="9"/>
      <c r="K59" s="34"/>
    </row>
    <row r="60" spans="1:11" s="10" customFormat="1" ht="15">
      <c r="A60" s="88" t="s">
        <v>106</v>
      </c>
      <c r="B60" s="89" t="s">
        <v>68</v>
      </c>
      <c r="C60" s="44"/>
      <c r="D60" s="72"/>
      <c r="E60" s="44"/>
      <c r="F60" s="48"/>
      <c r="G60" s="42"/>
      <c r="H60" s="42"/>
      <c r="I60" s="9"/>
      <c r="J60" s="9"/>
      <c r="K60" s="34"/>
    </row>
    <row r="61" spans="1:11" s="10" customFormat="1" ht="15">
      <c r="A61" s="88" t="s">
        <v>107</v>
      </c>
      <c r="B61" s="89" t="s">
        <v>55</v>
      </c>
      <c r="C61" s="44"/>
      <c r="D61" s="72"/>
      <c r="E61" s="44"/>
      <c r="F61" s="48"/>
      <c r="G61" s="42"/>
      <c r="H61" s="42"/>
      <c r="I61" s="9"/>
      <c r="J61" s="9"/>
      <c r="K61" s="34"/>
    </row>
    <row r="62" spans="1:11" s="10" customFormat="1" ht="15">
      <c r="A62" s="88" t="s">
        <v>108</v>
      </c>
      <c r="B62" s="89" t="s">
        <v>68</v>
      </c>
      <c r="C62" s="44"/>
      <c r="D62" s="72"/>
      <c r="E62" s="44"/>
      <c r="F62" s="48"/>
      <c r="G62" s="42"/>
      <c r="H62" s="42"/>
      <c r="I62" s="9"/>
      <c r="J62" s="9"/>
      <c r="K62" s="34"/>
    </row>
    <row r="63" spans="1:11" s="10" customFormat="1" ht="25.5">
      <c r="A63" s="88" t="s">
        <v>109</v>
      </c>
      <c r="B63" s="89" t="s">
        <v>68</v>
      </c>
      <c r="C63" s="44"/>
      <c r="D63" s="72"/>
      <c r="E63" s="44"/>
      <c r="F63" s="48"/>
      <c r="G63" s="42"/>
      <c r="H63" s="42"/>
      <c r="I63" s="9"/>
      <c r="J63" s="9"/>
      <c r="K63" s="34"/>
    </row>
    <row r="64" spans="1:11" s="10" customFormat="1" ht="15">
      <c r="A64" s="88" t="s">
        <v>110</v>
      </c>
      <c r="B64" s="89" t="s">
        <v>68</v>
      </c>
      <c r="C64" s="44"/>
      <c r="D64" s="72"/>
      <c r="E64" s="44"/>
      <c r="F64" s="48"/>
      <c r="G64" s="42"/>
      <c r="H64" s="42"/>
      <c r="I64" s="9"/>
      <c r="J64" s="9"/>
      <c r="K64" s="34"/>
    </row>
    <row r="65" spans="1:11" s="10" customFormat="1" ht="25.5">
      <c r="A65" s="88" t="s">
        <v>111</v>
      </c>
      <c r="B65" s="89" t="s">
        <v>68</v>
      </c>
      <c r="C65" s="44"/>
      <c r="D65" s="72"/>
      <c r="E65" s="44"/>
      <c r="F65" s="48"/>
      <c r="G65" s="42"/>
      <c r="H65" s="42"/>
      <c r="I65" s="9"/>
      <c r="J65" s="9"/>
      <c r="K65" s="34"/>
    </row>
    <row r="66" spans="1:11" s="10" customFormat="1" ht="15">
      <c r="A66" s="88" t="s">
        <v>112</v>
      </c>
      <c r="B66" s="89" t="s">
        <v>68</v>
      </c>
      <c r="C66" s="44"/>
      <c r="D66" s="72"/>
      <c r="E66" s="44"/>
      <c r="F66" s="48"/>
      <c r="G66" s="42"/>
      <c r="H66" s="42"/>
      <c r="I66" s="9"/>
      <c r="J66" s="9"/>
      <c r="K66" s="34"/>
    </row>
    <row r="67" spans="1:11" s="10" customFormat="1" ht="15">
      <c r="A67" s="88" t="s">
        <v>113</v>
      </c>
      <c r="B67" s="89" t="s">
        <v>68</v>
      </c>
      <c r="C67" s="44"/>
      <c r="D67" s="72"/>
      <c r="E67" s="44"/>
      <c r="F67" s="48"/>
      <c r="G67" s="42"/>
      <c r="H67" s="42"/>
      <c r="I67" s="9"/>
      <c r="J67" s="9"/>
      <c r="K67" s="34"/>
    </row>
    <row r="68" spans="1:13" s="9" customFormat="1" ht="15">
      <c r="A68" s="85" t="s">
        <v>22</v>
      </c>
      <c r="B68" s="44" t="s">
        <v>23</v>
      </c>
      <c r="C68" s="44"/>
      <c r="D68" s="72">
        <f>G68*I68</f>
        <v>6034.56</v>
      </c>
      <c r="E68" s="44">
        <f>H68*12</f>
        <v>0.84</v>
      </c>
      <c r="F68" s="48"/>
      <c r="G68" s="42">
        <f>H68*12</f>
        <v>0.84</v>
      </c>
      <c r="H68" s="42">
        <v>0.07</v>
      </c>
      <c r="I68" s="68">
        <v>7184</v>
      </c>
      <c r="J68" s="9">
        <v>1.07</v>
      </c>
      <c r="K68" s="34">
        <v>0.03</v>
      </c>
      <c r="M68" s="9" t="e">
        <f>#REF!+#REF!</f>
        <v>#REF!</v>
      </c>
    </row>
    <row r="69" spans="1:13" s="9" customFormat="1" ht="15">
      <c r="A69" s="85" t="s">
        <v>24</v>
      </c>
      <c r="B69" s="49" t="s">
        <v>25</v>
      </c>
      <c r="C69" s="49"/>
      <c r="D69" s="72">
        <v>3793.42</v>
      </c>
      <c r="E69" s="49">
        <f>H69*12</f>
        <v>0.48</v>
      </c>
      <c r="F69" s="50"/>
      <c r="G69" s="42">
        <f>D69/I69</f>
        <v>0.53</v>
      </c>
      <c r="H69" s="42">
        <v>0.04</v>
      </c>
      <c r="I69" s="68">
        <v>7184</v>
      </c>
      <c r="J69" s="9">
        <v>1.07</v>
      </c>
      <c r="K69" s="34">
        <v>0.02</v>
      </c>
      <c r="M69" s="9" t="e">
        <f>#REF!+#REF!</f>
        <v>#REF!</v>
      </c>
    </row>
    <row r="70" spans="1:13" s="12" customFormat="1" ht="30">
      <c r="A70" s="86" t="s">
        <v>21</v>
      </c>
      <c r="B70" s="87"/>
      <c r="C70" s="44" t="s">
        <v>163</v>
      </c>
      <c r="D70" s="72">
        <v>5698.2</v>
      </c>
      <c r="E70" s="44">
        <f>H70*12</f>
        <v>0.84</v>
      </c>
      <c r="F70" s="48"/>
      <c r="G70" s="42">
        <f>D70/I70</f>
        <v>0.79</v>
      </c>
      <c r="H70" s="42">
        <f>G70/12</f>
        <v>0.07</v>
      </c>
      <c r="I70" s="68">
        <v>7184</v>
      </c>
      <c r="J70" s="9">
        <v>1.07</v>
      </c>
      <c r="K70" s="34">
        <v>0.03</v>
      </c>
      <c r="M70" s="9" t="e">
        <f>#REF!+#REF!</f>
        <v>#REF!</v>
      </c>
    </row>
    <row r="71" spans="1:13" s="12" customFormat="1" ht="15">
      <c r="A71" s="86" t="s">
        <v>32</v>
      </c>
      <c r="B71" s="87"/>
      <c r="C71" s="42"/>
      <c r="D71" s="42">
        <f>D72+D73+D74+D75+D76+D77+D78+D79+D80+D81+D82+D83+D84+D85+D86+D87</f>
        <v>146197.1</v>
      </c>
      <c r="E71" s="42"/>
      <c r="F71" s="48"/>
      <c r="G71" s="42"/>
      <c r="H71" s="42"/>
      <c r="I71" s="9"/>
      <c r="J71" s="9">
        <v>1.07</v>
      </c>
      <c r="K71" s="34">
        <v>0.53</v>
      </c>
      <c r="M71" s="12" t="e">
        <f>#REF!+#REF!</f>
        <v>#REF!</v>
      </c>
    </row>
    <row r="72" spans="1:11" s="10" customFormat="1" ht="15">
      <c r="A72" s="66" t="s">
        <v>38</v>
      </c>
      <c r="B72" s="90" t="s">
        <v>14</v>
      </c>
      <c r="C72" s="52"/>
      <c r="D72" s="53">
        <v>358.41</v>
      </c>
      <c r="E72" s="52"/>
      <c r="F72" s="54"/>
      <c r="G72" s="52"/>
      <c r="H72" s="52"/>
      <c r="I72" s="9">
        <v>7184</v>
      </c>
      <c r="J72" s="9">
        <v>1.07</v>
      </c>
      <c r="K72" s="34">
        <v>0.01</v>
      </c>
    </row>
    <row r="73" spans="1:11" s="10" customFormat="1" ht="15">
      <c r="A73" s="66" t="s">
        <v>15</v>
      </c>
      <c r="B73" s="90" t="s">
        <v>19</v>
      </c>
      <c r="C73" s="52"/>
      <c r="D73" s="53">
        <v>1010.84</v>
      </c>
      <c r="E73" s="52">
        <f>H73*12</f>
        <v>0</v>
      </c>
      <c r="F73" s="54"/>
      <c r="G73" s="52"/>
      <c r="H73" s="52"/>
      <c r="I73" s="68">
        <v>7184</v>
      </c>
      <c r="J73" s="9">
        <v>1.07</v>
      </c>
      <c r="K73" s="34">
        <v>0.01</v>
      </c>
    </row>
    <row r="74" spans="1:11" s="10" customFormat="1" ht="15">
      <c r="A74" s="66" t="s">
        <v>114</v>
      </c>
      <c r="B74" s="67" t="s">
        <v>14</v>
      </c>
      <c r="C74" s="52"/>
      <c r="D74" s="53">
        <v>1801.23</v>
      </c>
      <c r="E74" s="52"/>
      <c r="F74" s="54"/>
      <c r="G74" s="52"/>
      <c r="H74" s="52"/>
      <c r="I74" s="9">
        <v>6082.8</v>
      </c>
      <c r="J74" s="9"/>
      <c r="K74" s="34"/>
    </row>
    <row r="75" spans="1:11" s="10" customFormat="1" ht="15">
      <c r="A75" s="66" t="s">
        <v>44</v>
      </c>
      <c r="B75" s="90" t="s">
        <v>14</v>
      </c>
      <c r="C75" s="52"/>
      <c r="D75" s="53">
        <v>1926.34</v>
      </c>
      <c r="E75" s="52">
        <f>H75*12</f>
        <v>0</v>
      </c>
      <c r="F75" s="54"/>
      <c r="G75" s="52"/>
      <c r="H75" s="52"/>
      <c r="I75" s="9">
        <v>6082.8</v>
      </c>
      <c r="J75" s="9">
        <v>1.07</v>
      </c>
      <c r="K75" s="34">
        <v>0.16</v>
      </c>
    </row>
    <row r="76" spans="1:11" s="10" customFormat="1" ht="15">
      <c r="A76" s="66" t="s">
        <v>16</v>
      </c>
      <c r="B76" s="90" t="s">
        <v>14</v>
      </c>
      <c r="C76" s="52"/>
      <c r="D76" s="53">
        <v>6441.14</v>
      </c>
      <c r="E76" s="52"/>
      <c r="F76" s="54"/>
      <c r="G76" s="52"/>
      <c r="H76" s="52"/>
      <c r="I76" s="9">
        <v>6082.8</v>
      </c>
      <c r="J76" s="9"/>
      <c r="K76" s="34"/>
    </row>
    <row r="77" spans="1:11" s="10" customFormat="1" ht="15">
      <c r="A77" s="66" t="s">
        <v>17</v>
      </c>
      <c r="B77" s="90" t="s">
        <v>14</v>
      </c>
      <c r="C77" s="52"/>
      <c r="D77" s="53">
        <v>1010.85</v>
      </c>
      <c r="E77" s="52">
        <f>H77*12</f>
        <v>0</v>
      </c>
      <c r="F77" s="54"/>
      <c r="G77" s="52"/>
      <c r="H77" s="52"/>
      <c r="I77" s="9">
        <v>6082.8</v>
      </c>
      <c r="J77" s="9">
        <v>1.07</v>
      </c>
      <c r="K77" s="34">
        <v>0.02</v>
      </c>
    </row>
    <row r="78" spans="1:11" s="10" customFormat="1" ht="15">
      <c r="A78" s="66" t="s">
        <v>42</v>
      </c>
      <c r="B78" s="90" t="s">
        <v>14</v>
      </c>
      <c r="C78" s="52"/>
      <c r="D78" s="53">
        <v>963.14</v>
      </c>
      <c r="E78" s="52">
        <f>H78*12</f>
        <v>0</v>
      </c>
      <c r="F78" s="54"/>
      <c r="G78" s="52"/>
      <c r="H78" s="52"/>
      <c r="I78" s="9">
        <v>7184</v>
      </c>
      <c r="J78" s="9">
        <v>1.07</v>
      </c>
      <c r="K78" s="34">
        <v>0.06</v>
      </c>
    </row>
    <row r="79" spans="1:11" s="10" customFormat="1" ht="15">
      <c r="A79" s="66" t="s">
        <v>43</v>
      </c>
      <c r="B79" s="90" t="s">
        <v>19</v>
      </c>
      <c r="C79" s="52"/>
      <c r="D79" s="53">
        <v>3852.7</v>
      </c>
      <c r="E79" s="52">
        <f>H79*12</f>
        <v>0</v>
      </c>
      <c r="F79" s="54"/>
      <c r="G79" s="52"/>
      <c r="H79" s="52"/>
      <c r="I79" s="9">
        <v>6082.8</v>
      </c>
      <c r="J79" s="9">
        <v>1.07</v>
      </c>
      <c r="K79" s="34">
        <v>0.01</v>
      </c>
    </row>
    <row r="80" spans="1:11" s="10" customFormat="1" ht="32.25" customHeight="1">
      <c r="A80" s="66" t="s">
        <v>18</v>
      </c>
      <c r="B80" s="90" t="s">
        <v>14</v>
      </c>
      <c r="C80" s="52"/>
      <c r="D80" s="53">
        <v>5913.96</v>
      </c>
      <c r="E80" s="52"/>
      <c r="F80" s="54"/>
      <c r="G80" s="52"/>
      <c r="H80" s="52"/>
      <c r="I80" s="9">
        <v>6082.8</v>
      </c>
      <c r="J80" s="9">
        <v>1.07</v>
      </c>
      <c r="K80" s="34">
        <v>0.01</v>
      </c>
    </row>
    <row r="81" spans="1:11" s="10" customFormat="1" ht="15">
      <c r="A81" s="66" t="s">
        <v>64</v>
      </c>
      <c r="B81" s="90" t="s">
        <v>14</v>
      </c>
      <c r="C81" s="52"/>
      <c r="D81" s="75">
        <v>6663.12</v>
      </c>
      <c r="E81" s="52"/>
      <c r="F81" s="54"/>
      <c r="G81" s="52"/>
      <c r="H81" s="52"/>
      <c r="I81" s="9">
        <v>7184</v>
      </c>
      <c r="J81" s="9">
        <v>1.07</v>
      </c>
      <c r="K81" s="34">
        <v>0.04</v>
      </c>
    </row>
    <row r="82" spans="1:11" s="81" customFormat="1" ht="26.25" customHeight="1">
      <c r="A82" s="66" t="s">
        <v>150</v>
      </c>
      <c r="B82" s="67" t="s">
        <v>49</v>
      </c>
      <c r="C82" s="52"/>
      <c r="D82" s="53">
        <v>3327.84</v>
      </c>
      <c r="E82" s="55"/>
      <c r="F82" s="54"/>
      <c r="G82" s="55"/>
      <c r="H82" s="55"/>
      <c r="I82" s="9">
        <v>7184</v>
      </c>
      <c r="J82" s="79"/>
      <c r="K82" s="80"/>
    </row>
    <row r="83" spans="1:11" s="81" customFormat="1" ht="26.25" customHeight="1">
      <c r="A83" s="66" t="s">
        <v>151</v>
      </c>
      <c r="B83" s="67" t="s">
        <v>49</v>
      </c>
      <c r="C83" s="55"/>
      <c r="D83" s="76">
        <v>831.99</v>
      </c>
      <c r="E83" s="55"/>
      <c r="F83" s="54"/>
      <c r="G83" s="55"/>
      <c r="H83" s="55"/>
      <c r="I83" s="9">
        <v>7184</v>
      </c>
      <c r="J83" s="79"/>
      <c r="K83" s="80"/>
    </row>
    <row r="84" spans="1:11" s="81" customFormat="1" ht="18" customHeight="1">
      <c r="A84" s="51" t="s">
        <v>132</v>
      </c>
      <c r="B84" s="77" t="s">
        <v>49</v>
      </c>
      <c r="C84" s="52"/>
      <c r="D84" s="53">
        <v>41904.86</v>
      </c>
      <c r="E84" s="55"/>
      <c r="F84" s="54"/>
      <c r="G84" s="55"/>
      <c r="H84" s="55"/>
      <c r="I84" s="9">
        <v>7184</v>
      </c>
      <c r="J84" s="79"/>
      <c r="K84" s="80"/>
    </row>
    <row r="85" spans="1:11" s="81" customFormat="1" ht="19.5" customHeight="1">
      <c r="A85" s="51" t="s">
        <v>133</v>
      </c>
      <c r="B85" s="77" t="s">
        <v>49</v>
      </c>
      <c r="C85" s="52"/>
      <c r="D85" s="53">
        <v>60825.55</v>
      </c>
      <c r="E85" s="55"/>
      <c r="F85" s="54"/>
      <c r="G85" s="55"/>
      <c r="H85" s="55"/>
      <c r="I85" s="9">
        <v>7184</v>
      </c>
      <c r="J85" s="79"/>
      <c r="K85" s="80"/>
    </row>
    <row r="86" spans="1:11" s="81" customFormat="1" ht="19.5" customHeight="1">
      <c r="A86" s="51" t="s">
        <v>134</v>
      </c>
      <c r="B86" s="77" t="s">
        <v>49</v>
      </c>
      <c r="C86" s="52"/>
      <c r="D86" s="53">
        <v>9365.13</v>
      </c>
      <c r="E86" s="55"/>
      <c r="F86" s="54"/>
      <c r="G86" s="55"/>
      <c r="H86" s="55"/>
      <c r="I86" s="9">
        <v>7184</v>
      </c>
      <c r="J86" s="79"/>
      <c r="K86" s="80"/>
    </row>
    <row r="87" spans="1:11" s="81" customFormat="1" ht="18" customHeight="1">
      <c r="A87" s="66" t="s">
        <v>116</v>
      </c>
      <c r="B87" s="89" t="s">
        <v>14</v>
      </c>
      <c r="C87" s="55"/>
      <c r="D87" s="76">
        <v>0</v>
      </c>
      <c r="E87" s="55"/>
      <c r="F87" s="54"/>
      <c r="G87" s="55"/>
      <c r="H87" s="55"/>
      <c r="I87" s="9">
        <v>7184</v>
      </c>
      <c r="J87" s="79"/>
      <c r="K87" s="80"/>
    </row>
    <row r="88" spans="1:13" s="12" customFormat="1" ht="30">
      <c r="A88" s="86" t="s">
        <v>35</v>
      </c>
      <c r="B88" s="87"/>
      <c r="C88" s="42"/>
      <c r="D88" s="42">
        <f>SUM(D89:D92)</f>
        <v>15894.9</v>
      </c>
      <c r="E88" s="42"/>
      <c r="F88" s="48"/>
      <c r="G88" s="42">
        <f>SUM(G89:G92)</f>
        <v>0</v>
      </c>
      <c r="H88" s="42">
        <f>SUM(H89:H92)</f>
        <v>0</v>
      </c>
      <c r="I88" s="9">
        <v>7184</v>
      </c>
      <c r="J88" s="9">
        <v>1.07</v>
      </c>
      <c r="K88" s="34">
        <v>0.05</v>
      </c>
      <c r="M88" s="12" t="e">
        <f>#REF!+#REF!</f>
        <v>#REF!</v>
      </c>
    </row>
    <row r="89" spans="1:11" s="10" customFormat="1" ht="25.5">
      <c r="A89" s="66" t="s">
        <v>46</v>
      </c>
      <c r="B89" s="90" t="s">
        <v>47</v>
      </c>
      <c r="C89" s="52"/>
      <c r="D89" s="75">
        <v>1926.35</v>
      </c>
      <c r="E89" s="77"/>
      <c r="F89" s="78"/>
      <c r="G89" s="77"/>
      <c r="H89" s="77"/>
      <c r="I89" s="9">
        <v>7184</v>
      </c>
      <c r="J89" s="9">
        <v>1.07</v>
      </c>
      <c r="K89" s="34">
        <v>0</v>
      </c>
    </row>
    <row r="90" spans="1:11" s="10" customFormat="1" ht="25.5">
      <c r="A90" s="66" t="s">
        <v>115</v>
      </c>
      <c r="B90" s="67" t="s">
        <v>48</v>
      </c>
      <c r="C90" s="52"/>
      <c r="D90" s="75">
        <f>G90*I90</f>
        <v>0</v>
      </c>
      <c r="E90" s="77"/>
      <c r="F90" s="78"/>
      <c r="G90" s="77"/>
      <c r="H90" s="77"/>
      <c r="I90" s="9">
        <v>7184</v>
      </c>
      <c r="J90" s="9">
        <v>1.07</v>
      </c>
      <c r="K90" s="34">
        <v>0</v>
      </c>
    </row>
    <row r="91" spans="1:11" s="10" customFormat="1" ht="15">
      <c r="A91" s="51" t="s">
        <v>164</v>
      </c>
      <c r="B91" s="77" t="s">
        <v>49</v>
      </c>
      <c r="C91" s="52"/>
      <c r="D91" s="53">
        <v>13968.55</v>
      </c>
      <c r="E91" s="77"/>
      <c r="F91" s="78"/>
      <c r="G91" s="77"/>
      <c r="H91" s="77"/>
      <c r="I91" s="9">
        <v>7184</v>
      </c>
      <c r="J91" s="9"/>
      <c r="K91" s="34"/>
    </row>
    <row r="92" spans="1:11" s="10" customFormat="1" ht="15">
      <c r="A92" s="66" t="s">
        <v>117</v>
      </c>
      <c r="B92" s="67" t="s">
        <v>14</v>
      </c>
      <c r="C92" s="52"/>
      <c r="D92" s="75">
        <f>G92*I92</f>
        <v>0</v>
      </c>
      <c r="E92" s="77"/>
      <c r="F92" s="78"/>
      <c r="G92" s="77"/>
      <c r="H92" s="77"/>
      <c r="I92" s="9">
        <v>7184</v>
      </c>
      <c r="J92" s="9">
        <v>1.07</v>
      </c>
      <c r="K92" s="34">
        <v>0</v>
      </c>
    </row>
    <row r="93" spans="1:13" s="10" customFormat="1" ht="30">
      <c r="A93" s="86" t="s">
        <v>36</v>
      </c>
      <c r="B93" s="90"/>
      <c r="C93" s="52"/>
      <c r="D93" s="42">
        <f>D94+D95+D96+D97</f>
        <v>5746.31</v>
      </c>
      <c r="E93" s="52"/>
      <c r="F93" s="54"/>
      <c r="G93" s="42">
        <f>G94+G95+G96</f>
        <v>0</v>
      </c>
      <c r="H93" s="42">
        <v>0</v>
      </c>
      <c r="I93" s="9">
        <v>6082.8</v>
      </c>
      <c r="J93" s="9">
        <v>1.07</v>
      </c>
      <c r="K93" s="34">
        <v>0.05</v>
      </c>
      <c r="M93" s="10" t="e">
        <f>#REF!</f>
        <v>#REF!</v>
      </c>
    </row>
    <row r="94" spans="1:11" s="10" customFormat="1" ht="15">
      <c r="A94" s="66" t="s">
        <v>118</v>
      </c>
      <c r="B94" s="90" t="s">
        <v>14</v>
      </c>
      <c r="C94" s="52"/>
      <c r="D94" s="53">
        <v>0</v>
      </c>
      <c r="E94" s="52"/>
      <c r="F94" s="54"/>
      <c r="G94" s="52"/>
      <c r="H94" s="52"/>
      <c r="I94" s="9">
        <v>6082.8</v>
      </c>
      <c r="J94" s="9"/>
      <c r="K94" s="34"/>
    </row>
    <row r="95" spans="1:11" s="10" customFormat="1" ht="15">
      <c r="A95" s="51" t="s">
        <v>165</v>
      </c>
      <c r="B95" s="77" t="s">
        <v>49</v>
      </c>
      <c r="C95" s="52"/>
      <c r="D95" s="53">
        <v>5746.31</v>
      </c>
      <c r="E95" s="52"/>
      <c r="F95" s="54"/>
      <c r="G95" s="52"/>
      <c r="H95" s="52"/>
      <c r="I95" s="9">
        <v>6082.8</v>
      </c>
      <c r="J95" s="9">
        <v>1.07</v>
      </c>
      <c r="K95" s="34">
        <v>0.03</v>
      </c>
    </row>
    <row r="96" spans="1:11" s="10" customFormat="1" ht="15">
      <c r="A96" s="66" t="s">
        <v>119</v>
      </c>
      <c r="B96" s="67" t="s">
        <v>48</v>
      </c>
      <c r="C96" s="52"/>
      <c r="D96" s="53">
        <f>G96*I96</f>
        <v>0</v>
      </c>
      <c r="E96" s="52"/>
      <c r="F96" s="54"/>
      <c r="G96" s="52"/>
      <c r="H96" s="52"/>
      <c r="I96" s="9">
        <v>6082.8</v>
      </c>
      <c r="J96" s="9">
        <v>1.07</v>
      </c>
      <c r="K96" s="34">
        <v>0</v>
      </c>
    </row>
    <row r="97" spans="1:11" s="10" customFormat="1" ht="25.5">
      <c r="A97" s="66" t="s">
        <v>120</v>
      </c>
      <c r="B97" s="67" t="s">
        <v>49</v>
      </c>
      <c r="C97" s="52"/>
      <c r="D97" s="53">
        <v>0</v>
      </c>
      <c r="E97" s="52"/>
      <c r="F97" s="54"/>
      <c r="G97" s="55"/>
      <c r="H97" s="55"/>
      <c r="I97" s="9">
        <v>6082.8</v>
      </c>
      <c r="J97" s="9"/>
      <c r="K97" s="34"/>
    </row>
    <row r="98" spans="1:13" s="10" customFormat="1" ht="15">
      <c r="A98" s="86" t="s">
        <v>121</v>
      </c>
      <c r="B98" s="90"/>
      <c r="C98" s="52"/>
      <c r="D98" s="42">
        <f>D99+D100+D101+D102+D103+D104</f>
        <v>22630.94</v>
      </c>
      <c r="E98" s="52"/>
      <c r="F98" s="54"/>
      <c r="G98" s="42">
        <f>SUM(G99:G104)</f>
        <v>0</v>
      </c>
      <c r="H98" s="42">
        <f>SUM(H99:H104)</f>
        <v>0</v>
      </c>
      <c r="I98" s="9">
        <v>6082.8</v>
      </c>
      <c r="J98" s="9">
        <v>1.07</v>
      </c>
      <c r="K98" s="34">
        <v>0.26</v>
      </c>
      <c r="M98" s="10" t="e">
        <f>#REF!+#REF!</f>
        <v>#REF!</v>
      </c>
    </row>
    <row r="99" spans="1:11" s="10" customFormat="1" ht="15">
      <c r="A99" s="66" t="s">
        <v>33</v>
      </c>
      <c r="B99" s="90" t="s">
        <v>7</v>
      </c>
      <c r="C99" s="52"/>
      <c r="D99" s="53">
        <v>1342.44</v>
      </c>
      <c r="E99" s="52"/>
      <c r="F99" s="54"/>
      <c r="G99" s="52"/>
      <c r="H99" s="52"/>
      <c r="I99" s="9">
        <v>6082.8</v>
      </c>
      <c r="J99" s="9">
        <v>1.07</v>
      </c>
      <c r="K99" s="34">
        <v>0.01</v>
      </c>
    </row>
    <row r="100" spans="1:11" s="10" customFormat="1" ht="38.25">
      <c r="A100" s="66" t="s">
        <v>122</v>
      </c>
      <c r="B100" s="90" t="s">
        <v>14</v>
      </c>
      <c r="C100" s="52"/>
      <c r="D100" s="53">
        <v>15213.7</v>
      </c>
      <c r="E100" s="52"/>
      <c r="F100" s="54"/>
      <c r="G100" s="52"/>
      <c r="H100" s="52"/>
      <c r="I100" s="9">
        <v>6082.8</v>
      </c>
      <c r="J100" s="9">
        <v>1.07</v>
      </c>
      <c r="K100" s="34">
        <v>0.15</v>
      </c>
    </row>
    <row r="101" spans="1:11" s="10" customFormat="1" ht="38.25">
      <c r="A101" s="66" t="s">
        <v>123</v>
      </c>
      <c r="B101" s="90" t="s">
        <v>14</v>
      </c>
      <c r="C101" s="52"/>
      <c r="D101" s="53">
        <v>1006.81</v>
      </c>
      <c r="E101" s="52"/>
      <c r="F101" s="54"/>
      <c r="G101" s="52"/>
      <c r="H101" s="52"/>
      <c r="I101" s="9">
        <v>7184</v>
      </c>
      <c r="J101" s="9">
        <v>1.07</v>
      </c>
      <c r="K101" s="34">
        <v>0.01</v>
      </c>
    </row>
    <row r="102" spans="1:11" s="10" customFormat="1" ht="27.75" customHeight="1">
      <c r="A102" s="66" t="s">
        <v>50</v>
      </c>
      <c r="B102" s="90" t="s">
        <v>10</v>
      </c>
      <c r="C102" s="52"/>
      <c r="D102" s="53">
        <v>5067.99</v>
      </c>
      <c r="E102" s="52"/>
      <c r="F102" s="54"/>
      <c r="G102" s="52"/>
      <c r="H102" s="52"/>
      <c r="I102" s="9">
        <v>6082.8</v>
      </c>
      <c r="J102" s="9">
        <v>1.07</v>
      </c>
      <c r="K102" s="34">
        <v>0.03</v>
      </c>
    </row>
    <row r="103" spans="1:11" s="10" customFormat="1" ht="15">
      <c r="A103" s="66" t="s">
        <v>39</v>
      </c>
      <c r="B103" s="67" t="s">
        <v>70</v>
      </c>
      <c r="C103" s="52"/>
      <c r="D103" s="53">
        <v>0</v>
      </c>
      <c r="E103" s="52"/>
      <c r="F103" s="54"/>
      <c r="G103" s="52"/>
      <c r="H103" s="52"/>
      <c r="I103" s="9">
        <v>6082.8</v>
      </c>
      <c r="J103" s="9">
        <v>1.07</v>
      </c>
      <c r="K103" s="34">
        <v>0</v>
      </c>
    </row>
    <row r="104" spans="1:11" s="10" customFormat="1" ht="51">
      <c r="A104" s="66" t="s">
        <v>124</v>
      </c>
      <c r="B104" s="67" t="s">
        <v>68</v>
      </c>
      <c r="C104" s="52"/>
      <c r="D104" s="53">
        <f>G104*I104</f>
        <v>0</v>
      </c>
      <c r="E104" s="52"/>
      <c r="F104" s="54"/>
      <c r="G104" s="52"/>
      <c r="H104" s="52"/>
      <c r="I104" s="9">
        <v>6082.8</v>
      </c>
      <c r="J104" s="9">
        <v>1.07</v>
      </c>
      <c r="K104" s="34">
        <v>0</v>
      </c>
    </row>
    <row r="105" spans="1:13" s="10" customFormat="1" ht="15">
      <c r="A105" s="85" t="s">
        <v>37</v>
      </c>
      <c r="B105" s="52"/>
      <c r="C105" s="52"/>
      <c r="D105" s="42">
        <f>D106</f>
        <v>1208.01</v>
      </c>
      <c r="E105" s="42" t="e">
        <f>E106+#REF!</f>
        <v>#REF!</v>
      </c>
      <c r="F105" s="42" t="e">
        <f>F106+#REF!</f>
        <v>#REF!</v>
      </c>
      <c r="G105" s="42"/>
      <c r="H105" s="42"/>
      <c r="I105" s="9">
        <v>6082.8</v>
      </c>
      <c r="J105" s="9">
        <v>1.07</v>
      </c>
      <c r="K105" s="34">
        <v>0.1</v>
      </c>
      <c r="M105" s="10" t="e">
        <f>#REF!</f>
        <v>#REF!</v>
      </c>
    </row>
    <row r="106" spans="1:11" s="10" customFormat="1" ht="15">
      <c r="A106" s="51" t="s">
        <v>34</v>
      </c>
      <c r="B106" s="52" t="s">
        <v>14</v>
      </c>
      <c r="C106" s="52"/>
      <c r="D106" s="53">
        <v>1208.01</v>
      </c>
      <c r="E106" s="52"/>
      <c r="F106" s="54"/>
      <c r="G106" s="52"/>
      <c r="H106" s="52"/>
      <c r="I106" s="9">
        <v>6082.8</v>
      </c>
      <c r="J106" s="9">
        <v>1.07</v>
      </c>
      <c r="K106" s="34">
        <v>0.01</v>
      </c>
    </row>
    <row r="107" spans="1:13" s="9" customFormat="1" ht="15">
      <c r="A107" s="86" t="s">
        <v>41</v>
      </c>
      <c r="B107" s="87"/>
      <c r="C107" s="42"/>
      <c r="D107" s="42">
        <f>D108+D109</f>
        <v>46889.44</v>
      </c>
      <c r="E107" s="42"/>
      <c r="F107" s="48"/>
      <c r="G107" s="42">
        <f>G108+G109</f>
        <v>0</v>
      </c>
      <c r="H107" s="42">
        <f>H108+H109</f>
        <v>0</v>
      </c>
      <c r="I107" s="9">
        <v>6082.8</v>
      </c>
      <c r="J107" s="9">
        <v>1.07</v>
      </c>
      <c r="K107" s="34">
        <v>0.59</v>
      </c>
      <c r="M107" s="9" t="e">
        <f>#REF!</f>
        <v>#REF!</v>
      </c>
    </row>
    <row r="108" spans="1:11" s="10" customFormat="1" ht="38.25">
      <c r="A108" s="88" t="s">
        <v>125</v>
      </c>
      <c r="B108" s="67" t="s">
        <v>19</v>
      </c>
      <c r="C108" s="52"/>
      <c r="D108" s="53">
        <v>26614.9</v>
      </c>
      <c r="E108" s="52"/>
      <c r="F108" s="54"/>
      <c r="G108" s="52"/>
      <c r="H108" s="52"/>
      <c r="I108" s="9">
        <v>6082.8</v>
      </c>
      <c r="J108" s="9">
        <v>1.07</v>
      </c>
      <c r="K108" s="34">
        <v>0.02</v>
      </c>
    </row>
    <row r="109" spans="1:11" s="10" customFormat="1" ht="25.5">
      <c r="A109" s="88" t="s">
        <v>177</v>
      </c>
      <c r="B109" s="67" t="s">
        <v>68</v>
      </c>
      <c r="C109" s="52"/>
      <c r="D109" s="53">
        <v>20274.54</v>
      </c>
      <c r="E109" s="52">
        <f>H109*12</f>
        <v>0</v>
      </c>
      <c r="F109" s="54"/>
      <c r="G109" s="52"/>
      <c r="H109" s="52"/>
      <c r="I109" s="9">
        <v>6082.8</v>
      </c>
      <c r="J109" s="9">
        <v>1.07</v>
      </c>
      <c r="K109" s="34">
        <v>0.57</v>
      </c>
    </row>
    <row r="110" spans="1:13" s="9" customFormat="1" ht="15">
      <c r="A110" s="85" t="s">
        <v>40</v>
      </c>
      <c r="B110" s="44"/>
      <c r="C110" s="42"/>
      <c r="D110" s="42">
        <f>D111+D112</f>
        <v>9967.44</v>
      </c>
      <c r="E110" s="42"/>
      <c r="F110" s="48"/>
      <c r="G110" s="42"/>
      <c r="H110" s="42"/>
      <c r="I110" s="9">
        <v>6082.8</v>
      </c>
      <c r="J110" s="9">
        <v>1.07</v>
      </c>
      <c r="K110" s="34">
        <v>0.2</v>
      </c>
      <c r="M110" s="9" t="e">
        <f>#REF!</f>
        <v>#REF!</v>
      </c>
    </row>
    <row r="111" spans="1:11" s="10" customFormat="1" ht="15">
      <c r="A111" s="51" t="s">
        <v>69</v>
      </c>
      <c r="B111" s="52" t="s">
        <v>45</v>
      </c>
      <c r="C111" s="52"/>
      <c r="D111" s="53">
        <v>4027.14</v>
      </c>
      <c r="E111" s="52"/>
      <c r="F111" s="54"/>
      <c r="G111" s="52"/>
      <c r="H111" s="52"/>
      <c r="I111" s="9">
        <v>6082.8</v>
      </c>
      <c r="J111" s="9">
        <v>1.07</v>
      </c>
      <c r="K111" s="34">
        <v>0.15</v>
      </c>
    </row>
    <row r="112" spans="1:11" s="10" customFormat="1" ht="15">
      <c r="A112" s="51" t="s">
        <v>51</v>
      </c>
      <c r="B112" s="52" t="s">
        <v>45</v>
      </c>
      <c r="C112" s="52"/>
      <c r="D112" s="53">
        <v>5940.3</v>
      </c>
      <c r="E112" s="52"/>
      <c r="F112" s="54"/>
      <c r="G112" s="52"/>
      <c r="H112" s="52"/>
      <c r="I112" s="9">
        <v>6082.8</v>
      </c>
      <c r="J112" s="9">
        <v>1.07</v>
      </c>
      <c r="K112" s="34">
        <v>0.05</v>
      </c>
    </row>
    <row r="113" spans="1:13" s="9" customFormat="1" ht="91.5">
      <c r="A113" s="86" t="s">
        <v>176</v>
      </c>
      <c r="B113" s="11" t="s">
        <v>10</v>
      </c>
      <c r="C113" s="13"/>
      <c r="D113" s="44">
        <v>50000</v>
      </c>
      <c r="E113" s="44">
        <f>H113*12</f>
        <v>8.28</v>
      </c>
      <c r="F113" s="44"/>
      <c r="G113" s="44">
        <f>D113/I113</f>
        <v>8.22</v>
      </c>
      <c r="H113" s="44">
        <f>G113/12</f>
        <v>0.69</v>
      </c>
      <c r="I113" s="9">
        <v>6082.8</v>
      </c>
      <c r="J113" s="9">
        <v>1.07</v>
      </c>
      <c r="K113" s="34">
        <v>0.3</v>
      </c>
      <c r="M113" s="9" t="e">
        <f>#REF!</f>
        <v>#REF!</v>
      </c>
    </row>
    <row r="114" spans="1:13" s="10" customFormat="1" ht="19.5" thickBot="1">
      <c r="A114" s="91" t="s">
        <v>65</v>
      </c>
      <c r="B114" s="92" t="s">
        <v>9</v>
      </c>
      <c r="C114" s="15"/>
      <c r="D114" s="49">
        <f>G114*I114</f>
        <v>138687.84</v>
      </c>
      <c r="E114" s="49"/>
      <c r="F114" s="49"/>
      <c r="G114" s="49">
        <f>12*H114</f>
        <v>22.8</v>
      </c>
      <c r="H114" s="49">
        <v>1.9</v>
      </c>
      <c r="I114" s="9">
        <v>6082.8</v>
      </c>
      <c r="K114" s="35"/>
      <c r="M114" s="10" t="e">
        <f>#REF!</f>
        <v>#REF!</v>
      </c>
    </row>
    <row r="115" spans="1:11" s="9" customFormat="1" ht="15.75" thickBot="1">
      <c r="A115" s="17" t="s">
        <v>30</v>
      </c>
      <c r="B115" s="7"/>
      <c r="C115" s="100"/>
      <c r="D115" s="93">
        <f>D114+D113+D110+D107+D105+D98+D93+D88+D71+D70+D69+D68+D58+D57+D56+D55+D54+D53+D48+D42+D41+D39+D38+D27+D14+D40</f>
        <v>1920267.93</v>
      </c>
      <c r="E115" s="93" t="e">
        <f>E14+E27+E38+E39+E40+E42+E48+E54+E55+E56+E57+#REF!+#REF!+E58+E68+E69+E70+E71+E88+E93+E98+E105+E107+E110+E113+#REF!+#REF!+#REF!+#REF!</f>
        <v>#REF!</v>
      </c>
      <c r="F115" s="93" t="e">
        <f>F14+F27+F38+F39+F40+F42+F48+F54+F55+F56+F57+#REF!+#REF!+F58+F68+F69+F70+F71+F88+F93+F98+F105+F107+F110+F113+#REF!+#REF!+#REF!+#REF!</f>
        <v>#REF!</v>
      </c>
      <c r="G115" s="93"/>
      <c r="H115" s="93"/>
      <c r="I115" s="9">
        <v>6082.8</v>
      </c>
      <c r="K115" s="34"/>
    </row>
    <row r="116" spans="1:11" s="20" customFormat="1" ht="22.5" customHeight="1" thickBot="1">
      <c r="A116" s="19"/>
      <c r="D116" s="56"/>
      <c r="E116" s="56"/>
      <c r="F116" s="56"/>
      <c r="G116" s="56"/>
      <c r="H116" s="56"/>
      <c r="K116" s="38"/>
    </row>
    <row r="117" spans="1:11" s="9" customFormat="1" ht="30.75" thickBot="1">
      <c r="A117" s="41" t="s">
        <v>63</v>
      </c>
      <c r="B117" s="7"/>
      <c r="C117" s="7"/>
      <c r="D117" s="43">
        <f>SUM(D118:D142)</f>
        <v>2212117.81</v>
      </c>
      <c r="E117" s="43">
        <f>SUM(E118:E142)</f>
        <v>0</v>
      </c>
      <c r="F117" s="43">
        <f>SUM(F118:F142)</f>
        <v>0</v>
      </c>
      <c r="G117" s="43">
        <f>SUM(G118:G142)</f>
        <v>362.84</v>
      </c>
      <c r="H117" s="43">
        <f>SUM(H118:H142)</f>
        <v>30.23</v>
      </c>
      <c r="K117" s="34"/>
    </row>
    <row r="118" spans="1:11" s="84" customFormat="1" ht="15">
      <c r="A118" s="51" t="s">
        <v>126</v>
      </c>
      <c r="B118" s="52"/>
      <c r="C118" s="52"/>
      <c r="D118" s="53">
        <v>74260.57</v>
      </c>
      <c r="E118" s="52"/>
      <c r="F118" s="54"/>
      <c r="G118" s="52">
        <f>D118/I118</f>
        <v>12.21</v>
      </c>
      <c r="H118" s="54">
        <f>G118/12</f>
        <v>1.02</v>
      </c>
      <c r="I118" s="82">
        <v>6082.8</v>
      </c>
      <c r="J118" s="82"/>
      <c r="K118" s="83"/>
    </row>
    <row r="119" spans="1:11" s="84" customFormat="1" ht="15">
      <c r="A119" s="51" t="s">
        <v>127</v>
      </c>
      <c r="B119" s="52"/>
      <c r="C119" s="52"/>
      <c r="D119" s="53">
        <v>370343.93</v>
      </c>
      <c r="E119" s="52"/>
      <c r="F119" s="54"/>
      <c r="G119" s="52">
        <f aca="true" t="shared" si="0" ref="G119:G142">D119/I119</f>
        <v>60.88</v>
      </c>
      <c r="H119" s="54">
        <f aca="true" t="shared" si="1" ref="H119:H142">G119/12</f>
        <v>5.07</v>
      </c>
      <c r="I119" s="82">
        <v>6082.8</v>
      </c>
      <c r="J119" s="82"/>
      <c r="K119" s="83"/>
    </row>
    <row r="120" spans="1:11" s="84" customFormat="1" ht="15">
      <c r="A120" s="51" t="s">
        <v>128</v>
      </c>
      <c r="B120" s="52"/>
      <c r="C120" s="52"/>
      <c r="D120" s="53">
        <v>332379.64</v>
      </c>
      <c r="E120" s="52"/>
      <c r="F120" s="54"/>
      <c r="G120" s="52">
        <f t="shared" si="0"/>
        <v>54.64</v>
      </c>
      <c r="H120" s="54">
        <f t="shared" si="1"/>
        <v>4.55</v>
      </c>
      <c r="I120" s="82">
        <v>6082.8</v>
      </c>
      <c r="J120" s="82"/>
      <c r="K120" s="83"/>
    </row>
    <row r="121" spans="1:11" s="84" customFormat="1" ht="15">
      <c r="A121" s="51" t="s">
        <v>129</v>
      </c>
      <c r="B121" s="52"/>
      <c r="C121" s="52"/>
      <c r="D121" s="53">
        <v>55614.42</v>
      </c>
      <c r="E121" s="52"/>
      <c r="F121" s="54"/>
      <c r="G121" s="52">
        <f t="shared" si="0"/>
        <v>9.14</v>
      </c>
      <c r="H121" s="54">
        <f t="shared" si="1"/>
        <v>0.76</v>
      </c>
      <c r="I121" s="82">
        <v>6082.8</v>
      </c>
      <c r="J121" s="82"/>
      <c r="K121" s="83"/>
    </row>
    <row r="122" spans="1:11" s="84" customFormat="1" ht="15">
      <c r="A122" s="51" t="s">
        <v>130</v>
      </c>
      <c r="B122" s="52"/>
      <c r="C122" s="52"/>
      <c r="D122" s="53">
        <v>4309.14</v>
      </c>
      <c r="E122" s="52"/>
      <c r="F122" s="54"/>
      <c r="G122" s="52">
        <f t="shared" si="0"/>
        <v>0.71</v>
      </c>
      <c r="H122" s="54">
        <f t="shared" si="1"/>
        <v>0.06</v>
      </c>
      <c r="I122" s="82">
        <v>6082.8</v>
      </c>
      <c r="J122" s="82"/>
      <c r="K122" s="83"/>
    </row>
    <row r="123" spans="1:11" s="84" customFormat="1" ht="15">
      <c r="A123" s="51" t="s">
        <v>131</v>
      </c>
      <c r="B123" s="52"/>
      <c r="C123" s="52"/>
      <c r="D123" s="53">
        <v>28425.82</v>
      </c>
      <c r="E123" s="52"/>
      <c r="F123" s="54"/>
      <c r="G123" s="52">
        <f t="shared" si="0"/>
        <v>4.67</v>
      </c>
      <c r="H123" s="54">
        <f t="shared" si="1"/>
        <v>0.39</v>
      </c>
      <c r="I123" s="82">
        <v>6082.8</v>
      </c>
      <c r="J123" s="82"/>
      <c r="K123" s="83"/>
    </row>
    <row r="124" spans="1:11" s="84" customFormat="1" ht="15">
      <c r="A124" s="51" t="s">
        <v>132</v>
      </c>
      <c r="B124" s="52"/>
      <c r="C124" s="52"/>
      <c r="D124" s="53">
        <v>0</v>
      </c>
      <c r="E124" s="52"/>
      <c r="F124" s="54"/>
      <c r="G124" s="52">
        <f t="shared" si="0"/>
        <v>0</v>
      </c>
      <c r="H124" s="54">
        <f t="shared" si="1"/>
        <v>0</v>
      </c>
      <c r="I124" s="82">
        <v>6082.8</v>
      </c>
      <c r="J124" s="82"/>
      <c r="K124" s="83"/>
    </row>
    <row r="125" spans="1:11" s="84" customFormat="1" ht="15">
      <c r="A125" s="51" t="s">
        <v>133</v>
      </c>
      <c r="B125" s="52"/>
      <c r="C125" s="52"/>
      <c r="D125" s="53">
        <v>0</v>
      </c>
      <c r="E125" s="52"/>
      <c r="F125" s="54"/>
      <c r="G125" s="52">
        <f t="shared" si="0"/>
        <v>0</v>
      </c>
      <c r="H125" s="54">
        <f t="shared" si="1"/>
        <v>0</v>
      </c>
      <c r="I125" s="82">
        <v>6082.8</v>
      </c>
      <c r="J125" s="82"/>
      <c r="K125" s="83"/>
    </row>
    <row r="126" spans="1:11" s="84" customFormat="1" ht="15">
      <c r="A126" s="51" t="s">
        <v>134</v>
      </c>
      <c r="B126" s="52"/>
      <c r="C126" s="52"/>
      <c r="D126" s="53">
        <v>0</v>
      </c>
      <c r="E126" s="52"/>
      <c r="F126" s="54"/>
      <c r="G126" s="52">
        <f t="shared" si="0"/>
        <v>0</v>
      </c>
      <c r="H126" s="54">
        <f t="shared" si="1"/>
        <v>0</v>
      </c>
      <c r="I126" s="82">
        <v>6082.8</v>
      </c>
      <c r="J126" s="82"/>
      <c r="K126" s="83"/>
    </row>
    <row r="127" spans="1:11" s="84" customFormat="1" ht="15">
      <c r="A127" s="51" t="s">
        <v>135</v>
      </c>
      <c r="B127" s="52"/>
      <c r="C127" s="52"/>
      <c r="D127" s="53">
        <v>0</v>
      </c>
      <c r="E127" s="52"/>
      <c r="F127" s="54"/>
      <c r="G127" s="52">
        <f t="shared" si="0"/>
        <v>0</v>
      </c>
      <c r="H127" s="54">
        <f t="shared" si="1"/>
        <v>0</v>
      </c>
      <c r="I127" s="82">
        <v>6082.8</v>
      </c>
      <c r="J127" s="82"/>
      <c r="K127" s="83"/>
    </row>
    <row r="128" spans="1:11" s="84" customFormat="1" ht="15">
      <c r="A128" s="51" t="s">
        <v>136</v>
      </c>
      <c r="B128" s="52"/>
      <c r="C128" s="52"/>
      <c r="D128" s="53">
        <v>0</v>
      </c>
      <c r="E128" s="52"/>
      <c r="F128" s="54"/>
      <c r="G128" s="52">
        <f t="shared" si="0"/>
        <v>0</v>
      </c>
      <c r="H128" s="54">
        <f t="shared" si="1"/>
        <v>0</v>
      </c>
      <c r="I128" s="82">
        <v>6082.8</v>
      </c>
      <c r="J128" s="82"/>
      <c r="K128" s="83"/>
    </row>
    <row r="129" spans="1:11" s="84" customFormat="1" ht="15">
      <c r="A129" s="51" t="s">
        <v>137</v>
      </c>
      <c r="B129" s="52"/>
      <c r="C129" s="52"/>
      <c r="D129" s="53">
        <v>2761.97</v>
      </c>
      <c r="E129" s="52"/>
      <c r="F129" s="54"/>
      <c r="G129" s="52">
        <f t="shared" si="0"/>
        <v>0.45</v>
      </c>
      <c r="H129" s="54">
        <f t="shared" si="1"/>
        <v>0.04</v>
      </c>
      <c r="I129" s="82">
        <v>6082.8</v>
      </c>
      <c r="J129" s="82"/>
      <c r="K129" s="83"/>
    </row>
    <row r="130" spans="1:11" s="84" customFormat="1" ht="15">
      <c r="A130" s="51" t="s">
        <v>138</v>
      </c>
      <c r="B130" s="52"/>
      <c r="C130" s="52"/>
      <c r="D130" s="53">
        <v>13897.92</v>
      </c>
      <c r="E130" s="52"/>
      <c r="F130" s="54"/>
      <c r="G130" s="52">
        <f t="shared" si="0"/>
        <v>2.28</v>
      </c>
      <c r="H130" s="54">
        <f t="shared" si="1"/>
        <v>0.19</v>
      </c>
      <c r="I130" s="82">
        <v>6082.8</v>
      </c>
      <c r="J130" s="82"/>
      <c r="K130" s="83"/>
    </row>
    <row r="131" spans="1:11" s="84" customFormat="1" ht="15">
      <c r="A131" s="51" t="s">
        <v>139</v>
      </c>
      <c r="B131" s="52"/>
      <c r="C131" s="52"/>
      <c r="D131" s="53">
        <v>13897.92</v>
      </c>
      <c r="E131" s="52"/>
      <c r="F131" s="54"/>
      <c r="G131" s="52">
        <f t="shared" si="0"/>
        <v>2.28</v>
      </c>
      <c r="H131" s="54">
        <f t="shared" si="1"/>
        <v>0.19</v>
      </c>
      <c r="I131" s="82">
        <v>6082.8</v>
      </c>
      <c r="J131" s="82"/>
      <c r="K131" s="83"/>
    </row>
    <row r="132" spans="1:11" s="84" customFormat="1" ht="15">
      <c r="A132" s="51" t="s">
        <v>140</v>
      </c>
      <c r="B132" s="52"/>
      <c r="C132" s="52"/>
      <c r="D132" s="53">
        <v>22884.35</v>
      </c>
      <c r="E132" s="52"/>
      <c r="F132" s="54"/>
      <c r="G132" s="52">
        <f t="shared" si="0"/>
        <v>3.76</v>
      </c>
      <c r="H132" s="54">
        <f t="shared" si="1"/>
        <v>0.31</v>
      </c>
      <c r="I132" s="82">
        <v>6082.8</v>
      </c>
      <c r="J132" s="82"/>
      <c r="K132" s="83"/>
    </row>
    <row r="133" spans="1:11" s="84" customFormat="1" ht="15">
      <c r="A133" s="51" t="s">
        <v>141</v>
      </c>
      <c r="B133" s="52"/>
      <c r="C133" s="52"/>
      <c r="D133" s="53">
        <v>36690.51</v>
      </c>
      <c r="E133" s="52"/>
      <c r="F133" s="54"/>
      <c r="G133" s="52">
        <f t="shared" si="0"/>
        <v>6.03</v>
      </c>
      <c r="H133" s="54">
        <f t="shared" si="1"/>
        <v>0.5</v>
      </c>
      <c r="I133" s="82">
        <v>6082.8</v>
      </c>
      <c r="J133" s="82"/>
      <c r="K133" s="83"/>
    </row>
    <row r="134" spans="1:11" s="10" customFormat="1" ht="24" customHeight="1">
      <c r="A134" s="51" t="s">
        <v>142</v>
      </c>
      <c r="B134" s="52"/>
      <c r="C134" s="15"/>
      <c r="D134" s="53">
        <v>129152.16</v>
      </c>
      <c r="E134" s="52"/>
      <c r="F134" s="54"/>
      <c r="G134" s="52">
        <f t="shared" si="0"/>
        <v>21.23</v>
      </c>
      <c r="H134" s="54">
        <f t="shared" si="1"/>
        <v>1.77</v>
      </c>
      <c r="I134" s="82">
        <v>6082.8</v>
      </c>
      <c r="J134" s="9"/>
      <c r="K134" s="34"/>
    </row>
    <row r="135" spans="1:11" s="10" customFormat="1" ht="15">
      <c r="A135" s="14" t="s">
        <v>143</v>
      </c>
      <c r="B135" s="15"/>
      <c r="C135" s="15"/>
      <c r="D135" s="53">
        <v>39769.52</v>
      </c>
      <c r="E135" s="15"/>
      <c r="F135" s="16"/>
      <c r="G135" s="52">
        <f t="shared" si="0"/>
        <v>6.54</v>
      </c>
      <c r="H135" s="54">
        <f t="shared" si="1"/>
        <v>0.55</v>
      </c>
      <c r="I135" s="82">
        <v>6082.8</v>
      </c>
      <c r="J135" s="9"/>
      <c r="K135" s="34"/>
    </row>
    <row r="136" spans="1:11" s="10" customFormat="1" ht="15">
      <c r="A136" s="14" t="s">
        <v>144</v>
      </c>
      <c r="B136" s="15"/>
      <c r="C136" s="15"/>
      <c r="D136" s="53">
        <v>8934.15</v>
      </c>
      <c r="E136" s="15"/>
      <c r="F136" s="16"/>
      <c r="G136" s="52">
        <f t="shared" si="0"/>
        <v>1.47</v>
      </c>
      <c r="H136" s="54">
        <f t="shared" si="1"/>
        <v>0.12</v>
      </c>
      <c r="I136" s="82">
        <v>6082.8</v>
      </c>
      <c r="J136" s="9"/>
      <c r="K136" s="34"/>
    </row>
    <row r="137" spans="1:11" s="10" customFormat="1" ht="15">
      <c r="A137" s="14" t="s">
        <v>145</v>
      </c>
      <c r="B137" s="15"/>
      <c r="C137" s="15"/>
      <c r="D137" s="75">
        <v>48482.45</v>
      </c>
      <c r="E137" s="15"/>
      <c r="F137" s="16"/>
      <c r="G137" s="52">
        <f t="shared" si="0"/>
        <v>7.97</v>
      </c>
      <c r="H137" s="54">
        <f t="shared" si="1"/>
        <v>0.66</v>
      </c>
      <c r="I137" s="82">
        <v>6082.8</v>
      </c>
      <c r="J137" s="9"/>
      <c r="K137" s="34"/>
    </row>
    <row r="138" spans="1:11" s="10" customFormat="1" ht="15">
      <c r="A138" s="14" t="s">
        <v>148</v>
      </c>
      <c r="B138" s="15"/>
      <c r="C138" s="15"/>
      <c r="D138" s="53">
        <v>165294.97</v>
      </c>
      <c r="E138" s="15"/>
      <c r="F138" s="16"/>
      <c r="G138" s="52">
        <f t="shared" si="0"/>
        <v>27.17</v>
      </c>
      <c r="H138" s="54">
        <f t="shared" si="1"/>
        <v>2.26</v>
      </c>
      <c r="I138" s="82">
        <v>6082.8</v>
      </c>
      <c r="J138" s="9"/>
      <c r="K138" s="34"/>
    </row>
    <row r="139" spans="1:11" s="10" customFormat="1" ht="15">
      <c r="A139" s="14" t="s">
        <v>146</v>
      </c>
      <c r="B139" s="15"/>
      <c r="C139" s="15"/>
      <c r="D139" s="53">
        <v>9880.16</v>
      </c>
      <c r="E139" s="15"/>
      <c r="F139" s="16"/>
      <c r="G139" s="52">
        <f t="shared" si="0"/>
        <v>1.62</v>
      </c>
      <c r="H139" s="54">
        <f t="shared" si="1"/>
        <v>0.14</v>
      </c>
      <c r="I139" s="82">
        <v>6082.8</v>
      </c>
      <c r="J139" s="9"/>
      <c r="K139" s="34"/>
    </row>
    <row r="140" spans="1:11" s="10" customFormat="1" ht="15">
      <c r="A140" s="14" t="s">
        <v>147</v>
      </c>
      <c r="B140" s="15"/>
      <c r="C140" s="15"/>
      <c r="D140" s="53">
        <v>92710.56</v>
      </c>
      <c r="E140" s="15"/>
      <c r="F140" s="16"/>
      <c r="G140" s="52">
        <f t="shared" si="0"/>
        <v>15.24</v>
      </c>
      <c r="H140" s="54">
        <f t="shared" si="1"/>
        <v>1.27</v>
      </c>
      <c r="I140" s="82">
        <v>6082.8</v>
      </c>
      <c r="J140" s="9"/>
      <c r="K140" s="34"/>
    </row>
    <row r="141" spans="1:11" s="10" customFormat="1" ht="15">
      <c r="A141" s="14" t="s">
        <v>149</v>
      </c>
      <c r="B141" s="15"/>
      <c r="C141" s="15"/>
      <c r="D141" s="53">
        <v>31507.65</v>
      </c>
      <c r="E141" s="15"/>
      <c r="F141" s="16"/>
      <c r="G141" s="52">
        <f t="shared" si="0"/>
        <v>4.39</v>
      </c>
      <c r="H141" s="54">
        <f t="shared" si="1"/>
        <v>0.37</v>
      </c>
      <c r="I141" s="82">
        <v>7184</v>
      </c>
      <c r="J141" s="9"/>
      <c r="K141" s="34"/>
    </row>
    <row r="142" spans="1:11" s="10" customFormat="1" ht="15">
      <c r="A142" s="101" t="s">
        <v>166</v>
      </c>
      <c r="B142" s="15"/>
      <c r="C142" s="15"/>
      <c r="D142" s="52">
        <v>730920</v>
      </c>
      <c r="E142" s="15"/>
      <c r="F142" s="15"/>
      <c r="G142" s="52">
        <f t="shared" si="0"/>
        <v>120.16</v>
      </c>
      <c r="H142" s="52">
        <f t="shared" si="1"/>
        <v>10.01</v>
      </c>
      <c r="I142" s="82">
        <v>6082.8</v>
      </c>
      <c r="J142" s="9"/>
      <c r="K142" s="34"/>
    </row>
    <row r="143" spans="1:11" s="24" customFormat="1" ht="18.75">
      <c r="A143" s="21"/>
      <c r="B143" s="22"/>
      <c r="C143" s="23"/>
      <c r="D143" s="23"/>
      <c r="E143" s="23"/>
      <c r="F143" s="23"/>
      <c r="G143" s="23"/>
      <c r="H143" s="23"/>
      <c r="K143" s="39"/>
    </row>
    <row r="144" spans="1:11" s="24" customFormat="1" ht="19.5" thickBot="1">
      <c r="A144" s="21"/>
      <c r="B144" s="22"/>
      <c r="C144" s="23"/>
      <c r="D144" s="23"/>
      <c r="E144" s="23"/>
      <c r="F144" s="23"/>
      <c r="G144" s="23"/>
      <c r="H144" s="23"/>
      <c r="K144" s="39"/>
    </row>
    <row r="145" spans="1:11" s="24" customFormat="1" ht="19.5" thickBot="1">
      <c r="A145" s="17" t="s">
        <v>53</v>
      </c>
      <c r="B145" s="27"/>
      <c r="C145" s="28"/>
      <c r="D145" s="28">
        <f>D115+D117</f>
        <v>4132385.74</v>
      </c>
      <c r="E145" s="28" t="e">
        <f>E115+E117</f>
        <v>#REF!</v>
      </c>
      <c r="F145" s="28" t="e">
        <f>F115+F117</f>
        <v>#REF!</v>
      </c>
      <c r="G145" s="28"/>
      <c r="H145" s="28"/>
      <c r="K145" s="39"/>
    </row>
    <row r="146" spans="1:11" s="24" customFormat="1" ht="18.75">
      <c r="A146" s="21"/>
      <c r="B146" s="22"/>
      <c r="C146" s="23"/>
      <c r="D146" s="23"/>
      <c r="E146" s="23"/>
      <c r="F146" s="23"/>
      <c r="G146" s="23"/>
      <c r="H146" s="23"/>
      <c r="K146" s="39"/>
    </row>
    <row r="147" spans="1:11" s="24" customFormat="1" ht="18.75">
      <c r="A147" s="21"/>
      <c r="B147" s="22"/>
      <c r="C147" s="23"/>
      <c r="D147" s="23"/>
      <c r="E147" s="23"/>
      <c r="F147" s="23"/>
      <c r="G147" s="23"/>
      <c r="H147" s="23"/>
      <c r="K147" s="39"/>
    </row>
    <row r="148" spans="1:11" s="18" customFormat="1" ht="19.5">
      <c r="A148" s="25"/>
      <c r="B148" s="26"/>
      <c r="C148" s="26"/>
      <c r="D148" s="26"/>
      <c r="E148" s="26"/>
      <c r="F148" s="26"/>
      <c r="G148" s="26"/>
      <c r="H148" s="26"/>
      <c r="K148" s="37"/>
    </row>
    <row r="149" spans="1:11" s="20" customFormat="1" ht="14.25">
      <c r="A149" s="134" t="s">
        <v>26</v>
      </c>
      <c r="B149" s="134"/>
      <c r="C149" s="134"/>
      <c r="D149" s="134"/>
      <c r="E149" s="134"/>
      <c r="F149" s="134"/>
      <c r="K149" s="38"/>
    </row>
    <row r="150" s="20" customFormat="1" ht="12.75">
      <c r="K150" s="38"/>
    </row>
    <row r="151" spans="1:11" s="20" customFormat="1" ht="12.75">
      <c r="A151" s="19" t="s">
        <v>27</v>
      </c>
      <c r="K151" s="38"/>
    </row>
    <row r="152" s="20" customFormat="1" ht="12.75">
      <c r="K152" s="38"/>
    </row>
    <row r="153" s="20" customFormat="1" ht="12.75">
      <c r="K153" s="38"/>
    </row>
    <row r="154" s="20" customFormat="1" ht="12.75">
      <c r="K154" s="38"/>
    </row>
    <row r="155" s="20" customFormat="1" ht="12.75">
      <c r="K155" s="38"/>
    </row>
    <row r="156" s="20" customFormat="1" ht="12.75">
      <c r="K156" s="38"/>
    </row>
    <row r="157" s="20" customFormat="1" ht="12.75">
      <c r="K157" s="38"/>
    </row>
    <row r="158" s="20" customFormat="1" ht="12.75">
      <c r="K158" s="38"/>
    </row>
    <row r="159" s="20" customFormat="1" ht="12.75">
      <c r="K159" s="38"/>
    </row>
    <row r="160" s="20" customFormat="1" ht="12.75">
      <c r="K160" s="38"/>
    </row>
    <row r="161" s="20" customFormat="1" ht="12.75">
      <c r="K161" s="38"/>
    </row>
    <row r="162" s="20" customFormat="1" ht="12.75">
      <c r="K162" s="38"/>
    </row>
    <row r="163" s="20" customFormat="1" ht="12.75">
      <c r="K163" s="38"/>
    </row>
    <row r="164" s="20" customFormat="1" ht="12.75">
      <c r="K164" s="38"/>
    </row>
    <row r="165" s="20" customFormat="1" ht="12.75">
      <c r="K165" s="38"/>
    </row>
    <row r="166" s="20" customFormat="1" ht="12.75">
      <c r="K166" s="38"/>
    </row>
    <row r="167" s="20" customFormat="1" ht="12.75">
      <c r="K167" s="38"/>
    </row>
    <row r="168" s="20" customFormat="1" ht="12.75">
      <c r="K168" s="38"/>
    </row>
    <row r="169" s="20" customFormat="1" ht="12.75">
      <c r="K169" s="38"/>
    </row>
  </sheetData>
  <sheetProtection/>
  <mergeCells count="12">
    <mergeCell ref="A7:H7"/>
    <mergeCell ref="A8:H8"/>
    <mergeCell ref="A9:H9"/>
    <mergeCell ref="A10:H10"/>
    <mergeCell ref="A13:H13"/>
    <mergeCell ref="A149:F14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9"/>
  <sheetViews>
    <sheetView zoomScale="90" zoomScaleNormal="90" zoomScalePageLayoutView="0" workbookViewId="0" topLeftCell="A106">
      <selection activeCell="L131" sqref="L131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30" hidden="1" customWidth="1"/>
    <col min="12" max="14" width="15.375" style="1" customWidth="1"/>
    <col min="15" max="16384" width="9.125" style="1" customWidth="1"/>
  </cols>
  <sheetData>
    <row r="1" spans="1:8" ht="16.5" customHeight="1">
      <c r="A1" s="117" t="s">
        <v>173</v>
      </c>
      <c r="B1" s="118"/>
      <c r="C1" s="118"/>
      <c r="D1" s="118"/>
      <c r="E1" s="118"/>
      <c r="F1" s="118"/>
      <c r="G1" s="118"/>
      <c r="H1" s="118"/>
    </row>
    <row r="2" spans="1:8" ht="21.75" customHeight="1">
      <c r="A2" s="57" t="s">
        <v>152</v>
      </c>
      <c r="B2" s="119"/>
      <c r="C2" s="119"/>
      <c r="D2" s="119"/>
      <c r="E2" s="119"/>
      <c r="F2" s="119"/>
      <c r="G2" s="118"/>
      <c r="H2" s="118"/>
    </row>
    <row r="3" spans="2:8" ht="14.25" customHeight="1">
      <c r="B3" s="119" t="s">
        <v>0</v>
      </c>
      <c r="C3" s="119"/>
      <c r="D3" s="119"/>
      <c r="E3" s="119"/>
      <c r="F3" s="119"/>
      <c r="G3" s="118"/>
      <c r="H3" s="118"/>
    </row>
    <row r="4" spans="2:8" ht="14.25" customHeight="1">
      <c r="B4" s="119" t="s">
        <v>174</v>
      </c>
      <c r="C4" s="119"/>
      <c r="D4" s="119"/>
      <c r="E4" s="119"/>
      <c r="F4" s="119"/>
      <c r="G4" s="118"/>
      <c r="H4" s="118"/>
    </row>
    <row r="5" spans="1:8" s="40" customFormat="1" ht="39.75" customHeight="1">
      <c r="A5" s="120" t="s">
        <v>170</v>
      </c>
      <c r="B5" s="121"/>
      <c r="C5" s="121"/>
      <c r="D5" s="121"/>
      <c r="E5" s="121"/>
      <c r="F5" s="121"/>
      <c r="G5" s="121"/>
      <c r="H5" s="121"/>
    </row>
    <row r="6" spans="1:8" s="40" customFormat="1" ht="33" customHeight="1">
      <c r="A6" s="122" t="s">
        <v>153</v>
      </c>
      <c r="B6" s="123"/>
      <c r="C6" s="123"/>
      <c r="D6" s="123"/>
      <c r="E6" s="123"/>
      <c r="F6" s="123"/>
      <c r="G6" s="123"/>
      <c r="H6" s="123"/>
    </row>
    <row r="7" spans="1:11" s="2" customFormat="1" ht="22.5" customHeight="1">
      <c r="A7" s="124" t="s">
        <v>1</v>
      </c>
      <c r="B7" s="124"/>
      <c r="C7" s="124"/>
      <c r="D7" s="124"/>
      <c r="E7" s="125"/>
      <c r="F7" s="125"/>
      <c r="G7" s="125"/>
      <c r="H7" s="125"/>
      <c r="K7" s="31"/>
    </row>
    <row r="8" spans="1:11" s="3" customFormat="1" ht="18.75" customHeight="1">
      <c r="A8" s="124" t="s">
        <v>154</v>
      </c>
      <c r="B8" s="124"/>
      <c r="C8" s="124"/>
      <c r="D8" s="124"/>
      <c r="E8" s="125"/>
      <c r="F8" s="125"/>
      <c r="G8" s="125"/>
      <c r="H8" s="125"/>
      <c r="K8" s="32"/>
    </row>
    <row r="9" spans="1:11" s="4" customFormat="1" ht="17.25" customHeight="1">
      <c r="A9" s="126" t="s">
        <v>28</v>
      </c>
      <c r="B9" s="126"/>
      <c r="C9" s="126"/>
      <c r="D9" s="126"/>
      <c r="E9" s="127"/>
      <c r="F9" s="127"/>
      <c r="G9" s="127"/>
      <c r="H9" s="127"/>
      <c r="K9" s="33"/>
    </row>
    <row r="10" spans="1:11" s="3" customFormat="1" ht="30" customHeight="1" thickBot="1">
      <c r="A10" s="128" t="s">
        <v>52</v>
      </c>
      <c r="B10" s="128"/>
      <c r="C10" s="128"/>
      <c r="D10" s="128"/>
      <c r="E10" s="129"/>
      <c r="F10" s="129"/>
      <c r="G10" s="129"/>
      <c r="H10" s="129"/>
      <c r="K10" s="32"/>
    </row>
    <row r="11" spans="1:11" s="9" customFormat="1" ht="139.5" customHeight="1" thickBot="1">
      <c r="A11" s="5" t="s">
        <v>2</v>
      </c>
      <c r="B11" s="6" t="s">
        <v>3</v>
      </c>
      <c r="C11" s="7" t="s">
        <v>155</v>
      </c>
      <c r="D11" s="7" t="s">
        <v>31</v>
      </c>
      <c r="E11" s="7" t="s">
        <v>4</v>
      </c>
      <c r="F11" s="8" t="s">
        <v>5</v>
      </c>
      <c r="G11" s="7" t="s">
        <v>4</v>
      </c>
      <c r="H11" s="8" t="s">
        <v>5</v>
      </c>
      <c r="K11" s="34"/>
    </row>
    <row r="12" spans="1:11" s="10" customFormat="1" ht="12.75">
      <c r="A12" s="94">
        <v>1</v>
      </c>
      <c r="B12" s="95">
        <v>2</v>
      </c>
      <c r="C12" s="95">
        <v>3</v>
      </c>
      <c r="D12" s="96">
        <v>4</v>
      </c>
      <c r="E12" s="95">
        <v>3</v>
      </c>
      <c r="F12" s="97">
        <v>4</v>
      </c>
      <c r="G12" s="98">
        <v>5</v>
      </c>
      <c r="H12" s="99">
        <v>6</v>
      </c>
      <c r="K12" s="35"/>
    </row>
    <row r="13" spans="1:11" s="10" customFormat="1" ht="49.5" customHeight="1">
      <c r="A13" s="130" t="s">
        <v>6</v>
      </c>
      <c r="B13" s="131"/>
      <c r="C13" s="131"/>
      <c r="D13" s="131"/>
      <c r="E13" s="131"/>
      <c r="F13" s="131"/>
      <c r="G13" s="132"/>
      <c r="H13" s="133"/>
      <c r="K13" s="35"/>
    </row>
    <row r="14" spans="1:13" s="9" customFormat="1" ht="15">
      <c r="A14" s="102" t="s">
        <v>72</v>
      </c>
      <c r="B14" s="87" t="s">
        <v>7</v>
      </c>
      <c r="C14" s="70"/>
      <c r="D14" s="69">
        <f>G14*I14</f>
        <v>289658.88</v>
      </c>
      <c r="E14" s="70">
        <f>H14*12</f>
        <v>40.32</v>
      </c>
      <c r="F14" s="71"/>
      <c r="G14" s="70">
        <f>H14*12</f>
        <v>40.32</v>
      </c>
      <c r="H14" s="70">
        <f>H24+H26</f>
        <v>3.36</v>
      </c>
      <c r="I14" s="68">
        <v>7184</v>
      </c>
      <c r="J14" s="9">
        <f>1.07</f>
        <v>1.07</v>
      </c>
      <c r="K14" s="34">
        <v>2.24</v>
      </c>
      <c r="M14" s="9">
        <f>D14</f>
        <v>289658.88</v>
      </c>
    </row>
    <row r="15" spans="1:11" s="29" customFormat="1" ht="30" customHeight="1">
      <c r="A15" s="103" t="s">
        <v>54</v>
      </c>
      <c r="B15" s="45" t="s">
        <v>55</v>
      </c>
      <c r="C15" s="59"/>
      <c r="D15" s="58"/>
      <c r="E15" s="59"/>
      <c r="F15" s="60"/>
      <c r="G15" s="59"/>
      <c r="H15" s="59"/>
      <c r="K15" s="36"/>
    </row>
    <row r="16" spans="1:11" s="29" customFormat="1" ht="15" customHeight="1">
      <c r="A16" s="103" t="s">
        <v>56</v>
      </c>
      <c r="B16" s="45" t="s">
        <v>55</v>
      </c>
      <c r="C16" s="59"/>
      <c r="D16" s="58"/>
      <c r="E16" s="59"/>
      <c r="F16" s="60"/>
      <c r="G16" s="59"/>
      <c r="H16" s="59"/>
      <c r="K16" s="36"/>
    </row>
    <row r="17" spans="1:11" s="29" customFormat="1" ht="106.5" customHeight="1">
      <c r="A17" s="103" t="s">
        <v>73</v>
      </c>
      <c r="B17" s="45" t="s">
        <v>19</v>
      </c>
      <c r="C17" s="59"/>
      <c r="D17" s="58"/>
      <c r="E17" s="59"/>
      <c r="F17" s="60"/>
      <c r="G17" s="59"/>
      <c r="H17" s="59"/>
      <c r="K17" s="36"/>
    </row>
    <row r="18" spans="1:11" s="29" customFormat="1" ht="12.75">
      <c r="A18" s="103" t="s">
        <v>74</v>
      </c>
      <c r="B18" s="45" t="s">
        <v>55</v>
      </c>
      <c r="C18" s="59"/>
      <c r="D18" s="58"/>
      <c r="E18" s="59"/>
      <c r="F18" s="60"/>
      <c r="G18" s="59"/>
      <c r="H18" s="59"/>
      <c r="K18" s="36"/>
    </row>
    <row r="19" spans="1:11" s="29" customFormat="1" ht="12.75">
      <c r="A19" s="103" t="s">
        <v>75</v>
      </c>
      <c r="B19" s="45" t="s">
        <v>55</v>
      </c>
      <c r="C19" s="59"/>
      <c r="D19" s="58"/>
      <c r="E19" s="59"/>
      <c r="F19" s="60"/>
      <c r="G19" s="59"/>
      <c r="H19" s="59"/>
      <c r="K19" s="36"/>
    </row>
    <row r="20" spans="1:11" s="29" customFormat="1" ht="25.5">
      <c r="A20" s="103" t="s">
        <v>76</v>
      </c>
      <c r="B20" s="45" t="s">
        <v>10</v>
      </c>
      <c r="C20" s="59"/>
      <c r="D20" s="58"/>
      <c r="E20" s="59"/>
      <c r="F20" s="60"/>
      <c r="G20" s="59"/>
      <c r="H20" s="59"/>
      <c r="K20" s="36"/>
    </row>
    <row r="21" spans="1:11" s="29" customFormat="1" ht="12.75">
      <c r="A21" s="103" t="s">
        <v>77</v>
      </c>
      <c r="B21" s="45" t="s">
        <v>12</v>
      </c>
      <c r="C21" s="59"/>
      <c r="D21" s="58"/>
      <c r="E21" s="59"/>
      <c r="F21" s="60"/>
      <c r="G21" s="59"/>
      <c r="H21" s="59"/>
      <c r="K21" s="36"/>
    </row>
    <row r="22" spans="1:11" s="29" customFormat="1" ht="12.75">
      <c r="A22" s="103" t="s">
        <v>78</v>
      </c>
      <c r="B22" s="45" t="s">
        <v>55</v>
      </c>
      <c r="C22" s="59"/>
      <c r="D22" s="58"/>
      <c r="E22" s="59"/>
      <c r="F22" s="60"/>
      <c r="G22" s="59"/>
      <c r="H22" s="59"/>
      <c r="K22" s="36"/>
    </row>
    <row r="23" spans="1:11" s="29" customFormat="1" ht="12.75">
      <c r="A23" s="103" t="s">
        <v>79</v>
      </c>
      <c r="B23" s="45" t="s">
        <v>14</v>
      </c>
      <c r="C23" s="59"/>
      <c r="D23" s="58"/>
      <c r="E23" s="59"/>
      <c r="F23" s="60"/>
      <c r="G23" s="59"/>
      <c r="H23" s="59"/>
      <c r="K23" s="36"/>
    </row>
    <row r="24" spans="1:11" s="29" customFormat="1" ht="15">
      <c r="A24" s="61" t="s">
        <v>30</v>
      </c>
      <c r="B24" s="62"/>
      <c r="C24" s="59"/>
      <c r="D24" s="58"/>
      <c r="E24" s="59"/>
      <c r="F24" s="60"/>
      <c r="G24" s="59"/>
      <c r="H24" s="70">
        <v>3.24</v>
      </c>
      <c r="K24" s="36"/>
    </row>
    <row r="25" spans="1:11" s="29" customFormat="1" ht="12.75">
      <c r="A25" s="63" t="s">
        <v>67</v>
      </c>
      <c r="B25" s="62" t="s">
        <v>55</v>
      </c>
      <c r="C25" s="59"/>
      <c r="D25" s="58"/>
      <c r="E25" s="59"/>
      <c r="F25" s="60"/>
      <c r="G25" s="59"/>
      <c r="H25" s="59">
        <v>0.12</v>
      </c>
      <c r="K25" s="36"/>
    </row>
    <row r="26" spans="1:11" s="29" customFormat="1" ht="15">
      <c r="A26" s="61" t="s">
        <v>30</v>
      </c>
      <c r="B26" s="62"/>
      <c r="C26" s="59"/>
      <c r="D26" s="58"/>
      <c r="E26" s="59"/>
      <c r="F26" s="60"/>
      <c r="G26" s="59"/>
      <c r="H26" s="70">
        <f>H25</f>
        <v>0.12</v>
      </c>
      <c r="K26" s="36"/>
    </row>
    <row r="27" spans="1:13" s="9" customFormat="1" ht="30">
      <c r="A27" s="102" t="s">
        <v>8</v>
      </c>
      <c r="B27" s="104" t="s">
        <v>9</v>
      </c>
      <c r="C27" s="42"/>
      <c r="D27" s="72">
        <f>G27*I27</f>
        <v>199272.53</v>
      </c>
      <c r="E27" s="42">
        <f>H27*12</f>
        <v>32.76</v>
      </c>
      <c r="F27" s="73"/>
      <c r="G27" s="42">
        <f>H27*12</f>
        <v>32.76</v>
      </c>
      <c r="H27" s="42">
        <v>2.73</v>
      </c>
      <c r="I27" s="9">
        <v>6082.8</v>
      </c>
      <c r="J27" s="9">
        <v>1.07</v>
      </c>
      <c r="K27" s="34">
        <v>1.96</v>
      </c>
      <c r="M27" s="9" t="e">
        <f>#REF!</f>
        <v>#REF!</v>
      </c>
    </row>
    <row r="28" spans="1:11" s="29" customFormat="1" ht="12.75">
      <c r="A28" s="103" t="s">
        <v>80</v>
      </c>
      <c r="B28" s="45" t="s">
        <v>9</v>
      </c>
      <c r="C28" s="45"/>
      <c r="D28" s="46"/>
      <c r="E28" s="45"/>
      <c r="F28" s="47"/>
      <c r="G28" s="45"/>
      <c r="H28" s="45"/>
      <c r="K28" s="36"/>
    </row>
    <row r="29" spans="1:11" s="29" customFormat="1" ht="12.75">
      <c r="A29" s="103" t="s">
        <v>81</v>
      </c>
      <c r="B29" s="45" t="s">
        <v>82</v>
      </c>
      <c r="C29" s="45"/>
      <c r="D29" s="46"/>
      <c r="E29" s="45"/>
      <c r="F29" s="47"/>
      <c r="G29" s="45"/>
      <c r="H29" s="45"/>
      <c r="K29" s="36"/>
    </row>
    <row r="30" spans="1:11" s="29" customFormat="1" ht="12.75">
      <c r="A30" s="103" t="s">
        <v>83</v>
      </c>
      <c r="B30" s="45" t="s">
        <v>84</v>
      </c>
      <c r="C30" s="45"/>
      <c r="D30" s="46"/>
      <c r="E30" s="45"/>
      <c r="F30" s="47"/>
      <c r="G30" s="45"/>
      <c r="H30" s="45"/>
      <c r="K30" s="36"/>
    </row>
    <row r="31" spans="1:11" s="29" customFormat="1" ht="12.75">
      <c r="A31" s="103" t="s">
        <v>57</v>
      </c>
      <c r="B31" s="45" t="s">
        <v>9</v>
      </c>
      <c r="C31" s="45"/>
      <c r="D31" s="46"/>
      <c r="E31" s="45"/>
      <c r="F31" s="47"/>
      <c r="G31" s="45"/>
      <c r="H31" s="45"/>
      <c r="K31" s="36"/>
    </row>
    <row r="32" spans="1:11" s="29" customFormat="1" ht="25.5">
      <c r="A32" s="103" t="s">
        <v>58</v>
      </c>
      <c r="B32" s="45" t="s">
        <v>10</v>
      </c>
      <c r="C32" s="45"/>
      <c r="D32" s="46"/>
      <c r="E32" s="45"/>
      <c r="F32" s="47"/>
      <c r="G32" s="45"/>
      <c r="H32" s="45"/>
      <c r="K32" s="36"/>
    </row>
    <row r="33" spans="1:11" s="29" customFormat="1" ht="12.75">
      <c r="A33" s="103" t="s">
        <v>59</v>
      </c>
      <c r="B33" s="45" t="s">
        <v>9</v>
      </c>
      <c r="C33" s="45"/>
      <c r="D33" s="46"/>
      <c r="E33" s="45"/>
      <c r="F33" s="47"/>
      <c r="G33" s="45"/>
      <c r="H33" s="45"/>
      <c r="K33" s="36"/>
    </row>
    <row r="34" spans="1:11" s="29" customFormat="1" ht="12.75">
      <c r="A34" s="103" t="s">
        <v>60</v>
      </c>
      <c r="B34" s="45" t="s">
        <v>9</v>
      </c>
      <c r="C34" s="45"/>
      <c r="D34" s="46"/>
      <c r="E34" s="45"/>
      <c r="F34" s="47"/>
      <c r="G34" s="45"/>
      <c r="H34" s="45"/>
      <c r="K34" s="36"/>
    </row>
    <row r="35" spans="1:11" s="29" customFormat="1" ht="25.5">
      <c r="A35" s="103" t="s">
        <v>61</v>
      </c>
      <c r="B35" s="45" t="s">
        <v>62</v>
      </c>
      <c r="C35" s="45"/>
      <c r="D35" s="46"/>
      <c r="E35" s="45"/>
      <c r="F35" s="47"/>
      <c r="G35" s="45"/>
      <c r="H35" s="45"/>
      <c r="K35" s="36"/>
    </row>
    <row r="36" spans="1:11" s="29" customFormat="1" ht="25.5">
      <c r="A36" s="103" t="s">
        <v>85</v>
      </c>
      <c r="B36" s="45" t="s">
        <v>10</v>
      </c>
      <c r="C36" s="45"/>
      <c r="D36" s="46"/>
      <c r="E36" s="45"/>
      <c r="F36" s="47"/>
      <c r="G36" s="45"/>
      <c r="H36" s="45"/>
      <c r="K36" s="36"/>
    </row>
    <row r="37" spans="1:11" s="29" customFormat="1" ht="25.5">
      <c r="A37" s="103" t="s">
        <v>86</v>
      </c>
      <c r="B37" s="45" t="s">
        <v>9</v>
      </c>
      <c r="C37" s="45"/>
      <c r="D37" s="46"/>
      <c r="E37" s="45"/>
      <c r="F37" s="47"/>
      <c r="G37" s="45"/>
      <c r="H37" s="45"/>
      <c r="K37" s="36"/>
    </row>
    <row r="38" spans="1:13" s="12" customFormat="1" ht="15">
      <c r="A38" s="86" t="s">
        <v>11</v>
      </c>
      <c r="B38" s="87" t="s">
        <v>12</v>
      </c>
      <c r="C38" s="42"/>
      <c r="D38" s="72">
        <f>G38*I38</f>
        <v>71552.64</v>
      </c>
      <c r="E38" s="42">
        <f>H38*12</f>
        <v>9.96</v>
      </c>
      <c r="F38" s="48"/>
      <c r="G38" s="42">
        <f>H38*12</f>
        <v>9.96</v>
      </c>
      <c r="H38" s="42">
        <v>0.83</v>
      </c>
      <c r="I38" s="68">
        <v>7184</v>
      </c>
      <c r="J38" s="9">
        <v>1.07</v>
      </c>
      <c r="K38" s="34">
        <v>0.6</v>
      </c>
      <c r="M38" s="12" t="e">
        <f>#REF!+#REF!</f>
        <v>#REF!</v>
      </c>
    </row>
    <row r="39" spans="1:13" s="9" customFormat="1" ht="15">
      <c r="A39" s="86" t="s">
        <v>87</v>
      </c>
      <c r="B39" s="87" t="s">
        <v>13</v>
      </c>
      <c r="C39" s="42"/>
      <c r="D39" s="72">
        <f>G39*I39</f>
        <v>232761.6</v>
      </c>
      <c r="E39" s="42">
        <f>H39*12</f>
        <v>32.4</v>
      </c>
      <c r="F39" s="48"/>
      <c r="G39" s="42">
        <f>H39*12</f>
        <v>32.4</v>
      </c>
      <c r="H39" s="42">
        <v>2.7</v>
      </c>
      <c r="I39" s="68">
        <v>7184</v>
      </c>
      <c r="J39" s="9">
        <v>1.07</v>
      </c>
      <c r="K39" s="34">
        <v>1.94</v>
      </c>
      <c r="M39" s="9" t="e">
        <f>#REF!+#REF!</f>
        <v>#REF!</v>
      </c>
    </row>
    <row r="40" spans="1:13" s="9" customFormat="1" ht="21.75" customHeight="1">
      <c r="A40" s="86" t="s">
        <v>88</v>
      </c>
      <c r="B40" s="87" t="s">
        <v>9</v>
      </c>
      <c r="C40" s="42" t="s">
        <v>157</v>
      </c>
      <c r="D40" s="72">
        <f>G40*I40</f>
        <v>126278.93</v>
      </c>
      <c r="E40" s="42">
        <f>H40*12</f>
        <v>20.76</v>
      </c>
      <c r="F40" s="48"/>
      <c r="G40" s="42">
        <f>H40*12</f>
        <v>20.76</v>
      </c>
      <c r="H40" s="42">
        <v>1.73</v>
      </c>
      <c r="I40" s="9">
        <v>6082.8</v>
      </c>
      <c r="J40" s="9">
        <v>1.07</v>
      </c>
      <c r="K40" s="34">
        <v>1.24</v>
      </c>
      <c r="M40" s="9" t="e">
        <f>#REF!</f>
        <v>#REF!</v>
      </c>
    </row>
    <row r="41" spans="1:13" s="64" customFormat="1" ht="45">
      <c r="A41" s="86" t="s">
        <v>89</v>
      </c>
      <c r="B41" s="87" t="s">
        <v>14</v>
      </c>
      <c r="C41" s="70" t="s">
        <v>157</v>
      </c>
      <c r="D41" s="69">
        <f>3407.5*1.105*3*1.1</f>
        <v>12425.45</v>
      </c>
      <c r="E41" s="70"/>
      <c r="F41" s="74"/>
      <c r="G41" s="70">
        <f>D41/I41</f>
        <v>2.04</v>
      </c>
      <c r="H41" s="70">
        <f>G41/12</f>
        <v>0.17</v>
      </c>
      <c r="I41" s="9">
        <v>6082.8</v>
      </c>
      <c r="K41" s="34"/>
      <c r="L41" s="65"/>
      <c r="M41" s="64">
        <v>11295.86</v>
      </c>
    </row>
    <row r="42" spans="1:13" s="9" customFormat="1" ht="15">
      <c r="A42" s="86" t="s">
        <v>90</v>
      </c>
      <c r="B42" s="87" t="s">
        <v>9</v>
      </c>
      <c r="C42" s="42"/>
      <c r="D42" s="72">
        <f>G42*I42</f>
        <v>144527.33</v>
      </c>
      <c r="E42" s="42">
        <f>H42*12</f>
        <v>23.76</v>
      </c>
      <c r="F42" s="48"/>
      <c r="G42" s="42">
        <f>H42*12</f>
        <v>23.76</v>
      </c>
      <c r="H42" s="42">
        <v>1.98</v>
      </c>
      <c r="I42" s="9">
        <v>6082.8</v>
      </c>
      <c r="J42" s="9">
        <v>1.07</v>
      </c>
      <c r="K42" s="34">
        <v>1.43</v>
      </c>
      <c r="M42" s="9" t="e">
        <f>#REF!</f>
        <v>#REF!</v>
      </c>
    </row>
    <row r="43" spans="1:11" s="9" customFormat="1" ht="15">
      <c r="A43" s="103" t="s">
        <v>91</v>
      </c>
      <c r="B43" s="45" t="s">
        <v>19</v>
      </c>
      <c r="C43" s="42"/>
      <c r="D43" s="72"/>
      <c r="E43" s="42"/>
      <c r="F43" s="48"/>
      <c r="G43" s="42"/>
      <c r="H43" s="42"/>
      <c r="K43" s="34"/>
    </row>
    <row r="44" spans="1:11" s="9" customFormat="1" ht="15">
      <c r="A44" s="103" t="s">
        <v>92</v>
      </c>
      <c r="B44" s="45" t="s">
        <v>14</v>
      </c>
      <c r="C44" s="42"/>
      <c r="D44" s="72"/>
      <c r="E44" s="42"/>
      <c r="F44" s="48"/>
      <c r="G44" s="42"/>
      <c r="H44" s="42"/>
      <c r="K44" s="34"/>
    </row>
    <row r="45" spans="1:11" s="9" customFormat="1" ht="15">
      <c r="A45" s="103" t="s">
        <v>93</v>
      </c>
      <c r="B45" s="45" t="s">
        <v>94</v>
      </c>
      <c r="C45" s="42"/>
      <c r="D45" s="72"/>
      <c r="E45" s="42"/>
      <c r="F45" s="48"/>
      <c r="G45" s="42"/>
      <c r="H45" s="42"/>
      <c r="K45" s="34"/>
    </row>
    <row r="46" spans="1:11" s="9" customFormat="1" ht="15">
      <c r="A46" s="103" t="s">
        <v>95</v>
      </c>
      <c r="B46" s="45" t="s">
        <v>96</v>
      </c>
      <c r="C46" s="42"/>
      <c r="D46" s="72"/>
      <c r="E46" s="42"/>
      <c r="F46" s="48"/>
      <c r="G46" s="42"/>
      <c r="H46" s="42"/>
      <c r="K46" s="34"/>
    </row>
    <row r="47" spans="1:11" s="9" customFormat="1" ht="15">
      <c r="A47" s="103" t="s">
        <v>97</v>
      </c>
      <c r="B47" s="45" t="s">
        <v>94</v>
      </c>
      <c r="C47" s="42"/>
      <c r="D47" s="72"/>
      <c r="E47" s="42"/>
      <c r="F47" s="48"/>
      <c r="G47" s="42"/>
      <c r="H47" s="42"/>
      <c r="K47" s="34"/>
    </row>
    <row r="48" spans="1:13" s="9" customFormat="1" ht="28.5">
      <c r="A48" s="86" t="s">
        <v>98</v>
      </c>
      <c r="B48" s="105" t="s">
        <v>29</v>
      </c>
      <c r="C48" s="42" t="s">
        <v>158</v>
      </c>
      <c r="D48" s="72">
        <f>G48*I48</f>
        <v>313142.54</v>
      </c>
      <c r="E48" s="42">
        <f>H48*12</f>
        <v>51.48</v>
      </c>
      <c r="F48" s="48"/>
      <c r="G48" s="42">
        <f>H48*12</f>
        <v>51.48</v>
      </c>
      <c r="H48" s="42">
        <v>4.29</v>
      </c>
      <c r="I48" s="9">
        <v>6082.8</v>
      </c>
      <c r="J48" s="9">
        <v>1.07</v>
      </c>
      <c r="K48" s="34">
        <v>3.07</v>
      </c>
      <c r="M48" s="9" t="e">
        <f>#REF!</f>
        <v>#REF!</v>
      </c>
    </row>
    <row r="49" spans="1:11" s="9" customFormat="1" ht="25.5">
      <c r="A49" s="88" t="s">
        <v>99</v>
      </c>
      <c r="B49" s="106" t="s">
        <v>29</v>
      </c>
      <c r="C49" s="42"/>
      <c r="D49" s="72"/>
      <c r="E49" s="42"/>
      <c r="F49" s="48"/>
      <c r="G49" s="42"/>
      <c r="H49" s="42"/>
      <c r="K49" s="34"/>
    </row>
    <row r="50" spans="1:11" s="9" customFormat="1" ht="15">
      <c r="A50" s="88" t="s">
        <v>100</v>
      </c>
      <c r="B50" s="106" t="s">
        <v>101</v>
      </c>
      <c r="C50" s="42"/>
      <c r="D50" s="72"/>
      <c r="E50" s="42"/>
      <c r="F50" s="48"/>
      <c r="G50" s="42"/>
      <c r="H50" s="42"/>
      <c r="K50" s="34"/>
    </row>
    <row r="51" spans="1:11" s="9" customFormat="1" ht="15">
      <c r="A51" s="88" t="s">
        <v>102</v>
      </c>
      <c r="B51" s="106" t="s">
        <v>55</v>
      </c>
      <c r="C51" s="42"/>
      <c r="D51" s="72"/>
      <c r="E51" s="42"/>
      <c r="F51" s="48"/>
      <c r="G51" s="42"/>
      <c r="H51" s="42"/>
      <c r="K51" s="34"/>
    </row>
    <row r="52" spans="1:11" s="9" customFormat="1" ht="25.5">
      <c r="A52" s="88" t="s">
        <v>103</v>
      </c>
      <c r="B52" s="106" t="s">
        <v>14</v>
      </c>
      <c r="C52" s="42"/>
      <c r="D52" s="72"/>
      <c r="E52" s="42"/>
      <c r="F52" s="48"/>
      <c r="G52" s="42"/>
      <c r="H52" s="42"/>
      <c r="K52" s="34"/>
    </row>
    <row r="53" spans="1:11" s="9" customFormat="1" ht="21" customHeight="1">
      <c r="A53" s="86" t="s">
        <v>156</v>
      </c>
      <c r="B53" s="105" t="s">
        <v>14</v>
      </c>
      <c r="C53" s="42" t="s">
        <v>158</v>
      </c>
      <c r="D53" s="72">
        <f>1000*3</f>
        <v>3000</v>
      </c>
      <c r="E53" s="42"/>
      <c r="F53" s="48"/>
      <c r="G53" s="42">
        <f>D53/I53</f>
        <v>0.49</v>
      </c>
      <c r="H53" s="42">
        <f>G53/12</f>
        <v>0.04</v>
      </c>
      <c r="I53" s="9">
        <v>6082.8</v>
      </c>
      <c r="K53" s="34"/>
    </row>
    <row r="54" spans="1:13" s="10" customFormat="1" ht="30">
      <c r="A54" s="86" t="s">
        <v>104</v>
      </c>
      <c r="B54" s="87" t="s">
        <v>7</v>
      </c>
      <c r="C54" s="44" t="s">
        <v>161</v>
      </c>
      <c r="D54" s="72">
        <v>2246.78</v>
      </c>
      <c r="E54" s="44">
        <f>H54*12</f>
        <v>0.36</v>
      </c>
      <c r="F54" s="48"/>
      <c r="G54" s="42">
        <f>D54/I54</f>
        <v>0.37</v>
      </c>
      <c r="H54" s="42">
        <f>G54/12</f>
        <v>0.03</v>
      </c>
      <c r="I54" s="9">
        <v>6082.8</v>
      </c>
      <c r="J54" s="9">
        <v>1.07</v>
      </c>
      <c r="K54" s="34">
        <v>0.02</v>
      </c>
      <c r="M54" s="10">
        <v>2042.21</v>
      </c>
    </row>
    <row r="55" spans="1:13" s="10" customFormat="1" ht="45">
      <c r="A55" s="86" t="s">
        <v>159</v>
      </c>
      <c r="B55" s="87" t="s">
        <v>7</v>
      </c>
      <c r="C55" s="69" t="s">
        <v>160</v>
      </c>
      <c r="D55" s="72">
        <v>18723.21</v>
      </c>
      <c r="E55" s="44">
        <f>H55*12</f>
        <v>2.64</v>
      </c>
      <c r="F55" s="48"/>
      <c r="G55" s="42">
        <f>D55/I55</f>
        <v>2.61</v>
      </c>
      <c r="H55" s="42">
        <f>G55/12</f>
        <v>0.22</v>
      </c>
      <c r="I55" s="68">
        <v>7184</v>
      </c>
      <c r="J55" s="9">
        <v>1.07</v>
      </c>
      <c r="K55" s="34">
        <v>0.04</v>
      </c>
      <c r="M55" s="10" t="e">
        <f>#REF!+#REF!</f>
        <v>#REF!</v>
      </c>
    </row>
    <row r="56" spans="1:13" s="10" customFormat="1" ht="25.5" customHeight="1">
      <c r="A56" s="86" t="s">
        <v>171</v>
      </c>
      <c r="B56" s="87" t="s">
        <v>49</v>
      </c>
      <c r="C56" s="44" t="s">
        <v>161</v>
      </c>
      <c r="D56" s="72">
        <v>15588.01</v>
      </c>
      <c r="E56" s="44"/>
      <c r="F56" s="48"/>
      <c r="G56" s="42">
        <f>D56/I56</f>
        <v>2.56</v>
      </c>
      <c r="H56" s="42">
        <f>G56/12</f>
        <v>0.21</v>
      </c>
      <c r="I56" s="68">
        <v>6082.8</v>
      </c>
      <c r="J56" s="9">
        <v>1.07</v>
      </c>
      <c r="K56" s="34">
        <v>0.12</v>
      </c>
      <c r="M56" s="10" t="e">
        <f>#REF!+#REF!</f>
        <v>#REF!</v>
      </c>
    </row>
    <row r="57" spans="1:13" s="10" customFormat="1" ht="15">
      <c r="A57" s="85" t="s">
        <v>162</v>
      </c>
      <c r="B57" s="44" t="s">
        <v>49</v>
      </c>
      <c r="C57" s="44" t="s">
        <v>161</v>
      </c>
      <c r="D57" s="72">
        <v>15193.15</v>
      </c>
      <c r="E57" s="44"/>
      <c r="F57" s="48"/>
      <c r="G57" s="42">
        <f>D57/I57</f>
        <v>2.11</v>
      </c>
      <c r="H57" s="42">
        <f>G57/12</f>
        <v>0.18</v>
      </c>
      <c r="I57" s="9">
        <v>7184</v>
      </c>
      <c r="J57" s="9">
        <v>1.07</v>
      </c>
      <c r="K57" s="34">
        <v>0.04</v>
      </c>
      <c r="M57" s="10" t="e">
        <f>#REF!+#REF!</f>
        <v>#REF!</v>
      </c>
    </row>
    <row r="58" spans="1:13" s="10" customFormat="1" ht="30">
      <c r="A58" s="86" t="s">
        <v>20</v>
      </c>
      <c r="B58" s="87"/>
      <c r="C58" s="44"/>
      <c r="D58" s="72">
        <f>G58*I58</f>
        <v>14598.72</v>
      </c>
      <c r="E58" s="44">
        <f>H58*12</f>
        <v>2.4</v>
      </c>
      <c r="F58" s="48"/>
      <c r="G58" s="42">
        <f>H58*12</f>
        <v>2.4</v>
      </c>
      <c r="H58" s="42">
        <v>0.2</v>
      </c>
      <c r="I58" s="9">
        <v>6082.8</v>
      </c>
      <c r="J58" s="9">
        <v>1.07</v>
      </c>
      <c r="K58" s="34">
        <v>0.14</v>
      </c>
      <c r="M58" s="10" t="e">
        <f>#REF!</f>
        <v>#REF!</v>
      </c>
    </row>
    <row r="59" spans="1:11" s="10" customFormat="1" ht="25.5">
      <c r="A59" s="88" t="s">
        <v>105</v>
      </c>
      <c r="B59" s="89" t="s">
        <v>68</v>
      </c>
      <c r="C59" s="44"/>
      <c r="D59" s="72"/>
      <c r="E59" s="44"/>
      <c r="F59" s="48"/>
      <c r="G59" s="42"/>
      <c r="H59" s="42"/>
      <c r="I59" s="9"/>
      <c r="J59" s="9"/>
      <c r="K59" s="34"/>
    </row>
    <row r="60" spans="1:11" s="10" customFormat="1" ht="15">
      <c r="A60" s="88" t="s">
        <v>106</v>
      </c>
      <c r="B60" s="89" t="s">
        <v>68</v>
      </c>
      <c r="C60" s="44"/>
      <c r="D60" s="72"/>
      <c r="E60" s="44"/>
      <c r="F60" s="48"/>
      <c r="G60" s="42"/>
      <c r="H60" s="42"/>
      <c r="I60" s="9"/>
      <c r="J60" s="9"/>
      <c r="K60" s="34"/>
    </row>
    <row r="61" spans="1:11" s="10" customFormat="1" ht="15">
      <c r="A61" s="88" t="s">
        <v>107</v>
      </c>
      <c r="B61" s="89" t="s">
        <v>55</v>
      </c>
      <c r="C61" s="44"/>
      <c r="D61" s="72"/>
      <c r="E61" s="44"/>
      <c r="F61" s="48"/>
      <c r="G61" s="42"/>
      <c r="H61" s="42"/>
      <c r="I61" s="9"/>
      <c r="J61" s="9"/>
      <c r="K61" s="34"/>
    </row>
    <row r="62" spans="1:11" s="10" customFormat="1" ht="15">
      <c r="A62" s="88" t="s">
        <v>108</v>
      </c>
      <c r="B62" s="89" t="s">
        <v>68</v>
      </c>
      <c r="C62" s="44"/>
      <c r="D62" s="72"/>
      <c r="E62" s="44"/>
      <c r="F62" s="48"/>
      <c r="G62" s="42"/>
      <c r="H62" s="42"/>
      <c r="I62" s="9"/>
      <c r="J62" s="9"/>
      <c r="K62" s="34"/>
    </row>
    <row r="63" spans="1:11" s="10" customFormat="1" ht="25.5">
      <c r="A63" s="88" t="s">
        <v>109</v>
      </c>
      <c r="B63" s="89" t="s">
        <v>68</v>
      </c>
      <c r="C63" s="44"/>
      <c r="D63" s="72"/>
      <c r="E63" s="44"/>
      <c r="F63" s="48"/>
      <c r="G63" s="42"/>
      <c r="H63" s="42"/>
      <c r="I63" s="9"/>
      <c r="J63" s="9"/>
      <c r="K63" s="34"/>
    </row>
    <row r="64" spans="1:11" s="10" customFormat="1" ht="15">
      <c r="A64" s="88" t="s">
        <v>110</v>
      </c>
      <c r="B64" s="89" t="s">
        <v>68</v>
      </c>
      <c r="C64" s="44"/>
      <c r="D64" s="72"/>
      <c r="E64" s="44"/>
      <c r="F64" s="48"/>
      <c r="G64" s="42"/>
      <c r="H64" s="42"/>
      <c r="I64" s="9"/>
      <c r="J64" s="9"/>
      <c r="K64" s="34"/>
    </row>
    <row r="65" spans="1:11" s="10" customFormat="1" ht="25.5">
      <c r="A65" s="88" t="s">
        <v>111</v>
      </c>
      <c r="B65" s="89" t="s">
        <v>68</v>
      </c>
      <c r="C65" s="44"/>
      <c r="D65" s="72"/>
      <c r="E65" s="44"/>
      <c r="F65" s="48"/>
      <c r="G65" s="42"/>
      <c r="H65" s="42"/>
      <c r="I65" s="9"/>
      <c r="J65" s="9"/>
      <c r="K65" s="34"/>
    </row>
    <row r="66" spans="1:11" s="10" customFormat="1" ht="15">
      <c r="A66" s="88" t="s">
        <v>112</v>
      </c>
      <c r="B66" s="89" t="s">
        <v>68</v>
      </c>
      <c r="C66" s="44"/>
      <c r="D66" s="72"/>
      <c r="E66" s="44"/>
      <c r="F66" s="48"/>
      <c r="G66" s="42"/>
      <c r="H66" s="42"/>
      <c r="I66" s="9"/>
      <c r="J66" s="9"/>
      <c r="K66" s="34"/>
    </row>
    <row r="67" spans="1:11" s="10" customFormat="1" ht="15">
      <c r="A67" s="88" t="s">
        <v>113</v>
      </c>
      <c r="B67" s="89" t="s">
        <v>68</v>
      </c>
      <c r="C67" s="44"/>
      <c r="D67" s="72"/>
      <c r="E67" s="44"/>
      <c r="F67" s="48"/>
      <c r="G67" s="42"/>
      <c r="H67" s="42"/>
      <c r="I67" s="9"/>
      <c r="J67" s="9"/>
      <c r="K67" s="34"/>
    </row>
    <row r="68" spans="1:13" s="9" customFormat="1" ht="15">
      <c r="A68" s="85" t="s">
        <v>22</v>
      </c>
      <c r="B68" s="44" t="s">
        <v>23</v>
      </c>
      <c r="C68" s="44"/>
      <c r="D68" s="72">
        <f>G68*I68</f>
        <v>6034.56</v>
      </c>
      <c r="E68" s="44">
        <f>H68*12</f>
        <v>0.84</v>
      </c>
      <c r="F68" s="48"/>
      <c r="G68" s="42">
        <f>H68*12</f>
        <v>0.84</v>
      </c>
      <c r="H68" s="42">
        <v>0.07</v>
      </c>
      <c r="I68" s="68">
        <v>7184</v>
      </c>
      <c r="J68" s="9">
        <v>1.07</v>
      </c>
      <c r="K68" s="34">
        <v>0.03</v>
      </c>
      <c r="M68" s="9" t="e">
        <f>#REF!+#REF!</f>
        <v>#REF!</v>
      </c>
    </row>
    <row r="69" spans="1:13" s="9" customFormat="1" ht="15">
      <c r="A69" s="85" t="s">
        <v>24</v>
      </c>
      <c r="B69" s="49" t="s">
        <v>25</v>
      </c>
      <c r="C69" s="49"/>
      <c r="D69" s="72">
        <v>3793.42</v>
      </c>
      <c r="E69" s="49">
        <f>H69*12</f>
        <v>0.48</v>
      </c>
      <c r="F69" s="50"/>
      <c r="G69" s="42">
        <f>D69/I69</f>
        <v>0.53</v>
      </c>
      <c r="H69" s="42">
        <v>0.04</v>
      </c>
      <c r="I69" s="68">
        <v>7184</v>
      </c>
      <c r="J69" s="9">
        <v>1.07</v>
      </c>
      <c r="K69" s="34">
        <v>0.02</v>
      </c>
      <c r="M69" s="9" t="e">
        <f>#REF!+#REF!</f>
        <v>#REF!</v>
      </c>
    </row>
    <row r="70" spans="1:13" s="12" customFormat="1" ht="30">
      <c r="A70" s="86" t="s">
        <v>21</v>
      </c>
      <c r="B70" s="87"/>
      <c r="C70" s="44">
        <v>0</v>
      </c>
      <c r="D70" s="72">
        <v>0</v>
      </c>
      <c r="E70" s="44">
        <f>H70*12</f>
        <v>0</v>
      </c>
      <c r="F70" s="48"/>
      <c r="G70" s="42">
        <f>D70/I70</f>
        <v>0</v>
      </c>
      <c r="H70" s="42">
        <f>G70/12</f>
        <v>0</v>
      </c>
      <c r="I70" s="68">
        <v>7184</v>
      </c>
      <c r="J70" s="9">
        <v>1.07</v>
      </c>
      <c r="K70" s="34">
        <v>0.03</v>
      </c>
      <c r="M70" s="9" t="e">
        <f>#REF!+#REF!</f>
        <v>#REF!</v>
      </c>
    </row>
    <row r="71" spans="1:13" s="12" customFormat="1" ht="15">
      <c r="A71" s="86" t="s">
        <v>32</v>
      </c>
      <c r="B71" s="87"/>
      <c r="C71" s="42"/>
      <c r="D71" s="42">
        <f>D72+D73+D74+D75+D76+D77+D78+D79+D80+D81+D82+D83+D84+D85+D86+D87</f>
        <v>46784.46</v>
      </c>
      <c r="E71" s="42"/>
      <c r="F71" s="48"/>
      <c r="G71" s="42"/>
      <c r="H71" s="42"/>
      <c r="I71" s="9"/>
      <c r="J71" s="9">
        <v>1.07</v>
      </c>
      <c r="K71" s="34">
        <v>0.53</v>
      </c>
      <c r="M71" s="12" t="e">
        <f>#REF!+#REF!</f>
        <v>#REF!</v>
      </c>
    </row>
    <row r="72" spans="1:11" s="10" customFormat="1" ht="15">
      <c r="A72" s="66" t="s">
        <v>38</v>
      </c>
      <c r="B72" s="90" t="s">
        <v>14</v>
      </c>
      <c r="C72" s="52"/>
      <c r="D72" s="53">
        <v>358.41</v>
      </c>
      <c r="E72" s="52"/>
      <c r="F72" s="54"/>
      <c r="G72" s="52"/>
      <c r="H72" s="52"/>
      <c r="I72" s="9">
        <v>7184</v>
      </c>
      <c r="J72" s="9">
        <v>1.07</v>
      </c>
      <c r="K72" s="34">
        <v>0.01</v>
      </c>
    </row>
    <row r="73" spans="1:11" s="10" customFormat="1" ht="15">
      <c r="A73" s="66" t="s">
        <v>15</v>
      </c>
      <c r="B73" s="90" t="s">
        <v>19</v>
      </c>
      <c r="C73" s="52"/>
      <c r="D73" s="53">
        <v>1010.84</v>
      </c>
      <c r="E73" s="52">
        <f>H73*12</f>
        <v>0</v>
      </c>
      <c r="F73" s="54"/>
      <c r="G73" s="52"/>
      <c r="H73" s="52"/>
      <c r="I73" s="68">
        <v>7184</v>
      </c>
      <c r="J73" s="9">
        <v>1.07</v>
      </c>
      <c r="K73" s="34">
        <v>0.01</v>
      </c>
    </row>
    <row r="74" spans="1:11" s="10" customFormat="1" ht="15">
      <c r="A74" s="66" t="s">
        <v>114</v>
      </c>
      <c r="B74" s="67" t="s">
        <v>14</v>
      </c>
      <c r="C74" s="52"/>
      <c r="D74" s="53">
        <v>1801.23</v>
      </c>
      <c r="E74" s="52"/>
      <c r="F74" s="54"/>
      <c r="G74" s="52"/>
      <c r="H74" s="52"/>
      <c r="I74" s="9">
        <v>6082.8</v>
      </c>
      <c r="J74" s="9"/>
      <c r="K74" s="34"/>
    </row>
    <row r="75" spans="1:11" s="10" customFormat="1" ht="15">
      <c r="A75" s="66" t="s">
        <v>44</v>
      </c>
      <c r="B75" s="90" t="s">
        <v>14</v>
      </c>
      <c r="C75" s="52"/>
      <c r="D75" s="53">
        <v>1926.34</v>
      </c>
      <c r="E75" s="52">
        <f>H75*12</f>
        <v>0</v>
      </c>
      <c r="F75" s="54"/>
      <c r="G75" s="52"/>
      <c r="H75" s="52"/>
      <c r="I75" s="9">
        <v>6082.8</v>
      </c>
      <c r="J75" s="9">
        <v>1.07</v>
      </c>
      <c r="K75" s="34">
        <v>0.16</v>
      </c>
    </row>
    <row r="76" spans="1:11" s="10" customFormat="1" ht="15">
      <c r="A76" s="66" t="s">
        <v>16</v>
      </c>
      <c r="B76" s="90" t="s">
        <v>14</v>
      </c>
      <c r="C76" s="52"/>
      <c r="D76" s="53">
        <v>6441.14</v>
      </c>
      <c r="E76" s="52"/>
      <c r="F76" s="54"/>
      <c r="G76" s="52"/>
      <c r="H76" s="52"/>
      <c r="I76" s="9">
        <v>6082.8</v>
      </c>
      <c r="J76" s="9"/>
      <c r="K76" s="34"/>
    </row>
    <row r="77" spans="1:11" s="10" customFormat="1" ht="15">
      <c r="A77" s="66" t="s">
        <v>17</v>
      </c>
      <c r="B77" s="90" t="s">
        <v>14</v>
      </c>
      <c r="C77" s="52"/>
      <c r="D77" s="53">
        <v>1010.85</v>
      </c>
      <c r="E77" s="52">
        <f>H77*12</f>
        <v>0</v>
      </c>
      <c r="F77" s="54"/>
      <c r="G77" s="52"/>
      <c r="H77" s="52"/>
      <c r="I77" s="9">
        <v>6082.8</v>
      </c>
      <c r="J77" s="9">
        <v>1.07</v>
      </c>
      <c r="K77" s="34">
        <v>0.02</v>
      </c>
    </row>
    <row r="78" spans="1:11" s="10" customFormat="1" ht="15">
      <c r="A78" s="66" t="s">
        <v>42</v>
      </c>
      <c r="B78" s="90" t="s">
        <v>14</v>
      </c>
      <c r="C78" s="52"/>
      <c r="D78" s="53">
        <v>963.14</v>
      </c>
      <c r="E78" s="52">
        <f>H78*12</f>
        <v>0</v>
      </c>
      <c r="F78" s="54"/>
      <c r="G78" s="52"/>
      <c r="H78" s="52"/>
      <c r="I78" s="9">
        <v>7184</v>
      </c>
      <c r="J78" s="9">
        <v>1.07</v>
      </c>
      <c r="K78" s="34">
        <v>0.06</v>
      </c>
    </row>
    <row r="79" spans="1:11" s="10" customFormat="1" ht="15">
      <c r="A79" s="66" t="s">
        <v>43</v>
      </c>
      <c r="B79" s="90" t="s">
        <v>19</v>
      </c>
      <c r="C79" s="52"/>
      <c r="D79" s="53">
        <v>3852.7</v>
      </c>
      <c r="E79" s="52">
        <f>H79*12</f>
        <v>0</v>
      </c>
      <c r="F79" s="54"/>
      <c r="G79" s="52"/>
      <c r="H79" s="52"/>
      <c r="I79" s="9">
        <v>6082.8</v>
      </c>
      <c r="J79" s="9">
        <v>1.07</v>
      </c>
      <c r="K79" s="34">
        <v>0.01</v>
      </c>
    </row>
    <row r="80" spans="1:11" s="10" customFormat="1" ht="32.25" customHeight="1">
      <c r="A80" s="66" t="s">
        <v>18</v>
      </c>
      <c r="B80" s="90" t="s">
        <v>14</v>
      </c>
      <c r="C80" s="52"/>
      <c r="D80" s="53">
        <v>5913.96</v>
      </c>
      <c r="E80" s="52"/>
      <c r="F80" s="54"/>
      <c r="G80" s="52"/>
      <c r="H80" s="52"/>
      <c r="I80" s="9">
        <v>6082.8</v>
      </c>
      <c r="J80" s="9">
        <v>1.07</v>
      </c>
      <c r="K80" s="34">
        <v>0.01</v>
      </c>
    </row>
    <row r="81" spans="1:11" s="10" customFormat="1" ht="15">
      <c r="A81" s="66" t="s">
        <v>64</v>
      </c>
      <c r="B81" s="90" t="s">
        <v>14</v>
      </c>
      <c r="C81" s="52"/>
      <c r="D81" s="75">
        <v>6663.12</v>
      </c>
      <c r="E81" s="52"/>
      <c r="F81" s="54"/>
      <c r="G81" s="52"/>
      <c r="H81" s="52"/>
      <c r="I81" s="9">
        <v>7184</v>
      </c>
      <c r="J81" s="9">
        <v>1.07</v>
      </c>
      <c r="K81" s="34">
        <v>0.04</v>
      </c>
    </row>
    <row r="82" spans="1:11" s="81" customFormat="1" ht="26.25" customHeight="1">
      <c r="A82" s="66" t="s">
        <v>150</v>
      </c>
      <c r="B82" s="67" t="s">
        <v>49</v>
      </c>
      <c r="C82" s="52"/>
      <c r="D82" s="53">
        <v>3327.84</v>
      </c>
      <c r="E82" s="55"/>
      <c r="F82" s="54"/>
      <c r="G82" s="55"/>
      <c r="H82" s="55"/>
      <c r="I82" s="9">
        <v>7184</v>
      </c>
      <c r="J82" s="79"/>
      <c r="K82" s="80"/>
    </row>
    <row r="83" spans="1:11" s="81" customFormat="1" ht="26.25" customHeight="1">
      <c r="A83" s="66" t="s">
        <v>151</v>
      </c>
      <c r="B83" s="67" t="s">
        <v>49</v>
      </c>
      <c r="C83" s="55"/>
      <c r="D83" s="76">
        <v>831.99</v>
      </c>
      <c r="E83" s="55"/>
      <c r="F83" s="54"/>
      <c r="G83" s="55"/>
      <c r="H83" s="55"/>
      <c r="I83" s="9">
        <v>7184</v>
      </c>
      <c r="J83" s="79"/>
      <c r="K83" s="80"/>
    </row>
    <row r="84" spans="1:11" s="81" customFormat="1" ht="18" customHeight="1">
      <c r="A84" s="51" t="s">
        <v>132</v>
      </c>
      <c r="B84" s="77" t="s">
        <v>49</v>
      </c>
      <c r="C84" s="52"/>
      <c r="D84" s="53">
        <v>0</v>
      </c>
      <c r="E84" s="55"/>
      <c r="F84" s="54"/>
      <c r="G84" s="55"/>
      <c r="H84" s="55"/>
      <c r="I84" s="9">
        <v>7184</v>
      </c>
      <c r="J84" s="79"/>
      <c r="K84" s="80"/>
    </row>
    <row r="85" spans="1:11" s="81" customFormat="1" ht="19.5" customHeight="1">
      <c r="A85" s="51" t="s">
        <v>133</v>
      </c>
      <c r="B85" s="77" t="s">
        <v>49</v>
      </c>
      <c r="C85" s="52"/>
      <c r="D85" s="53">
        <v>0</v>
      </c>
      <c r="E85" s="55"/>
      <c r="F85" s="54"/>
      <c r="G85" s="55"/>
      <c r="H85" s="55"/>
      <c r="I85" s="9">
        <v>7184</v>
      </c>
      <c r="J85" s="79"/>
      <c r="K85" s="80"/>
    </row>
    <row r="86" spans="1:11" s="81" customFormat="1" ht="19.5" customHeight="1">
      <c r="A86" s="51" t="s">
        <v>134</v>
      </c>
      <c r="B86" s="77" t="s">
        <v>49</v>
      </c>
      <c r="C86" s="52"/>
      <c r="D86" s="53">
        <v>0</v>
      </c>
      <c r="E86" s="55"/>
      <c r="F86" s="54"/>
      <c r="G86" s="55"/>
      <c r="H86" s="55"/>
      <c r="I86" s="9">
        <v>7184</v>
      </c>
      <c r="J86" s="79"/>
      <c r="K86" s="80"/>
    </row>
    <row r="87" spans="1:11" s="81" customFormat="1" ht="18" customHeight="1">
      <c r="A87" s="66" t="s">
        <v>182</v>
      </c>
      <c r="B87" s="89" t="s">
        <v>14</v>
      </c>
      <c r="C87" s="55"/>
      <c r="D87" s="76">
        <v>12682.9</v>
      </c>
      <c r="E87" s="55"/>
      <c r="F87" s="54"/>
      <c r="G87" s="55"/>
      <c r="H87" s="55"/>
      <c r="I87" s="9">
        <v>7184</v>
      </c>
      <c r="J87" s="79"/>
      <c r="K87" s="80"/>
    </row>
    <row r="88" spans="1:13" s="12" customFormat="1" ht="30">
      <c r="A88" s="86" t="s">
        <v>35</v>
      </c>
      <c r="B88" s="87"/>
      <c r="C88" s="42"/>
      <c r="D88" s="42">
        <f>SUM(D89:D92)</f>
        <v>2611.55</v>
      </c>
      <c r="E88" s="42"/>
      <c r="F88" s="48"/>
      <c r="G88" s="42">
        <f>SUM(G89:G92)</f>
        <v>0</v>
      </c>
      <c r="H88" s="42">
        <f>SUM(H89:H92)</f>
        <v>0</v>
      </c>
      <c r="I88" s="9">
        <v>7184</v>
      </c>
      <c r="J88" s="9">
        <v>1.07</v>
      </c>
      <c r="K88" s="34">
        <v>0.05</v>
      </c>
      <c r="M88" s="12" t="e">
        <f>#REF!+#REF!</f>
        <v>#REF!</v>
      </c>
    </row>
    <row r="89" spans="1:11" s="10" customFormat="1" ht="25.5">
      <c r="A89" s="66" t="s">
        <v>46</v>
      </c>
      <c r="B89" s="90" t="s">
        <v>47</v>
      </c>
      <c r="C89" s="52"/>
      <c r="D89" s="75">
        <v>1926.35</v>
      </c>
      <c r="E89" s="77"/>
      <c r="F89" s="78"/>
      <c r="G89" s="77"/>
      <c r="H89" s="77"/>
      <c r="I89" s="9">
        <v>7184</v>
      </c>
      <c r="J89" s="9">
        <v>1.07</v>
      </c>
      <c r="K89" s="34">
        <v>0</v>
      </c>
    </row>
    <row r="90" spans="1:11" s="10" customFormat="1" ht="25.5">
      <c r="A90" s="66" t="s">
        <v>115</v>
      </c>
      <c r="B90" s="67" t="s">
        <v>48</v>
      </c>
      <c r="C90" s="52"/>
      <c r="D90" s="75">
        <f>G90*I90</f>
        <v>0</v>
      </c>
      <c r="E90" s="77"/>
      <c r="F90" s="78"/>
      <c r="G90" s="77"/>
      <c r="H90" s="77"/>
      <c r="I90" s="9">
        <v>7184</v>
      </c>
      <c r="J90" s="9">
        <v>1.07</v>
      </c>
      <c r="K90" s="34">
        <v>0</v>
      </c>
    </row>
    <row r="91" spans="1:11" s="10" customFormat="1" ht="15">
      <c r="A91" s="51" t="s">
        <v>164</v>
      </c>
      <c r="B91" s="77" t="s">
        <v>49</v>
      </c>
      <c r="C91" s="52"/>
      <c r="D91" s="53">
        <v>0</v>
      </c>
      <c r="E91" s="77"/>
      <c r="F91" s="78"/>
      <c r="G91" s="77"/>
      <c r="H91" s="77"/>
      <c r="I91" s="9">
        <v>7184</v>
      </c>
      <c r="J91" s="9"/>
      <c r="K91" s="34"/>
    </row>
    <row r="92" spans="1:11" s="10" customFormat="1" ht="15">
      <c r="A92" s="66" t="s">
        <v>180</v>
      </c>
      <c r="B92" s="67" t="s">
        <v>14</v>
      </c>
      <c r="C92" s="52"/>
      <c r="D92" s="75">
        <v>685.2</v>
      </c>
      <c r="E92" s="77"/>
      <c r="F92" s="78"/>
      <c r="G92" s="77"/>
      <c r="H92" s="77"/>
      <c r="I92" s="9">
        <v>7184</v>
      </c>
      <c r="J92" s="9">
        <v>1.07</v>
      </c>
      <c r="K92" s="34">
        <v>0</v>
      </c>
    </row>
    <row r="93" spans="1:13" s="10" customFormat="1" ht="30">
      <c r="A93" s="86" t="s">
        <v>36</v>
      </c>
      <c r="B93" s="90"/>
      <c r="C93" s="52"/>
      <c r="D93" s="42">
        <f>D94+D95+D96+D97</f>
        <v>685.2</v>
      </c>
      <c r="E93" s="52"/>
      <c r="F93" s="54"/>
      <c r="G93" s="42">
        <f>G94+G95+G96</f>
        <v>0</v>
      </c>
      <c r="H93" s="42">
        <v>0</v>
      </c>
      <c r="I93" s="9">
        <v>6082.8</v>
      </c>
      <c r="J93" s="9">
        <v>1.07</v>
      </c>
      <c r="K93" s="34">
        <v>0.05</v>
      </c>
      <c r="M93" s="10" t="e">
        <f>#REF!</f>
        <v>#REF!</v>
      </c>
    </row>
    <row r="94" spans="1:11" s="10" customFormat="1" ht="15">
      <c r="A94" s="66" t="s">
        <v>179</v>
      </c>
      <c r="B94" s="90" t="s">
        <v>14</v>
      </c>
      <c r="C94" s="52"/>
      <c r="D94" s="53">
        <v>685.2</v>
      </c>
      <c r="E94" s="52"/>
      <c r="F94" s="54"/>
      <c r="G94" s="52"/>
      <c r="H94" s="52"/>
      <c r="I94" s="9">
        <v>6082.8</v>
      </c>
      <c r="J94" s="9"/>
      <c r="K94" s="34"/>
    </row>
    <row r="95" spans="1:11" s="10" customFormat="1" ht="15">
      <c r="A95" s="51" t="s">
        <v>165</v>
      </c>
      <c r="B95" s="77" t="s">
        <v>49</v>
      </c>
      <c r="C95" s="52"/>
      <c r="D95" s="53">
        <v>0</v>
      </c>
      <c r="E95" s="52"/>
      <c r="F95" s="54"/>
      <c r="G95" s="52"/>
      <c r="H95" s="52"/>
      <c r="I95" s="9">
        <v>6082.8</v>
      </c>
      <c r="J95" s="9">
        <v>1.07</v>
      </c>
      <c r="K95" s="34">
        <v>0.03</v>
      </c>
    </row>
    <row r="96" spans="1:11" s="10" customFormat="1" ht="15">
      <c r="A96" s="66" t="s">
        <v>119</v>
      </c>
      <c r="B96" s="67" t="s">
        <v>48</v>
      </c>
      <c r="C96" s="52"/>
      <c r="D96" s="53">
        <f>G96*I96</f>
        <v>0</v>
      </c>
      <c r="E96" s="52"/>
      <c r="F96" s="54"/>
      <c r="G96" s="52"/>
      <c r="H96" s="52"/>
      <c r="I96" s="9">
        <v>6082.8</v>
      </c>
      <c r="J96" s="9">
        <v>1.07</v>
      </c>
      <c r="K96" s="34">
        <v>0</v>
      </c>
    </row>
    <row r="97" spans="1:11" s="10" customFormat="1" ht="25.5">
      <c r="A97" s="66" t="s">
        <v>120</v>
      </c>
      <c r="B97" s="67" t="s">
        <v>49</v>
      </c>
      <c r="C97" s="52"/>
      <c r="D97" s="53">
        <v>0</v>
      </c>
      <c r="E97" s="52"/>
      <c r="F97" s="54"/>
      <c r="G97" s="55"/>
      <c r="H97" s="55"/>
      <c r="I97" s="9">
        <v>6082.8</v>
      </c>
      <c r="J97" s="9"/>
      <c r="K97" s="34"/>
    </row>
    <row r="98" spans="1:13" s="10" customFormat="1" ht="15">
      <c r="A98" s="86" t="s">
        <v>121</v>
      </c>
      <c r="B98" s="90"/>
      <c r="C98" s="52"/>
      <c r="D98" s="42">
        <f>D99+D100+D101+D102+D103+D104</f>
        <v>22630.94</v>
      </c>
      <c r="E98" s="52"/>
      <c r="F98" s="54"/>
      <c r="G98" s="42">
        <f>SUM(G99:G104)</f>
        <v>0</v>
      </c>
      <c r="H98" s="42">
        <f>SUM(H99:H104)</f>
        <v>0</v>
      </c>
      <c r="I98" s="9">
        <v>6082.8</v>
      </c>
      <c r="J98" s="9">
        <v>1.07</v>
      </c>
      <c r="K98" s="34">
        <v>0.26</v>
      </c>
      <c r="M98" s="10" t="e">
        <f>#REF!+#REF!</f>
        <v>#REF!</v>
      </c>
    </row>
    <row r="99" spans="1:11" s="10" customFormat="1" ht="15">
      <c r="A99" s="66" t="s">
        <v>33</v>
      </c>
      <c r="B99" s="90" t="s">
        <v>7</v>
      </c>
      <c r="C99" s="52"/>
      <c r="D99" s="53">
        <v>1342.44</v>
      </c>
      <c r="E99" s="52"/>
      <c r="F99" s="54"/>
      <c r="G99" s="52"/>
      <c r="H99" s="52"/>
      <c r="I99" s="9">
        <v>6082.8</v>
      </c>
      <c r="J99" s="9">
        <v>1.07</v>
      </c>
      <c r="K99" s="34">
        <v>0.01</v>
      </c>
    </row>
    <row r="100" spans="1:11" s="10" customFormat="1" ht="38.25">
      <c r="A100" s="66" t="s">
        <v>122</v>
      </c>
      <c r="B100" s="90" t="s">
        <v>14</v>
      </c>
      <c r="C100" s="52"/>
      <c r="D100" s="53">
        <v>15213.7</v>
      </c>
      <c r="E100" s="52"/>
      <c r="F100" s="54"/>
      <c r="G100" s="52"/>
      <c r="H100" s="52"/>
      <c r="I100" s="9">
        <v>6082.8</v>
      </c>
      <c r="J100" s="9">
        <v>1.07</v>
      </c>
      <c r="K100" s="34">
        <v>0.15</v>
      </c>
    </row>
    <row r="101" spans="1:11" s="10" customFormat="1" ht="38.25">
      <c r="A101" s="66" t="s">
        <v>123</v>
      </c>
      <c r="B101" s="90" t="s">
        <v>14</v>
      </c>
      <c r="C101" s="52"/>
      <c r="D101" s="53">
        <v>1006.81</v>
      </c>
      <c r="E101" s="52"/>
      <c r="F101" s="54"/>
      <c r="G101" s="52"/>
      <c r="H101" s="52"/>
      <c r="I101" s="9">
        <v>7184</v>
      </c>
      <c r="J101" s="9">
        <v>1.07</v>
      </c>
      <c r="K101" s="34">
        <v>0.01</v>
      </c>
    </row>
    <row r="102" spans="1:11" s="10" customFormat="1" ht="27.75" customHeight="1">
      <c r="A102" s="66" t="s">
        <v>50</v>
      </c>
      <c r="B102" s="90" t="s">
        <v>10</v>
      </c>
      <c r="C102" s="52"/>
      <c r="D102" s="53">
        <v>5067.99</v>
      </c>
      <c r="E102" s="52"/>
      <c r="F102" s="54"/>
      <c r="G102" s="52"/>
      <c r="H102" s="52"/>
      <c r="I102" s="9">
        <v>6082.8</v>
      </c>
      <c r="J102" s="9">
        <v>1.07</v>
      </c>
      <c r="K102" s="34">
        <v>0.03</v>
      </c>
    </row>
    <row r="103" spans="1:11" s="10" customFormat="1" ht="15">
      <c r="A103" s="66" t="s">
        <v>39</v>
      </c>
      <c r="B103" s="67" t="s">
        <v>70</v>
      </c>
      <c r="C103" s="52"/>
      <c r="D103" s="53">
        <v>0</v>
      </c>
      <c r="E103" s="52"/>
      <c r="F103" s="54"/>
      <c r="G103" s="52"/>
      <c r="H103" s="52"/>
      <c r="I103" s="9">
        <v>6082.8</v>
      </c>
      <c r="J103" s="9">
        <v>1.07</v>
      </c>
      <c r="K103" s="34">
        <v>0</v>
      </c>
    </row>
    <row r="104" spans="1:11" s="10" customFormat="1" ht="51">
      <c r="A104" s="66" t="s">
        <v>124</v>
      </c>
      <c r="B104" s="67" t="s">
        <v>68</v>
      </c>
      <c r="C104" s="52"/>
      <c r="D104" s="53">
        <f>G104*I104</f>
        <v>0</v>
      </c>
      <c r="E104" s="52"/>
      <c r="F104" s="54"/>
      <c r="G104" s="52"/>
      <c r="H104" s="52"/>
      <c r="I104" s="9">
        <v>6082.8</v>
      </c>
      <c r="J104" s="9">
        <v>1.07</v>
      </c>
      <c r="K104" s="34">
        <v>0</v>
      </c>
    </row>
    <row r="105" spans="1:13" s="10" customFormat="1" ht="15">
      <c r="A105" s="85" t="s">
        <v>37</v>
      </c>
      <c r="B105" s="52"/>
      <c r="C105" s="52"/>
      <c r="D105" s="42">
        <f>D106</f>
        <v>1208.01</v>
      </c>
      <c r="E105" s="42" t="e">
        <f>E106+#REF!</f>
        <v>#REF!</v>
      </c>
      <c r="F105" s="42" t="e">
        <f>F106+#REF!</f>
        <v>#REF!</v>
      </c>
      <c r="G105" s="42"/>
      <c r="H105" s="42"/>
      <c r="I105" s="9">
        <v>6082.8</v>
      </c>
      <c r="J105" s="9">
        <v>1.07</v>
      </c>
      <c r="K105" s="34">
        <v>0.1</v>
      </c>
      <c r="M105" s="10" t="e">
        <f>#REF!</f>
        <v>#REF!</v>
      </c>
    </row>
    <row r="106" spans="1:11" s="10" customFormat="1" ht="15">
      <c r="A106" s="51" t="s">
        <v>34</v>
      </c>
      <c r="B106" s="52" t="s">
        <v>14</v>
      </c>
      <c r="C106" s="52"/>
      <c r="D106" s="53">
        <v>1208.01</v>
      </c>
      <c r="E106" s="52"/>
      <c r="F106" s="54"/>
      <c r="G106" s="52"/>
      <c r="H106" s="52"/>
      <c r="I106" s="9">
        <v>6082.8</v>
      </c>
      <c r="J106" s="9">
        <v>1.07</v>
      </c>
      <c r="K106" s="34">
        <v>0.01</v>
      </c>
    </row>
    <row r="107" spans="1:13" s="9" customFormat="1" ht="15">
      <c r="A107" s="86" t="s">
        <v>41</v>
      </c>
      <c r="B107" s="87"/>
      <c r="C107" s="42"/>
      <c r="D107" s="42">
        <f>D108+D109</f>
        <v>26614.9</v>
      </c>
      <c r="E107" s="42"/>
      <c r="F107" s="48"/>
      <c r="G107" s="42">
        <f>G108+G109</f>
        <v>0</v>
      </c>
      <c r="H107" s="42">
        <f>H108+H109</f>
        <v>0</v>
      </c>
      <c r="I107" s="9">
        <v>6082.8</v>
      </c>
      <c r="J107" s="9">
        <v>1.07</v>
      </c>
      <c r="K107" s="34">
        <v>0.59</v>
      </c>
      <c r="M107" s="9" t="e">
        <f>#REF!</f>
        <v>#REF!</v>
      </c>
    </row>
    <row r="108" spans="1:11" s="10" customFormat="1" ht="38.25">
      <c r="A108" s="88" t="s">
        <v>125</v>
      </c>
      <c r="B108" s="67" t="s">
        <v>19</v>
      </c>
      <c r="C108" s="52"/>
      <c r="D108" s="53">
        <v>26614.9</v>
      </c>
      <c r="E108" s="52"/>
      <c r="F108" s="54"/>
      <c r="G108" s="52"/>
      <c r="H108" s="52"/>
      <c r="I108" s="9">
        <v>6082.8</v>
      </c>
      <c r="J108" s="9">
        <v>1.07</v>
      </c>
      <c r="K108" s="34">
        <v>0.02</v>
      </c>
    </row>
    <row r="109" spans="1:11" s="10" customFormat="1" ht="25.5">
      <c r="A109" s="88" t="s">
        <v>177</v>
      </c>
      <c r="B109" s="67" t="s">
        <v>68</v>
      </c>
      <c r="C109" s="52"/>
      <c r="D109" s="53">
        <v>0</v>
      </c>
      <c r="E109" s="52">
        <f>H109*12</f>
        <v>0</v>
      </c>
      <c r="F109" s="54"/>
      <c r="G109" s="52"/>
      <c r="H109" s="52"/>
      <c r="I109" s="9">
        <v>6082.8</v>
      </c>
      <c r="J109" s="9">
        <v>1.07</v>
      </c>
      <c r="K109" s="34">
        <v>0.57</v>
      </c>
    </row>
    <row r="110" spans="1:13" s="9" customFormat="1" ht="15">
      <c r="A110" s="85" t="s">
        <v>40</v>
      </c>
      <c r="B110" s="44"/>
      <c r="C110" s="42"/>
      <c r="D110" s="42">
        <f>D111+D112</f>
        <v>0</v>
      </c>
      <c r="E110" s="42"/>
      <c r="F110" s="48"/>
      <c r="G110" s="42"/>
      <c r="H110" s="42"/>
      <c r="I110" s="9">
        <v>6082.8</v>
      </c>
      <c r="J110" s="9">
        <v>1.07</v>
      </c>
      <c r="K110" s="34">
        <v>0.2</v>
      </c>
      <c r="M110" s="9" t="e">
        <f>#REF!</f>
        <v>#REF!</v>
      </c>
    </row>
    <row r="111" spans="1:11" s="10" customFormat="1" ht="15">
      <c r="A111" s="51" t="s">
        <v>69</v>
      </c>
      <c r="B111" s="52" t="s">
        <v>45</v>
      </c>
      <c r="C111" s="52"/>
      <c r="D111" s="53">
        <v>0</v>
      </c>
      <c r="E111" s="52"/>
      <c r="F111" s="54"/>
      <c r="G111" s="52"/>
      <c r="H111" s="52"/>
      <c r="I111" s="9">
        <v>6082.8</v>
      </c>
      <c r="J111" s="9">
        <v>1.07</v>
      </c>
      <c r="K111" s="34">
        <v>0.15</v>
      </c>
    </row>
    <row r="112" spans="1:11" s="10" customFormat="1" ht="15">
      <c r="A112" s="51" t="s">
        <v>51</v>
      </c>
      <c r="B112" s="52" t="s">
        <v>45</v>
      </c>
      <c r="C112" s="52"/>
      <c r="D112" s="53">
        <v>0</v>
      </c>
      <c r="E112" s="52"/>
      <c r="F112" s="54"/>
      <c r="G112" s="52"/>
      <c r="H112" s="52"/>
      <c r="I112" s="9">
        <v>6082.8</v>
      </c>
      <c r="J112" s="9">
        <v>1.07</v>
      </c>
      <c r="K112" s="34">
        <v>0.05</v>
      </c>
    </row>
    <row r="113" spans="1:13" s="9" customFormat="1" ht="129.75">
      <c r="A113" s="86" t="s">
        <v>178</v>
      </c>
      <c r="B113" s="11" t="s">
        <v>10</v>
      </c>
      <c r="C113" s="13"/>
      <c r="D113" s="44">
        <v>50000</v>
      </c>
      <c r="E113" s="44">
        <f>H113*12</f>
        <v>8.28</v>
      </c>
      <c r="F113" s="44"/>
      <c r="G113" s="44">
        <f>D113/I113</f>
        <v>8.22</v>
      </c>
      <c r="H113" s="44">
        <f>G113/12</f>
        <v>0.69</v>
      </c>
      <c r="I113" s="9">
        <v>6082.8</v>
      </c>
      <c r="J113" s="9">
        <v>1.07</v>
      </c>
      <c r="K113" s="34">
        <v>0.3</v>
      </c>
      <c r="M113" s="9" t="e">
        <f>#REF!</f>
        <v>#REF!</v>
      </c>
    </row>
    <row r="114" spans="1:13" s="10" customFormat="1" ht="19.5" thickBot="1">
      <c r="A114" s="91" t="s">
        <v>65</v>
      </c>
      <c r="B114" s="92" t="s">
        <v>9</v>
      </c>
      <c r="C114" s="15"/>
      <c r="D114" s="49">
        <f>G114*I114</f>
        <v>138687.84</v>
      </c>
      <c r="E114" s="49"/>
      <c r="F114" s="49"/>
      <c r="G114" s="49">
        <f>12*H114</f>
        <v>22.8</v>
      </c>
      <c r="H114" s="49">
        <v>1.9</v>
      </c>
      <c r="I114" s="9">
        <v>6082.8</v>
      </c>
      <c r="K114" s="35"/>
      <c r="M114" s="10" t="e">
        <f>#REF!</f>
        <v>#REF!</v>
      </c>
    </row>
    <row r="115" spans="1:11" s="9" customFormat="1" ht="15.75" thickBot="1">
      <c r="A115" s="17" t="s">
        <v>30</v>
      </c>
      <c r="B115" s="7"/>
      <c r="C115" s="100"/>
      <c r="D115" s="93">
        <f>D114+D113+D110+D107+D105+D98+D93+D88+D71+D70+D69+D68+D58+D57+D56+D55+D54+D53+D48+D42+D41+D39+D38+D27+D14+D40</f>
        <v>1758020.65</v>
      </c>
      <c r="E115" s="93" t="e">
        <f>E14+E27+E38+E39+E40+E42+E48+E54+E55+E56+E57+#REF!+#REF!+E58+E68+E69+E70+E71+E88+E93+E98+E105+E107+E110+E113+#REF!+#REF!+#REF!+#REF!</f>
        <v>#REF!</v>
      </c>
      <c r="F115" s="93" t="e">
        <f>F14+F27+F38+F39+F40+F42+F48+F54+F55+F56+F57+#REF!+#REF!+F58+F68+F69+F70+F71+F88+F93+F98+F105+F107+F110+F113+#REF!+#REF!+#REF!+#REF!</f>
        <v>#REF!</v>
      </c>
      <c r="G115" s="93"/>
      <c r="H115" s="93"/>
      <c r="I115" s="9">
        <v>6082.8</v>
      </c>
      <c r="K115" s="34"/>
    </row>
    <row r="116" spans="1:11" s="20" customFormat="1" ht="22.5" customHeight="1" thickBot="1">
      <c r="A116" s="19"/>
      <c r="D116" s="56"/>
      <c r="E116" s="56"/>
      <c r="F116" s="56"/>
      <c r="G116" s="56"/>
      <c r="H116" s="56"/>
      <c r="K116" s="38"/>
    </row>
    <row r="117" spans="1:11" s="9" customFormat="1" ht="30.75" thickBot="1">
      <c r="A117" s="41" t="s">
        <v>63</v>
      </c>
      <c r="B117" s="7"/>
      <c r="C117" s="7"/>
      <c r="D117" s="43">
        <f>SUM(D118:D142)</f>
        <v>133178.34</v>
      </c>
      <c r="E117" s="43">
        <f>SUM(E118:E142)</f>
        <v>0</v>
      </c>
      <c r="F117" s="43">
        <f>SUM(F118:F142)</f>
        <v>0</v>
      </c>
      <c r="G117" s="43">
        <f>SUM(G118:G142)</f>
        <v>21.1</v>
      </c>
      <c r="H117" s="43">
        <f>SUM(H118:H142)</f>
        <v>1.76</v>
      </c>
      <c r="K117" s="34"/>
    </row>
    <row r="118" spans="1:11" s="84" customFormat="1" ht="15">
      <c r="A118" s="51" t="s">
        <v>183</v>
      </c>
      <c r="B118" s="52"/>
      <c r="C118" s="52"/>
      <c r="D118" s="111">
        <v>37130.17</v>
      </c>
      <c r="E118" s="52"/>
      <c r="F118" s="54"/>
      <c r="G118" s="52">
        <f>D118/I118</f>
        <v>6.1</v>
      </c>
      <c r="H118" s="54">
        <f>G118/12</f>
        <v>0.51</v>
      </c>
      <c r="I118" s="82">
        <v>6082.8</v>
      </c>
      <c r="J118" s="82"/>
      <c r="K118" s="83"/>
    </row>
    <row r="119" spans="1:11" s="84" customFormat="1" ht="15">
      <c r="A119" s="51" t="s">
        <v>127</v>
      </c>
      <c r="B119" s="52"/>
      <c r="C119" s="52"/>
      <c r="D119" s="53">
        <v>0</v>
      </c>
      <c r="E119" s="52"/>
      <c r="F119" s="54"/>
      <c r="G119" s="52">
        <f aca="true" t="shared" si="0" ref="G119:G142">D119/I119</f>
        <v>0</v>
      </c>
      <c r="H119" s="54">
        <f aca="true" t="shared" si="1" ref="H119:H142">G119/12</f>
        <v>0</v>
      </c>
      <c r="I119" s="82">
        <v>6082.8</v>
      </c>
      <c r="J119" s="82"/>
      <c r="K119" s="83"/>
    </row>
    <row r="120" spans="1:11" s="84" customFormat="1" ht="15">
      <c r="A120" s="51" t="s">
        <v>128</v>
      </c>
      <c r="B120" s="52"/>
      <c r="C120" s="52"/>
      <c r="D120" s="53">
        <v>0</v>
      </c>
      <c r="E120" s="52"/>
      <c r="F120" s="54"/>
      <c r="G120" s="52">
        <f t="shared" si="0"/>
        <v>0</v>
      </c>
      <c r="H120" s="54">
        <f t="shared" si="1"/>
        <v>0</v>
      </c>
      <c r="I120" s="82">
        <v>6082.8</v>
      </c>
      <c r="J120" s="82"/>
      <c r="K120" s="83"/>
    </row>
    <row r="121" spans="1:11" s="84" customFormat="1" ht="15">
      <c r="A121" s="51" t="s">
        <v>129</v>
      </c>
      <c r="B121" s="52"/>
      <c r="C121" s="52"/>
      <c r="D121" s="53">
        <v>0</v>
      </c>
      <c r="E121" s="52"/>
      <c r="F121" s="54"/>
      <c r="G121" s="52">
        <f t="shared" si="0"/>
        <v>0</v>
      </c>
      <c r="H121" s="54">
        <f t="shared" si="1"/>
        <v>0</v>
      </c>
      <c r="I121" s="82">
        <v>6082.8</v>
      </c>
      <c r="J121" s="82"/>
      <c r="K121" s="83"/>
    </row>
    <row r="122" spans="1:11" s="84" customFormat="1" ht="15">
      <c r="A122" s="51" t="s">
        <v>130</v>
      </c>
      <c r="B122" s="52"/>
      <c r="C122" s="52"/>
      <c r="D122" s="53">
        <v>0</v>
      </c>
      <c r="E122" s="52"/>
      <c r="F122" s="54"/>
      <c r="G122" s="52">
        <f t="shared" si="0"/>
        <v>0</v>
      </c>
      <c r="H122" s="54">
        <f t="shared" si="1"/>
        <v>0</v>
      </c>
      <c r="I122" s="82">
        <v>6082.8</v>
      </c>
      <c r="J122" s="82"/>
      <c r="K122" s="83"/>
    </row>
    <row r="123" spans="1:11" s="84" customFormat="1" ht="15">
      <c r="A123" s="51" t="s">
        <v>131</v>
      </c>
      <c r="B123" s="52"/>
      <c r="C123" s="52"/>
      <c r="D123" s="53">
        <v>0</v>
      </c>
      <c r="E123" s="52"/>
      <c r="F123" s="54"/>
      <c r="G123" s="52">
        <f t="shared" si="0"/>
        <v>0</v>
      </c>
      <c r="H123" s="54">
        <f t="shared" si="1"/>
        <v>0</v>
      </c>
      <c r="I123" s="82">
        <v>6082.8</v>
      </c>
      <c r="J123" s="82"/>
      <c r="K123" s="83"/>
    </row>
    <row r="124" spans="1:11" s="84" customFormat="1" ht="15">
      <c r="A124" s="51" t="s">
        <v>132</v>
      </c>
      <c r="B124" s="52"/>
      <c r="C124" s="52"/>
      <c r="D124" s="53">
        <v>0</v>
      </c>
      <c r="E124" s="52"/>
      <c r="F124" s="54"/>
      <c r="G124" s="52">
        <f t="shared" si="0"/>
        <v>0</v>
      </c>
      <c r="H124" s="54">
        <f t="shared" si="1"/>
        <v>0</v>
      </c>
      <c r="I124" s="82">
        <v>6082.8</v>
      </c>
      <c r="J124" s="82"/>
      <c r="K124" s="83"/>
    </row>
    <row r="125" spans="1:11" s="84" customFormat="1" ht="15">
      <c r="A125" s="51" t="s">
        <v>133</v>
      </c>
      <c r="B125" s="52"/>
      <c r="C125" s="52"/>
      <c r="D125" s="53">
        <v>0</v>
      </c>
      <c r="E125" s="52"/>
      <c r="F125" s="54"/>
      <c r="G125" s="52">
        <f t="shared" si="0"/>
        <v>0</v>
      </c>
      <c r="H125" s="54">
        <f t="shared" si="1"/>
        <v>0</v>
      </c>
      <c r="I125" s="82">
        <v>6082.8</v>
      </c>
      <c r="J125" s="82"/>
      <c r="K125" s="83"/>
    </row>
    <row r="126" spans="1:11" s="84" customFormat="1" ht="15">
      <c r="A126" s="51" t="s">
        <v>134</v>
      </c>
      <c r="B126" s="52"/>
      <c r="C126" s="52"/>
      <c r="D126" s="53">
        <v>0</v>
      </c>
      <c r="E126" s="52"/>
      <c r="F126" s="54"/>
      <c r="G126" s="52">
        <f t="shared" si="0"/>
        <v>0</v>
      </c>
      <c r="H126" s="54">
        <f t="shared" si="1"/>
        <v>0</v>
      </c>
      <c r="I126" s="82">
        <v>6082.8</v>
      </c>
      <c r="J126" s="82"/>
      <c r="K126" s="83"/>
    </row>
    <row r="127" spans="1:11" s="84" customFormat="1" ht="15">
      <c r="A127" s="51" t="s">
        <v>135</v>
      </c>
      <c r="B127" s="52"/>
      <c r="C127" s="52"/>
      <c r="D127" s="53">
        <v>0</v>
      </c>
      <c r="E127" s="52"/>
      <c r="F127" s="54"/>
      <c r="G127" s="52">
        <f t="shared" si="0"/>
        <v>0</v>
      </c>
      <c r="H127" s="54">
        <f t="shared" si="1"/>
        <v>0</v>
      </c>
      <c r="I127" s="82">
        <v>6082.8</v>
      </c>
      <c r="J127" s="82"/>
      <c r="K127" s="83"/>
    </row>
    <row r="128" spans="1:11" s="84" customFormat="1" ht="15">
      <c r="A128" s="51" t="s">
        <v>136</v>
      </c>
      <c r="B128" s="52"/>
      <c r="C128" s="52"/>
      <c r="D128" s="53">
        <v>0</v>
      </c>
      <c r="E128" s="52"/>
      <c r="F128" s="54"/>
      <c r="G128" s="52">
        <f t="shared" si="0"/>
        <v>0</v>
      </c>
      <c r="H128" s="54">
        <f t="shared" si="1"/>
        <v>0</v>
      </c>
      <c r="I128" s="82">
        <v>6082.8</v>
      </c>
      <c r="J128" s="82"/>
      <c r="K128" s="83"/>
    </row>
    <row r="129" spans="1:11" s="84" customFormat="1" ht="15">
      <c r="A129" s="51" t="s">
        <v>137</v>
      </c>
      <c r="B129" s="52"/>
      <c r="C129" s="52"/>
      <c r="D129" s="53">
        <v>0</v>
      </c>
      <c r="E129" s="52"/>
      <c r="F129" s="54"/>
      <c r="G129" s="52">
        <f t="shared" si="0"/>
        <v>0</v>
      </c>
      <c r="H129" s="54">
        <f t="shared" si="1"/>
        <v>0</v>
      </c>
      <c r="I129" s="82">
        <v>6082.8</v>
      </c>
      <c r="J129" s="82"/>
      <c r="K129" s="83"/>
    </row>
    <row r="130" spans="1:11" s="84" customFormat="1" ht="15">
      <c r="A130" s="51" t="s">
        <v>138</v>
      </c>
      <c r="B130" s="52"/>
      <c r="C130" s="52"/>
      <c r="D130" s="53">
        <v>0</v>
      </c>
      <c r="E130" s="52"/>
      <c r="F130" s="54"/>
      <c r="G130" s="52">
        <f t="shared" si="0"/>
        <v>0</v>
      </c>
      <c r="H130" s="54">
        <f t="shared" si="1"/>
        <v>0</v>
      </c>
      <c r="I130" s="82">
        <v>6082.8</v>
      </c>
      <c r="J130" s="82"/>
      <c r="K130" s="83"/>
    </row>
    <row r="131" spans="1:11" s="84" customFormat="1" ht="15">
      <c r="A131" s="51" t="s">
        <v>139</v>
      </c>
      <c r="B131" s="52"/>
      <c r="C131" s="52"/>
      <c r="D131" s="53">
        <v>0</v>
      </c>
      <c r="E131" s="52"/>
      <c r="F131" s="54"/>
      <c r="G131" s="52">
        <f t="shared" si="0"/>
        <v>0</v>
      </c>
      <c r="H131" s="54">
        <f t="shared" si="1"/>
        <v>0</v>
      </c>
      <c r="I131" s="82">
        <v>6082.8</v>
      </c>
      <c r="J131" s="82"/>
      <c r="K131" s="83"/>
    </row>
    <row r="132" spans="1:11" s="84" customFormat="1" ht="15">
      <c r="A132" s="51" t="s">
        <v>140</v>
      </c>
      <c r="B132" s="52"/>
      <c r="C132" s="52"/>
      <c r="D132" s="53">
        <v>0</v>
      </c>
      <c r="E132" s="52"/>
      <c r="F132" s="54"/>
      <c r="G132" s="52">
        <f t="shared" si="0"/>
        <v>0</v>
      </c>
      <c r="H132" s="54">
        <f t="shared" si="1"/>
        <v>0</v>
      </c>
      <c r="I132" s="82">
        <v>6082.8</v>
      </c>
      <c r="J132" s="82"/>
      <c r="K132" s="83"/>
    </row>
    <row r="133" spans="1:11" s="84" customFormat="1" ht="15">
      <c r="A133" s="51" t="s">
        <v>141</v>
      </c>
      <c r="B133" s="52"/>
      <c r="C133" s="52"/>
      <c r="D133" s="53">
        <v>0</v>
      </c>
      <c r="E133" s="52"/>
      <c r="F133" s="54"/>
      <c r="G133" s="52">
        <f t="shared" si="0"/>
        <v>0</v>
      </c>
      <c r="H133" s="54">
        <f t="shared" si="1"/>
        <v>0</v>
      </c>
      <c r="I133" s="82">
        <v>6082.8</v>
      </c>
      <c r="J133" s="82"/>
      <c r="K133" s="83"/>
    </row>
    <row r="134" spans="1:11" s="10" customFormat="1" ht="24" customHeight="1">
      <c r="A134" s="51" t="s">
        <v>184</v>
      </c>
      <c r="B134" s="52"/>
      <c r="C134" s="15"/>
      <c r="D134" s="111">
        <v>64540.52</v>
      </c>
      <c r="E134" s="52"/>
      <c r="F134" s="54"/>
      <c r="G134" s="52">
        <f t="shared" si="0"/>
        <v>10.61</v>
      </c>
      <c r="H134" s="54">
        <f t="shared" si="1"/>
        <v>0.88</v>
      </c>
      <c r="I134" s="82">
        <v>6082.8</v>
      </c>
      <c r="J134" s="9"/>
      <c r="K134" s="34"/>
    </row>
    <row r="135" spans="1:11" s="10" customFormat="1" ht="15">
      <c r="A135" s="14" t="s">
        <v>143</v>
      </c>
      <c r="B135" s="15"/>
      <c r="C135" s="15"/>
      <c r="D135" s="53">
        <v>0</v>
      </c>
      <c r="E135" s="15"/>
      <c r="F135" s="16"/>
      <c r="G135" s="52">
        <f t="shared" si="0"/>
        <v>0</v>
      </c>
      <c r="H135" s="54">
        <f t="shared" si="1"/>
        <v>0</v>
      </c>
      <c r="I135" s="82">
        <v>6082.8</v>
      </c>
      <c r="J135" s="9"/>
      <c r="K135" s="34"/>
    </row>
    <row r="136" spans="1:11" s="10" customFormat="1" ht="15">
      <c r="A136" s="14" t="s">
        <v>144</v>
      </c>
      <c r="B136" s="15"/>
      <c r="C136" s="15"/>
      <c r="D136" s="53">
        <v>0</v>
      </c>
      <c r="E136" s="15"/>
      <c r="F136" s="16"/>
      <c r="G136" s="52">
        <f t="shared" si="0"/>
        <v>0</v>
      </c>
      <c r="H136" s="54">
        <f t="shared" si="1"/>
        <v>0</v>
      </c>
      <c r="I136" s="82">
        <v>6082.8</v>
      </c>
      <c r="J136" s="9"/>
      <c r="K136" s="34"/>
    </row>
    <row r="137" spans="1:11" s="10" customFormat="1" ht="15">
      <c r="A137" s="14" t="s">
        <v>145</v>
      </c>
      <c r="B137" s="15"/>
      <c r="C137" s="15"/>
      <c r="D137" s="75">
        <v>0</v>
      </c>
      <c r="E137" s="15"/>
      <c r="F137" s="16"/>
      <c r="G137" s="52">
        <f t="shared" si="0"/>
        <v>0</v>
      </c>
      <c r="H137" s="54">
        <f t="shared" si="1"/>
        <v>0</v>
      </c>
      <c r="I137" s="82">
        <v>6082.8</v>
      </c>
      <c r="J137" s="9"/>
      <c r="K137" s="34"/>
    </row>
    <row r="138" spans="1:11" s="10" customFormat="1" ht="15">
      <c r="A138" s="14" t="s">
        <v>148</v>
      </c>
      <c r="B138" s="15"/>
      <c r="C138" s="15"/>
      <c r="D138" s="53">
        <v>0</v>
      </c>
      <c r="E138" s="15"/>
      <c r="F138" s="16"/>
      <c r="G138" s="52">
        <f t="shared" si="0"/>
        <v>0</v>
      </c>
      <c r="H138" s="54">
        <f t="shared" si="1"/>
        <v>0</v>
      </c>
      <c r="I138" s="82">
        <v>6082.8</v>
      </c>
      <c r="J138" s="9"/>
      <c r="K138" s="34"/>
    </row>
    <row r="139" spans="1:11" s="10" customFormat="1" ht="15">
      <c r="A139" s="14" t="s">
        <v>146</v>
      </c>
      <c r="B139" s="15"/>
      <c r="C139" s="15"/>
      <c r="D139" s="53">
        <v>0</v>
      </c>
      <c r="E139" s="15"/>
      <c r="F139" s="16"/>
      <c r="G139" s="52">
        <f t="shared" si="0"/>
        <v>0</v>
      </c>
      <c r="H139" s="54">
        <f t="shared" si="1"/>
        <v>0</v>
      </c>
      <c r="I139" s="82">
        <v>6082.8</v>
      </c>
      <c r="J139" s="9"/>
      <c r="K139" s="34"/>
    </row>
    <row r="140" spans="1:11" s="10" customFormat="1" ht="15">
      <c r="A140" s="14" t="s">
        <v>147</v>
      </c>
      <c r="B140" s="15"/>
      <c r="C140" s="15"/>
      <c r="D140" s="53">
        <v>0</v>
      </c>
      <c r="E140" s="15"/>
      <c r="F140" s="16"/>
      <c r="G140" s="52">
        <f t="shared" si="0"/>
        <v>0</v>
      </c>
      <c r="H140" s="54">
        <f t="shared" si="1"/>
        <v>0</v>
      </c>
      <c r="I140" s="82">
        <v>6082.8</v>
      </c>
      <c r="J140" s="9"/>
      <c r="K140" s="34"/>
    </row>
    <row r="141" spans="1:11" s="10" customFormat="1" ht="15">
      <c r="A141" s="14" t="s">
        <v>149</v>
      </c>
      <c r="B141" s="15"/>
      <c r="C141" s="15"/>
      <c r="D141" s="111">
        <v>31507.65</v>
      </c>
      <c r="E141" s="15"/>
      <c r="F141" s="16"/>
      <c r="G141" s="52">
        <f t="shared" si="0"/>
        <v>4.39</v>
      </c>
      <c r="H141" s="54">
        <f t="shared" si="1"/>
        <v>0.37</v>
      </c>
      <c r="I141" s="82">
        <v>7184</v>
      </c>
      <c r="J141" s="9"/>
      <c r="K141" s="34"/>
    </row>
    <row r="142" spans="1:11" s="10" customFormat="1" ht="15">
      <c r="A142" s="101" t="s">
        <v>166</v>
      </c>
      <c r="B142" s="15"/>
      <c r="C142" s="15"/>
      <c r="D142" s="52">
        <v>0</v>
      </c>
      <c r="E142" s="15"/>
      <c r="F142" s="15"/>
      <c r="G142" s="52">
        <f t="shared" si="0"/>
        <v>0</v>
      </c>
      <c r="H142" s="52">
        <f t="shared" si="1"/>
        <v>0</v>
      </c>
      <c r="I142" s="82">
        <v>6082.8</v>
      </c>
      <c r="J142" s="9"/>
      <c r="K142" s="34"/>
    </row>
    <row r="143" spans="1:11" s="24" customFormat="1" ht="18.75">
      <c r="A143" s="21"/>
      <c r="B143" s="22"/>
      <c r="C143" s="23"/>
      <c r="D143" s="23"/>
      <c r="E143" s="23"/>
      <c r="F143" s="23"/>
      <c r="G143" s="23"/>
      <c r="H143" s="23"/>
      <c r="K143" s="39"/>
    </row>
    <row r="144" spans="1:11" s="24" customFormat="1" ht="19.5" thickBot="1">
      <c r="A144" s="21"/>
      <c r="B144" s="22"/>
      <c r="C144" s="23"/>
      <c r="D144" s="23"/>
      <c r="E144" s="23"/>
      <c r="F144" s="23"/>
      <c r="G144" s="23"/>
      <c r="H144" s="23"/>
      <c r="K144" s="39"/>
    </row>
    <row r="145" spans="1:11" s="24" customFormat="1" ht="19.5" thickBot="1">
      <c r="A145" s="17" t="s">
        <v>53</v>
      </c>
      <c r="B145" s="27"/>
      <c r="C145" s="28"/>
      <c r="D145" s="28">
        <f>D115+D117</f>
        <v>1891198.99</v>
      </c>
      <c r="E145" s="28" t="e">
        <f>E115+E117</f>
        <v>#REF!</v>
      </c>
      <c r="F145" s="28" t="e">
        <f>F115+F117</f>
        <v>#REF!</v>
      </c>
      <c r="G145" s="28"/>
      <c r="H145" s="28"/>
      <c r="K145" s="39"/>
    </row>
    <row r="146" spans="1:11" s="24" customFormat="1" ht="18.75">
      <c r="A146" s="21"/>
      <c r="B146" s="22"/>
      <c r="C146" s="23"/>
      <c r="D146" s="23"/>
      <c r="E146" s="23"/>
      <c r="F146" s="23"/>
      <c r="G146" s="23"/>
      <c r="H146" s="23"/>
      <c r="K146" s="39"/>
    </row>
    <row r="147" spans="1:11" s="24" customFormat="1" ht="18.75">
      <c r="A147" s="21"/>
      <c r="B147" s="22"/>
      <c r="C147" s="23"/>
      <c r="D147" s="23"/>
      <c r="E147" s="23"/>
      <c r="F147" s="23"/>
      <c r="G147" s="23"/>
      <c r="H147" s="23"/>
      <c r="K147" s="39"/>
    </row>
    <row r="148" spans="1:11" s="18" customFormat="1" ht="19.5">
      <c r="A148" s="25"/>
      <c r="B148" s="26"/>
      <c r="C148" s="26"/>
      <c r="D148" s="26"/>
      <c r="E148" s="26"/>
      <c r="F148" s="26"/>
      <c r="G148" s="26"/>
      <c r="H148" s="26"/>
      <c r="K148" s="37"/>
    </row>
    <row r="149" spans="1:11" s="20" customFormat="1" ht="14.25">
      <c r="A149" s="134" t="s">
        <v>26</v>
      </c>
      <c r="B149" s="134"/>
      <c r="C149" s="134"/>
      <c r="D149" s="134"/>
      <c r="E149" s="134"/>
      <c r="F149" s="134"/>
      <c r="K149" s="38"/>
    </row>
    <row r="150" s="20" customFormat="1" ht="12.75">
      <c r="K150" s="38"/>
    </row>
    <row r="151" spans="1:11" s="20" customFormat="1" ht="12.75">
      <c r="A151" s="19" t="s">
        <v>27</v>
      </c>
      <c r="K151" s="38"/>
    </row>
    <row r="152" s="20" customFormat="1" ht="12.75">
      <c r="K152" s="38"/>
    </row>
    <row r="153" s="20" customFormat="1" ht="12.75">
      <c r="K153" s="38"/>
    </row>
    <row r="154" s="20" customFormat="1" ht="12.75">
      <c r="K154" s="38"/>
    </row>
    <row r="155" s="20" customFormat="1" ht="12.75">
      <c r="K155" s="38"/>
    </row>
    <row r="156" s="20" customFormat="1" ht="12.75">
      <c r="K156" s="38"/>
    </row>
    <row r="157" s="20" customFormat="1" ht="12.75">
      <c r="K157" s="38"/>
    </row>
    <row r="158" s="20" customFormat="1" ht="12.75">
      <c r="K158" s="38"/>
    </row>
    <row r="159" s="20" customFormat="1" ht="12.75">
      <c r="K159" s="38"/>
    </row>
    <row r="160" s="20" customFormat="1" ht="12.75">
      <c r="K160" s="38"/>
    </row>
    <row r="161" s="20" customFormat="1" ht="12.75">
      <c r="K161" s="38"/>
    </row>
    <row r="162" s="20" customFormat="1" ht="12.75">
      <c r="K162" s="38"/>
    </row>
    <row r="163" s="20" customFormat="1" ht="12.75">
      <c r="K163" s="38"/>
    </row>
    <row r="164" s="20" customFormat="1" ht="12.75">
      <c r="K164" s="38"/>
    </row>
    <row r="165" s="20" customFormat="1" ht="12.75">
      <c r="K165" s="38"/>
    </row>
    <row r="166" s="20" customFormat="1" ht="12.75">
      <c r="K166" s="38"/>
    </row>
    <row r="167" s="20" customFormat="1" ht="12.75">
      <c r="K167" s="38"/>
    </row>
    <row r="168" s="20" customFormat="1" ht="12.75">
      <c r="K168" s="38"/>
    </row>
    <row r="169" s="20" customFormat="1" ht="12.75">
      <c r="K169" s="3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9:F14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8"/>
  <sheetViews>
    <sheetView zoomScale="80" zoomScaleNormal="80" zoomScalePageLayoutView="0" workbookViewId="0" topLeftCell="A111">
      <selection activeCell="K138" sqref="K138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0" hidden="1" customWidth="1"/>
    <col min="10" max="12" width="15.375" style="1" customWidth="1"/>
    <col min="13" max="16384" width="9.125" style="1" customWidth="1"/>
  </cols>
  <sheetData>
    <row r="1" spans="1:6" ht="16.5" customHeight="1">
      <c r="A1" s="117" t="s">
        <v>173</v>
      </c>
      <c r="B1" s="117"/>
      <c r="C1" s="117"/>
      <c r="D1" s="117"/>
      <c r="E1" s="117"/>
      <c r="F1" s="117"/>
    </row>
    <row r="2" spans="1:6" ht="21.75" customHeight="1">
      <c r="A2" s="57" t="s">
        <v>152</v>
      </c>
      <c r="B2" s="119" t="s">
        <v>175</v>
      </c>
      <c r="C2" s="119"/>
      <c r="D2" s="119"/>
      <c r="E2" s="119"/>
      <c r="F2" s="119"/>
    </row>
    <row r="3" spans="2:6" ht="14.25" customHeight="1">
      <c r="B3" s="119" t="s">
        <v>0</v>
      </c>
      <c r="C3" s="119"/>
      <c r="D3" s="119"/>
      <c r="E3" s="119"/>
      <c r="F3" s="119"/>
    </row>
    <row r="4" spans="2:6" ht="14.25" customHeight="1">
      <c r="B4" s="119" t="s">
        <v>174</v>
      </c>
      <c r="C4" s="119"/>
      <c r="D4" s="119"/>
      <c r="E4" s="119"/>
      <c r="F4" s="119"/>
    </row>
    <row r="5" spans="1:8" s="40" customFormat="1" ht="39.75" customHeight="1">
      <c r="A5" s="120"/>
      <c r="B5" s="121"/>
      <c r="C5" s="121"/>
      <c r="D5" s="121"/>
      <c r="E5" s="121"/>
      <c r="F5" s="121"/>
      <c r="G5" s="121"/>
      <c r="H5" s="121"/>
    </row>
    <row r="6" spans="1:6" s="40" customFormat="1" ht="33" customHeight="1">
      <c r="A6" s="122" t="s">
        <v>153</v>
      </c>
      <c r="B6" s="123"/>
      <c r="C6" s="123"/>
      <c r="D6" s="123"/>
      <c r="E6" s="123"/>
      <c r="F6" s="123"/>
    </row>
    <row r="7" spans="1:9" s="2" customFormat="1" ht="22.5" customHeight="1">
      <c r="A7" s="124" t="s">
        <v>1</v>
      </c>
      <c r="B7" s="124"/>
      <c r="C7" s="124"/>
      <c r="D7" s="124"/>
      <c r="E7" s="125"/>
      <c r="F7" s="125"/>
      <c r="I7" s="31"/>
    </row>
    <row r="8" spans="1:9" s="3" customFormat="1" ht="18.75" customHeight="1">
      <c r="A8" s="124" t="s">
        <v>154</v>
      </c>
      <c r="B8" s="124"/>
      <c r="C8" s="124"/>
      <c r="D8" s="124"/>
      <c r="E8" s="125"/>
      <c r="F8" s="125"/>
      <c r="I8" s="32"/>
    </row>
    <row r="9" spans="1:9" s="4" customFormat="1" ht="17.25" customHeight="1">
      <c r="A9" s="126" t="s">
        <v>28</v>
      </c>
      <c r="B9" s="126"/>
      <c r="C9" s="126"/>
      <c r="D9" s="126"/>
      <c r="E9" s="127"/>
      <c r="F9" s="127"/>
      <c r="I9" s="33"/>
    </row>
    <row r="10" spans="1:9" s="3" customFormat="1" ht="30" customHeight="1" thickBot="1">
      <c r="A10" s="128" t="s">
        <v>52</v>
      </c>
      <c r="B10" s="128"/>
      <c r="C10" s="128"/>
      <c r="D10" s="128"/>
      <c r="E10" s="129"/>
      <c r="F10" s="129"/>
      <c r="I10" s="32"/>
    </row>
    <row r="11" spans="1:9" s="9" customFormat="1" ht="139.5" customHeight="1" thickBot="1">
      <c r="A11" s="5" t="s">
        <v>2</v>
      </c>
      <c r="B11" s="6" t="s">
        <v>3</v>
      </c>
      <c r="C11" s="7" t="s">
        <v>155</v>
      </c>
      <c r="D11" s="7" t="s">
        <v>31</v>
      </c>
      <c r="E11" s="7" t="s">
        <v>4</v>
      </c>
      <c r="F11" s="8" t="s">
        <v>5</v>
      </c>
      <c r="I11" s="34"/>
    </row>
    <row r="12" spans="1:9" s="10" customFormat="1" ht="12.75">
      <c r="A12" s="94">
        <v>1</v>
      </c>
      <c r="B12" s="95">
        <v>2</v>
      </c>
      <c r="C12" s="95">
        <v>3</v>
      </c>
      <c r="D12" s="96">
        <v>4</v>
      </c>
      <c r="E12" s="98">
        <v>5</v>
      </c>
      <c r="F12" s="99">
        <v>6</v>
      </c>
      <c r="I12" s="35"/>
    </row>
    <row r="13" spans="1:9" s="10" customFormat="1" ht="49.5" customHeight="1">
      <c r="A13" s="130" t="s">
        <v>6</v>
      </c>
      <c r="B13" s="131"/>
      <c r="C13" s="131"/>
      <c r="D13" s="131"/>
      <c r="E13" s="132"/>
      <c r="F13" s="133"/>
      <c r="I13" s="35"/>
    </row>
    <row r="14" spans="1:10" s="9" customFormat="1" ht="15">
      <c r="A14" s="102" t="s">
        <v>72</v>
      </c>
      <c r="B14" s="87" t="s">
        <v>7</v>
      </c>
      <c r="C14" s="70" t="s">
        <v>167</v>
      </c>
      <c r="D14" s="69">
        <f>E14*G14</f>
        <v>245258.5</v>
      </c>
      <c r="E14" s="70">
        <f>F14*12</f>
        <v>40.32</v>
      </c>
      <c r="F14" s="70">
        <f>F24+F26</f>
        <v>3.36</v>
      </c>
      <c r="G14" s="68">
        <v>6082.8</v>
      </c>
      <c r="H14" s="9">
        <f>1.07</f>
        <v>1.07</v>
      </c>
      <c r="I14" s="34">
        <v>2.24</v>
      </c>
      <c r="J14" s="9">
        <v>7184</v>
      </c>
    </row>
    <row r="15" spans="1:9" s="29" customFormat="1" ht="30" customHeight="1">
      <c r="A15" s="103" t="s">
        <v>54</v>
      </c>
      <c r="B15" s="45" t="s">
        <v>55</v>
      </c>
      <c r="C15" s="59"/>
      <c r="D15" s="58"/>
      <c r="E15" s="59"/>
      <c r="F15" s="59"/>
      <c r="I15" s="36"/>
    </row>
    <row r="16" spans="1:9" s="29" customFormat="1" ht="18" customHeight="1">
      <c r="A16" s="103" t="s">
        <v>56</v>
      </c>
      <c r="B16" s="45" t="s">
        <v>55</v>
      </c>
      <c r="C16" s="59"/>
      <c r="D16" s="58"/>
      <c r="E16" s="59"/>
      <c r="F16" s="59"/>
      <c r="I16" s="36"/>
    </row>
    <row r="17" spans="1:9" s="29" customFormat="1" ht="111" customHeight="1">
      <c r="A17" s="103" t="s">
        <v>73</v>
      </c>
      <c r="B17" s="45" t="s">
        <v>19</v>
      </c>
      <c r="C17" s="59"/>
      <c r="D17" s="58"/>
      <c r="E17" s="59"/>
      <c r="F17" s="59"/>
      <c r="I17" s="36"/>
    </row>
    <row r="18" spans="1:9" s="29" customFormat="1" ht="24.75" customHeight="1">
      <c r="A18" s="103" t="s">
        <v>74</v>
      </c>
      <c r="B18" s="45" t="s">
        <v>55</v>
      </c>
      <c r="C18" s="59"/>
      <c r="D18" s="58"/>
      <c r="E18" s="59"/>
      <c r="F18" s="59"/>
      <c r="I18" s="36"/>
    </row>
    <row r="19" spans="1:9" s="29" customFormat="1" ht="15.75" customHeight="1">
      <c r="A19" s="103" t="s">
        <v>75</v>
      </c>
      <c r="B19" s="45" t="s">
        <v>55</v>
      </c>
      <c r="C19" s="59"/>
      <c r="D19" s="58"/>
      <c r="E19" s="59"/>
      <c r="F19" s="59"/>
      <c r="I19" s="36"/>
    </row>
    <row r="20" spans="1:9" s="29" customFormat="1" ht="25.5">
      <c r="A20" s="103" t="s">
        <v>76</v>
      </c>
      <c r="B20" s="45" t="s">
        <v>10</v>
      </c>
      <c r="C20" s="59"/>
      <c r="D20" s="58"/>
      <c r="E20" s="59"/>
      <c r="F20" s="59"/>
      <c r="I20" s="36"/>
    </row>
    <row r="21" spans="1:9" s="29" customFormat="1" ht="16.5" customHeight="1">
      <c r="A21" s="103" t="s">
        <v>77</v>
      </c>
      <c r="B21" s="45" t="s">
        <v>12</v>
      </c>
      <c r="C21" s="59"/>
      <c r="D21" s="58"/>
      <c r="E21" s="59"/>
      <c r="F21" s="59"/>
      <c r="I21" s="36"/>
    </row>
    <row r="22" spans="1:9" s="29" customFormat="1" ht="17.25" customHeight="1">
      <c r="A22" s="103" t="s">
        <v>78</v>
      </c>
      <c r="B22" s="45" t="s">
        <v>55</v>
      </c>
      <c r="C22" s="59"/>
      <c r="D22" s="58"/>
      <c r="E22" s="59"/>
      <c r="F22" s="59"/>
      <c r="I22" s="36"/>
    </row>
    <row r="23" spans="1:9" s="29" customFormat="1" ht="20.25" customHeight="1">
      <c r="A23" s="103" t="s">
        <v>79</v>
      </c>
      <c r="B23" s="45" t="s">
        <v>14</v>
      </c>
      <c r="C23" s="59"/>
      <c r="D23" s="58"/>
      <c r="E23" s="59"/>
      <c r="F23" s="59"/>
      <c r="I23" s="36"/>
    </row>
    <row r="24" spans="1:9" s="29" customFormat="1" ht="15">
      <c r="A24" s="61" t="s">
        <v>30</v>
      </c>
      <c r="B24" s="62"/>
      <c r="C24" s="59"/>
      <c r="D24" s="58"/>
      <c r="E24" s="59"/>
      <c r="F24" s="70">
        <v>3.24</v>
      </c>
      <c r="I24" s="36"/>
    </row>
    <row r="25" spans="1:9" s="29" customFormat="1" ht="12.75">
      <c r="A25" s="63" t="s">
        <v>67</v>
      </c>
      <c r="B25" s="62" t="s">
        <v>55</v>
      </c>
      <c r="C25" s="59"/>
      <c r="D25" s="58"/>
      <c r="E25" s="59"/>
      <c r="F25" s="59">
        <v>0.12</v>
      </c>
      <c r="I25" s="36"/>
    </row>
    <row r="26" spans="1:9" s="29" customFormat="1" ht="15">
      <c r="A26" s="61" t="s">
        <v>30</v>
      </c>
      <c r="B26" s="62"/>
      <c r="C26" s="59"/>
      <c r="D26" s="58"/>
      <c r="E26" s="59"/>
      <c r="F26" s="70">
        <f>F25</f>
        <v>0.12</v>
      </c>
      <c r="I26" s="36"/>
    </row>
    <row r="27" spans="1:9" s="9" customFormat="1" ht="30">
      <c r="A27" s="102" t="s">
        <v>8</v>
      </c>
      <c r="B27" s="104" t="s">
        <v>9</v>
      </c>
      <c r="C27" s="42" t="s">
        <v>168</v>
      </c>
      <c r="D27" s="72">
        <f>E27*G27</f>
        <v>199272.53</v>
      </c>
      <c r="E27" s="42">
        <f>F27*12</f>
        <v>32.76</v>
      </c>
      <c r="F27" s="42">
        <v>2.73</v>
      </c>
      <c r="G27" s="9">
        <v>6082.8</v>
      </c>
      <c r="H27" s="9">
        <v>1.07</v>
      </c>
      <c r="I27" s="34">
        <v>1.96</v>
      </c>
    </row>
    <row r="28" spans="1:9" s="29" customFormat="1" ht="18.75" customHeight="1">
      <c r="A28" s="103" t="s">
        <v>80</v>
      </c>
      <c r="B28" s="45" t="s">
        <v>9</v>
      </c>
      <c r="C28" s="45"/>
      <c r="D28" s="46"/>
      <c r="E28" s="45"/>
      <c r="F28" s="45"/>
      <c r="I28" s="36"/>
    </row>
    <row r="29" spans="1:9" s="29" customFormat="1" ht="21" customHeight="1">
      <c r="A29" s="103" t="s">
        <v>81</v>
      </c>
      <c r="B29" s="45" t="s">
        <v>82</v>
      </c>
      <c r="C29" s="45"/>
      <c r="D29" s="46"/>
      <c r="E29" s="45"/>
      <c r="F29" s="45"/>
      <c r="I29" s="36"/>
    </row>
    <row r="30" spans="1:9" s="29" customFormat="1" ht="20.25" customHeight="1">
      <c r="A30" s="103" t="s">
        <v>83</v>
      </c>
      <c r="B30" s="45" t="s">
        <v>84</v>
      </c>
      <c r="C30" s="45"/>
      <c r="D30" s="46"/>
      <c r="E30" s="45"/>
      <c r="F30" s="45"/>
      <c r="I30" s="36"/>
    </row>
    <row r="31" spans="1:9" s="29" customFormat="1" ht="17.25" customHeight="1">
      <c r="A31" s="103" t="s">
        <v>57</v>
      </c>
      <c r="B31" s="45" t="s">
        <v>9</v>
      </c>
      <c r="C31" s="45"/>
      <c r="D31" s="46"/>
      <c r="E31" s="45"/>
      <c r="F31" s="45"/>
      <c r="I31" s="36"/>
    </row>
    <row r="32" spans="1:9" s="29" customFormat="1" ht="25.5">
      <c r="A32" s="103" t="s">
        <v>58</v>
      </c>
      <c r="B32" s="45" t="s">
        <v>10</v>
      </c>
      <c r="C32" s="45"/>
      <c r="D32" s="46"/>
      <c r="E32" s="45"/>
      <c r="F32" s="45"/>
      <c r="I32" s="36"/>
    </row>
    <row r="33" spans="1:9" s="29" customFormat="1" ht="19.5" customHeight="1">
      <c r="A33" s="103" t="s">
        <v>59</v>
      </c>
      <c r="B33" s="45" t="s">
        <v>9</v>
      </c>
      <c r="C33" s="45"/>
      <c r="D33" s="46"/>
      <c r="E33" s="45"/>
      <c r="F33" s="45"/>
      <c r="I33" s="36"/>
    </row>
    <row r="34" spans="1:9" s="29" customFormat="1" ht="19.5" customHeight="1">
      <c r="A34" s="103" t="s">
        <v>60</v>
      </c>
      <c r="B34" s="45" t="s">
        <v>9</v>
      </c>
      <c r="C34" s="45"/>
      <c r="D34" s="46"/>
      <c r="E34" s="45"/>
      <c r="F34" s="45"/>
      <c r="I34" s="36"/>
    </row>
    <row r="35" spans="1:9" s="29" customFormat="1" ht="25.5">
      <c r="A35" s="103" t="s">
        <v>61</v>
      </c>
      <c r="B35" s="45" t="s">
        <v>62</v>
      </c>
      <c r="C35" s="45"/>
      <c r="D35" s="46"/>
      <c r="E35" s="45"/>
      <c r="F35" s="45"/>
      <c r="I35" s="36"/>
    </row>
    <row r="36" spans="1:9" s="29" customFormat="1" ht="31.5" customHeight="1">
      <c r="A36" s="103" t="s">
        <v>85</v>
      </c>
      <c r="B36" s="45" t="s">
        <v>10</v>
      </c>
      <c r="C36" s="45"/>
      <c r="D36" s="46"/>
      <c r="E36" s="45"/>
      <c r="F36" s="45"/>
      <c r="I36" s="36"/>
    </row>
    <row r="37" spans="1:9" s="29" customFormat="1" ht="33.75" customHeight="1">
      <c r="A37" s="103" t="s">
        <v>86</v>
      </c>
      <c r="B37" s="45" t="s">
        <v>9</v>
      </c>
      <c r="C37" s="45"/>
      <c r="D37" s="46"/>
      <c r="E37" s="45"/>
      <c r="F37" s="45"/>
      <c r="I37" s="36"/>
    </row>
    <row r="38" spans="1:10" s="12" customFormat="1" ht="23.25" customHeight="1">
      <c r="A38" s="86" t="s">
        <v>11</v>
      </c>
      <c r="B38" s="87" t="s">
        <v>12</v>
      </c>
      <c r="C38" s="42" t="s">
        <v>167</v>
      </c>
      <c r="D38" s="72">
        <f>E38*G38</f>
        <v>60584.69</v>
      </c>
      <c r="E38" s="42">
        <f>F38*12</f>
        <v>9.96</v>
      </c>
      <c r="F38" s="42">
        <v>0.83</v>
      </c>
      <c r="G38" s="68">
        <v>6082.8</v>
      </c>
      <c r="H38" s="9">
        <v>1.07</v>
      </c>
      <c r="I38" s="34">
        <v>0.6</v>
      </c>
      <c r="J38" s="12">
        <v>7184</v>
      </c>
    </row>
    <row r="39" spans="1:10" s="9" customFormat="1" ht="21" customHeight="1">
      <c r="A39" s="86" t="s">
        <v>87</v>
      </c>
      <c r="B39" s="87" t="s">
        <v>13</v>
      </c>
      <c r="C39" s="42" t="s">
        <v>167</v>
      </c>
      <c r="D39" s="72">
        <f>E39*G39</f>
        <v>197082.72</v>
      </c>
      <c r="E39" s="42">
        <f>F39*12</f>
        <v>32.4</v>
      </c>
      <c r="F39" s="42">
        <v>2.7</v>
      </c>
      <c r="G39" s="68">
        <v>6082.8</v>
      </c>
      <c r="H39" s="9">
        <v>1.07</v>
      </c>
      <c r="I39" s="34">
        <v>1.94</v>
      </c>
      <c r="J39" s="12">
        <v>7184</v>
      </c>
    </row>
    <row r="40" spans="1:9" s="9" customFormat="1" ht="21.75" customHeight="1">
      <c r="A40" s="86" t="s">
        <v>88</v>
      </c>
      <c r="B40" s="87" t="s">
        <v>9</v>
      </c>
      <c r="C40" s="42" t="s">
        <v>157</v>
      </c>
      <c r="D40" s="72">
        <f>E40*G40</f>
        <v>126278.93</v>
      </c>
      <c r="E40" s="42">
        <f>F40*12</f>
        <v>20.76</v>
      </c>
      <c r="F40" s="42">
        <v>1.73</v>
      </c>
      <c r="G40" s="9">
        <v>6082.8</v>
      </c>
      <c r="H40" s="9">
        <v>1.07</v>
      </c>
      <c r="I40" s="34">
        <v>1.24</v>
      </c>
    </row>
    <row r="41" spans="1:10" s="64" customFormat="1" ht="45">
      <c r="A41" s="86" t="s">
        <v>89</v>
      </c>
      <c r="B41" s="87" t="s">
        <v>14</v>
      </c>
      <c r="C41" s="70" t="s">
        <v>157</v>
      </c>
      <c r="D41" s="69">
        <f>3407.5*1.105*3*1.1</f>
        <v>12425.45</v>
      </c>
      <c r="E41" s="70">
        <f>D41/G41</f>
        <v>2.04</v>
      </c>
      <c r="F41" s="70">
        <f>E41/12</f>
        <v>0.17</v>
      </c>
      <c r="G41" s="9">
        <v>6082.8</v>
      </c>
      <c r="I41" s="34"/>
      <c r="J41" s="65"/>
    </row>
    <row r="42" spans="1:9" s="9" customFormat="1" ht="19.5" customHeight="1">
      <c r="A42" s="86" t="s">
        <v>90</v>
      </c>
      <c r="B42" s="87" t="s">
        <v>9</v>
      </c>
      <c r="C42" s="42" t="s">
        <v>187</v>
      </c>
      <c r="D42" s="72">
        <f>E42*G42</f>
        <v>144527.33</v>
      </c>
      <c r="E42" s="42">
        <f>F42*12</f>
        <v>23.76</v>
      </c>
      <c r="F42" s="42">
        <v>1.98</v>
      </c>
      <c r="G42" s="9">
        <v>6082.8</v>
      </c>
      <c r="H42" s="9">
        <v>1.07</v>
      </c>
      <c r="I42" s="34">
        <v>1.43</v>
      </c>
    </row>
    <row r="43" spans="1:9" s="9" customFormat="1" ht="19.5" customHeight="1">
      <c r="A43" s="103" t="s">
        <v>91</v>
      </c>
      <c r="B43" s="45" t="s">
        <v>19</v>
      </c>
      <c r="C43" s="42"/>
      <c r="D43" s="72"/>
      <c r="E43" s="42"/>
      <c r="F43" s="42"/>
      <c r="I43" s="34"/>
    </row>
    <row r="44" spans="1:9" s="9" customFormat="1" ht="21.75" customHeight="1">
      <c r="A44" s="103" t="s">
        <v>92</v>
      </c>
      <c r="B44" s="45" t="s">
        <v>14</v>
      </c>
      <c r="C44" s="42"/>
      <c r="D44" s="72"/>
      <c r="E44" s="42"/>
      <c r="F44" s="42"/>
      <c r="I44" s="34"/>
    </row>
    <row r="45" spans="1:9" s="9" customFormat="1" ht="24.75" customHeight="1">
      <c r="A45" s="103" t="s">
        <v>93</v>
      </c>
      <c r="B45" s="45" t="s">
        <v>94</v>
      </c>
      <c r="C45" s="42"/>
      <c r="D45" s="72"/>
      <c r="E45" s="42"/>
      <c r="F45" s="42"/>
      <c r="I45" s="34"/>
    </row>
    <row r="46" spans="1:9" s="9" customFormat="1" ht="19.5" customHeight="1">
      <c r="A46" s="103" t="s">
        <v>95</v>
      </c>
      <c r="B46" s="45" t="s">
        <v>96</v>
      </c>
      <c r="C46" s="42"/>
      <c r="D46" s="72"/>
      <c r="E46" s="42"/>
      <c r="F46" s="42"/>
      <c r="I46" s="34"/>
    </row>
    <row r="47" spans="1:9" s="9" customFormat="1" ht="24.75" customHeight="1">
      <c r="A47" s="103" t="s">
        <v>97</v>
      </c>
      <c r="B47" s="45" t="s">
        <v>94</v>
      </c>
      <c r="C47" s="42"/>
      <c r="D47" s="72"/>
      <c r="E47" s="42"/>
      <c r="F47" s="42"/>
      <c r="I47" s="34"/>
    </row>
    <row r="48" spans="1:9" s="9" customFormat="1" ht="28.5">
      <c r="A48" s="86" t="s">
        <v>98</v>
      </c>
      <c r="B48" s="105" t="s">
        <v>29</v>
      </c>
      <c r="C48" s="42" t="s">
        <v>158</v>
      </c>
      <c r="D48" s="72">
        <f>E48*G48</f>
        <v>313142.54</v>
      </c>
      <c r="E48" s="42">
        <f>F48*12</f>
        <v>51.48</v>
      </c>
      <c r="F48" s="42">
        <v>4.29</v>
      </c>
      <c r="G48" s="9">
        <v>6082.8</v>
      </c>
      <c r="H48" s="9">
        <v>1.07</v>
      </c>
      <c r="I48" s="34">
        <v>3.07</v>
      </c>
    </row>
    <row r="49" spans="1:9" s="9" customFormat="1" ht="30" customHeight="1">
      <c r="A49" s="88" t="s">
        <v>99</v>
      </c>
      <c r="B49" s="106" t="s">
        <v>29</v>
      </c>
      <c r="C49" s="42"/>
      <c r="D49" s="72"/>
      <c r="E49" s="42"/>
      <c r="F49" s="42"/>
      <c r="I49" s="34"/>
    </row>
    <row r="50" spans="1:9" s="9" customFormat="1" ht="23.25" customHeight="1">
      <c r="A50" s="88" t="s">
        <v>100</v>
      </c>
      <c r="B50" s="106" t="s">
        <v>101</v>
      </c>
      <c r="C50" s="42"/>
      <c r="D50" s="72"/>
      <c r="E50" s="42"/>
      <c r="F50" s="42"/>
      <c r="I50" s="34"/>
    </row>
    <row r="51" spans="1:9" s="9" customFormat="1" ht="24.75" customHeight="1">
      <c r="A51" s="88" t="s">
        <v>102</v>
      </c>
      <c r="B51" s="106" t="s">
        <v>55</v>
      </c>
      <c r="C51" s="42"/>
      <c r="D51" s="72"/>
      <c r="E51" s="42"/>
      <c r="F51" s="42"/>
      <c r="I51" s="34"/>
    </row>
    <row r="52" spans="1:9" s="9" customFormat="1" ht="33.75" customHeight="1">
      <c r="A52" s="88" t="s">
        <v>103</v>
      </c>
      <c r="B52" s="106" t="s">
        <v>14</v>
      </c>
      <c r="C52" s="42"/>
      <c r="D52" s="72"/>
      <c r="E52" s="42"/>
      <c r="F52" s="42"/>
      <c r="I52" s="34"/>
    </row>
    <row r="53" spans="1:9" s="9" customFormat="1" ht="27" customHeight="1">
      <c r="A53" s="86" t="s">
        <v>156</v>
      </c>
      <c r="B53" s="105" t="s">
        <v>14</v>
      </c>
      <c r="C53" s="42" t="s">
        <v>158</v>
      </c>
      <c r="D53" s="72">
        <f>1000*3</f>
        <v>3000</v>
      </c>
      <c r="E53" s="42">
        <f>D53/G53</f>
        <v>0.49</v>
      </c>
      <c r="F53" s="42">
        <f>E53/12</f>
        <v>0.04</v>
      </c>
      <c r="G53" s="9">
        <v>6082.8</v>
      </c>
      <c r="I53" s="34"/>
    </row>
    <row r="54" spans="1:9" s="10" customFormat="1" ht="30">
      <c r="A54" s="86" t="s">
        <v>104</v>
      </c>
      <c r="B54" s="87" t="s">
        <v>7</v>
      </c>
      <c r="C54" s="44" t="s">
        <v>161</v>
      </c>
      <c r="D54" s="72">
        <v>2246.78</v>
      </c>
      <c r="E54" s="42">
        <f>D54/G54</f>
        <v>0.37</v>
      </c>
      <c r="F54" s="42">
        <f>E54/12</f>
        <v>0.03</v>
      </c>
      <c r="G54" s="9">
        <v>6082.8</v>
      </c>
      <c r="H54" s="9">
        <v>1.07</v>
      </c>
      <c r="I54" s="34">
        <v>0.02</v>
      </c>
    </row>
    <row r="55" spans="1:10" s="10" customFormat="1" ht="45">
      <c r="A55" s="86" t="s">
        <v>159</v>
      </c>
      <c r="B55" s="87" t="s">
        <v>7</v>
      </c>
      <c r="C55" s="69" t="s">
        <v>160</v>
      </c>
      <c r="D55" s="72">
        <f>18723.21*G55/J55</f>
        <v>15853.22</v>
      </c>
      <c r="E55" s="42">
        <f>D55/G55</f>
        <v>2.61</v>
      </c>
      <c r="F55" s="42">
        <f>E55/12</f>
        <v>0.22</v>
      </c>
      <c r="G55" s="68">
        <v>6082.8</v>
      </c>
      <c r="H55" s="9">
        <v>1.07</v>
      </c>
      <c r="I55" s="34">
        <v>0.04</v>
      </c>
      <c r="J55" s="10">
        <v>7184</v>
      </c>
    </row>
    <row r="56" spans="1:9" s="10" customFormat="1" ht="25.5" customHeight="1">
      <c r="A56" s="86" t="s">
        <v>172</v>
      </c>
      <c r="B56" s="87" t="s">
        <v>49</v>
      </c>
      <c r="C56" s="44" t="s">
        <v>161</v>
      </c>
      <c r="D56" s="72">
        <v>15588.01</v>
      </c>
      <c r="E56" s="42">
        <f>D56/G56</f>
        <v>2.56</v>
      </c>
      <c r="F56" s="42">
        <f>E56/12</f>
        <v>0.21</v>
      </c>
      <c r="G56" s="68">
        <v>6082.8</v>
      </c>
      <c r="H56" s="9">
        <v>1.07</v>
      </c>
      <c r="I56" s="34">
        <v>0.12</v>
      </c>
    </row>
    <row r="57" spans="1:10" s="10" customFormat="1" ht="22.5" customHeight="1">
      <c r="A57" s="85" t="s">
        <v>162</v>
      </c>
      <c r="B57" s="44" t="s">
        <v>49</v>
      </c>
      <c r="C57" s="44" t="s">
        <v>161</v>
      </c>
      <c r="D57" s="72">
        <f>15193.15*G57/J57</f>
        <v>12864.27</v>
      </c>
      <c r="E57" s="42">
        <f>D57/G57</f>
        <v>2.11</v>
      </c>
      <c r="F57" s="42">
        <f>E57/12</f>
        <v>0.18</v>
      </c>
      <c r="G57" s="68">
        <v>6082.8</v>
      </c>
      <c r="H57" s="9">
        <v>1.07</v>
      </c>
      <c r="I57" s="34">
        <v>0.04</v>
      </c>
      <c r="J57" s="10">
        <v>7184</v>
      </c>
    </row>
    <row r="58" spans="1:9" s="10" customFormat="1" ht="30">
      <c r="A58" s="86" t="s">
        <v>20</v>
      </c>
      <c r="B58" s="87"/>
      <c r="C58" s="44" t="s">
        <v>188</v>
      </c>
      <c r="D58" s="72">
        <f>E58*G58</f>
        <v>14598.72</v>
      </c>
      <c r="E58" s="42">
        <f>F58*12</f>
        <v>2.4</v>
      </c>
      <c r="F58" s="42">
        <v>0.2</v>
      </c>
      <c r="G58" s="9">
        <v>6082.8</v>
      </c>
      <c r="H58" s="9">
        <v>1.07</v>
      </c>
      <c r="I58" s="34">
        <v>0.14</v>
      </c>
    </row>
    <row r="59" spans="1:9" s="10" customFormat="1" ht="30" customHeight="1">
      <c r="A59" s="88" t="s">
        <v>105</v>
      </c>
      <c r="B59" s="89" t="s">
        <v>68</v>
      </c>
      <c r="C59" s="44"/>
      <c r="D59" s="72"/>
      <c r="E59" s="42"/>
      <c r="F59" s="42"/>
      <c r="G59" s="9"/>
      <c r="H59" s="9"/>
      <c r="I59" s="34"/>
    </row>
    <row r="60" spans="1:9" s="10" customFormat="1" ht="21.75" customHeight="1">
      <c r="A60" s="88" t="s">
        <v>106</v>
      </c>
      <c r="B60" s="89" t="s">
        <v>68</v>
      </c>
      <c r="C60" s="44"/>
      <c r="D60" s="72"/>
      <c r="E60" s="42"/>
      <c r="F60" s="42"/>
      <c r="G60" s="9"/>
      <c r="H60" s="9"/>
      <c r="I60" s="34"/>
    </row>
    <row r="61" spans="1:9" s="10" customFormat="1" ht="24.75" customHeight="1">
      <c r="A61" s="88" t="s">
        <v>107</v>
      </c>
      <c r="B61" s="89" t="s">
        <v>55</v>
      </c>
      <c r="C61" s="44"/>
      <c r="D61" s="72"/>
      <c r="E61" s="42"/>
      <c r="F61" s="42"/>
      <c r="G61" s="9"/>
      <c r="H61" s="9"/>
      <c r="I61" s="34"/>
    </row>
    <row r="62" spans="1:9" s="10" customFormat="1" ht="19.5" customHeight="1">
      <c r="A62" s="88" t="s">
        <v>108</v>
      </c>
      <c r="B62" s="89" t="s">
        <v>68</v>
      </c>
      <c r="C62" s="44"/>
      <c r="D62" s="72"/>
      <c r="E62" s="42"/>
      <c r="F62" s="42"/>
      <c r="G62" s="9"/>
      <c r="H62" s="9"/>
      <c r="I62" s="34"/>
    </row>
    <row r="63" spans="1:9" s="10" customFormat="1" ht="31.5" customHeight="1">
      <c r="A63" s="88" t="s">
        <v>109</v>
      </c>
      <c r="B63" s="89" t="s">
        <v>68</v>
      </c>
      <c r="C63" s="44"/>
      <c r="D63" s="72"/>
      <c r="E63" s="42"/>
      <c r="F63" s="42"/>
      <c r="G63" s="9"/>
      <c r="H63" s="9"/>
      <c r="I63" s="34"/>
    </row>
    <row r="64" spans="1:9" s="10" customFormat="1" ht="15">
      <c r="A64" s="88" t="s">
        <v>110</v>
      </c>
      <c r="B64" s="89" t="s">
        <v>68</v>
      </c>
      <c r="C64" s="44"/>
      <c r="D64" s="72"/>
      <c r="E64" s="42"/>
      <c r="F64" s="42"/>
      <c r="G64" s="9"/>
      <c r="H64" s="9"/>
      <c r="I64" s="34"/>
    </row>
    <row r="65" spans="1:9" s="10" customFormat="1" ht="33.75" customHeight="1">
      <c r="A65" s="88" t="s">
        <v>111</v>
      </c>
      <c r="B65" s="89" t="s">
        <v>68</v>
      </c>
      <c r="C65" s="44"/>
      <c r="D65" s="72"/>
      <c r="E65" s="42"/>
      <c r="F65" s="42"/>
      <c r="G65" s="9"/>
      <c r="H65" s="9"/>
      <c r="I65" s="34"/>
    </row>
    <row r="66" spans="1:9" s="10" customFormat="1" ht="21.75" customHeight="1">
      <c r="A66" s="88" t="s">
        <v>112</v>
      </c>
      <c r="B66" s="89" t="s">
        <v>68</v>
      </c>
      <c r="C66" s="44"/>
      <c r="D66" s="72"/>
      <c r="E66" s="42"/>
      <c r="F66" s="42"/>
      <c r="G66" s="9"/>
      <c r="H66" s="9"/>
      <c r="I66" s="34"/>
    </row>
    <row r="67" spans="1:9" s="10" customFormat="1" ht="25.5" customHeight="1">
      <c r="A67" s="88" t="s">
        <v>113</v>
      </c>
      <c r="B67" s="89" t="s">
        <v>68</v>
      </c>
      <c r="C67" s="44"/>
      <c r="D67" s="72"/>
      <c r="E67" s="42"/>
      <c r="F67" s="42"/>
      <c r="G67" s="9"/>
      <c r="H67" s="9"/>
      <c r="I67" s="34"/>
    </row>
    <row r="68" spans="1:10" s="9" customFormat="1" ht="21.75" customHeight="1">
      <c r="A68" s="85" t="s">
        <v>22</v>
      </c>
      <c r="B68" s="44" t="s">
        <v>23</v>
      </c>
      <c r="C68" s="44" t="s">
        <v>189</v>
      </c>
      <c r="D68" s="72">
        <f>E68*G68</f>
        <v>5109.55</v>
      </c>
      <c r="E68" s="42">
        <f>F68*12</f>
        <v>0.84</v>
      </c>
      <c r="F68" s="42">
        <v>0.07</v>
      </c>
      <c r="G68" s="9">
        <v>6082.8</v>
      </c>
      <c r="H68" s="9">
        <v>1.07</v>
      </c>
      <c r="I68" s="34">
        <v>0.03</v>
      </c>
      <c r="J68" s="9">
        <v>7184</v>
      </c>
    </row>
    <row r="69" spans="1:10" s="9" customFormat="1" ht="21" customHeight="1">
      <c r="A69" s="85" t="s">
        <v>24</v>
      </c>
      <c r="B69" s="49" t="s">
        <v>25</v>
      </c>
      <c r="C69" s="49" t="s">
        <v>189</v>
      </c>
      <c r="D69" s="72">
        <f>3793.42*G69/J69</f>
        <v>3211.95</v>
      </c>
      <c r="E69" s="42">
        <f>D69/G69</f>
        <v>0.53</v>
      </c>
      <c r="F69" s="42">
        <v>0.04</v>
      </c>
      <c r="G69" s="9">
        <v>6082.8</v>
      </c>
      <c r="H69" s="9">
        <v>1.07</v>
      </c>
      <c r="I69" s="34">
        <v>0.02</v>
      </c>
      <c r="J69" s="9">
        <v>7184</v>
      </c>
    </row>
    <row r="70" spans="1:11" s="12" customFormat="1" ht="30">
      <c r="A70" s="86" t="s">
        <v>21</v>
      </c>
      <c r="B70" s="87"/>
      <c r="C70" s="44">
        <v>0</v>
      </c>
      <c r="D70" s="72">
        <v>0</v>
      </c>
      <c r="E70" s="42">
        <f>D70/G70</f>
        <v>0</v>
      </c>
      <c r="F70" s="42">
        <f>E70/12</f>
        <v>0</v>
      </c>
      <c r="G70" s="9">
        <v>6082.8</v>
      </c>
      <c r="H70" s="9">
        <v>1.07</v>
      </c>
      <c r="I70" s="34">
        <v>0.03</v>
      </c>
      <c r="J70" s="12">
        <v>7184</v>
      </c>
      <c r="K70" s="9"/>
    </row>
    <row r="71" spans="1:11" s="12" customFormat="1" ht="15">
      <c r="A71" s="86" t="s">
        <v>32</v>
      </c>
      <c r="B71" s="87"/>
      <c r="C71" s="42" t="s">
        <v>190</v>
      </c>
      <c r="D71" s="42">
        <f>D72+D73+D74+D75+D76+D77+D78+D79+D80+D81+D82+D83+D84+D85+D86+D87</f>
        <v>42823.84</v>
      </c>
      <c r="E71" s="42">
        <f>D71/G71</f>
        <v>7.04</v>
      </c>
      <c r="F71" s="42">
        <f>E71/12</f>
        <v>0.59</v>
      </c>
      <c r="G71" s="9">
        <v>6082.8</v>
      </c>
      <c r="H71" s="9">
        <v>1.07</v>
      </c>
      <c r="I71" s="34">
        <v>0.53</v>
      </c>
      <c r="K71" s="110"/>
    </row>
    <row r="72" spans="1:11" s="10" customFormat="1" ht="15">
      <c r="A72" s="66" t="s">
        <v>38</v>
      </c>
      <c r="B72" s="90" t="s">
        <v>14</v>
      </c>
      <c r="C72" s="52"/>
      <c r="D72" s="53">
        <f>358.41*G72/J72</f>
        <v>303.47</v>
      </c>
      <c r="E72" s="52"/>
      <c r="F72" s="52"/>
      <c r="G72" s="9">
        <v>6082.8</v>
      </c>
      <c r="H72" s="9">
        <v>1.07</v>
      </c>
      <c r="I72" s="34">
        <v>0.01</v>
      </c>
      <c r="J72" s="10">
        <v>7184</v>
      </c>
      <c r="K72" s="110"/>
    </row>
    <row r="73" spans="1:11" s="10" customFormat="1" ht="15">
      <c r="A73" s="66" t="s">
        <v>15</v>
      </c>
      <c r="B73" s="90" t="s">
        <v>19</v>
      </c>
      <c r="C73" s="52"/>
      <c r="D73" s="53">
        <f>1010.84*G73/J73</f>
        <v>855.89</v>
      </c>
      <c r="E73" s="52"/>
      <c r="F73" s="52"/>
      <c r="G73" s="9">
        <v>6082.8</v>
      </c>
      <c r="H73" s="9">
        <v>1.07</v>
      </c>
      <c r="I73" s="34">
        <v>0.01</v>
      </c>
      <c r="J73" s="10">
        <v>7184</v>
      </c>
      <c r="K73" s="110"/>
    </row>
    <row r="74" spans="1:11" s="10" customFormat="1" ht="18.75" customHeight="1">
      <c r="A74" s="66" t="s">
        <v>114</v>
      </c>
      <c r="B74" s="67" t="s">
        <v>14</v>
      </c>
      <c r="C74" s="52"/>
      <c r="D74" s="53">
        <v>1801.23</v>
      </c>
      <c r="E74" s="52"/>
      <c r="F74" s="52"/>
      <c r="G74" s="9">
        <v>6082.8</v>
      </c>
      <c r="H74" s="9"/>
      <c r="I74" s="34"/>
      <c r="K74" s="110"/>
    </row>
    <row r="75" spans="1:11" s="10" customFormat="1" ht="17.25" customHeight="1">
      <c r="A75" s="66" t="s">
        <v>44</v>
      </c>
      <c r="B75" s="90" t="s">
        <v>14</v>
      </c>
      <c r="C75" s="52"/>
      <c r="D75" s="53">
        <v>1926.34</v>
      </c>
      <c r="E75" s="52"/>
      <c r="F75" s="52"/>
      <c r="G75" s="9">
        <v>6082.8</v>
      </c>
      <c r="H75" s="9">
        <v>1.07</v>
      </c>
      <c r="I75" s="34">
        <v>0.16</v>
      </c>
      <c r="K75" s="110"/>
    </row>
    <row r="76" spans="1:11" s="10" customFormat="1" ht="21.75" customHeight="1">
      <c r="A76" s="66" t="s">
        <v>16</v>
      </c>
      <c r="B76" s="90" t="s">
        <v>14</v>
      </c>
      <c r="C76" s="52"/>
      <c r="D76" s="53">
        <v>6441.14</v>
      </c>
      <c r="E76" s="52"/>
      <c r="F76" s="52"/>
      <c r="G76" s="9">
        <v>6082.8</v>
      </c>
      <c r="H76" s="9"/>
      <c r="I76" s="34"/>
      <c r="K76" s="110"/>
    </row>
    <row r="77" spans="1:11" s="10" customFormat="1" ht="18.75" customHeight="1">
      <c r="A77" s="66" t="s">
        <v>17</v>
      </c>
      <c r="B77" s="90" t="s">
        <v>14</v>
      </c>
      <c r="C77" s="52"/>
      <c r="D77" s="53">
        <v>1010.85</v>
      </c>
      <c r="E77" s="52"/>
      <c r="F77" s="52"/>
      <c r="G77" s="9">
        <v>6082.8</v>
      </c>
      <c r="H77" s="9">
        <v>1.07</v>
      </c>
      <c r="I77" s="34">
        <v>0.02</v>
      </c>
      <c r="K77" s="110"/>
    </row>
    <row r="78" spans="1:11" s="10" customFormat="1" ht="22.5" customHeight="1">
      <c r="A78" s="66" t="s">
        <v>42</v>
      </c>
      <c r="B78" s="90" t="s">
        <v>14</v>
      </c>
      <c r="C78" s="52"/>
      <c r="D78" s="53">
        <f>963.14*G78/J78</f>
        <v>815.51</v>
      </c>
      <c r="E78" s="52"/>
      <c r="F78" s="52"/>
      <c r="G78" s="9">
        <v>6082.8</v>
      </c>
      <c r="H78" s="9">
        <v>1.07</v>
      </c>
      <c r="I78" s="34">
        <v>0.06</v>
      </c>
      <c r="J78" s="10">
        <v>7184</v>
      </c>
      <c r="K78" s="110"/>
    </row>
    <row r="79" spans="1:11" s="10" customFormat="1" ht="21.75" customHeight="1">
      <c r="A79" s="66" t="s">
        <v>43</v>
      </c>
      <c r="B79" s="90" t="s">
        <v>19</v>
      </c>
      <c r="C79" s="52"/>
      <c r="D79" s="53">
        <v>3852.7</v>
      </c>
      <c r="E79" s="52"/>
      <c r="F79" s="52"/>
      <c r="G79" s="9">
        <v>6082.8</v>
      </c>
      <c r="H79" s="9">
        <v>1.07</v>
      </c>
      <c r="I79" s="34">
        <v>0.01</v>
      </c>
      <c r="K79" s="110"/>
    </row>
    <row r="80" spans="1:11" s="10" customFormat="1" ht="27" customHeight="1">
      <c r="A80" s="66" t="s">
        <v>18</v>
      </c>
      <c r="B80" s="90" t="s">
        <v>14</v>
      </c>
      <c r="C80" s="52"/>
      <c r="D80" s="53">
        <v>5913.96</v>
      </c>
      <c r="E80" s="52"/>
      <c r="F80" s="52"/>
      <c r="G80" s="9">
        <v>6082.8</v>
      </c>
      <c r="H80" s="9">
        <v>1.07</v>
      </c>
      <c r="I80" s="34">
        <v>0.01</v>
      </c>
      <c r="K80" s="110"/>
    </row>
    <row r="81" spans="1:11" s="10" customFormat="1" ht="22.5" customHeight="1">
      <c r="A81" s="66" t="s">
        <v>64</v>
      </c>
      <c r="B81" s="90" t="s">
        <v>14</v>
      </c>
      <c r="C81" s="52"/>
      <c r="D81" s="75">
        <f>6663.12*G81/J81</f>
        <v>5641.76</v>
      </c>
      <c r="E81" s="52"/>
      <c r="F81" s="52"/>
      <c r="G81" s="9">
        <v>6082.8</v>
      </c>
      <c r="H81" s="9">
        <v>1.07</v>
      </c>
      <c r="I81" s="34">
        <v>0.04</v>
      </c>
      <c r="J81" s="10">
        <v>7184</v>
      </c>
      <c r="K81" s="110"/>
    </row>
    <row r="82" spans="1:11" s="81" customFormat="1" ht="26.25" customHeight="1">
      <c r="A82" s="66" t="s">
        <v>150</v>
      </c>
      <c r="B82" s="67" t="s">
        <v>49</v>
      </c>
      <c r="C82" s="52"/>
      <c r="D82" s="53">
        <f>3327.84*G82/J82</f>
        <v>2817.73</v>
      </c>
      <c r="E82" s="55"/>
      <c r="F82" s="55"/>
      <c r="G82" s="9">
        <v>6082.8</v>
      </c>
      <c r="H82" s="79"/>
      <c r="I82" s="80"/>
      <c r="J82" s="10">
        <v>7184</v>
      </c>
      <c r="K82" s="110"/>
    </row>
    <row r="83" spans="1:11" s="81" customFormat="1" ht="26.25" customHeight="1">
      <c r="A83" s="66" t="s">
        <v>151</v>
      </c>
      <c r="B83" s="67" t="s">
        <v>49</v>
      </c>
      <c r="C83" s="55"/>
      <c r="D83" s="76">
        <f>831.99*G83/J83</f>
        <v>704.46</v>
      </c>
      <c r="E83" s="55"/>
      <c r="F83" s="55"/>
      <c r="G83" s="9">
        <v>6082.8</v>
      </c>
      <c r="H83" s="79"/>
      <c r="I83" s="80"/>
      <c r="J83" s="10">
        <v>7184</v>
      </c>
      <c r="K83" s="110"/>
    </row>
    <row r="84" spans="1:11" s="81" customFormat="1" ht="18" customHeight="1">
      <c r="A84" s="51" t="s">
        <v>132</v>
      </c>
      <c r="B84" s="77" t="s">
        <v>49</v>
      </c>
      <c r="C84" s="52"/>
      <c r="D84" s="53">
        <v>0</v>
      </c>
      <c r="E84" s="55"/>
      <c r="F84" s="55"/>
      <c r="G84" s="9">
        <v>6082.8</v>
      </c>
      <c r="H84" s="79"/>
      <c r="I84" s="80"/>
      <c r="J84" s="10">
        <v>7184</v>
      </c>
      <c r="K84" s="110"/>
    </row>
    <row r="85" spans="1:11" s="81" customFormat="1" ht="19.5" customHeight="1">
      <c r="A85" s="51" t="s">
        <v>133</v>
      </c>
      <c r="B85" s="77" t="s">
        <v>49</v>
      </c>
      <c r="C85" s="52"/>
      <c r="D85" s="53">
        <v>0</v>
      </c>
      <c r="E85" s="55"/>
      <c r="F85" s="55"/>
      <c r="G85" s="9">
        <v>6082.8</v>
      </c>
      <c r="H85" s="79"/>
      <c r="I85" s="80"/>
      <c r="J85" s="10">
        <v>7184</v>
      </c>
      <c r="K85" s="110"/>
    </row>
    <row r="86" spans="1:11" s="81" customFormat="1" ht="19.5" customHeight="1">
      <c r="A86" s="51" t="s">
        <v>134</v>
      </c>
      <c r="B86" s="77" t="s">
        <v>49</v>
      </c>
      <c r="C86" s="52"/>
      <c r="D86" s="53">
        <v>0</v>
      </c>
      <c r="E86" s="55"/>
      <c r="F86" s="55"/>
      <c r="G86" s="9">
        <v>6082.8</v>
      </c>
      <c r="H86" s="79"/>
      <c r="I86" s="80"/>
      <c r="J86" s="10">
        <v>7184</v>
      </c>
      <c r="K86" s="110"/>
    </row>
    <row r="87" spans="1:11" s="81" customFormat="1" ht="18" customHeight="1">
      <c r="A87" s="66" t="s">
        <v>182</v>
      </c>
      <c r="B87" s="89" t="s">
        <v>14</v>
      </c>
      <c r="C87" s="55"/>
      <c r="D87" s="76">
        <f>12682.9*G87/J87</f>
        <v>10738.8</v>
      </c>
      <c r="E87" s="55"/>
      <c r="F87" s="55"/>
      <c r="G87" s="9">
        <v>6082.8</v>
      </c>
      <c r="H87" s="79"/>
      <c r="I87" s="80"/>
      <c r="J87" s="10">
        <v>7184</v>
      </c>
      <c r="K87" s="110"/>
    </row>
    <row r="88" spans="1:11" s="12" customFormat="1" ht="30">
      <c r="A88" s="86" t="s">
        <v>35</v>
      </c>
      <c r="B88" s="87"/>
      <c r="C88" s="42" t="s">
        <v>191</v>
      </c>
      <c r="D88" s="42">
        <f>SUM(D89:D92)</f>
        <v>2211.24</v>
      </c>
      <c r="E88" s="42">
        <f>D88/G88</f>
        <v>0.36</v>
      </c>
      <c r="F88" s="42">
        <f>E88/12</f>
        <v>0.03</v>
      </c>
      <c r="G88" s="9">
        <v>6082.8</v>
      </c>
      <c r="H88" s="9">
        <v>1.07</v>
      </c>
      <c r="I88" s="34">
        <v>0.05</v>
      </c>
      <c r="J88" s="12">
        <v>7184</v>
      </c>
      <c r="K88" s="110"/>
    </row>
    <row r="89" spans="1:11" s="10" customFormat="1" ht="31.5" customHeight="1">
      <c r="A89" s="66" t="s">
        <v>46</v>
      </c>
      <c r="B89" s="90" t="s">
        <v>47</v>
      </c>
      <c r="C89" s="52"/>
      <c r="D89" s="75">
        <f>1926.35*G89/J89</f>
        <v>1631.07</v>
      </c>
      <c r="E89" s="77"/>
      <c r="F89" s="77"/>
      <c r="G89" s="9">
        <v>6082.8</v>
      </c>
      <c r="H89" s="9">
        <v>1.07</v>
      </c>
      <c r="I89" s="34">
        <v>0</v>
      </c>
      <c r="J89" s="12">
        <v>7184</v>
      </c>
      <c r="K89" s="110"/>
    </row>
    <row r="90" spans="1:11" s="10" customFormat="1" ht="31.5" customHeight="1">
      <c r="A90" s="66" t="s">
        <v>115</v>
      </c>
      <c r="B90" s="67" t="s">
        <v>48</v>
      </c>
      <c r="C90" s="52"/>
      <c r="D90" s="75">
        <f>E90*G90</f>
        <v>0</v>
      </c>
      <c r="E90" s="77"/>
      <c r="F90" s="77"/>
      <c r="G90" s="9">
        <v>6082.8</v>
      </c>
      <c r="H90" s="9">
        <v>1.07</v>
      </c>
      <c r="I90" s="34">
        <v>0</v>
      </c>
      <c r="J90" s="12">
        <v>7184</v>
      </c>
      <c r="K90" s="110"/>
    </row>
    <row r="91" spans="1:11" s="10" customFormat="1" ht="19.5" customHeight="1">
      <c r="A91" s="51" t="s">
        <v>164</v>
      </c>
      <c r="B91" s="77" t="s">
        <v>49</v>
      </c>
      <c r="C91" s="52"/>
      <c r="D91" s="53">
        <v>0</v>
      </c>
      <c r="E91" s="77"/>
      <c r="F91" s="77"/>
      <c r="G91" s="9">
        <v>6082.8</v>
      </c>
      <c r="H91" s="9"/>
      <c r="I91" s="34"/>
      <c r="J91" s="12">
        <v>7184</v>
      </c>
      <c r="K91" s="110"/>
    </row>
    <row r="92" spans="1:11" s="10" customFormat="1" ht="18" customHeight="1">
      <c r="A92" s="66" t="s">
        <v>180</v>
      </c>
      <c r="B92" s="67" t="s">
        <v>14</v>
      </c>
      <c r="C92" s="52"/>
      <c r="D92" s="75">
        <f>685.2*G92/J92</f>
        <v>580.17</v>
      </c>
      <c r="E92" s="77"/>
      <c r="F92" s="77"/>
      <c r="G92" s="9">
        <v>6082.8</v>
      </c>
      <c r="H92" s="9">
        <v>1.07</v>
      </c>
      <c r="I92" s="34">
        <v>0</v>
      </c>
      <c r="J92" s="12">
        <v>7184</v>
      </c>
      <c r="K92" s="110"/>
    </row>
    <row r="93" spans="1:11" s="10" customFormat="1" ht="30">
      <c r="A93" s="86" t="s">
        <v>36</v>
      </c>
      <c r="B93" s="90"/>
      <c r="C93" s="44" t="s">
        <v>192</v>
      </c>
      <c r="D93" s="42">
        <f>D94+D95+D96+D97</f>
        <v>685.2</v>
      </c>
      <c r="E93" s="42">
        <f>D93/G93</f>
        <v>0.11</v>
      </c>
      <c r="F93" s="42">
        <f>E93/12</f>
        <v>0.01</v>
      </c>
      <c r="G93" s="9">
        <v>6082.8</v>
      </c>
      <c r="H93" s="9">
        <v>1.07</v>
      </c>
      <c r="I93" s="34">
        <v>0.05</v>
      </c>
      <c r="K93" s="110"/>
    </row>
    <row r="94" spans="1:11" s="10" customFormat="1" ht="22.5" customHeight="1">
      <c r="A94" s="66" t="s">
        <v>179</v>
      </c>
      <c r="B94" s="90" t="s">
        <v>14</v>
      </c>
      <c r="C94" s="44"/>
      <c r="D94" s="53">
        <v>685.2</v>
      </c>
      <c r="E94" s="52"/>
      <c r="F94" s="52"/>
      <c r="G94" s="9">
        <v>6082.8</v>
      </c>
      <c r="H94" s="9"/>
      <c r="I94" s="34"/>
      <c r="K94" s="110"/>
    </row>
    <row r="95" spans="1:11" s="10" customFormat="1" ht="21.75" customHeight="1">
      <c r="A95" s="51" t="s">
        <v>165</v>
      </c>
      <c r="B95" s="77" t="s">
        <v>49</v>
      </c>
      <c r="C95" s="44"/>
      <c r="D95" s="53">
        <v>0</v>
      </c>
      <c r="E95" s="52"/>
      <c r="F95" s="52"/>
      <c r="G95" s="9">
        <v>6082.8</v>
      </c>
      <c r="H95" s="9">
        <v>1.07</v>
      </c>
      <c r="I95" s="34">
        <v>0.03</v>
      </c>
      <c r="K95" s="110"/>
    </row>
    <row r="96" spans="1:11" s="10" customFormat="1" ht="23.25" customHeight="1">
      <c r="A96" s="66" t="s">
        <v>119</v>
      </c>
      <c r="B96" s="67" t="s">
        <v>48</v>
      </c>
      <c r="C96" s="44"/>
      <c r="D96" s="53">
        <f>E96*G96</f>
        <v>0</v>
      </c>
      <c r="E96" s="52"/>
      <c r="F96" s="52"/>
      <c r="G96" s="9">
        <v>6082.8</v>
      </c>
      <c r="H96" s="9">
        <v>1.07</v>
      </c>
      <c r="I96" s="34">
        <v>0</v>
      </c>
      <c r="K96" s="110"/>
    </row>
    <row r="97" spans="1:11" s="10" customFormat="1" ht="33" customHeight="1">
      <c r="A97" s="66" t="s">
        <v>120</v>
      </c>
      <c r="B97" s="67" t="s">
        <v>49</v>
      </c>
      <c r="C97" s="44"/>
      <c r="D97" s="53">
        <v>0</v>
      </c>
      <c r="E97" s="55"/>
      <c r="F97" s="55"/>
      <c r="G97" s="9">
        <v>6082.8</v>
      </c>
      <c r="H97" s="9"/>
      <c r="I97" s="34"/>
      <c r="K97" s="110"/>
    </row>
    <row r="98" spans="1:11" s="10" customFormat="1" ht="21.75" customHeight="1">
      <c r="A98" s="86" t="s">
        <v>121</v>
      </c>
      <c r="B98" s="90"/>
      <c r="C98" s="44" t="s">
        <v>193</v>
      </c>
      <c r="D98" s="42">
        <f>D99+D100+D101+D102+D103+D104</f>
        <v>22476.61</v>
      </c>
      <c r="E98" s="42">
        <f>D98/G98</f>
        <v>3.7</v>
      </c>
      <c r="F98" s="42">
        <f>E98/12</f>
        <v>0.31</v>
      </c>
      <c r="G98" s="9">
        <v>6082.8</v>
      </c>
      <c r="H98" s="9">
        <v>1.07</v>
      </c>
      <c r="I98" s="34">
        <v>0.26</v>
      </c>
      <c r="K98" s="110"/>
    </row>
    <row r="99" spans="1:11" s="10" customFormat="1" ht="21" customHeight="1">
      <c r="A99" s="66" t="s">
        <v>33</v>
      </c>
      <c r="B99" s="90" t="s">
        <v>7</v>
      </c>
      <c r="C99" s="44"/>
      <c r="D99" s="53">
        <v>1342.44</v>
      </c>
      <c r="E99" s="52"/>
      <c r="F99" s="52"/>
      <c r="G99" s="9">
        <v>6082.8</v>
      </c>
      <c r="H99" s="9">
        <v>1.07</v>
      </c>
      <c r="I99" s="34">
        <v>0.01</v>
      </c>
      <c r="K99" s="110"/>
    </row>
    <row r="100" spans="1:11" s="10" customFormat="1" ht="46.5" customHeight="1">
      <c r="A100" s="66" t="s">
        <v>122</v>
      </c>
      <c r="B100" s="90" t="s">
        <v>14</v>
      </c>
      <c r="C100" s="44"/>
      <c r="D100" s="53">
        <v>15213.7</v>
      </c>
      <c r="E100" s="52"/>
      <c r="F100" s="52"/>
      <c r="G100" s="9">
        <v>6082.8</v>
      </c>
      <c r="H100" s="9">
        <v>1.07</v>
      </c>
      <c r="I100" s="34">
        <v>0.15</v>
      </c>
      <c r="K100" s="110"/>
    </row>
    <row r="101" spans="1:11" s="10" customFormat="1" ht="42.75" customHeight="1">
      <c r="A101" s="66" t="s">
        <v>123</v>
      </c>
      <c r="B101" s="90" t="s">
        <v>14</v>
      </c>
      <c r="C101" s="44"/>
      <c r="D101" s="53">
        <f>1006.81*G101/J101</f>
        <v>852.48</v>
      </c>
      <c r="E101" s="52"/>
      <c r="F101" s="52"/>
      <c r="G101" s="9">
        <v>6082.8</v>
      </c>
      <c r="H101" s="9">
        <v>1.07</v>
      </c>
      <c r="I101" s="34">
        <v>0.01</v>
      </c>
      <c r="J101" s="10">
        <v>7184</v>
      </c>
      <c r="K101" s="110"/>
    </row>
    <row r="102" spans="1:11" s="10" customFormat="1" ht="27.75" customHeight="1">
      <c r="A102" s="66" t="s">
        <v>50</v>
      </c>
      <c r="B102" s="90" t="s">
        <v>10</v>
      </c>
      <c r="C102" s="44"/>
      <c r="D102" s="53">
        <v>5067.99</v>
      </c>
      <c r="E102" s="52"/>
      <c r="F102" s="52"/>
      <c r="G102" s="9">
        <v>6082.8</v>
      </c>
      <c r="H102" s="9">
        <v>1.07</v>
      </c>
      <c r="I102" s="34">
        <v>0.03</v>
      </c>
      <c r="K102" s="110"/>
    </row>
    <row r="103" spans="1:11" s="10" customFormat="1" ht="24.75" customHeight="1">
      <c r="A103" s="66" t="s">
        <v>39</v>
      </c>
      <c r="B103" s="67" t="s">
        <v>70</v>
      </c>
      <c r="C103" s="44"/>
      <c r="D103" s="53">
        <v>0</v>
      </c>
      <c r="E103" s="52"/>
      <c r="F103" s="52"/>
      <c r="G103" s="9">
        <v>6082.8</v>
      </c>
      <c r="H103" s="9">
        <v>1.07</v>
      </c>
      <c r="I103" s="34">
        <v>0</v>
      </c>
      <c r="K103" s="110"/>
    </row>
    <row r="104" spans="1:11" s="10" customFormat="1" ht="58.5" customHeight="1">
      <c r="A104" s="66" t="s">
        <v>124</v>
      </c>
      <c r="B104" s="67" t="s">
        <v>68</v>
      </c>
      <c r="C104" s="44"/>
      <c r="D104" s="53">
        <f>E104*G104</f>
        <v>0</v>
      </c>
      <c r="E104" s="52"/>
      <c r="F104" s="52"/>
      <c r="G104" s="9">
        <v>6082.8</v>
      </c>
      <c r="H104" s="9">
        <v>1.07</v>
      </c>
      <c r="I104" s="34">
        <v>0</v>
      </c>
      <c r="K104" s="110"/>
    </row>
    <row r="105" spans="1:11" s="10" customFormat="1" ht="15">
      <c r="A105" s="85" t="s">
        <v>37</v>
      </c>
      <c r="B105" s="52"/>
      <c r="C105" s="44" t="s">
        <v>194</v>
      </c>
      <c r="D105" s="42">
        <f>D106</f>
        <v>1208.01</v>
      </c>
      <c r="E105" s="42">
        <f>D105/G105</f>
        <v>0.2</v>
      </c>
      <c r="F105" s="42">
        <f>E105/12</f>
        <v>0.02</v>
      </c>
      <c r="G105" s="9">
        <v>6082.8</v>
      </c>
      <c r="H105" s="9">
        <v>1.07</v>
      </c>
      <c r="I105" s="34">
        <v>0.1</v>
      </c>
      <c r="K105" s="110"/>
    </row>
    <row r="106" spans="1:11" s="10" customFormat="1" ht="15.75" customHeight="1">
      <c r="A106" s="51" t="s">
        <v>34</v>
      </c>
      <c r="B106" s="52" t="s">
        <v>14</v>
      </c>
      <c r="C106" s="52"/>
      <c r="D106" s="53">
        <v>1208.01</v>
      </c>
      <c r="E106" s="52"/>
      <c r="F106" s="52"/>
      <c r="G106" s="9">
        <v>6082.8</v>
      </c>
      <c r="H106" s="9">
        <v>1.07</v>
      </c>
      <c r="I106" s="34">
        <v>0.01</v>
      </c>
      <c r="K106" s="110"/>
    </row>
    <row r="107" spans="1:11" s="9" customFormat="1" ht="15">
      <c r="A107" s="86" t="s">
        <v>41</v>
      </c>
      <c r="B107" s="87"/>
      <c r="C107" s="42" t="s">
        <v>195</v>
      </c>
      <c r="D107" s="42">
        <f>D108+D109</f>
        <v>26614.9</v>
      </c>
      <c r="E107" s="42">
        <f>D107/G107</f>
        <v>4.38</v>
      </c>
      <c r="F107" s="42">
        <f>E107/12</f>
        <v>0.37</v>
      </c>
      <c r="G107" s="9">
        <v>6082.8</v>
      </c>
      <c r="H107" s="9">
        <v>1.07</v>
      </c>
      <c r="I107" s="34">
        <v>0.59</v>
      </c>
      <c r="K107" s="110"/>
    </row>
    <row r="108" spans="1:11" s="10" customFormat="1" ht="42" customHeight="1">
      <c r="A108" s="88" t="s">
        <v>125</v>
      </c>
      <c r="B108" s="67" t="s">
        <v>19</v>
      </c>
      <c r="C108" s="52"/>
      <c r="D108" s="53">
        <v>26614.9</v>
      </c>
      <c r="E108" s="52"/>
      <c r="F108" s="52"/>
      <c r="G108" s="9">
        <v>6082.8</v>
      </c>
      <c r="H108" s="9">
        <v>1.07</v>
      </c>
      <c r="I108" s="34">
        <v>0.02</v>
      </c>
      <c r="K108" s="110"/>
    </row>
    <row r="109" spans="1:11" s="10" customFormat="1" ht="32.25" customHeight="1">
      <c r="A109" s="88" t="s">
        <v>177</v>
      </c>
      <c r="B109" s="67" t="s">
        <v>68</v>
      </c>
      <c r="C109" s="52"/>
      <c r="D109" s="53">
        <v>0</v>
      </c>
      <c r="E109" s="52"/>
      <c r="F109" s="52"/>
      <c r="G109" s="9">
        <v>6082.8</v>
      </c>
      <c r="H109" s="9">
        <v>1.07</v>
      </c>
      <c r="I109" s="34">
        <v>0.57</v>
      </c>
      <c r="K109" s="110"/>
    </row>
    <row r="110" spans="1:11" s="9" customFormat="1" ht="15">
      <c r="A110" s="85" t="s">
        <v>40</v>
      </c>
      <c r="B110" s="44"/>
      <c r="C110" s="42" t="s">
        <v>196</v>
      </c>
      <c r="D110" s="42">
        <f>D111+D112</f>
        <v>0</v>
      </c>
      <c r="E110" s="42">
        <f>D110/G110</f>
        <v>0</v>
      </c>
      <c r="F110" s="42">
        <f>E110/12</f>
        <v>0</v>
      </c>
      <c r="G110" s="9">
        <v>6082.8</v>
      </c>
      <c r="H110" s="9">
        <v>1.07</v>
      </c>
      <c r="I110" s="34">
        <v>0.2</v>
      </c>
      <c r="K110" s="110"/>
    </row>
    <row r="111" spans="1:11" s="10" customFormat="1" ht="15">
      <c r="A111" s="51" t="s">
        <v>69</v>
      </c>
      <c r="B111" s="52" t="s">
        <v>45</v>
      </c>
      <c r="C111" s="52"/>
      <c r="D111" s="53">
        <v>0</v>
      </c>
      <c r="E111" s="52"/>
      <c r="F111" s="52"/>
      <c r="G111" s="9">
        <v>6082.8</v>
      </c>
      <c r="H111" s="9">
        <v>1.07</v>
      </c>
      <c r="I111" s="34">
        <v>0.15</v>
      </c>
      <c r="K111" s="110"/>
    </row>
    <row r="112" spans="1:11" s="10" customFormat="1" ht="15">
      <c r="A112" s="51" t="s">
        <v>51</v>
      </c>
      <c r="B112" s="52" t="s">
        <v>45</v>
      </c>
      <c r="C112" s="52"/>
      <c r="D112" s="53">
        <v>0</v>
      </c>
      <c r="E112" s="52"/>
      <c r="F112" s="52"/>
      <c r="G112" s="9">
        <v>6082.8</v>
      </c>
      <c r="H112" s="9">
        <v>1.07</v>
      </c>
      <c r="I112" s="34">
        <v>0.05</v>
      </c>
      <c r="K112" s="110"/>
    </row>
    <row r="113" spans="1:11" s="9" customFormat="1" ht="143.25" customHeight="1">
      <c r="A113" s="86" t="s">
        <v>178</v>
      </c>
      <c r="B113" s="44" t="s">
        <v>10</v>
      </c>
      <c r="C113" s="13"/>
      <c r="D113" s="44">
        <v>50000</v>
      </c>
      <c r="E113" s="44">
        <f>D113/G113</f>
        <v>8.22</v>
      </c>
      <c r="F113" s="44">
        <f>E113/12</f>
        <v>0.69</v>
      </c>
      <c r="G113" s="9">
        <v>6082.8</v>
      </c>
      <c r="H113" s="9">
        <v>1.07</v>
      </c>
      <c r="I113" s="34">
        <v>0.3</v>
      </c>
      <c r="K113" s="110"/>
    </row>
    <row r="114" spans="1:11" s="10" customFormat="1" ht="19.5" thickBot="1">
      <c r="A114" s="107" t="s">
        <v>65</v>
      </c>
      <c r="B114" s="108" t="s">
        <v>9</v>
      </c>
      <c r="C114" s="15"/>
      <c r="D114" s="49">
        <f>E114*G114</f>
        <v>138687.84</v>
      </c>
      <c r="E114" s="49">
        <f>12*F114</f>
        <v>22.8</v>
      </c>
      <c r="F114" s="49">
        <v>1.9</v>
      </c>
      <c r="G114" s="9">
        <v>6082.8</v>
      </c>
      <c r="I114" s="35"/>
      <c r="K114" s="110"/>
    </row>
    <row r="115" spans="1:9" s="9" customFormat="1" ht="15.75" thickBot="1">
      <c r="A115" s="109" t="s">
        <v>30</v>
      </c>
      <c r="B115" s="43"/>
      <c r="C115" s="100"/>
      <c r="D115" s="93">
        <f>D114+D113+D110+D107+D105+D98+D93+D88+D71+D70+D69+D68+D58+D57+D56+D55+D54+D53+D48+D42+D41+D39+D38+D27+D14+D40</f>
        <v>1655752.83</v>
      </c>
      <c r="E115" s="93">
        <f>E114+E113+E110+E107+E105+E98+E93+E88+E71+E70+E69+E68+E58+E57+E56+E55+E54+E53+E48+E42+E41+E39+E38+E27+E14+E40</f>
        <v>272.2</v>
      </c>
      <c r="F115" s="93">
        <f>F114+F113+F110+F107+F105+F98+F93+F88+F71+F70+F69+F68+F58+F57+F56+F55+F54+F53+F48+F42+F41+F39+F38+F27+F14+F40</f>
        <v>22.7</v>
      </c>
      <c r="G115" s="9">
        <v>6082.8</v>
      </c>
      <c r="I115" s="34"/>
    </row>
    <row r="116" spans="1:9" s="20" customFormat="1" ht="22.5" customHeight="1" thickBot="1">
      <c r="A116" s="19"/>
      <c r="D116" s="56"/>
      <c r="E116" s="56"/>
      <c r="F116" s="56"/>
      <c r="I116" s="38"/>
    </row>
    <row r="117" spans="1:9" s="9" customFormat="1" ht="30.75" thickBot="1">
      <c r="A117" s="41" t="s">
        <v>63</v>
      </c>
      <c r="B117" s="7"/>
      <c r="C117" s="7"/>
      <c r="D117" s="43">
        <f>SUM(D118:D120)</f>
        <v>128348.69</v>
      </c>
      <c r="E117" s="43">
        <f>SUM(E118:E120)</f>
        <v>21.1</v>
      </c>
      <c r="F117" s="43">
        <f>SUM(F118:F120)</f>
        <v>1.76</v>
      </c>
      <c r="I117" s="34"/>
    </row>
    <row r="118" spans="1:9" s="84" customFormat="1" ht="15">
      <c r="A118" s="51" t="s">
        <v>183</v>
      </c>
      <c r="B118" s="52"/>
      <c r="C118" s="52"/>
      <c r="D118" s="53">
        <v>37130.17</v>
      </c>
      <c r="E118" s="52">
        <f>D118/G118</f>
        <v>6.1</v>
      </c>
      <c r="F118" s="54">
        <f>E118/12</f>
        <v>0.51</v>
      </c>
      <c r="G118" s="82">
        <v>6082.8</v>
      </c>
      <c r="H118" s="82"/>
      <c r="I118" s="83"/>
    </row>
    <row r="119" spans="1:9" s="10" customFormat="1" ht="27" customHeight="1">
      <c r="A119" s="51" t="s">
        <v>184</v>
      </c>
      <c r="B119" s="52"/>
      <c r="C119" s="15"/>
      <c r="D119" s="53">
        <v>64540.52</v>
      </c>
      <c r="E119" s="52">
        <f>D119/G119</f>
        <v>10.61</v>
      </c>
      <c r="F119" s="54">
        <f>E119/12</f>
        <v>0.88</v>
      </c>
      <c r="G119" s="82">
        <v>6082.8</v>
      </c>
      <c r="H119" s="9"/>
      <c r="I119" s="34"/>
    </row>
    <row r="120" spans="1:10" s="10" customFormat="1" ht="21" customHeight="1">
      <c r="A120" s="14" t="s">
        <v>149</v>
      </c>
      <c r="B120" s="15"/>
      <c r="C120" s="15"/>
      <c r="D120" s="53">
        <f>31507.65*G120/J120</f>
        <v>26678</v>
      </c>
      <c r="E120" s="52">
        <f>D120/G120</f>
        <v>4.39</v>
      </c>
      <c r="F120" s="54">
        <f>E120/12</f>
        <v>0.37</v>
      </c>
      <c r="G120" s="82">
        <v>6082.8</v>
      </c>
      <c r="H120" s="9"/>
      <c r="I120" s="34"/>
      <c r="J120" s="10">
        <v>7184</v>
      </c>
    </row>
    <row r="121" spans="1:9" s="24" customFormat="1" ht="18.75">
      <c r="A121" s="21"/>
      <c r="B121" s="22"/>
      <c r="C121" s="23"/>
      <c r="D121" s="23"/>
      <c r="E121" s="23"/>
      <c r="F121" s="23"/>
      <c r="I121" s="39"/>
    </row>
    <row r="122" spans="1:9" s="24" customFormat="1" ht="19.5" thickBot="1">
      <c r="A122" s="21"/>
      <c r="B122" s="22"/>
      <c r="C122" s="23"/>
      <c r="D122" s="23"/>
      <c r="E122" s="23"/>
      <c r="F122" s="23"/>
      <c r="I122" s="39"/>
    </row>
    <row r="123" spans="1:9" s="24" customFormat="1" ht="19.5" thickBot="1">
      <c r="A123" s="17" t="s">
        <v>53</v>
      </c>
      <c r="B123" s="27"/>
      <c r="C123" s="28"/>
      <c r="D123" s="28">
        <f>D115+D117</f>
        <v>1784101.52</v>
      </c>
      <c r="E123" s="28">
        <f>E115+E117</f>
        <v>293.3</v>
      </c>
      <c r="F123" s="28">
        <f>F115+F117</f>
        <v>24.46</v>
      </c>
      <c r="I123" s="39"/>
    </row>
    <row r="124" spans="1:9" s="24" customFormat="1" ht="18.75">
      <c r="A124" s="21"/>
      <c r="B124" s="22"/>
      <c r="C124" s="23"/>
      <c r="D124" s="23"/>
      <c r="E124" s="23"/>
      <c r="F124" s="23"/>
      <c r="I124" s="39"/>
    </row>
    <row r="125" spans="1:9" s="24" customFormat="1" ht="37.5">
      <c r="A125" s="112" t="s">
        <v>185</v>
      </c>
      <c r="B125" s="113" t="s">
        <v>7</v>
      </c>
      <c r="C125" s="114" t="s">
        <v>186</v>
      </c>
      <c r="D125" s="113"/>
      <c r="E125" s="115"/>
      <c r="F125" s="116">
        <v>50</v>
      </c>
      <c r="I125" s="39"/>
    </row>
    <row r="126" spans="1:9" s="24" customFormat="1" ht="18.75">
      <c r="A126" s="21"/>
      <c r="B126" s="22"/>
      <c r="C126" s="23"/>
      <c r="D126" s="23"/>
      <c r="E126" s="23"/>
      <c r="F126" s="23"/>
      <c r="I126" s="39"/>
    </row>
    <row r="127" spans="1:9" s="18" customFormat="1" ht="19.5">
      <c r="A127" s="25"/>
      <c r="B127" s="26"/>
      <c r="C127" s="26"/>
      <c r="D127" s="26"/>
      <c r="E127" s="26"/>
      <c r="F127" s="26"/>
      <c r="I127" s="37"/>
    </row>
    <row r="128" spans="1:9" s="20" customFormat="1" ht="14.25">
      <c r="A128" s="134" t="s">
        <v>26</v>
      </c>
      <c r="B128" s="134"/>
      <c r="C128" s="134"/>
      <c r="D128" s="134"/>
      <c r="I128" s="38"/>
    </row>
    <row r="129" s="20" customFormat="1" ht="12.75">
      <c r="I129" s="38"/>
    </row>
    <row r="130" spans="1:9" s="20" customFormat="1" ht="12.75">
      <c r="A130" s="19" t="s">
        <v>27</v>
      </c>
      <c r="I130" s="38"/>
    </row>
    <row r="131" s="20" customFormat="1" ht="12.75">
      <c r="I131" s="38"/>
    </row>
    <row r="132" s="20" customFormat="1" ht="12.75">
      <c r="I132" s="38"/>
    </row>
    <row r="133" s="20" customFormat="1" ht="12.75">
      <c r="I133" s="38"/>
    </row>
    <row r="134" s="20" customFormat="1" ht="12.75">
      <c r="I134" s="38"/>
    </row>
    <row r="135" s="20" customFormat="1" ht="12.75">
      <c r="I135" s="38"/>
    </row>
    <row r="136" s="20" customFormat="1" ht="12.75">
      <c r="I136" s="38"/>
    </row>
    <row r="137" s="20" customFormat="1" ht="12.75">
      <c r="I137" s="38"/>
    </row>
    <row r="138" s="20" customFormat="1" ht="12.75">
      <c r="I138" s="38"/>
    </row>
    <row r="139" s="20" customFormat="1" ht="12.75">
      <c r="I139" s="38"/>
    </row>
    <row r="140" s="20" customFormat="1" ht="12.75">
      <c r="I140" s="38"/>
    </row>
    <row r="141" s="20" customFormat="1" ht="12.75">
      <c r="I141" s="38"/>
    </row>
    <row r="142" s="20" customFormat="1" ht="12.75">
      <c r="I142" s="38"/>
    </row>
    <row r="143" s="20" customFormat="1" ht="12.75">
      <c r="I143" s="38"/>
    </row>
    <row r="144" s="20" customFormat="1" ht="12.75">
      <c r="I144" s="38"/>
    </row>
    <row r="145" s="20" customFormat="1" ht="12.75">
      <c r="I145" s="38"/>
    </row>
    <row r="146" s="20" customFormat="1" ht="12.75">
      <c r="I146" s="38"/>
    </row>
    <row r="147" s="20" customFormat="1" ht="12.75">
      <c r="I147" s="38"/>
    </row>
    <row r="148" s="20" customFormat="1" ht="12.75">
      <c r="I148" s="38"/>
    </row>
  </sheetData>
  <sheetProtection/>
  <mergeCells count="12">
    <mergeCell ref="A6:F6"/>
    <mergeCell ref="A1:F1"/>
    <mergeCell ref="B2:F2"/>
    <mergeCell ref="B3:F3"/>
    <mergeCell ref="B4:F4"/>
    <mergeCell ref="A5:H5"/>
    <mergeCell ref="A128:D128"/>
    <mergeCell ref="A13:F13"/>
    <mergeCell ref="A10:F10"/>
    <mergeCell ref="A7:F7"/>
    <mergeCell ref="A8:F8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5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8"/>
  <sheetViews>
    <sheetView tabSelected="1" view="pageBreakPreview" zoomScale="60" zoomScaleNormal="80" zoomScalePageLayoutView="0" workbookViewId="0" topLeftCell="A25">
      <selection activeCell="N11" sqref="N11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0" hidden="1" customWidth="1"/>
    <col min="10" max="12" width="15.375" style="1" customWidth="1"/>
    <col min="13" max="16384" width="9.125" style="1" customWidth="1"/>
  </cols>
  <sheetData>
    <row r="1" spans="1:6" ht="16.5" customHeight="1">
      <c r="A1" s="117" t="s">
        <v>173</v>
      </c>
      <c r="B1" s="117"/>
      <c r="C1" s="117"/>
      <c r="D1" s="117"/>
      <c r="E1" s="117"/>
      <c r="F1" s="117"/>
    </row>
    <row r="2" spans="1:6" ht="21.75" customHeight="1">
      <c r="A2" s="57" t="s">
        <v>152</v>
      </c>
      <c r="B2" s="119" t="s">
        <v>175</v>
      </c>
      <c r="C2" s="119"/>
      <c r="D2" s="119"/>
      <c r="E2" s="119"/>
      <c r="F2" s="119"/>
    </row>
    <row r="3" spans="2:6" ht="14.25" customHeight="1">
      <c r="B3" s="119" t="s">
        <v>0</v>
      </c>
      <c r="C3" s="119"/>
      <c r="D3" s="119"/>
      <c r="E3" s="119"/>
      <c r="F3" s="119"/>
    </row>
    <row r="4" spans="2:6" ht="14.25" customHeight="1">
      <c r="B4" s="119" t="s">
        <v>174</v>
      </c>
      <c r="C4" s="119"/>
      <c r="D4" s="119"/>
      <c r="E4" s="119"/>
      <c r="F4" s="119"/>
    </row>
    <row r="5" spans="1:8" s="40" customFormat="1" ht="39.75" customHeight="1">
      <c r="A5" s="120"/>
      <c r="B5" s="121"/>
      <c r="C5" s="121"/>
      <c r="D5" s="121"/>
      <c r="E5" s="121"/>
      <c r="F5" s="121"/>
      <c r="G5" s="121"/>
      <c r="H5" s="121"/>
    </row>
    <row r="6" spans="1:6" s="40" customFormat="1" ht="33" customHeight="1">
      <c r="A6" s="122" t="s">
        <v>153</v>
      </c>
      <c r="B6" s="123"/>
      <c r="C6" s="123"/>
      <c r="D6" s="123"/>
      <c r="E6" s="123"/>
      <c r="F6" s="123"/>
    </row>
    <row r="7" spans="1:9" s="2" customFormat="1" ht="22.5" customHeight="1">
      <c r="A7" s="124" t="s">
        <v>1</v>
      </c>
      <c r="B7" s="124"/>
      <c r="C7" s="124"/>
      <c r="D7" s="124"/>
      <c r="E7" s="125"/>
      <c r="F7" s="125"/>
      <c r="I7" s="31"/>
    </row>
    <row r="8" spans="1:9" s="3" customFormat="1" ht="18.75" customHeight="1">
      <c r="A8" s="124" t="s">
        <v>154</v>
      </c>
      <c r="B8" s="124"/>
      <c r="C8" s="124"/>
      <c r="D8" s="124"/>
      <c r="E8" s="125"/>
      <c r="F8" s="125"/>
      <c r="I8" s="32"/>
    </row>
    <row r="9" spans="1:9" s="4" customFormat="1" ht="17.25" customHeight="1">
      <c r="A9" s="126" t="s">
        <v>28</v>
      </c>
      <c r="B9" s="126"/>
      <c r="C9" s="126"/>
      <c r="D9" s="126"/>
      <c r="E9" s="127"/>
      <c r="F9" s="127"/>
      <c r="I9" s="33"/>
    </row>
    <row r="10" spans="1:9" s="3" customFormat="1" ht="30" customHeight="1" thickBot="1">
      <c r="A10" s="128" t="s">
        <v>52</v>
      </c>
      <c r="B10" s="128"/>
      <c r="C10" s="128"/>
      <c r="D10" s="128"/>
      <c r="E10" s="129"/>
      <c r="F10" s="129"/>
      <c r="I10" s="32"/>
    </row>
    <row r="11" spans="1:9" s="9" customFormat="1" ht="139.5" customHeight="1" thickBot="1">
      <c r="A11" s="5" t="s">
        <v>2</v>
      </c>
      <c r="B11" s="6" t="s">
        <v>3</v>
      </c>
      <c r="C11" s="7" t="s">
        <v>155</v>
      </c>
      <c r="D11" s="7" t="s">
        <v>31</v>
      </c>
      <c r="E11" s="7" t="s">
        <v>4</v>
      </c>
      <c r="F11" s="8" t="s">
        <v>5</v>
      </c>
      <c r="I11" s="34"/>
    </row>
    <row r="12" spans="1:9" s="10" customFormat="1" ht="12.75">
      <c r="A12" s="94">
        <v>1</v>
      </c>
      <c r="B12" s="95">
        <v>2</v>
      </c>
      <c r="C12" s="95">
        <v>3</v>
      </c>
      <c r="D12" s="96">
        <v>4</v>
      </c>
      <c r="E12" s="98">
        <v>5</v>
      </c>
      <c r="F12" s="99">
        <v>6</v>
      </c>
      <c r="I12" s="35"/>
    </row>
    <row r="13" spans="1:9" s="10" customFormat="1" ht="49.5" customHeight="1">
      <c r="A13" s="130" t="s">
        <v>6</v>
      </c>
      <c r="B13" s="131"/>
      <c r="C13" s="131"/>
      <c r="D13" s="131"/>
      <c r="E13" s="132"/>
      <c r="F13" s="133"/>
      <c r="I13" s="35"/>
    </row>
    <row r="14" spans="1:10" s="9" customFormat="1" ht="15">
      <c r="A14" s="102" t="s">
        <v>72</v>
      </c>
      <c r="B14" s="87" t="s">
        <v>7</v>
      </c>
      <c r="C14" s="70" t="s">
        <v>167</v>
      </c>
      <c r="D14" s="69">
        <f>E14*G14</f>
        <v>245258.5</v>
      </c>
      <c r="E14" s="70">
        <f>F14*12</f>
        <v>40.32</v>
      </c>
      <c r="F14" s="70">
        <f>F24+F26</f>
        <v>3.36</v>
      </c>
      <c r="G14" s="68">
        <v>6082.8</v>
      </c>
      <c r="H14" s="9">
        <f>1.07</f>
        <v>1.07</v>
      </c>
      <c r="I14" s="34">
        <v>2.24</v>
      </c>
      <c r="J14" s="9">
        <v>7184</v>
      </c>
    </row>
    <row r="15" spans="1:9" s="29" customFormat="1" ht="30" customHeight="1">
      <c r="A15" s="103" t="s">
        <v>54</v>
      </c>
      <c r="B15" s="45" t="s">
        <v>55</v>
      </c>
      <c r="C15" s="59"/>
      <c r="D15" s="58"/>
      <c r="E15" s="59"/>
      <c r="F15" s="59"/>
      <c r="I15" s="36"/>
    </row>
    <row r="16" spans="1:9" s="29" customFormat="1" ht="18" customHeight="1">
      <c r="A16" s="103" t="s">
        <v>56</v>
      </c>
      <c r="B16" s="45" t="s">
        <v>55</v>
      </c>
      <c r="C16" s="59"/>
      <c r="D16" s="58"/>
      <c r="E16" s="59"/>
      <c r="F16" s="59"/>
      <c r="I16" s="36"/>
    </row>
    <row r="17" spans="1:9" s="29" customFormat="1" ht="111" customHeight="1">
      <c r="A17" s="103" t="s">
        <v>73</v>
      </c>
      <c r="B17" s="45" t="s">
        <v>19</v>
      </c>
      <c r="C17" s="59"/>
      <c r="D17" s="58"/>
      <c r="E17" s="59"/>
      <c r="F17" s="59"/>
      <c r="I17" s="36"/>
    </row>
    <row r="18" spans="1:9" s="29" customFormat="1" ht="24.75" customHeight="1">
      <c r="A18" s="103" t="s">
        <v>74</v>
      </c>
      <c r="B18" s="45" t="s">
        <v>55</v>
      </c>
      <c r="C18" s="59"/>
      <c r="D18" s="58"/>
      <c r="E18" s="59"/>
      <c r="F18" s="59"/>
      <c r="I18" s="36"/>
    </row>
    <row r="19" spans="1:9" s="29" customFormat="1" ht="15.75" customHeight="1">
      <c r="A19" s="103" t="s">
        <v>75</v>
      </c>
      <c r="B19" s="45" t="s">
        <v>55</v>
      </c>
      <c r="C19" s="59"/>
      <c r="D19" s="58"/>
      <c r="E19" s="59"/>
      <c r="F19" s="59"/>
      <c r="I19" s="36"/>
    </row>
    <row r="20" spans="1:9" s="29" customFormat="1" ht="25.5">
      <c r="A20" s="103" t="s">
        <v>76</v>
      </c>
      <c r="B20" s="45" t="s">
        <v>10</v>
      </c>
      <c r="C20" s="59"/>
      <c r="D20" s="58"/>
      <c r="E20" s="59"/>
      <c r="F20" s="59"/>
      <c r="I20" s="36"/>
    </row>
    <row r="21" spans="1:9" s="29" customFormat="1" ht="16.5" customHeight="1">
      <c r="A21" s="103" t="s">
        <v>77</v>
      </c>
      <c r="B21" s="45" t="s">
        <v>12</v>
      </c>
      <c r="C21" s="59"/>
      <c r="D21" s="58"/>
      <c r="E21" s="59"/>
      <c r="F21" s="59"/>
      <c r="I21" s="36"/>
    </row>
    <row r="22" spans="1:9" s="29" customFormat="1" ht="17.25" customHeight="1">
      <c r="A22" s="103" t="s">
        <v>78</v>
      </c>
      <c r="B22" s="45" t="s">
        <v>55</v>
      </c>
      <c r="C22" s="59"/>
      <c r="D22" s="58"/>
      <c r="E22" s="59"/>
      <c r="F22" s="59"/>
      <c r="I22" s="36"/>
    </row>
    <row r="23" spans="1:9" s="29" customFormat="1" ht="20.25" customHeight="1">
      <c r="A23" s="103" t="s">
        <v>79</v>
      </c>
      <c r="B23" s="45" t="s">
        <v>14</v>
      </c>
      <c r="C23" s="59"/>
      <c r="D23" s="58"/>
      <c r="E23" s="59"/>
      <c r="F23" s="59"/>
      <c r="I23" s="36"/>
    </row>
    <row r="24" spans="1:9" s="29" customFormat="1" ht="15">
      <c r="A24" s="61" t="s">
        <v>30</v>
      </c>
      <c r="B24" s="62"/>
      <c r="C24" s="59"/>
      <c r="D24" s="58"/>
      <c r="E24" s="59"/>
      <c r="F24" s="70">
        <v>3.24</v>
      </c>
      <c r="I24" s="36"/>
    </row>
    <row r="25" spans="1:9" s="29" customFormat="1" ht="12.75">
      <c r="A25" s="63" t="s">
        <v>67</v>
      </c>
      <c r="B25" s="62" t="s">
        <v>55</v>
      </c>
      <c r="C25" s="59"/>
      <c r="D25" s="58"/>
      <c r="E25" s="59"/>
      <c r="F25" s="59">
        <v>0.12</v>
      </c>
      <c r="I25" s="36"/>
    </row>
    <row r="26" spans="1:9" s="29" customFormat="1" ht="15">
      <c r="A26" s="61" t="s">
        <v>30</v>
      </c>
      <c r="B26" s="62"/>
      <c r="C26" s="59"/>
      <c r="D26" s="58"/>
      <c r="E26" s="59"/>
      <c r="F26" s="70">
        <f>F25</f>
        <v>0.12</v>
      </c>
      <c r="I26" s="36"/>
    </row>
    <row r="27" spans="1:9" s="9" customFormat="1" ht="30">
      <c r="A27" s="102" t="s">
        <v>8</v>
      </c>
      <c r="B27" s="104" t="s">
        <v>9</v>
      </c>
      <c r="C27" s="42" t="s">
        <v>168</v>
      </c>
      <c r="D27" s="72">
        <f>E27*G27</f>
        <v>199272.53</v>
      </c>
      <c r="E27" s="42">
        <f>F27*12</f>
        <v>32.76</v>
      </c>
      <c r="F27" s="42">
        <v>2.73</v>
      </c>
      <c r="G27" s="9">
        <v>6082.8</v>
      </c>
      <c r="H27" s="9">
        <v>1.07</v>
      </c>
      <c r="I27" s="34">
        <v>1.96</v>
      </c>
    </row>
    <row r="28" spans="1:9" s="29" customFormat="1" ht="18.75" customHeight="1">
      <c r="A28" s="103" t="s">
        <v>80</v>
      </c>
      <c r="B28" s="45" t="s">
        <v>9</v>
      </c>
      <c r="C28" s="45"/>
      <c r="D28" s="46"/>
      <c r="E28" s="45"/>
      <c r="F28" s="45"/>
      <c r="I28" s="36"/>
    </row>
    <row r="29" spans="1:9" s="29" customFormat="1" ht="21" customHeight="1">
      <c r="A29" s="103" t="s">
        <v>81</v>
      </c>
      <c r="B29" s="45" t="s">
        <v>82</v>
      </c>
      <c r="C29" s="45"/>
      <c r="D29" s="46"/>
      <c r="E29" s="45"/>
      <c r="F29" s="45"/>
      <c r="I29" s="36"/>
    </row>
    <row r="30" spans="1:9" s="29" customFormat="1" ht="20.25" customHeight="1">
      <c r="A30" s="103" t="s">
        <v>83</v>
      </c>
      <c r="B30" s="45" t="s">
        <v>84</v>
      </c>
      <c r="C30" s="45"/>
      <c r="D30" s="46"/>
      <c r="E30" s="45"/>
      <c r="F30" s="45"/>
      <c r="I30" s="36"/>
    </row>
    <row r="31" spans="1:9" s="29" customFormat="1" ht="17.25" customHeight="1">
      <c r="A31" s="103" t="s">
        <v>57</v>
      </c>
      <c r="B31" s="45" t="s">
        <v>9</v>
      </c>
      <c r="C31" s="45"/>
      <c r="D31" s="46"/>
      <c r="E31" s="45"/>
      <c r="F31" s="45"/>
      <c r="I31" s="36"/>
    </row>
    <row r="32" spans="1:9" s="29" customFormat="1" ht="25.5">
      <c r="A32" s="103" t="s">
        <v>58</v>
      </c>
      <c r="B32" s="45" t="s">
        <v>10</v>
      </c>
      <c r="C32" s="45"/>
      <c r="D32" s="46"/>
      <c r="E32" s="45"/>
      <c r="F32" s="45"/>
      <c r="I32" s="36"/>
    </row>
    <row r="33" spans="1:9" s="29" customFormat="1" ht="19.5" customHeight="1">
      <c r="A33" s="103" t="s">
        <v>59</v>
      </c>
      <c r="B33" s="45" t="s">
        <v>9</v>
      </c>
      <c r="C33" s="45"/>
      <c r="D33" s="46"/>
      <c r="E33" s="45"/>
      <c r="F33" s="45"/>
      <c r="I33" s="36"/>
    </row>
    <row r="34" spans="1:9" s="29" customFormat="1" ht="19.5" customHeight="1">
      <c r="A34" s="103" t="s">
        <v>60</v>
      </c>
      <c r="B34" s="45" t="s">
        <v>9</v>
      </c>
      <c r="C34" s="45"/>
      <c r="D34" s="46"/>
      <c r="E34" s="45"/>
      <c r="F34" s="45"/>
      <c r="I34" s="36"/>
    </row>
    <row r="35" spans="1:9" s="29" customFormat="1" ht="25.5">
      <c r="A35" s="103" t="s">
        <v>61</v>
      </c>
      <c r="B35" s="45" t="s">
        <v>62</v>
      </c>
      <c r="C35" s="45"/>
      <c r="D35" s="46"/>
      <c r="E35" s="45"/>
      <c r="F35" s="45"/>
      <c r="I35" s="36"/>
    </row>
    <row r="36" spans="1:9" s="29" customFormat="1" ht="31.5" customHeight="1">
      <c r="A36" s="103" t="s">
        <v>85</v>
      </c>
      <c r="B36" s="45" t="s">
        <v>10</v>
      </c>
      <c r="C36" s="45"/>
      <c r="D36" s="46"/>
      <c r="E36" s="45"/>
      <c r="F36" s="45"/>
      <c r="I36" s="36"/>
    </row>
    <row r="37" spans="1:9" s="29" customFormat="1" ht="33.75" customHeight="1">
      <c r="A37" s="103" t="s">
        <v>86</v>
      </c>
      <c r="B37" s="45" t="s">
        <v>9</v>
      </c>
      <c r="C37" s="45"/>
      <c r="D37" s="46"/>
      <c r="E37" s="45"/>
      <c r="F37" s="45"/>
      <c r="I37" s="36"/>
    </row>
    <row r="38" spans="1:10" s="12" customFormat="1" ht="23.25" customHeight="1">
      <c r="A38" s="86" t="s">
        <v>11</v>
      </c>
      <c r="B38" s="87" t="s">
        <v>12</v>
      </c>
      <c r="C38" s="42" t="s">
        <v>167</v>
      </c>
      <c r="D38" s="72">
        <f>E38*G38</f>
        <v>60584.69</v>
      </c>
      <c r="E38" s="42">
        <f>F38*12</f>
        <v>9.96</v>
      </c>
      <c r="F38" s="42">
        <v>0.83</v>
      </c>
      <c r="G38" s="68">
        <v>6082.8</v>
      </c>
      <c r="H38" s="9">
        <v>1.07</v>
      </c>
      <c r="I38" s="34">
        <v>0.6</v>
      </c>
      <c r="J38" s="12">
        <v>7184</v>
      </c>
    </row>
    <row r="39" spans="1:10" s="9" customFormat="1" ht="21" customHeight="1">
      <c r="A39" s="86" t="s">
        <v>87</v>
      </c>
      <c r="B39" s="87" t="s">
        <v>13</v>
      </c>
      <c r="C39" s="42" t="s">
        <v>167</v>
      </c>
      <c r="D39" s="72">
        <f>E39*G39</f>
        <v>197082.72</v>
      </c>
      <c r="E39" s="42">
        <f>F39*12</f>
        <v>32.4</v>
      </c>
      <c r="F39" s="42">
        <v>2.7</v>
      </c>
      <c r="G39" s="68">
        <v>6082.8</v>
      </c>
      <c r="H39" s="9">
        <v>1.07</v>
      </c>
      <c r="I39" s="34">
        <v>1.94</v>
      </c>
      <c r="J39" s="12">
        <v>7184</v>
      </c>
    </row>
    <row r="40" spans="1:9" s="9" customFormat="1" ht="21.75" customHeight="1">
      <c r="A40" s="86" t="s">
        <v>88</v>
      </c>
      <c r="B40" s="87" t="s">
        <v>9</v>
      </c>
      <c r="C40" s="42" t="s">
        <v>157</v>
      </c>
      <c r="D40" s="72">
        <f>E40*G40</f>
        <v>126278.93</v>
      </c>
      <c r="E40" s="42">
        <f>F40*12</f>
        <v>20.76</v>
      </c>
      <c r="F40" s="42">
        <v>1.73</v>
      </c>
      <c r="G40" s="9">
        <v>6082.8</v>
      </c>
      <c r="H40" s="9">
        <v>1.07</v>
      </c>
      <c r="I40" s="34">
        <v>1.24</v>
      </c>
    </row>
    <row r="41" spans="1:10" s="64" customFormat="1" ht="45">
      <c r="A41" s="86" t="s">
        <v>89</v>
      </c>
      <c r="B41" s="87" t="s">
        <v>14</v>
      </c>
      <c r="C41" s="70" t="s">
        <v>157</v>
      </c>
      <c r="D41" s="69">
        <f>3407.5*1.105*3*1.1</f>
        <v>12425.45</v>
      </c>
      <c r="E41" s="70">
        <f>D41/G41</f>
        <v>2.04</v>
      </c>
      <c r="F41" s="70">
        <f>E41/12</f>
        <v>0.17</v>
      </c>
      <c r="G41" s="9">
        <v>6082.8</v>
      </c>
      <c r="I41" s="34"/>
      <c r="J41" s="65"/>
    </row>
    <row r="42" spans="1:9" s="9" customFormat="1" ht="19.5" customHeight="1">
      <c r="A42" s="86" t="s">
        <v>90</v>
      </c>
      <c r="B42" s="87" t="s">
        <v>9</v>
      </c>
      <c r="C42" s="42" t="s">
        <v>187</v>
      </c>
      <c r="D42" s="72">
        <f>E42*G42</f>
        <v>144527.33</v>
      </c>
      <c r="E42" s="42">
        <f>F42*12</f>
        <v>23.76</v>
      </c>
      <c r="F42" s="42">
        <v>1.98</v>
      </c>
      <c r="G42" s="9">
        <v>6082.8</v>
      </c>
      <c r="H42" s="9">
        <v>1.07</v>
      </c>
      <c r="I42" s="34">
        <v>1.43</v>
      </c>
    </row>
    <row r="43" spans="1:9" s="9" customFormat="1" ht="19.5" customHeight="1">
      <c r="A43" s="103" t="s">
        <v>91</v>
      </c>
      <c r="B43" s="45" t="s">
        <v>19</v>
      </c>
      <c r="C43" s="42"/>
      <c r="D43" s="72"/>
      <c r="E43" s="42"/>
      <c r="F43" s="42"/>
      <c r="I43" s="34"/>
    </row>
    <row r="44" spans="1:9" s="9" customFormat="1" ht="21.75" customHeight="1">
      <c r="A44" s="103" t="s">
        <v>92</v>
      </c>
      <c r="B44" s="45" t="s">
        <v>14</v>
      </c>
      <c r="C44" s="42"/>
      <c r="D44" s="72"/>
      <c r="E44" s="42"/>
      <c r="F44" s="42"/>
      <c r="I44" s="34"/>
    </row>
    <row r="45" spans="1:9" s="9" customFormat="1" ht="24.75" customHeight="1">
      <c r="A45" s="103" t="s">
        <v>93</v>
      </c>
      <c r="B45" s="45" t="s">
        <v>94</v>
      </c>
      <c r="C45" s="42"/>
      <c r="D45" s="72"/>
      <c r="E45" s="42"/>
      <c r="F45" s="42"/>
      <c r="I45" s="34"/>
    </row>
    <row r="46" spans="1:9" s="9" customFormat="1" ht="19.5" customHeight="1">
      <c r="A46" s="103" t="s">
        <v>95</v>
      </c>
      <c r="B46" s="45" t="s">
        <v>96</v>
      </c>
      <c r="C46" s="42"/>
      <c r="D46" s="72"/>
      <c r="E46" s="42"/>
      <c r="F46" s="42"/>
      <c r="I46" s="34"/>
    </row>
    <row r="47" spans="1:9" s="9" customFormat="1" ht="24.75" customHeight="1">
      <c r="A47" s="103" t="s">
        <v>97</v>
      </c>
      <c r="B47" s="45" t="s">
        <v>94</v>
      </c>
      <c r="C47" s="42"/>
      <c r="D47" s="72"/>
      <c r="E47" s="42"/>
      <c r="F47" s="42"/>
      <c r="I47" s="34"/>
    </row>
    <row r="48" spans="1:9" s="9" customFormat="1" ht="28.5">
      <c r="A48" s="86" t="s">
        <v>98</v>
      </c>
      <c r="B48" s="105" t="s">
        <v>29</v>
      </c>
      <c r="C48" s="42" t="s">
        <v>158</v>
      </c>
      <c r="D48" s="72">
        <f>E48*G48</f>
        <v>313142.54</v>
      </c>
      <c r="E48" s="42">
        <f>F48*12</f>
        <v>51.48</v>
      </c>
      <c r="F48" s="42">
        <v>4.29</v>
      </c>
      <c r="G48" s="9">
        <v>6082.8</v>
      </c>
      <c r="H48" s="9">
        <v>1.07</v>
      </c>
      <c r="I48" s="34">
        <v>3.07</v>
      </c>
    </row>
    <row r="49" spans="1:9" s="9" customFormat="1" ht="30" customHeight="1">
      <c r="A49" s="88" t="s">
        <v>99</v>
      </c>
      <c r="B49" s="106" t="s">
        <v>29</v>
      </c>
      <c r="C49" s="42"/>
      <c r="D49" s="72"/>
      <c r="E49" s="42"/>
      <c r="F49" s="42"/>
      <c r="I49" s="34"/>
    </row>
    <row r="50" spans="1:9" s="9" customFormat="1" ht="23.25" customHeight="1">
      <c r="A50" s="88" t="s">
        <v>100</v>
      </c>
      <c r="B50" s="106" t="s">
        <v>101</v>
      </c>
      <c r="C50" s="42"/>
      <c r="D50" s="72"/>
      <c r="E50" s="42"/>
      <c r="F50" s="42"/>
      <c r="I50" s="34"/>
    </row>
    <row r="51" spans="1:9" s="9" customFormat="1" ht="24.75" customHeight="1">
      <c r="A51" s="88" t="s">
        <v>102</v>
      </c>
      <c r="B51" s="106" t="s">
        <v>55</v>
      </c>
      <c r="C51" s="42"/>
      <c r="D51" s="72"/>
      <c r="E51" s="42"/>
      <c r="F51" s="42"/>
      <c r="I51" s="34"/>
    </row>
    <row r="52" spans="1:9" s="9" customFormat="1" ht="33.75" customHeight="1">
      <c r="A52" s="88" t="s">
        <v>103</v>
      </c>
      <c r="B52" s="106" t="s">
        <v>14</v>
      </c>
      <c r="C52" s="42"/>
      <c r="D52" s="72"/>
      <c r="E52" s="42"/>
      <c r="F52" s="42"/>
      <c r="I52" s="34"/>
    </row>
    <row r="53" spans="1:9" s="9" customFormat="1" ht="27" customHeight="1">
      <c r="A53" s="86" t="s">
        <v>156</v>
      </c>
      <c r="B53" s="105" t="s">
        <v>14</v>
      </c>
      <c r="C53" s="42" t="s">
        <v>158</v>
      </c>
      <c r="D53" s="72">
        <f>1000*3</f>
        <v>3000</v>
      </c>
      <c r="E53" s="42">
        <f>D53/G53</f>
        <v>0.49</v>
      </c>
      <c r="F53" s="42">
        <f>E53/12</f>
        <v>0.04</v>
      </c>
      <c r="G53" s="9">
        <v>6082.8</v>
      </c>
      <c r="I53" s="34"/>
    </row>
    <row r="54" spans="1:9" s="10" customFormat="1" ht="30">
      <c r="A54" s="86" t="s">
        <v>104</v>
      </c>
      <c r="B54" s="87" t="s">
        <v>7</v>
      </c>
      <c r="C54" s="44" t="s">
        <v>161</v>
      </c>
      <c r="D54" s="72">
        <v>2246.78</v>
      </c>
      <c r="E54" s="42">
        <f>D54/G54</f>
        <v>0.37</v>
      </c>
      <c r="F54" s="42">
        <f>E54/12</f>
        <v>0.03</v>
      </c>
      <c r="G54" s="9">
        <v>6082.8</v>
      </c>
      <c r="H54" s="9">
        <v>1.07</v>
      </c>
      <c r="I54" s="34">
        <v>0.02</v>
      </c>
    </row>
    <row r="55" spans="1:10" s="10" customFormat="1" ht="45">
      <c r="A55" s="86" t="s">
        <v>159</v>
      </c>
      <c r="B55" s="87" t="s">
        <v>7</v>
      </c>
      <c r="C55" s="69" t="s">
        <v>160</v>
      </c>
      <c r="D55" s="72">
        <f>18723.21*G55/J55</f>
        <v>15853.22</v>
      </c>
      <c r="E55" s="42">
        <f>D55/G55</f>
        <v>2.61</v>
      </c>
      <c r="F55" s="42">
        <f>E55/12</f>
        <v>0.22</v>
      </c>
      <c r="G55" s="68">
        <v>6082.8</v>
      </c>
      <c r="H55" s="9">
        <v>1.07</v>
      </c>
      <c r="I55" s="34">
        <v>0.04</v>
      </c>
      <c r="J55" s="10">
        <v>7184</v>
      </c>
    </row>
    <row r="56" spans="1:9" s="10" customFormat="1" ht="25.5" customHeight="1">
      <c r="A56" s="86" t="s">
        <v>172</v>
      </c>
      <c r="B56" s="87" t="s">
        <v>49</v>
      </c>
      <c r="C56" s="44" t="s">
        <v>161</v>
      </c>
      <c r="D56" s="72">
        <v>15588.01</v>
      </c>
      <c r="E56" s="42">
        <f>D56/G56</f>
        <v>2.56</v>
      </c>
      <c r="F56" s="42">
        <f>E56/12</f>
        <v>0.21</v>
      </c>
      <c r="G56" s="68">
        <v>6082.8</v>
      </c>
      <c r="H56" s="9">
        <v>1.07</v>
      </c>
      <c r="I56" s="34">
        <v>0.12</v>
      </c>
    </row>
    <row r="57" spans="1:10" s="10" customFormat="1" ht="22.5" customHeight="1">
      <c r="A57" s="85" t="s">
        <v>162</v>
      </c>
      <c r="B57" s="44" t="s">
        <v>49</v>
      </c>
      <c r="C57" s="44" t="s">
        <v>161</v>
      </c>
      <c r="D57" s="72">
        <f>15193.15*G57/J57</f>
        <v>12864.27</v>
      </c>
      <c r="E57" s="42">
        <f>D57/G57</f>
        <v>2.11</v>
      </c>
      <c r="F57" s="42">
        <f>E57/12</f>
        <v>0.18</v>
      </c>
      <c r="G57" s="68">
        <v>6082.8</v>
      </c>
      <c r="H57" s="9">
        <v>1.07</v>
      </c>
      <c r="I57" s="34">
        <v>0.04</v>
      </c>
      <c r="J57" s="10">
        <v>7184</v>
      </c>
    </row>
    <row r="58" spans="1:9" s="10" customFormat="1" ht="30">
      <c r="A58" s="86" t="s">
        <v>20</v>
      </c>
      <c r="B58" s="87"/>
      <c r="C58" s="44" t="s">
        <v>188</v>
      </c>
      <c r="D58" s="72">
        <f>E58*G58</f>
        <v>14598.72</v>
      </c>
      <c r="E58" s="42">
        <f>F58*12</f>
        <v>2.4</v>
      </c>
      <c r="F58" s="42">
        <v>0.2</v>
      </c>
      <c r="G58" s="9">
        <v>6082.8</v>
      </c>
      <c r="H58" s="9">
        <v>1.07</v>
      </c>
      <c r="I58" s="34">
        <v>0.14</v>
      </c>
    </row>
    <row r="59" spans="1:9" s="10" customFormat="1" ht="30" customHeight="1">
      <c r="A59" s="88" t="s">
        <v>105</v>
      </c>
      <c r="B59" s="89" t="s">
        <v>68</v>
      </c>
      <c r="C59" s="44"/>
      <c r="D59" s="72"/>
      <c r="E59" s="42"/>
      <c r="F59" s="42"/>
      <c r="G59" s="9"/>
      <c r="H59" s="9"/>
      <c r="I59" s="34"/>
    </row>
    <row r="60" spans="1:9" s="10" customFormat="1" ht="21.75" customHeight="1">
      <c r="A60" s="88" t="s">
        <v>106</v>
      </c>
      <c r="B60" s="89" t="s">
        <v>68</v>
      </c>
      <c r="C60" s="44"/>
      <c r="D60" s="72"/>
      <c r="E60" s="42"/>
      <c r="F60" s="42"/>
      <c r="G60" s="9"/>
      <c r="H60" s="9"/>
      <c r="I60" s="34"/>
    </row>
    <row r="61" spans="1:9" s="10" customFormat="1" ht="24.75" customHeight="1">
      <c r="A61" s="88" t="s">
        <v>107</v>
      </c>
      <c r="B61" s="89" t="s">
        <v>55</v>
      </c>
      <c r="C61" s="44"/>
      <c r="D61" s="72"/>
      <c r="E61" s="42"/>
      <c r="F61" s="42"/>
      <c r="G61" s="9"/>
      <c r="H61" s="9"/>
      <c r="I61" s="34"/>
    </row>
    <row r="62" spans="1:9" s="10" customFormat="1" ht="19.5" customHeight="1">
      <c r="A62" s="88" t="s">
        <v>108</v>
      </c>
      <c r="B62" s="89" t="s">
        <v>68</v>
      </c>
      <c r="C62" s="44"/>
      <c r="D62" s="72"/>
      <c r="E62" s="42"/>
      <c r="F62" s="42"/>
      <c r="G62" s="9"/>
      <c r="H62" s="9"/>
      <c r="I62" s="34"/>
    </row>
    <row r="63" spans="1:9" s="10" customFormat="1" ht="31.5" customHeight="1">
      <c r="A63" s="88" t="s">
        <v>109</v>
      </c>
      <c r="B63" s="89" t="s">
        <v>68</v>
      </c>
      <c r="C63" s="44"/>
      <c r="D63" s="72"/>
      <c r="E63" s="42"/>
      <c r="F63" s="42"/>
      <c r="G63" s="9"/>
      <c r="H63" s="9"/>
      <c r="I63" s="34"/>
    </row>
    <row r="64" spans="1:9" s="10" customFormat="1" ht="15">
      <c r="A64" s="88" t="s">
        <v>110</v>
      </c>
      <c r="B64" s="89" t="s">
        <v>68</v>
      </c>
      <c r="C64" s="44"/>
      <c r="D64" s="72"/>
      <c r="E64" s="42"/>
      <c r="F64" s="42"/>
      <c r="G64" s="9"/>
      <c r="H64" s="9"/>
      <c r="I64" s="34"/>
    </row>
    <row r="65" spans="1:9" s="10" customFormat="1" ht="33.75" customHeight="1">
      <c r="A65" s="88" t="s">
        <v>111</v>
      </c>
      <c r="B65" s="89" t="s">
        <v>68</v>
      </c>
      <c r="C65" s="44"/>
      <c r="D65" s="72"/>
      <c r="E65" s="42"/>
      <c r="F65" s="42"/>
      <c r="G65" s="9"/>
      <c r="H65" s="9"/>
      <c r="I65" s="34"/>
    </row>
    <row r="66" spans="1:9" s="10" customFormat="1" ht="21.75" customHeight="1">
      <c r="A66" s="88" t="s">
        <v>112</v>
      </c>
      <c r="B66" s="89" t="s">
        <v>68</v>
      </c>
      <c r="C66" s="44"/>
      <c r="D66" s="72"/>
      <c r="E66" s="42"/>
      <c r="F66" s="42"/>
      <c r="G66" s="9"/>
      <c r="H66" s="9"/>
      <c r="I66" s="34"/>
    </row>
    <row r="67" spans="1:9" s="10" customFormat="1" ht="25.5" customHeight="1">
      <c r="A67" s="88" t="s">
        <v>113</v>
      </c>
      <c r="B67" s="89" t="s">
        <v>68</v>
      </c>
      <c r="C67" s="44"/>
      <c r="D67" s="72"/>
      <c r="E67" s="42"/>
      <c r="F67" s="42"/>
      <c r="G67" s="9"/>
      <c r="H67" s="9"/>
      <c r="I67" s="34"/>
    </row>
    <row r="68" spans="1:10" s="9" customFormat="1" ht="21.75" customHeight="1">
      <c r="A68" s="85" t="s">
        <v>22</v>
      </c>
      <c r="B68" s="44" t="s">
        <v>23</v>
      </c>
      <c r="C68" s="44" t="s">
        <v>189</v>
      </c>
      <c r="D68" s="72">
        <f>E68*G68</f>
        <v>5109.55</v>
      </c>
      <c r="E68" s="42">
        <f>F68*12</f>
        <v>0.84</v>
      </c>
      <c r="F68" s="42">
        <v>0.07</v>
      </c>
      <c r="G68" s="9">
        <v>6082.8</v>
      </c>
      <c r="H68" s="9">
        <v>1.07</v>
      </c>
      <c r="I68" s="34">
        <v>0.03</v>
      </c>
      <c r="J68" s="9">
        <v>7184</v>
      </c>
    </row>
    <row r="69" spans="1:10" s="9" customFormat="1" ht="21" customHeight="1">
      <c r="A69" s="85" t="s">
        <v>24</v>
      </c>
      <c r="B69" s="49" t="s">
        <v>25</v>
      </c>
      <c r="C69" s="49" t="s">
        <v>189</v>
      </c>
      <c r="D69" s="72">
        <f>3793.42*G69/J69</f>
        <v>3211.95</v>
      </c>
      <c r="E69" s="42">
        <f>D69/G69</f>
        <v>0.53</v>
      </c>
      <c r="F69" s="42">
        <v>0.04</v>
      </c>
      <c r="G69" s="9">
        <v>6082.8</v>
      </c>
      <c r="H69" s="9">
        <v>1.07</v>
      </c>
      <c r="I69" s="34">
        <v>0.02</v>
      </c>
      <c r="J69" s="9">
        <v>7184</v>
      </c>
    </row>
    <row r="70" spans="1:11" s="12" customFormat="1" ht="30">
      <c r="A70" s="86" t="s">
        <v>21</v>
      </c>
      <c r="B70" s="87"/>
      <c r="C70" s="44">
        <v>0</v>
      </c>
      <c r="D70" s="72">
        <v>0</v>
      </c>
      <c r="E70" s="42">
        <f>D70/G70</f>
        <v>0</v>
      </c>
      <c r="F70" s="42">
        <f>E70/12</f>
        <v>0</v>
      </c>
      <c r="G70" s="9">
        <v>6082.8</v>
      </c>
      <c r="H70" s="9">
        <v>1.07</v>
      </c>
      <c r="I70" s="34">
        <v>0.03</v>
      </c>
      <c r="J70" s="12">
        <v>7184</v>
      </c>
      <c r="K70" s="9"/>
    </row>
    <row r="71" spans="1:11" s="12" customFormat="1" ht="15">
      <c r="A71" s="86" t="s">
        <v>32</v>
      </c>
      <c r="B71" s="87"/>
      <c r="C71" s="42" t="s">
        <v>190</v>
      </c>
      <c r="D71" s="42">
        <f>D72+D73+D74+D75+D76+D77+D78+D79+D80+D81+D82+D83+D84+D85+D86+D87</f>
        <v>42823.84</v>
      </c>
      <c r="E71" s="42">
        <f>D71/G71</f>
        <v>7.04</v>
      </c>
      <c r="F71" s="42">
        <f>E71/12</f>
        <v>0.59</v>
      </c>
      <c r="G71" s="9">
        <v>6082.8</v>
      </c>
      <c r="H71" s="9">
        <v>1.07</v>
      </c>
      <c r="I71" s="34">
        <v>0.53</v>
      </c>
      <c r="K71" s="110"/>
    </row>
    <row r="72" spans="1:11" s="10" customFormat="1" ht="15">
      <c r="A72" s="66" t="s">
        <v>38</v>
      </c>
      <c r="B72" s="90" t="s">
        <v>14</v>
      </c>
      <c r="C72" s="52"/>
      <c r="D72" s="53">
        <f>358.41*G72/J72</f>
        <v>303.47</v>
      </c>
      <c r="E72" s="52"/>
      <c r="F72" s="52"/>
      <c r="G72" s="9">
        <v>6082.8</v>
      </c>
      <c r="H72" s="9">
        <v>1.07</v>
      </c>
      <c r="I72" s="34">
        <v>0.01</v>
      </c>
      <c r="J72" s="10">
        <v>7184</v>
      </c>
      <c r="K72" s="110"/>
    </row>
    <row r="73" spans="1:11" s="10" customFormat="1" ht="15">
      <c r="A73" s="66" t="s">
        <v>15</v>
      </c>
      <c r="B73" s="90" t="s">
        <v>19</v>
      </c>
      <c r="C73" s="52"/>
      <c r="D73" s="53">
        <f>1010.84*G73/J73</f>
        <v>855.89</v>
      </c>
      <c r="E73" s="52"/>
      <c r="F73" s="52"/>
      <c r="G73" s="9">
        <v>6082.8</v>
      </c>
      <c r="H73" s="9">
        <v>1.07</v>
      </c>
      <c r="I73" s="34">
        <v>0.01</v>
      </c>
      <c r="J73" s="10">
        <v>7184</v>
      </c>
      <c r="K73" s="110"/>
    </row>
    <row r="74" spans="1:11" s="10" customFormat="1" ht="18.75" customHeight="1">
      <c r="A74" s="66" t="s">
        <v>114</v>
      </c>
      <c r="B74" s="67" t="s">
        <v>14</v>
      </c>
      <c r="C74" s="52"/>
      <c r="D74" s="53">
        <v>1801.23</v>
      </c>
      <c r="E74" s="52"/>
      <c r="F74" s="52"/>
      <c r="G74" s="9">
        <v>6082.8</v>
      </c>
      <c r="H74" s="9"/>
      <c r="I74" s="34"/>
      <c r="K74" s="110"/>
    </row>
    <row r="75" spans="1:11" s="10" customFormat="1" ht="17.25" customHeight="1">
      <c r="A75" s="66" t="s">
        <v>44</v>
      </c>
      <c r="B75" s="90" t="s">
        <v>14</v>
      </c>
      <c r="C75" s="52"/>
      <c r="D75" s="53">
        <v>1926.34</v>
      </c>
      <c r="E75" s="52"/>
      <c r="F75" s="52"/>
      <c r="G75" s="9">
        <v>6082.8</v>
      </c>
      <c r="H75" s="9">
        <v>1.07</v>
      </c>
      <c r="I75" s="34">
        <v>0.16</v>
      </c>
      <c r="K75" s="110"/>
    </row>
    <row r="76" spans="1:11" s="10" customFormat="1" ht="21.75" customHeight="1">
      <c r="A76" s="66" t="s">
        <v>16</v>
      </c>
      <c r="B76" s="90" t="s">
        <v>14</v>
      </c>
      <c r="C76" s="52"/>
      <c r="D76" s="53">
        <v>6441.14</v>
      </c>
      <c r="E76" s="52"/>
      <c r="F76" s="52"/>
      <c r="G76" s="9">
        <v>6082.8</v>
      </c>
      <c r="H76" s="9"/>
      <c r="I76" s="34"/>
      <c r="K76" s="110"/>
    </row>
    <row r="77" spans="1:11" s="10" customFormat="1" ht="18.75" customHeight="1">
      <c r="A77" s="66" t="s">
        <v>17</v>
      </c>
      <c r="B77" s="90" t="s">
        <v>14</v>
      </c>
      <c r="C77" s="52"/>
      <c r="D77" s="53">
        <v>1010.85</v>
      </c>
      <c r="E77" s="52"/>
      <c r="F77" s="52"/>
      <c r="G77" s="9">
        <v>6082.8</v>
      </c>
      <c r="H77" s="9">
        <v>1.07</v>
      </c>
      <c r="I77" s="34">
        <v>0.02</v>
      </c>
      <c r="K77" s="110"/>
    </row>
    <row r="78" spans="1:11" s="10" customFormat="1" ht="22.5" customHeight="1">
      <c r="A78" s="66" t="s">
        <v>42</v>
      </c>
      <c r="B78" s="90" t="s">
        <v>14</v>
      </c>
      <c r="C78" s="52"/>
      <c r="D78" s="53">
        <f>963.14*G78/J78</f>
        <v>815.51</v>
      </c>
      <c r="E78" s="52"/>
      <c r="F78" s="52"/>
      <c r="G78" s="9">
        <v>6082.8</v>
      </c>
      <c r="H78" s="9">
        <v>1.07</v>
      </c>
      <c r="I78" s="34">
        <v>0.06</v>
      </c>
      <c r="J78" s="10">
        <v>7184</v>
      </c>
      <c r="K78" s="110"/>
    </row>
    <row r="79" spans="1:11" s="10" customFormat="1" ht="21.75" customHeight="1">
      <c r="A79" s="66" t="s">
        <v>43</v>
      </c>
      <c r="B79" s="90" t="s">
        <v>19</v>
      </c>
      <c r="C79" s="52"/>
      <c r="D79" s="53">
        <v>3852.7</v>
      </c>
      <c r="E79" s="52"/>
      <c r="F79" s="52"/>
      <c r="G79" s="9">
        <v>6082.8</v>
      </c>
      <c r="H79" s="9">
        <v>1.07</v>
      </c>
      <c r="I79" s="34">
        <v>0.01</v>
      </c>
      <c r="K79" s="110"/>
    </row>
    <row r="80" spans="1:11" s="10" customFormat="1" ht="27" customHeight="1">
      <c r="A80" s="66" t="s">
        <v>18</v>
      </c>
      <c r="B80" s="90" t="s">
        <v>14</v>
      </c>
      <c r="C80" s="52"/>
      <c r="D80" s="53">
        <v>5913.96</v>
      </c>
      <c r="E80" s="52"/>
      <c r="F80" s="52"/>
      <c r="G80" s="9">
        <v>6082.8</v>
      </c>
      <c r="H80" s="9">
        <v>1.07</v>
      </c>
      <c r="I80" s="34">
        <v>0.01</v>
      </c>
      <c r="K80" s="110"/>
    </row>
    <row r="81" spans="1:11" s="10" customFormat="1" ht="22.5" customHeight="1">
      <c r="A81" s="66" t="s">
        <v>64</v>
      </c>
      <c r="B81" s="90" t="s">
        <v>14</v>
      </c>
      <c r="C81" s="52"/>
      <c r="D81" s="75">
        <f>6663.12*G81/J81</f>
        <v>5641.76</v>
      </c>
      <c r="E81" s="52"/>
      <c r="F81" s="52"/>
      <c r="G81" s="9">
        <v>6082.8</v>
      </c>
      <c r="H81" s="9">
        <v>1.07</v>
      </c>
      <c r="I81" s="34">
        <v>0.04</v>
      </c>
      <c r="J81" s="10">
        <v>7184</v>
      </c>
      <c r="K81" s="110"/>
    </row>
    <row r="82" spans="1:11" s="81" customFormat="1" ht="26.25" customHeight="1">
      <c r="A82" s="66" t="s">
        <v>150</v>
      </c>
      <c r="B82" s="67" t="s">
        <v>49</v>
      </c>
      <c r="C82" s="52"/>
      <c r="D82" s="53">
        <f>3327.84*G82/J82</f>
        <v>2817.73</v>
      </c>
      <c r="E82" s="55"/>
      <c r="F82" s="55"/>
      <c r="G82" s="9">
        <v>6082.8</v>
      </c>
      <c r="H82" s="79"/>
      <c r="I82" s="80"/>
      <c r="J82" s="10">
        <v>7184</v>
      </c>
      <c r="K82" s="110"/>
    </row>
    <row r="83" spans="1:11" s="81" customFormat="1" ht="26.25" customHeight="1">
      <c r="A83" s="66" t="s">
        <v>151</v>
      </c>
      <c r="B83" s="67" t="s">
        <v>49</v>
      </c>
      <c r="C83" s="55"/>
      <c r="D83" s="76">
        <f>831.99*G83/J83</f>
        <v>704.46</v>
      </c>
      <c r="E83" s="55"/>
      <c r="F83" s="55"/>
      <c r="G83" s="9">
        <v>6082.8</v>
      </c>
      <c r="H83" s="79"/>
      <c r="I83" s="80"/>
      <c r="J83" s="10">
        <v>7184</v>
      </c>
      <c r="K83" s="110"/>
    </row>
    <row r="84" spans="1:11" s="81" customFormat="1" ht="18" customHeight="1">
      <c r="A84" s="51" t="s">
        <v>132</v>
      </c>
      <c r="B84" s="77" t="s">
        <v>49</v>
      </c>
      <c r="C84" s="52"/>
      <c r="D84" s="53">
        <v>0</v>
      </c>
      <c r="E84" s="55"/>
      <c r="F84" s="55"/>
      <c r="G84" s="9">
        <v>6082.8</v>
      </c>
      <c r="H84" s="79"/>
      <c r="I84" s="80"/>
      <c r="J84" s="10">
        <v>7184</v>
      </c>
      <c r="K84" s="110"/>
    </row>
    <row r="85" spans="1:11" s="81" customFormat="1" ht="19.5" customHeight="1">
      <c r="A85" s="51" t="s">
        <v>133</v>
      </c>
      <c r="B85" s="77" t="s">
        <v>49</v>
      </c>
      <c r="C85" s="52"/>
      <c r="D85" s="53">
        <v>0</v>
      </c>
      <c r="E85" s="55"/>
      <c r="F85" s="55"/>
      <c r="G85" s="9">
        <v>6082.8</v>
      </c>
      <c r="H85" s="79"/>
      <c r="I85" s="80"/>
      <c r="J85" s="10">
        <v>7184</v>
      </c>
      <c r="K85" s="110"/>
    </row>
    <row r="86" spans="1:11" s="81" customFormat="1" ht="19.5" customHeight="1">
      <c r="A86" s="51" t="s">
        <v>134</v>
      </c>
      <c r="B86" s="77" t="s">
        <v>49</v>
      </c>
      <c r="C86" s="52"/>
      <c r="D86" s="53">
        <v>0</v>
      </c>
      <c r="E86" s="55"/>
      <c r="F86" s="55"/>
      <c r="G86" s="9">
        <v>6082.8</v>
      </c>
      <c r="H86" s="79"/>
      <c r="I86" s="80"/>
      <c r="J86" s="10">
        <v>7184</v>
      </c>
      <c r="K86" s="110"/>
    </row>
    <row r="87" spans="1:11" s="81" customFormat="1" ht="18" customHeight="1">
      <c r="A87" s="66" t="s">
        <v>182</v>
      </c>
      <c r="B87" s="89" t="s">
        <v>14</v>
      </c>
      <c r="C87" s="55"/>
      <c r="D87" s="76">
        <f>12682.9*G87/J87</f>
        <v>10738.8</v>
      </c>
      <c r="E87" s="55"/>
      <c r="F87" s="55"/>
      <c r="G87" s="9">
        <v>6082.8</v>
      </c>
      <c r="H87" s="79"/>
      <c r="I87" s="80"/>
      <c r="J87" s="10">
        <v>7184</v>
      </c>
      <c r="K87" s="110"/>
    </row>
    <row r="88" spans="1:11" s="12" customFormat="1" ht="30">
      <c r="A88" s="86" t="s">
        <v>35</v>
      </c>
      <c r="B88" s="87"/>
      <c r="C88" s="42" t="s">
        <v>191</v>
      </c>
      <c r="D88" s="42">
        <f>SUM(D89:D92)</f>
        <v>2211.24</v>
      </c>
      <c r="E88" s="42">
        <f>D88/G88</f>
        <v>0.36</v>
      </c>
      <c r="F88" s="42">
        <f>E88/12</f>
        <v>0.03</v>
      </c>
      <c r="G88" s="9">
        <v>6082.8</v>
      </c>
      <c r="H88" s="9">
        <v>1.07</v>
      </c>
      <c r="I88" s="34">
        <v>0.05</v>
      </c>
      <c r="J88" s="12">
        <v>7184</v>
      </c>
      <c r="K88" s="110"/>
    </row>
    <row r="89" spans="1:11" s="10" customFormat="1" ht="31.5" customHeight="1">
      <c r="A89" s="66" t="s">
        <v>46</v>
      </c>
      <c r="B89" s="90" t="s">
        <v>47</v>
      </c>
      <c r="C89" s="52"/>
      <c r="D89" s="75">
        <f>1926.35*G89/J89</f>
        <v>1631.07</v>
      </c>
      <c r="E89" s="77"/>
      <c r="F89" s="77"/>
      <c r="G89" s="9">
        <v>6082.8</v>
      </c>
      <c r="H89" s="9">
        <v>1.07</v>
      </c>
      <c r="I89" s="34">
        <v>0</v>
      </c>
      <c r="J89" s="12">
        <v>7184</v>
      </c>
      <c r="K89" s="110"/>
    </row>
    <row r="90" spans="1:11" s="10" customFormat="1" ht="31.5" customHeight="1">
      <c r="A90" s="66" t="s">
        <v>115</v>
      </c>
      <c r="B90" s="67" t="s">
        <v>48</v>
      </c>
      <c r="C90" s="52"/>
      <c r="D90" s="75">
        <f>E90*G90</f>
        <v>0</v>
      </c>
      <c r="E90" s="77"/>
      <c r="F90" s="77"/>
      <c r="G90" s="9">
        <v>6082.8</v>
      </c>
      <c r="H90" s="9">
        <v>1.07</v>
      </c>
      <c r="I90" s="34">
        <v>0</v>
      </c>
      <c r="J90" s="12">
        <v>7184</v>
      </c>
      <c r="K90" s="110"/>
    </row>
    <row r="91" spans="1:11" s="10" customFormat="1" ht="19.5" customHeight="1">
      <c r="A91" s="51" t="s">
        <v>164</v>
      </c>
      <c r="B91" s="77" t="s">
        <v>49</v>
      </c>
      <c r="C91" s="52"/>
      <c r="D91" s="53">
        <v>0</v>
      </c>
      <c r="E91" s="77"/>
      <c r="F91" s="77"/>
      <c r="G91" s="9">
        <v>6082.8</v>
      </c>
      <c r="H91" s="9"/>
      <c r="I91" s="34"/>
      <c r="J91" s="12">
        <v>7184</v>
      </c>
      <c r="K91" s="110"/>
    </row>
    <row r="92" spans="1:11" s="10" customFormat="1" ht="18" customHeight="1">
      <c r="A92" s="66" t="s">
        <v>180</v>
      </c>
      <c r="B92" s="67" t="s">
        <v>14</v>
      </c>
      <c r="C92" s="52"/>
      <c r="D92" s="75">
        <f>685.2*G92/J92</f>
        <v>580.17</v>
      </c>
      <c r="E92" s="77"/>
      <c r="F92" s="77"/>
      <c r="G92" s="9">
        <v>6082.8</v>
      </c>
      <c r="H92" s="9">
        <v>1.07</v>
      </c>
      <c r="I92" s="34">
        <v>0</v>
      </c>
      <c r="J92" s="12">
        <v>7184</v>
      </c>
      <c r="K92" s="110"/>
    </row>
    <row r="93" spans="1:11" s="10" customFormat="1" ht="30">
      <c r="A93" s="86" t="s">
        <v>36</v>
      </c>
      <c r="B93" s="90"/>
      <c r="C93" s="44" t="s">
        <v>192</v>
      </c>
      <c r="D93" s="42">
        <f>D94+D95+D96+D97</f>
        <v>685.2</v>
      </c>
      <c r="E93" s="42">
        <f>D93/G93</f>
        <v>0.11</v>
      </c>
      <c r="F93" s="42">
        <f>E93/12</f>
        <v>0.01</v>
      </c>
      <c r="G93" s="9">
        <v>6082.8</v>
      </c>
      <c r="H93" s="9">
        <v>1.07</v>
      </c>
      <c r="I93" s="34">
        <v>0.05</v>
      </c>
      <c r="K93" s="110"/>
    </row>
    <row r="94" spans="1:11" s="10" customFormat="1" ht="22.5" customHeight="1">
      <c r="A94" s="66" t="s">
        <v>179</v>
      </c>
      <c r="B94" s="90" t="s">
        <v>14</v>
      </c>
      <c r="C94" s="44"/>
      <c r="D94" s="53">
        <v>685.2</v>
      </c>
      <c r="E94" s="52"/>
      <c r="F94" s="52"/>
      <c r="G94" s="9">
        <v>6082.8</v>
      </c>
      <c r="H94" s="9"/>
      <c r="I94" s="34"/>
      <c r="K94" s="110"/>
    </row>
    <row r="95" spans="1:11" s="10" customFormat="1" ht="21.75" customHeight="1">
      <c r="A95" s="51" t="s">
        <v>165</v>
      </c>
      <c r="B95" s="77" t="s">
        <v>49</v>
      </c>
      <c r="C95" s="44"/>
      <c r="D95" s="53">
        <v>0</v>
      </c>
      <c r="E95" s="52"/>
      <c r="F95" s="52"/>
      <c r="G95" s="9">
        <v>6082.8</v>
      </c>
      <c r="H95" s="9">
        <v>1.07</v>
      </c>
      <c r="I95" s="34">
        <v>0.03</v>
      </c>
      <c r="K95" s="110"/>
    </row>
    <row r="96" spans="1:11" s="10" customFormat="1" ht="23.25" customHeight="1">
      <c r="A96" s="66" t="s">
        <v>119</v>
      </c>
      <c r="B96" s="67" t="s">
        <v>48</v>
      </c>
      <c r="C96" s="44"/>
      <c r="D96" s="53">
        <f>E96*G96</f>
        <v>0</v>
      </c>
      <c r="E96" s="52"/>
      <c r="F96" s="52"/>
      <c r="G96" s="9">
        <v>6082.8</v>
      </c>
      <c r="H96" s="9">
        <v>1.07</v>
      </c>
      <c r="I96" s="34">
        <v>0</v>
      </c>
      <c r="K96" s="110"/>
    </row>
    <row r="97" spans="1:11" s="10" customFormat="1" ht="33" customHeight="1">
      <c r="A97" s="66" t="s">
        <v>120</v>
      </c>
      <c r="B97" s="67" t="s">
        <v>49</v>
      </c>
      <c r="C97" s="44"/>
      <c r="D97" s="53">
        <v>0</v>
      </c>
      <c r="E97" s="55"/>
      <c r="F97" s="55"/>
      <c r="G97" s="9">
        <v>6082.8</v>
      </c>
      <c r="H97" s="9"/>
      <c r="I97" s="34"/>
      <c r="K97" s="110"/>
    </row>
    <row r="98" spans="1:11" s="10" customFormat="1" ht="21.75" customHeight="1">
      <c r="A98" s="86" t="s">
        <v>121</v>
      </c>
      <c r="B98" s="90"/>
      <c r="C98" s="44" t="s">
        <v>193</v>
      </c>
      <c r="D98" s="42">
        <f>D99+D100+D101+D102+D103+D104</f>
        <v>22476.61</v>
      </c>
      <c r="E98" s="42">
        <f>D98/G98</f>
        <v>3.7</v>
      </c>
      <c r="F98" s="42">
        <f>E98/12</f>
        <v>0.31</v>
      </c>
      <c r="G98" s="9">
        <v>6082.8</v>
      </c>
      <c r="H98" s="9">
        <v>1.07</v>
      </c>
      <c r="I98" s="34">
        <v>0.26</v>
      </c>
      <c r="K98" s="110"/>
    </row>
    <row r="99" spans="1:11" s="10" customFormat="1" ht="21" customHeight="1">
      <c r="A99" s="66" t="s">
        <v>33</v>
      </c>
      <c r="B99" s="90" t="s">
        <v>7</v>
      </c>
      <c r="C99" s="44"/>
      <c r="D99" s="53">
        <v>1342.44</v>
      </c>
      <c r="E99" s="52"/>
      <c r="F99" s="52"/>
      <c r="G99" s="9">
        <v>6082.8</v>
      </c>
      <c r="H99" s="9">
        <v>1.07</v>
      </c>
      <c r="I99" s="34">
        <v>0.01</v>
      </c>
      <c r="K99" s="110"/>
    </row>
    <row r="100" spans="1:11" s="10" customFormat="1" ht="46.5" customHeight="1">
      <c r="A100" s="66" t="s">
        <v>122</v>
      </c>
      <c r="B100" s="90" t="s">
        <v>14</v>
      </c>
      <c r="C100" s="44"/>
      <c r="D100" s="53">
        <v>15213.7</v>
      </c>
      <c r="E100" s="52"/>
      <c r="F100" s="52"/>
      <c r="G100" s="9">
        <v>6082.8</v>
      </c>
      <c r="H100" s="9">
        <v>1.07</v>
      </c>
      <c r="I100" s="34">
        <v>0.15</v>
      </c>
      <c r="K100" s="110"/>
    </row>
    <row r="101" spans="1:11" s="10" customFormat="1" ht="42.75" customHeight="1">
      <c r="A101" s="66" t="s">
        <v>123</v>
      </c>
      <c r="B101" s="90" t="s">
        <v>14</v>
      </c>
      <c r="C101" s="44"/>
      <c r="D101" s="53">
        <f>1006.81*G101/J101</f>
        <v>852.48</v>
      </c>
      <c r="E101" s="52"/>
      <c r="F101" s="52"/>
      <c r="G101" s="9">
        <v>6082.8</v>
      </c>
      <c r="H101" s="9">
        <v>1.07</v>
      </c>
      <c r="I101" s="34">
        <v>0.01</v>
      </c>
      <c r="J101" s="10">
        <v>7184</v>
      </c>
      <c r="K101" s="110"/>
    </row>
    <row r="102" spans="1:11" s="10" customFormat="1" ht="27.75" customHeight="1">
      <c r="A102" s="66" t="s">
        <v>50</v>
      </c>
      <c r="B102" s="90" t="s">
        <v>10</v>
      </c>
      <c r="C102" s="44"/>
      <c r="D102" s="53">
        <v>5067.99</v>
      </c>
      <c r="E102" s="52"/>
      <c r="F102" s="52"/>
      <c r="G102" s="9">
        <v>6082.8</v>
      </c>
      <c r="H102" s="9">
        <v>1.07</v>
      </c>
      <c r="I102" s="34">
        <v>0.03</v>
      </c>
      <c r="K102" s="110"/>
    </row>
    <row r="103" spans="1:11" s="10" customFormat="1" ht="24.75" customHeight="1">
      <c r="A103" s="66" t="s">
        <v>39</v>
      </c>
      <c r="B103" s="67" t="s">
        <v>70</v>
      </c>
      <c r="C103" s="44"/>
      <c r="D103" s="53">
        <v>0</v>
      </c>
      <c r="E103" s="52"/>
      <c r="F103" s="52"/>
      <c r="G103" s="9">
        <v>6082.8</v>
      </c>
      <c r="H103" s="9">
        <v>1.07</v>
      </c>
      <c r="I103" s="34">
        <v>0</v>
      </c>
      <c r="K103" s="110"/>
    </row>
    <row r="104" spans="1:11" s="10" customFormat="1" ht="58.5" customHeight="1">
      <c r="A104" s="66" t="s">
        <v>124</v>
      </c>
      <c r="B104" s="67" t="s">
        <v>68</v>
      </c>
      <c r="C104" s="44"/>
      <c r="D104" s="53">
        <f>E104*G104</f>
        <v>0</v>
      </c>
      <c r="E104" s="52"/>
      <c r="F104" s="52"/>
      <c r="G104" s="9">
        <v>6082.8</v>
      </c>
      <c r="H104" s="9">
        <v>1.07</v>
      </c>
      <c r="I104" s="34">
        <v>0</v>
      </c>
      <c r="K104" s="110"/>
    </row>
    <row r="105" spans="1:11" s="10" customFormat="1" ht="15">
      <c r="A105" s="85" t="s">
        <v>37</v>
      </c>
      <c r="B105" s="52"/>
      <c r="C105" s="44" t="s">
        <v>194</v>
      </c>
      <c r="D105" s="42">
        <f>D106</f>
        <v>1208.01</v>
      </c>
      <c r="E105" s="42">
        <f>D105/G105</f>
        <v>0.2</v>
      </c>
      <c r="F105" s="42">
        <f>E105/12</f>
        <v>0.02</v>
      </c>
      <c r="G105" s="9">
        <v>6082.8</v>
      </c>
      <c r="H105" s="9">
        <v>1.07</v>
      </c>
      <c r="I105" s="34">
        <v>0.1</v>
      </c>
      <c r="K105" s="110"/>
    </row>
    <row r="106" spans="1:11" s="10" customFormat="1" ht="15.75" customHeight="1">
      <c r="A106" s="51" t="s">
        <v>34</v>
      </c>
      <c r="B106" s="52" t="s">
        <v>14</v>
      </c>
      <c r="C106" s="52"/>
      <c r="D106" s="53">
        <v>1208.01</v>
      </c>
      <c r="E106" s="52"/>
      <c r="F106" s="52"/>
      <c r="G106" s="9">
        <v>6082.8</v>
      </c>
      <c r="H106" s="9">
        <v>1.07</v>
      </c>
      <c r="I106" s="34">
        <v>0.01</v>
      </c>
      <c r="K106" s="110"/>
    </row>
    <row r="107" spans="1:11" s="9" customFormat="1" ht="15">
      <c r="A107" s="86" t="s">
        <v>41</v>
      </c>
      <c r="B107" s="87"/>
      <c r="C107" s="42" t="s">
        <v>195</v>
      </c>
      <c r="D107" s="42">
        <f>D108+D109</f>
        <v>26614.9</v>
      </c>
      <c r="E107" s="42">
        <f>D107/G107</f>
        <v>4.38</v>
      </c>
      <c r="F107" s="42">
        <f>E107/12</f>
        <v>0.37</v>
      </c>
      <c r="G107" s="9">
        <v>6082.8</v>
      </c>
      <c r="H107" s="9">
        <v>1.07</v>
      </c>
      <c r="I107" s="34">
        <v>0.59</v>
      </c>
      <c r="K107" s="110"/>
    </row>
    <row r="108" spans="1:11" s="10" customFormat="1" ht="42" customHeight="1">
      <c r="A108" s="88" t="s">
        <v>125</v>
      </c>
      <c r="B108" s="67" t="s">
        <v>19</v>
      </c>
      <c r="C108" s="52"/>
      <c r="D108" s="53">
        <v>26614.9</v>
      </c>
      <c r="E108" s="52"/>
      <c r="F108" s="52"/>
      <c r="G108" s="9">
        <v>6082.8</v>
      </c>
      <c r="H108" s="9">
        <v>1.07</v>
      </c>
      <c r="I108" s="34">
        <v>0.02</v>
      </c>
      <c r="K108" s="110"/>
    </row>
    <row r="109" spans="1:11" s="10" customFormat="1" ht="32.25" customHeight="1">
      <c r="A109" s="88" t="s">
        <v>177</v>
      </c>
      <c r="B109" s="67" t="s">
        <v>68</v>
      </c>
      <c r="C109" s="52"/>
      <c r="D109" s="53">
        <v>0</v>
      </c>
      <c r="E109" s="52"/>
      <c r="F109" s="52"/>
      <c r="G109" s="9">
        <v>6082.8</v>
      </c>
      <c r="H109" s="9">
        <v>1.07</v>
      </c>
      <c r="I109" s="34">
        <v>0.57</v>
      </c>
      <c r="K109" s="110"/>
    </row>
    <row r="110" spans="1:11" s="9" customFormat="1" ht="15">
      <c r="A110" s="85" t="s">
        <v>40</v>
      </c>
      <c r="B110" s="44"/>
      <c r="C110" s="42" t="s">
        <v>196</v>
      </c>
      <c r="D110" s="42">
        <f>D111+D112</f>
        <v>0</v>
      </c>
      <c r="E110" s="42">
        <f>D110/G110</f>
        <v>0</v>
      </c>
      <c r="F110" s="42">
        <f>E110/12</f>
        <v>0</v>
      </c>
      <c r="G110" s="9">
        <v>6082.8</v>
      </c>
      <c r="H110" s="9">
        <v>1.07</v>
      </c>
      <c r="I110" s="34">
        <v>0.2</v>
      </c>
      <c r="K110" s="110"/>
    </row>
    <row r="111" spans="1:11" s="10" customFormat="1" ht="15">
      <c r="A111" s="51" t="s">
        <v>69</v>
      </c>
      <c r="B111" s="52" t="s">
        <v>45</v>
      </c>
      <c r="C111" s="52"/>
      <c r="D111" s="53">
        <v>0</v>
      </c>
      <c r="E111" s="52"/>
      <c r="F111" s="52"/>
      <c r="G111" s="9">
        <v>6082.8</v>
      </c>
      <c r="H111" s="9">
        <v>1.07</v>
      </c>
      <c r="I111" s="34">
        <v>0.15</v>
      </c>
      <c r="K111" s="110"/>
    </row>
    <row r="112" spans="1:11" s="10" customFormat="1" ht="15">
      <c r="A112" s="51" t="s">
        <v>51</v>
      </c>
      <c r="B112" s="52" t="s">
        <v>45</v>
      </c>
      <c r="C112" s="52"/>
      <c r="D112" s="53">
        <v>0</v>
      </c>
      <c r="E112" s="52"/>
      <c r="F112" s="52"/>
      <c r="G112" s="9">
        <v>6082.8</v>
      </c>
      <c r="H112" s="9">
        <v>1.07</v>
      </c>
      <c r="I112" s="34">
        <v>0.05</v>
      </c>
      <c r="K112" s="110"/>
    </row>
    <row r="113" spans="1:11" s="9" customFormat="1" ht="143.25" customHeight="1">
      <c r="A113" s="86" t="s">
        <v>178</v>
      </c>
      <c r="B113" s="44" t="s">
        <v>10</v>
      </c>
      <c r="C113" s="13"/>
      <c r="D113" s="44">
        <v>50000</v>
      </c>
      <c r="E113" s="44">
        <f>D113/G113</f>
        <v>8.22</v>
      </c>
      <c r="F113" s="44">
        <f>E113/12</f>
        <v>0.69</v>
      </c>
      <c r="G113" s="9">
        <v>6082.8</v>
      </c>
      <c r="H113" s="9">
        <v>1.07</v>
      </c>
      <c r="I113" s="34">
        <v>0.3</v>
      </c>
      <c r="K113" s="110"/>
    </row>
    <row r="114" spans="1:11" s="10" customFormat="1" ht="19.5" thickBot="1">
      <c r="A114" s="107" t="s">
        <v>65</v>
      </c>
      <c r="B114" s="108" t="s">
        <v>9</v>
      </c>
      <c r="C114" s="15"/>
      <c r="D114" s="49">
        <f>E114*G114</f>
        <v>138687.84</v>
      </c>
      <c r="E114" s="49">
        <f>12*F114</f>
        <v>22.8</v>
      </c>
      <c r="F114" s="49">
        <v>1.9</v>
      </c>
      <c r="G114" s="9">
        <v>6082.8</v>
      </c>
      <c r="I114" s="35"/>
      <c r="K114" s="110"/>
    </row>
    <row r="115" spans="1:9" s="9" customFormat="1" ht="15.75" thickBot="1">
      <c r="A115" s="109" t="s">
        <v>30</v>
      </c>
      <c r="B115" s="43"/>
      <c r="C115" s="100"/>
      <c r="D115" s="93">
        <f>D114+D113+D110+D107+D105+D98+D93+D88+D71+D70+D69+D68+D58+D57+D56+D55+D54+D53+D48+D42+D41+D39+D38+D27+D14+D40</f>
        <v>1655752.83</v>
      </c>
      <c r="E115" s="93">
        <f>E114+E113+E110+E107+E105+E98+E93+E88+E71+E70+E69+E68+E58+E57+E56+E55+E54+E53+E48+E42+E41+E39+E38+E27+E14+E40</f>
        <v>272.2</v>
      </c>
      <c r="F115" s="93">
        <f>F114+F113+F110+F107+F105+F98+F93+F88+F71+F70+F69+F68+F58+F57+F56+F55+F54+F53+F48+F42+F41+F39+F38+F27+F14+F40</f>
        <v>22.7</v>
      </c>
      <c r="G115" s="9">
        <v>6082.8</v>
      </c>
      <c r="I115" s="34"/>
    </row>
    <row r="116" spans="1:9" s="20" customFormat="1" ht="22.5" customHeight="1" thickBot="1">
      <c r="A116" s="19"/>
      <c r="D116" s="56"/>
      <c r="E116" s="56"/>
      <c r="F116" s="56"/>
      <c r="I116" s="38"/>
    </row>
    <row r="117" spans="1:9" s="9" customFormat="1" ht="30.75" thickBot="1">
      <c r="A117" s="41" t="s">
        <v>63</v>
      </c>
      <c r="B117" s="7"/>
      <c r="C117" s="7"/>
      <c r="D117" s="43">
        <f>SUM(D118:D120)</f>
        <v>128348.69</v>
      </c>
      <c r="E117" s="43">
        <f>SUM(E118:E120)</f>
        <v>21.1</v>
      </c>
      <c r="F117" s="43">
        <f>SUM(F118:F120)</f>
        <v>1.76</v>
      </c>
      <c r="I117" s="34"/>
    </row>
    <row r="118" spans="1:9" s="84" customFormat="1" ht="15">
      <c r="A118" s="51" t="s">
        <v>183</v>
      </c>
      <c r="B118" s="52"/>
      <c r="C118" s="52"/>
      <c r="D118" s="53">
        <v>37130.17</v>
      </c>
      <c r="E118" s="52">
        <f>D118/G118</f>
        <v>6.1</v>
      </c>
      <c r="F118" s="54">
        <f>E118/12</f>
        <v>0.51</v>
      </c>
      <c r="G118" s="82">
        <v>6082.8</v>
      </c>
      <c r="H118" s="82"/>
      <c r="I118" s="83"/>
    </row>
    <row r="119" spans="1:9" s="10" customFormat="1" ht="27" customHeight="1">
      <c r="A119" s="51" t="s">
        <v>184</v>
      </c>
      <c r="B119" s="52"/>
      <c r="C119" s="15"/>
      <c r="D119" s="53">
        <v>64540.52</v>
      </c>
      <c r="E119" s="52">
        <f>D119/G119</f>
        <v>10.61</v>
      </c>
      <c r="F119" s="54">
        <f>E119/12</f>
        <v>0.88</v>
      </c>
      <c r="G119" s="82">
        <v>6082.8</v>
      </c>
      <c r="H119" s="9"/>
      <c r="I119" s="34"/>
    </row>
    <row r="120" spans="1:10" s="10" customFormat="1" ht="21" customHeight="1">
      <c r="A120" s="14" t="s">
        <v>149</v>
      </c>
      <c r="B120" s="15"/>
      <c r="C120" s="15"/>
      <c r="D120" s="53">
        <f>31507.65*G120/J120</f>
        <v>26678</v>
      </c>
      <c r="E120" s="52">
        <f>D120/G120</f>
        <v>4.39</v>
      </c>
      <c r="F120" s="54">
        <f>E120/12</f>
        <v>0.37</v>
      </c>
      <c r="G120" s="82">
        <v>6082.8</v>
      </c>
      <c r="H120" s="9"/>
      <c r="I120" s="34"/>
      <c r="J120" s="10">
        <v>7184</v>
      </c>
    </row>
    <row r="121" spans="1:9" s="24" customFormat="1" ht="18.75">
      <c r="A121" s="21"/>
      <c r="B121" s="22"/>
      <c r="C121" s="23"/>
      <c r="D121" s="23"/>
      <c r="E121" s="23"/>
      <c r="F121" s="23"/>
      <c r="I121" s="39"/>
    </row>
    <row r="122" spans="1:9" s="24" customFormat="1" ht="19.5" thickBot="1">
      <c r="A122" s="21"/>
      <c r="B122" s="22"/>
      <c r="C122" s="23"/>
      <c r="D122" s="23"/>
      <c r="E122" s="23"/>
      <c r="F122" s="23"/>
      <c r="I122" s="39"/>
    </row>
    <row r="123" spans="1:9" s="24" customFormat="1" ht="19.5" thickBot="1">
      <c r="A123" s="17" t="s">
        <v>53</v>
      </c>
      <c r="B123" s="27"/>
      <c r="C123" s="28"/>
      <c r="D123" s="28">
        <f>D115+D117</f>
        <v>1784101.52</v>
      </c>
      <c r="E123" s="28">
        <f>E115+E117</f>
        <v>293.3</v>
      </c>
      <c r="F123" s="28">
        <f>F115+F117</f>
        <v>24.46</v>
      </c>
      <c r="I123" s="39"/>
    </row>
    <row r="124" spans="1:9" s="24" customFormat="1" ht="18.75">
      <c r="A124" s="21"/>
      <c r="B124" s="22"/>
      <c r="C124" s="23"/>
      <c r="D124" s="23"/>
      <c r="E124" s="23"/>
      <c r="F124" s="23"/>
      <c r="I124" s="39"/>
    </row>
    <row r="125" spans="1:9" s="24" customFormat="1" ht="37.5">
      <c r="A125" s="112" t="s">
        <v>185</v>
      </c>
      <c r="B125" s="113" t="s">
        <v>7</v>
      </c>
      <c r="C125" s="114" t="s">
        <v>186</v>
      </c>
      <c r="D125" s="113"/>
      <c r="E125" s="115"/>
      <c r="F125" s="116">
        <v>50</v>
      </c>
      <c r="I125" s="39"/>
    </row>
    <row r="126" spans="1:9" s="24" customFormat="1" ht="18.75">
      <c r="A126" s="21"/>
      <c r="B126" s="22"/>
      <c r="C126" s="23"/>
      <c r="D126" s="23"/>
      <c r="E126" s="23"/>
      <c r="F126" s="23"/>
      <c r="I126" s="39"/>
    </row>
    <row r="127" spans="1:9" s="18" customFormat="1" ht="19.5">
      <c r="A127" s="25"/>
      <c r="B127" s="26"/>
      <c r="C127" s="26"/>
      <c r="D127" s="26"/>
      <c r="E127" s="26"/>
      <c r="F127" s="26"/>
      <c r="I127" s="37"/>
    </row>
    <row r="128" spans="1:9" s="20" customFormat="1" ht="14.25">
      <c r="A128" s="134" t="s">
        <v>26</v>
      </c>
      <c r="B128" s="134"/>
      <c r="C128" s="134"/>
      <c r="D128" s="134"/>
      <c r="I128" s="38"/>
    </row>
    <row r="129" s="20" customFormat="1" ht="12.75">
      <c r="I129" s="38"/>
    </row>
    <row r="130" spans="1:9" s="20" customFormat="1" ht="12.75">
      <c r="A130" s="19" t="s">
        <v>27</v>
      </c>
      <c r="I130" s="38"/>
    </row>
    <row r="131" s="20" customFormat="1" ht="12.75">
      <c r="I131" s="38"/>
    </row>
    <row r="132" s="20" customFormat="1" ht="12.75">
      <c r="I132" s="38"/>
    </row>
    <row r="133" s="20" customFormat="1" ht="12.75">
      <c r="I133" s="38"/>
    </row>
    <row r="134" s="20" customFormat="1" ht="12.75">
      <c r="I134" s="38"/>
    </row>
    <row r="135" s="20" customFormat="1" ht="12.75">
      <c r="I135" s="38"/>
    </row>
    <row r="136" s="20" customFormat="1" ht="12.75">
      <c r="I136" s="38"/>
    </row>
    <row r="137" s="20" customFormat="1" ht="12.75">
      <c r="I137" s="38"/>
    </row>
    <row r="138" s="20" customFormat="1" ht="12.75">
      <c r="I138" s="38"/>
    </row>
    <row r="139" s="20" customFormat="1" ht="12.75">
      <c r="I139" s="38"/>
    </row>
    <row r="140" s="20" customFormat="1" ht="12.75">
      <c r="I140" s="38"/>
    </row>
    <row r="141" s="20" customFormat="1" ht="12.75">
      <c r="I141" s="38"/>
    </row>
    <row r="142" s="20" customFormat="1" ht="12.75">
      <c r="I142" s="38"/>
    </row>
    <row r="143" s="20" customFormat="1" ht="12.75">
      <c r="I143" s="38"/>
    </row>
    <row r="144" s="20" customFormat="1" ht="12.75">
      <c r="I144" s="38"/>
    </row>
    <row r="145" s="20" customFormat="1" ht="12.75">
      <c r="I145" s="38"/>
    </row>
    <row r="146" s="20" customFormat="1" ht="12.75">
      <c r="I146" s="38"/>
    </row>
    <row r="147" s="20" customFormat="1" ht="12.75">
      <c r="I147" s="38"/>
    </row>
    <row r="148" s="20" customFormat="1" ht="12.75">
      <c r="I148" s="38"/>
    </row>
  </sheetData>
  <sheetProtection/>
  <mergeCells count="12">
    <mergeCell ref="A7:F7"/>
    <mergeCell ref="A8:F8"/>
    <mergeCell ref="A9:F9"/>
    <mergeCell ref="A10:F10"/>
    <mergeCell ref="A13:F13"/>
    <mergeCell ref="A128:D128"/>
    <mergeCell ref="A1:F1"/>
    <mergeCell ref="B2:F2"/>
    <mergeCell ref="B3:F3"/>
    <mergeCell ref="B4:F4"/>
    <mergeCell ref="A5:H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5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3"/>
  <sheetViews>
    <sheetView zoomScale="80" zoomScaleNormal="80" zoomScalePageLayoutView="0" workbookViewId="0" topLeftCell="A36">
      <selection activeCell="D56" sqref="D56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0" hidden="1" customWidth="1"/>
    <col min="10" max="12" width="15.375" style="1" customWidth="1"/>
    <col min="13" max="16384" width="9.125" style="1" customWidth="1"/>
  </cols>
  <sheetData>
    <row r="1" spans="1:6" ht="16.5" customHeight="1">
      <c r="A1" s="117" t="s">
        <v>173</v>
      </c>
      <c r="B1" s="118"/>
      <c r="C1" s="118"/>
      <c r="D1" s="118"/>
      <c r="E1" s="118"/>
      <c r="F1" s="118"/>
    </row>
    <row r="2" spans="1:6" ht="21.75" customHeight="1">
      <c r="A2" s="57" t="s">
        <v>152</v>
      </c>
      <c r="B2" s="119"/>
      <c r="C2" s="119"/>
      <c r="D2" s="119"/>
      <c r="E2" s="118"/>
      <c r="F2" s="118"/>
    </row>
    <row r="3" spans="2:6" ht="14.25" customHeight="1">
      <c r="B3" s="119" t="s">
        <v>0</v>
      </c>
      <c r="C3" s="119"/>
      <c r="D3" s="119"/>
      <c r="E3" s="118"/>
      <c r="F3" s="118"/>
    </row>
    <row r="4" spans="2:6" ht="14.25" customHeight="1">
      <c r="B4" s="119" t="s">
        <v>174</v>
      </c>
      <c r="C4" s="119"/>
      <c r="D4" s="119"/>
      <c r="E4" s="118"/>
      <c r="F4" s="118"/>
    </row>
    <row r="5" spans="1:6" s="40" customFormat="1" ht="39.75" customHeight="1">
      <c r="A5" s="120"/>
      <c r="B5" s="121"/>
      <c r="C5" s="121"/>
      <c r="D5" s="121"/>
      <c r="E5" s="121"/>
      <c r="F5" s="121"/>
    </row>
    <row r="6" spans="1:6" s="40" customFormat="1" ht="33" customHeight="1">
      <c r="A6" s="122" t="s">
        <v>153</v>
      </c>
      <c r="B6" s="123"/>
      <c r="C6" s="123"/>
      <c r="D6" s="123"/>
      <c r="E6" s="123"/>
      <c r="F6" s="123"/>
    </row>
    <row r="7" spans="1:9" s="2" customFormat="1" ht="22.5" customHeight="1">
      <c r="A7" s="124" t="s">
        <v>1</v>
      </c>
      <c r="B7" s="124"/>
      <c r="C7" s="124"/>
      <c r="D7" s="124"/>
      <c r="E7" s="125"/>
      <c r="F7" s="125"/>
      <c r="I7" s="31"/>
    </row>
    <row r="8" spans="1:9" s="3" customFormat="1" ht="18.75" customHeight="1">
      <c r="A8" s="124" t="s">
        <v>71</v>
      </c>
      <c r="B8" s="124"/>
      <c r="C8" s="124"/>
      <c r="D8" s="124"/>
      <c r="E8" s="125"/>
      <c r="F8" s="125"/>
      <c r="G8" s="125"/>
      <c r="H8" s="125"/>
      <c r="I8" s="32"/>
    </row>
    <row r="9" spans="1:9" s="4" customFormat="1" ht="17.25" customHeight="1">
      <c r="A9" s="126" t="s">
        <v>28</v>
      </c>
      <c r="B9" s="126"/>
      <c r="C9" s="126"/>
      <c r="D9" s="126"/>
      <c r="E9" s="127"/>
      <c r="F9" s="127"/>
      <c r="G9" s="127"/>
      <c r="H9" s="127"/>
      <c r="I9" s="33"/>
    </row>
    <row r="10" spans="1:9" s="4" customFormat="1" ht="17.25" customHeight="1">
      <c r="A10" s="124" t="s">
        <v>66</v>
      </c>
      <c r="B10" s="124"/>
      <c r="C10" s="124"/>
      <c r="D10" s="124"/>
      <c r="E10" s="124"/>
      <c r="F10" s="124"/>
      <c r="G10" s="124"/>
      <c r="H10" s="124"/>
      <c r="I10" s="33"/>
    </row>
    <row r="11" spans="1:9" s="3" customFormat="1" ht="30" customHeight="1" thickBot="1">
      <c r="A11" s="128" t="s">
        <v>52</v>
      </c>
      <c r="B11" s="128"/>
      <c r="C11" s="128"/>
      <c r="D11" s="128"/>
      <c r="E11" s="129"/>
      <c r="F11" s="129"/>
      <c r="I11" s="32"/>
    </row>
    <row r="12" spans="1:9" s="9" customFormat="1" ht="139.5" customHeight="1" thickBot="1">
      <c r="A12" s="5" t="s">
        <v>2</v>
      </c>
      <c r="B12" s="6" t="s">
        <v>3</v>
      </c>
      <c r="C12" s="7" t="s">
        <v>155</v>
      </c>
      <c r="D12" s="7" t="s">
        <v>31</v>
      </c>
      <c r="E12" s="7" t="s">
        <v>4</v>
      </c>
      <c r="F12" s="8" t="s">
        <v>5</v>
      </c>
      <c r="I12" s="34"/>
    </row>
    <row r="13" spans="1:9" s="10" customFormat="1" ht="12.75">
      <c r="A13" s="94">
        <v>1</v>
      </c>
      <c r="B13" s="95">
        <v>2</v>
      </c>
      <c r="C13" s="95">
        <v>3</v>
      </c>
      <c r="D13" s="96">
        <v>4</v>
      </c>
      <c r="E13" s="98">
        <v>5</v>
      </c>
      <c r="F13" s="99">
        <v>6</v>
      </c>
      <c r="I13" s="35"/>
    </row>
    <row r="14" spans="1:9" s="10" customFormat="1" ht="49.5" customHeight="1">
      <c r="A14" s="130" t="s">
        <v>6</v>
      </c>
      <c r="B14" s="131"/>
      <c r="C14" s="131"/>
      <c r="D14" s="131"/>
      <c r="E14" s="132"/>
      <c r="F14" s="133"/>
      <c r="I14" s="35"/>
    </row>
    <row r="15" spans="1:10" s="9" customFormat="1" ht="18.75" customHeight="1">
      <c r="A15" s="102" t="s">
        <v>72</v>
      </c>
      <c r="B15" s="87" t="s">
        <v>7</v>
      </c>
      <c r="C15" s="70" t="s">
        <v>169</v>
      </c>
      <c r="D15" s="69">
        <f>E15*G15</f>
        <v>44400.38</v>
      </c>
      <c r="E15" s="70">
        <f>F15*12</f>
        <v>40.32</v>
      </c>
      <c r="F15" s="70">
        <f>F25+F27</f>
        <v>3.36</v>
      </c>
      <c r="G15" s="68">
        <v>1101.2</v>
      </c>
      <c r="H15" s="9">
        <f>1.07</f>
        <v>1.07</v>
      </c>
      <c r="I15" s="34">
        <v>2.24</v>
      </c>
      <c r="J15" s="9">
        <v>7184</v>
      </c>
    </row>
    <row r="16" spans="1:9" s="29" customFormat="1" ht="33.75" customHeight="1">
      <c r="A16" s="103" t="s">
        <v>54</v>
      </c>
      <c r="B16" s="45" t="s">
        <v>55</v>
      </c>
      <c r="C16" s="59"/>
      <c r="D16" s="58"/>
      <c r="E16" s="59"/>
      <c r="F16" s="59"/>
      <c r="I16" s="36"/>
    </row>
    <row r="17" spans="1:9" s="29" customFormat="1" ht="18.75" customHeight="1">
      <c r="A17" s="103" t="s">
        <v>56</v>
      </c>
      <c r="B17" s="45" t="s">
        <v>55</v>
      </c>
      <c r="C17" s="59"/>
      <c r="D17" s="58"/>
      <c r="E17" s="59"/>
      <c r="F17" s="59"/>
      <c r="I17" s="36"/>
    </row>
    <row r="18" spans="1:9" s="29" customFormat="1" ht="110.25" customHeight="1">
      <c r="A18" s="103" t="s">
        <v>73</v>
      </c>
      <c r="B18" s="45" t="s">
        <v>19</v>
      </c>
      <c r="C18" s="59"/>
      <c r="D18" s="58"/>
      <c r="E18" s="59"/>
      <c r="F18" s="59"/>
      <c r="I18" s="36"/>
    </row>
    <row r="19" spans="1:9" s="29" customFormat="1" ht="24.75" customHeight="1">
      <c r="A19" s="103" t="s">
        <v>74</v>
      </c>
      <c r="B19" s="45" t="s">
        <v>55</v>
      </c>
      <c r="C19" s="59"/>
      <c r="D19" s="58"/>
      <c r="E19" s="59"/>
      <c r="F19" s="59"/>
      <c r="I19" s="36"/>
    </row>
    <row r="20" spans="1:9" s="29" customFormat="1" ht="15.75" customHeight="1">
      <c r="A20" s="103" t="s">
        <v>75</v>
      </c>
      <c r="B20" s="45" t="s">
        <v>55</v>
      </c>
      <c r="C20" s="59"/>
      <c r="D20" s="58"/>
      <c r="E20" s="59"/>
      <c r="F20" s="59"/>
      <c r="I20" s="36"/>
    </row>
    <row r="21" spans="1:9" s="29" customFormat="1" ht="25.5">
      <c r="A21" s="103" t="s">
        <v>76</v>
      </c>
      <c r="B21" s="45" t="s">
        <v>10</v>
      </c>
      <c r="C21" s="59"/>
      <c r="D21" s="58"/>
      <c r="E21" s="59"/>
      <c r="F21" s="59"/>
      <c r="I21" s="36"/>
    </row>
    <row r="22" spans="1:9" s="29" customFormat="1" ht="16.5" customHeight="1">
      <c r="A22" s="103" t="s">
        <v>77</v>
      </c>
      <c r="B22" s="45" t="s">
        <v>12</v>
      </c>
      <c r="C22" s="59"/>
      <c r="D22" s="58"/>
      <c r="E22" s="59"/>
      <c r="F22" s="59"/>
      <c r="I22" s="36"/>
    </row>
    <row r="23" spans="1:9" s="29" customFormat="1" ht="17.25" customHeight="1">
      <c r="A23" s="103" t="s">
        <v>78</v>
      </c>
      <c r="B23" s="45" t="s">
        <v>55</v>
      </c>
      <c r="C23" s="59"/>
      <c r="D23" s="58"/>
      <c r="E23" s="59"/>
      <c r="F23" s="59"/>
      <c r="I23" s="36"/>
    </row>
    <row r="24" spans="1:9" s="29" customFormat="1" ht="20.25" customHeight="1">
      <c r="A24" s="103" t="s">
        <v>79</v>
      </c>
      <c r="B24" s="45" t="s">
        <v>14</v>
      </c>
      <c r="C24" s="59"/>
      <c r="D24" s="58"/>
      <c r="E24" s="59"/>
      <c r="F24" s="59"/>
      <c r="I24" s="36"/>
    </row>
    <row r="25" spans="1:9" s="29" customFormat="1" ht="15">
      <c r="A25" s="61" t="s">
        <v>30</v>
      </c>
      <c r="B25" s="62"/>
      <c r="C25" s="59"/>
      <c r="D25" s="58"/>
      <c r="E25" s="59"/>
      <c r="F25" s="70">
        <v>3.24</v>
      </c>
      <c r="I25" s="36"/>
    </row>
    <row r="26" spans="1:9" s="29" customFormat="1" ht="12.75">
      <c r="A26" s="63" t="s">
        <v>67</v>
      </c>
      <c r="B26" s="62" t="s">
        <v>55</v>
      </c>
      <c r="C26" s="59"/>
      <c r="D26" s="58"/>
      <c r="E26" s="59"/>
      <c r="F26" s="59">
        <v>0.12</v>
      </c>
      <c r="I26" s="36"/>
    </row>
    <row r="27" spans="1:9" s="29" customFormat="1" ht="15">
      <c r="A27" s="61" t="s">
        <v>30</v>
      </c>
      <c r="B27" s="62"/>
      <c r="C27" s="59"/>
      <c r="D27" s="58"/>
      <c r="E27" s="59"/>
      <c r="F27" s="70">
        <f>F26</f>
        <v>0.12</v>
      </c>
      <c r="I27" s="36"/>
    </row>
    <row r="28" spans="1:10" s="12" customFormat="1" ht="23.25" customHeight="1">
      <c r="A28" s="86" t="s">
        <v>11</v>
      </c>
      <c r="B28" s="87" t="s">
        <v>12</v>
      </c>
      <c r="C28" s="42" t="s">
        <v>169</v>
      </c>
      <c r="D28" s="72">
        <f>E28*G28</f>
        <v>10967.95</v>
      </c>
      <c r="E28" s="42">
        <f>F28*12</f>
        <v>9.96</v>
      </c>
      <c r="F28" s="42">
        <v>0.83</v>
      </c>
      <c r="G28" s="68">
        <v>1101.2</v>
      </c>
      <c r="H28" s="9">
        <v>1.07</v>
      </c>
      <c r="I28" s="34">
        <v>0.6</v>
      </c>
      <c r="J28" s="12">
        <v>7184</v>
      </c>
    </row>
    <row r="29" spans="1:10" s="9" customFormat="1" ht="21" customHeight="1">
      <c r="A29" s="86" t="s">
        <v>87</v>
      </c>
      <c r="B29" s="87" t="s">
        <v>13</v>
      </c>
      <c r="C29" s="42" t="s">
        <v>169</v>
      </c>
      <c r="D29" s="72">
        <f>E29*G29</f>
        <v>35678.88</v>
      </c>
      <c r="E29" s="42">
        <f>F29*12</f>
        <v>32.4</v>
      </c>
      <c r="F29" s="42">
        <v>2.7</v>
      </c>
      <c r="G29" s="68">
        <v>1101.2</v>
      </c>
      <c r="H29" s="9">
        <v>1.07</v>
      </c>
      <c r="I29" s="34">
        <v>1.94</v>
      </c>
      <c r="J29" s="12">
        <v>7184</v>
      </c>
    </row>
    <row r="30" spans="1:10" s="10" customFormat="1" ht="45">
      <c r="A30" s="86" t="s">
        <v>159</v>
      </c>
      <c r="B30" s="87" t="s">
        <v>7</v>
      </c>
      <c r="C30" s="69" t="s">
        <v>160</v>
      </c>
      <c r="D30" s="72">
        <f>18723.21*G30/J30</f>
        <v>2869.99</v>
      </c>
      <c r="E30" s="42">
        <f>D30/G30</f>
        <v>2.61</v>
      </c>
      <c r="F30" s="42">
        <f>E30/12</f>
        <v>0.22</v>
      </c>
      <c r="G30" s="68">
        <v>1101.2</v>
      </c>
      <c r="H30" s="9">
        <v>1.07</v>
      </c>
      <c r="I30" s="34">
        <v>0.04</v>
      </c>
      <c r="J30" s="10">
        <v>7184</v>
      </c>
    </row>
    <row r="31" spans="1:10" s="10" customFormat="1" ht="22.5" customHeight="1">
      <c r="A31" s="85" t="s">
        <v>162</v>
      </c>
      <c r="B31" s="44" t="s">
        <v>49</v>
      </c>
      <c r="C31" s="44" t="s">
        <v>161</v>
      </c>
      <c r="D31" s="72">
        <f>15193.15*G31/J31</f>
        <v>2328.88</v>
      </c>
      <c r="E31" s="42">
        <f>D31/G31</f>
        <v>2.11</v>
      </c>
      <c r="F31" s="42">
        <f>E31/12</f>
        <v>0.18</v>
      </c>
      <c r="G31" s="68">
        <v>1101.2</v>
      </c>
      <c r="H31" s="9">
        <v>1.07</v>
      </c>
      <c r="I31" s="34">
        <v>0.04</v>
      </c>
      <c r="J31" s="10">
        <v>7184</v>
      </c>
    </row>
    <row r="32" spans="1:10" s="9" customFormat="1" ht="21.75" customHeight="1">
      <c r="A32" s="85" t="s">
        <v>22</v>
      </c>
      <c r="B32" s="44" t="s">
        <v>23</v>
      </c>
      <c r="C32" s="44" t="s">
        <v>189</v>
      </c>
      <c r="D32" s="72">
        <f>E32*G32</f>
        <v>925.01</v>
      </c>
      <c r="E32" s="42">
        <f>F32*12</f>
        <v>0.84</v>
      </c>
      <c r="F32" s="42">
        <v>0.07</v>
      </c>
      <c r="G32" s="68">
        <v>1101.2</v>
      </c>
      <c r="H32" s="9">
        <v>1.07</v>
      </c>
      <c r="I32" s="34">
        <v>0.03</v>
      </c>
      <c r="J32" s="9">
        <v>7184</v>
      </c>
    </row>
    <row r="33" spans="1:10" s="9" customFormat="1" ht="21" customHeight="1">
      <c r="A33" s="85" t="s">
        <v>24</v>
      </c>
      <c r="B33" s="49" t="s">
        <v>25</v>
      </c>
      <c r="C33" s="49" t="s">
        <v>189</v>
      </c>
      <c r="D33" s="72">
        <f>3793.42*G33/J33</f>
        <v>581.47</v>
      </c>
      <c r="E33" s="42">
        <f>D33/G33</f>
        <v>0.53</v>
      </c>
      <c r="F33" s="42">
        <v>0.04</v>
      </c>
      <c r="G33" s="68">
        <v>1101.2</v>
      </c>
      <c r="H33" s="9">
        <v>1.07</v>
      </c>
      <c r="I33" s="34">
        <v>0.02</v>
      </c>
      <c r="J33" s="9">
        <v>7184</v>
      </c>
    </row>
    <row r="34" spans="1:11" s="12" customFormat="1" ht="30">
      <c r="A34" s="86" t="s">
        <v>21</v>
      </c>
      <c r="B34" s="87"/>
      <c r="C34" s="44">
        <v>0</v>
      </c>
      <c r="D34" s="72">
        <v>0</v>
      </c>
      <c r="E34" s="42">
        <f>D34/G34</f>
        <v>0</v>
      </c>
      <c r="F34" s="42">
        <f>E34/12</f>
        <v>0</v>
      </c>
      <c r="G34" s="68">
        <v>1101.2</v>
      </c>
      <c r="H34" s="9">
        <v>1.07</v>
      </c>
      <c r="I34" s="34">
        <v>0.03</v>
      </c>
      <c r="J34" s="12">
        <v>7184</v>
      </c>
      <c r="K34" s="9"/>
    </row>
    <row r="35" spans="1:11" s="12" customFormat="1" ht="15">
      <c r="A35" s="86" t="s">
        <v>32</v>
      </c>
      <c r="B35" s="87"/>
      <c r="C35" s="42" t="s">
        <v>190</v>
      </c>
      <c r="D35" s="42">
        <f>D36+D37+D38+D39+D40+D41+D42+D43+D44+D45</f>
        <v>3960.62</v>
      </c>
      <c r="E35" s="42">
        <f>D35/G35</f>
        <v>3.6</v>
      </c>
      <c r="F35" s="42">
        <f>E35/12</f>
        <v>0.3</v>
      </c>
      <c r="G35" s="68">
        <v>1101.2</v>
      </c>
      <c r="H35" s="9">
        <v>1.07</v>
      </c>
      <c r="I35" s="34">
        <v>0.53</v>
      </c>
      <c r="K35" s="110"/>
    </row>
    <row r="36" spans="1:11" s="12" customFormat="1" ht="18" customHeight="1">
      <c r="A36" s="66" t="s">
        <v>38</v>
      </c>
      <c r="B36" s="90" t="s">
        <v>14</v>
      </c>
      <c r="C36" s="52"/>
      <c r="D36" s="53">
        <f>358.41*G36/J36</f>
        <v>54.94</v>
      </c>
      <c r="E36" s="42"/>
      <c r="F36" s="42"/>
      <c r="G36" s="68">
        <v>1101.2</v>
      </c>
      <c r="H36" s="9"/>
      <c r="I36" s="34"/>
      <c r="J36" s="12">
        <v>7184</v>
      </c>
      <c r="K36" s="110"/>
    </row>
    <row r="37" spans="1:11" s="10" customFormat="1" ht="23.25" customHeight="1">
      <c r="A37" s="66" t="s">
        <v>15</v>
      </c>
      <c r="B37" s="90" t="s">
        <v>19</v>
      </c>
      <c r="C37" s="52"/>
      <c r="D37" s="53">
        <f>1010.84*G37/J37</f>
        <v>154.95</v>
      </c>
      <c r="E37" s="52"/>
      <c r="F37" s="52"/>
      <c r="G37" s="68">
        <v>1101.2</v>
      </c>
      <c r="H37" s="9">
        <v>1.07</v>
      </c>
      <c r="I37" s="34">
        <v>0.01</v>
      </c>
      <c r="J37" s="10">
        <v>7184</v>
      </c>
      <c r="K37" s="110"/>
    </row>
    <row r="38" spans="1:11" s="10" customFormat="1" ht="24.75" customHeight="1">
      <c r="A38" s="66" t="s">
        <v>42</v>
      </c>
      <c r="B38" s="90" t="s">
        <v>14</v>
      </c>
      <c r="C38" s="52"/>
      <c r="D38" s="53">
        <f>963.14*G38/J38</f>
        <v>147.63</v>
      </c>
      <c r="E38" s="52"/>
      <c r="F38" s="52"/>
      <c r="G38" s="68">
        <v>1101.2</v>
      </c>
      <c r="H38" s="9">
        <v>1.07</v>
      </c>
      <c r="I38" s="34">
        <v>0.06</v>
      </c>
      <c r="J38" s="10">
        <v>7184</v>
      </c>
      <c r="K38" s="110"/>
    </row>
    <row r="39" spans="1:11" s="10" customFormat="1" ht="26.25" customHeight="1">
      <c r="A39" s="66" t="s">
        <v>64</v>
      </c>
      <c r="B39" s="90" t="s">
        <v>14</v>
      </c>
      <c r="C39" s="52"/>
      <c r="D39" s="75">
        <f>6663.12*G39/J39</f>
        <v>1021.36</v>
      </c>
      <c r="E39" s="52"/>
      <c r="F39" s="52"/>
      <c r="G39" s="68">
        <v>1101.2</v>
      </c>
      <c r="H39" s="9">
        <v>1.07</v>
      </c>
      <c r="I39" s="34">
        <v>0.04</v>
      </c>
      <c r="J39" s="10">
        <v>7184</v>
      </c>
      <c r="K39" s="110"/>
    </row>
    <row r="40" spans="1:11" s="81" customFormat="1" ht="30" customHeight="1">
      <c r="A40" s="66" t="s">
        <v>150</v>
      </c>
      <c r="B40" s="67" t="s">
        <v>49</v>
      </c>
      <c r="C40" s="52"/>
      <c r="D40" s="53">
        <f>3327.84*G40/J40</f>
        <v>510.11</v>
      </c>
      <c r="E40" s="55"/>
      <c r="F40" s="55"/>
      <c r="G40" s="68">
        <v>1101.2</v>
      </c>
      <c r="H40" s="79"/>
      <c r="I40" s="80"/>
      <c r="J40" s="10">
        <v>7184</v>
      </c>
      <c r="K40" s="110"/>
    </row>
    <row r="41" spans="1:11" s="81" customFormat="1" ht="26.25" customHeight="1">
      <c r="A41" s="66" t="s">
        <v>151</v>
      </c>
      <c r="B41" s="67" t="s">
        <v>49</v>
      </c>
      <c r="C41" s="52"/>
      <c r="D41" s="76">
        <f>831.99*G41/J41</f>
        <v>127.53</v>
      </c>
      <c r="E41" s="55"/>
      <c r="F41" s="55"/>
      <c r="G41" s="68">
        <v>1101.2</v>
      </c>
      <c r="H41" s="79"/>
      <c r="I41" s="80"/>
      <c r="J41" s="10">
        <v>7184</v>
      </c>
      <c r="K41" s="110"/>
    </row>
    <row r="42" spans="1:11" s="81" customFormat="1" ht="18" customHeight="1">
      <c r="A42" s="51" t="s">
        <v>132</v>
      </c>
      <c r="B42" s="77" t="s">
        <v>49</v>
      </c>
      <c r="C42" s="52"/>
      <c r="D42" s="53">
        <v>0</v>
      </c>
      <c r="E42" s="55"/>
      <c r="F42" s="55"/>
      <c r="G42" s="68">
        <v>1101.2</v>
      </c>
      <c r="H42" s="79"/>
      <c r="I42" s="80"/>
      <c r="J42" s="10">
        <v>7184</v>
      </c>
      <c r="K42" s="110"/>
    </row>
    <row r="43" spans="1:11" s="81" customFormat="1" ht="19.5" customHeight="1">
      <c r="A43" s="51" t="s">
        <v>133</v>
      </c>
      <c r="B43" s="77" t="s">
        <v>49</v>
      </c>
      <c r="C43" s="52"/>
      <c r="D43" s="53">
        <v>0</v>
      </c>
      <c r="E43" s="55"/>
      <c r="F43" s="55"/>
      <c r="G43" s="68">
        <v>1101.2</v>
      </c>
      <c r="H43" s="79"/>
      <c r="I43" s="80"/>
      <c r="J43" s="10">
        <v>7184</v>
      </c>
      <c r="K43" s="110"/>
    </row>
    <row r="44" spans="1:11" s="81" customFormat="1" ht="19.5" customHeight="1">
      <c r="A44" s="51" t="s">
        <v>134</v>
      </c>
      <c r="B44" s="77" t="s">
        <v>49</v>
      </c>
      <c r="C44" s="52"/>
      <c r="D44" s="53">
        <v>0</v>
      </c>
      <c r="E44" s="55"/>
      <c r="F44" s="55"/>
      <c r="G44" s="68">
        <v>1101.2</v>
      </c>
      <c r="H44" s="79"/>
      <c r="I44" s="80"/>
      <c r="J44" s="10">
        <v>7184</v>
      </c>
      <c r="K44" s="110"/>
    </row>
    <row r="45" spans="1:11" s="81" customFormat="1" ht="18" customHeight="1">
      <c r="A45" s="66" t="s">
        <v>182</v>
      </c>
      <c r="B45" s="89" t="s">
        <v>14</v>
      </c>
      <c r="C45" s="52"/>
      <c r="D45" s="76">
        <f>12682.9*G45/J45</f>
        <v>1944.1</v>
      </c>
      <c r="E45" s="55"/>
      <c r="F45" s="55"/>
      <c r="G45" s="68">
        <v>1101.2</v>
      </c>
      <c r="H45" s="79"/>
      <c r="I45" s="80"/>
      <c r="J45" s="10">
        <v>7184</v>
      </c>
      <c r="K45" s="110"/>
    </row>
    <row r="46" spans="1:11" s="12" customFormat="1" ht="30">
      <c r="A46" s="86" t="s">
        <v>35</v>
      </c>
      <c r="B46" s="87"/>
      <c r="C46" s="44" t="s">
        <v>191</v>
      </c>
      <c r="D46" s="42">
        <f>SUM(D47:D50)</f>
        <v>400.31</v>
      </c>
      <c r="E46" s="42">
        <f>D46/G46</f>
        <v>0.36</v>
      </c>
      <c r="F46" s="42">
        <f>E46/12</f>
        <v>0.03</v>
      </c>
      <c r="G46" s="68">
        <v>1101.2</v>
      </c>
      <c r="H46" s="9">
        <v>1.07</v>
      </c>
      <c r="I46" s="34">
        <v>0.05</v>
      </c>
      <c r="J46" s="12">
        <v>7184</v>
      </c>
      <c r="K46" s="110"/>
    </row>
    <row r="47" spans="1:11" s="10" customFormat="1" ht="31.5" customHeight="1">
      <c r="A47" s="66" t="s">
        <v>46</v>
      </c>
      <c r="B47" s="90" t="s">
        <v>47</v>
      </c>
      <c r="C47" s="55"/>
      <c r="D47" s="75">
        <f>1926.35*G47/J47</f>
        <v>295.28</v>
      </c>
      <c r="E47" s="77"/>
      <c r="F47" s="77"/>
      <c r="G47" s="68">
        <v>1101.2</v>
      </c>
      <c r="H47" s="9">
        <v>1.07</v>
      </c>
      <c r="I47" s="34">
        <v>0</v>
      </c>
      <c r="J47" s="12">
        <v>7184</v>
      </c>
      <c r="K47" s="110"/>
    </row>
    <row r="48" spans="1:11" s="10" customFormat="1" ht="31.5" customHeight="1">
      <c r="A48" s="66" t="s">
        <v>115</v>
      </c>
      <c r="B48" s="67" t="s">
        <v>48</v>
      </c>
      <c r="C48" s="52"/>
      <c r="D48" s="75">
        <f>E48*G48</f>
        <v>0</v>
      </c>
      <c r="E48" s="77"/>
      <c r="F48" s="77"/>
      <c r="G48" s="68">
        <v>1101.2</v>
      </c>
      <c r="H48" s="9">
        <v>1.07</v>
      </c>
      <c r="I48" s="34">
        <v>0</v>
      </c>
      <c r="J48" s="12">
        <v>7184</v>
      </c>
      <c r="K48" s="110"/>
    </row>
    <row r="49" spans="1:11" s="10" customFormat="1" ht="19.5" customHeight="1">
      <c r="A49" s="51" t="s">
        <v>164</v>
      </c>
      <c r="B49" s="77" t="s">
        <v>49</v>
      </c>
      <c r="C49" s="52"/>
      <c r="D49" s="53">
        <v>0</v>
      </c>
      <c r="E49" s="77"/>
      <c r="F49" s="77"/>
      <c r="G49" s="68">
        <v>1101.2</v>
      </c>
      <c r="H49" s="9"/>
      <c r="I49" s="34"/>
      <c r="J49" s="12">
        <v>7184</v>
      </c>
      <c r="K49" s="110"/>
    </row>
    <row r="50" spans="1:11" s="10" customFormat="1" ht="18" customHeight="1">
      <c r="A50" s="66" t="s">
        <v>181</v>
      </c>
      <c r="B50" s="67" t="s">
        <v>14</v>
      </c>
      <c r="C50" s="52"/>
      <c r="D50" s="75">
        <f>685.2*G50/J50</f>
        <v>105.03</v>
      </c>
      <c r="E50" s="77"/>
      <c r="F50" s="77"/>
      <c r="G50" s="68">
        <v>1101.2</v>
      </c>
      <c r="H50" s="9">
        <v>1.07</v>
      </c>
      <c r="I50" s="34">
        <v>0</v>
      </c>
      <c r="J50" s="12">
        <v>7184</v>
      </c>
      <c r="K50" s="110"/>
    </row>
    <row r="51" spans="1:11" s="10" customFormat="1" ht="21.75" customHeight="1">
      <c r="A51" s="86" t="s">
        <v>121</v>
      </c>
      <c r="B51" s="90"/>
      <c r="C51" s="44" t="s">
        <v>193</v>
      </c>
      <c r="D51" s="42">
        <f>D52</f>
        <v>154.33</v>
      </c>
      <c r="E51" s="42">
        <f>D51/G51</f>
        <v>0.14</v>
      </c>
      <c r="F51" s="42">
        <f>E51/12</f>
        <v>0.01</v>
      </c>
      <c r="G51" s="68">
        <v>1101.2</v>
      </c>
      <c r="H51" s="9">
        <v>1.07</v>
      </c>
      <c r="I51" s="34">
        <v>0.26</v>
      </c>
      <c r="K51" s="110"/>
    </row>
    <row r="52" spans="1:11" s="10" customFormat="1" ht="48.75" customHeight="1" thickBot="1">
      <c r="A52" s="66" t="s">
        <v>123</v>
      </c>
      <c r="B52" s="90" t="s">
        <v>14</v>
      </c>
      <c r="C52" s="42"/>
      <c r="D52" s="53">
        <f>1006.81*G52/J52</f>
        <v>154.33</v>
      </c>
      <c r="E52" s="52"/>
      <c r="F52" s="52"/>
      <c r="G52" s="68">
        <v>1101.2</v>
      </c>
      <c r="H52" s="9">
        <v>1.07</v>
      </c>
      <c r="I52" s="34">
        <v>0.01</v>
      </c>
      <c r="J52" s="10">
        <v>7184</v>
      </c>
      <c r="K52" s="110"/>
    </row>
    <row r="53" spans="1:9" s="9" customFormat="1" ht="19.5" customHeight="1" thickBot="1">
      <c r="A53" s="109" t="s">
        <v>30</v>
      </c>
      <c r="B53" s="43"/>
      <c r="C53" s="100"/>
      <c r="D53" s="93">
        <f>D51+D46+D35+D34+D33+D32+D31+D30+D29+D28+D15</f>
        <v>102267.82</v>
      </c>
      <c r="E53" s="93">
        <f>E51+E46+E35+E34+E33+E32+E31+E30+E29+E28+E15</f>
        <v>92.87</v>
      </c>
      <c r="F53" s="93">
        <f>F51+F46+F35+F34+F33+F32+F31+F30+F29+F28+F15</f>
        <v>7.74</v>
      </c>
      <c r="G53" s="68">
        <v>1101.2</v>
      </c>
      <c r="I53" s="34"/>
    </row>
    <row r="54" spans="1:9" s="20" customFormat="1" ht="22.5" customHeight="1" thickBot="1">
      <c r="A54" s="19"/>
      <c r="D54" s="56"/>
      <c r="E54" s="56"/>
      <c r="F54" s="56"/>
      <c r="G54" s="68">
        <v>1101.2</v>
      </c>
      <c r="I54" s="38"/>
    </row>
    <row r="55" spans="1:9" s="9" customFormat="1" ht="30.75" thickBot="1">
      <c r="A55" s="41" t="s">
        <v>63</v>
      </c>
      <c r="B55" s="7"/>
      <c r="C55" s="7"/>
      <c r="D55" s="43">
        <f>SUM(D56:D56)</f>
        <v>4829.65</v>
      </c>
      <c r="E55" s="43">
        <f>SUM(E56:E56)</f>
        <v>4.39</v>
      </c>
      <c r="F55" s="43">
        <f>SUM(F56:F56)</f>
        <v>0.37</v>
      </c>
      <c r="G55" s="68">
        <v>1101.2</v>
      </c>
      <c r="I55" s="34"/>
    </row>
    <row r="56" spans="1:10" s="10" customFormat="1" ht="21" customHeight="1">
      <c r="A56" s="14" t="s">
        <v>149</v>
      </c>
      <c r="B56" s="15"/>
      <c r="C56" s="15"/>
      <c r="D56" s="53">
        <f>31507.65*G56/J56</f>
        <v>4829.65</v>
      </c>
      <c r="E56" s="52">
        <f>D56/G56</f>
        <v>4.39</v>
      </c>
      <c r="F56" s="54">
        <f>E56/12</f>
        <v>0.37</v>
      </c>
      <c r="G56" s="68">
        <v>1101.2</v>
      </c>
      <c r="H56" s="9"/>
      <c r="I56" s="34"/>
      <c r="J56" s="10">
        <v>7184</v>
      </c>
    </row>
    <row r="57" spans="1:9" s="24" customFormat="1" ht="18.75">
      <c r="A57" s="21"/>
      <c r="B57" s="22"/>
      <c r="C57" s="23"/>
      <c r="D57" s="23"/>
      <c r="E57" s="23"/>
      <c r="F57" s="23"/>
      <c r="I57" s="39"/>
    </row>
    <row r="58" spans="1:9" s="24" customFormat="1" ht="19.5" thickBot="1">
      <c r="A58" s="21"/>
      <c r="B58" s="22"/>
      <c r="C58" s="23"/>
      <c r="D58" s="23"/>
      <c r="E58" s="23"/>
      <c r="F58" s="23"/>
      <c r="I58" s="39"/>
    </row>
    <row r="59" spans="1:9" s="24" customFormat="1" ht="19.5" thickBot="1">
      <c r="A59" s="17" t="s">
        <v>53</v>
      </c>
      <c r="B59" s="27"/>
      <c r="C59" s="28"/>
      <c r="D59" s="28">
        <f>D53+D55</f>
        <v>107097.47</v>
      </c>
      <c r="E59" s="28">
        <f>E53+E55</f>
        <v>97.26</v>
      </c>
      <c r="F59" s="28">
        <f>F53+F55</f>
        <v>8.11</v>
      </c>
      <c r="I59" s="39"/>
    </row>
    <row r="60" spans="1:9" s="24" customFormat="1" ht="18.75">
      <c r="A60" s="21"/>
      <c r="B60" s="22"/>
      <c r="C60" s="23"/>
      <c r="D60" s="23"/>
      <c r="E60" s="23"/>
      <c r="F60" s="23"/>
      <c r="I60" s="39"/>
    </row>
    <row r="61" spans="1:9" s="24" customFormat="1" ht="18.75">
      <c r="A61" s="21"/>
      <c r="B61" s="22"/>
      <c r="C61" s="23"/>
      <c r="D61" s="23"/>
      <c r="E61" s="23"/>
      <c r="F61" s="23"/>
      <c r="I61" s="39"/>
    </row>
    <row r="62" spans="1:9" s="18" customFormat="1" ht="19.5">
      <c r="A62" s="25"/>
      <c r="B62" s="26"/>
      <c r="C62" s="26"/>
      <c r="D62" s="26"/>
      <c r="E62" s="26"/>
      <c r="F62" s="26"/>
      <c r="I62" s="37"/>
    </row>
    <row r="63" spans="1:9" s="20" customFormat="1" ht="14.25">
      <c r="A63" s="134" t="s">
        <v>26</v>
      </c>
      <c r="B63" s="134"/>
      <c r="C63" s="134"/>
      <c r="D63" s="134"/>
      <c r="I63" s="38"/>
    </row>
    <row r="64" s="20" customFormat="1" ht="12.75">
      <c r="I64" s="38"/>
    </row>
    <row r="65" spans="1:9" s="20" customFormat="1" ht="12.75">
      <c r="A65" s="19" t="s">
        <v>27</v>
      </c>
      <c r="I65" s="38"/>
    </row>
    <row r="66" s="20" customFormat="1" ht="12.75">
      <c r="I66" s="38"/>
    </row>
    <row r="67" s="20" customFormat="1" ht="12.75">
      <c r="I67" s="38"/>
    </row>
    <row r="68" s="20" customFormat="1" ht="12.75">
      <c r="I68" s="38"/>
    </row>
    <row r="69" s="20" customFormat="1" ht="12.75">
      <c r="I69" s="38"/>
    </row>
    <row r="70" s="20" customFormat="1" ht="12.75">
      <c r="I70" s="38"/>
    </row>
    <row r="71" s="20" customFormat="1" ht="12.75">
      <c r="I71" s="38"/>
    </row>
    <row r="72" s="20" customFormat="1" ht="12.75">
      <c r="I72" s="38"/>
    </row>
    <row r="73" s="20" customFormat="1" ht="12.75">
      <c r="I73" s="38"/>
    </row>
    <row r="74" s="20" customFormat="1" ht="12.75">
      <c r="I74" s="38"/>
    </row>
    <row r="75" s="20" customFormat="1" ht="12.75">
      <c r="I75" s="38"/>
    </row>
    <row r="76" s="20" customFormat="1" ht="12.75">
      <c r="I76" s="38"/>
    </row>
    <row r="77" s="20" customFormat="1" ht="12.75">
      <c r="I77" s="38"/>
    </row>
    <row r="78" s="20" customFormat="1" ht="12.75">
      <c r="I78" s="38"/>
    </row>
    <row r="79" s="20" customFormat="1" ht="12.75">
      <c r="I79" s="38"/>
    </row>
    <row r="80" s="20" customFormat="1" ht="12.75">
      <c r="I80" s="38"/>
    </row>
    <row r="81" s="20" customFormat="1" ht="12.75">
      <c r="I81" s="38"/>
    </row>
    <row r="82" s="20" customFormat="1" ht="12.75">
      <c r="I82" s="38"/>
    </row>
    <row r="83" s="20" customFormat="1" ht="12.75">
      <c r="I83" s="38"/>
    </row>
  </sheetData>
  <sheetProtection/>
  <mergeCells count="13">
    <mergeCell ref="A1:F1"/>
    <mergeCell ref="B2:F2"/>
    <mergeCell ref="B3:F3"/>
    <mergeCell ref="B4:F4"/>
    <mergeCell ref="A5:F5"/>
    <mergeCell ref="A6:F6"/>
    <mergeCell ref="A7:F7"/>
    <mergeCell ref="A11:F11"/>
    <mergeCell ref="A14:F14"/>
    <mergeCell ref="A63:D63"/>
    <mergeCell ref="A8:H8"/>
    <mergeCell ref="A9:H9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5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2016-05-24T11:30:30Z</cp:lastPrinted>
  <dcterms:created xsi:type="dcterms:W3CDTF">2010-04-02T14:46:04Z</dcterms:created>
  <dcterms:modified xsi:type="dcterms:W3CDTF">2016-05-24T11:38:14Z</dcterms:modified>
  <cp:category/>
  <cp:version/>
  <cp:contentType/>
  <cp:contentStatus/>
</cp:coreProperties>
</file>