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о голосованию " sheetId="1" r:id="rId1"/>
    <sheet name="ЛС" sheetId="2" r:id="rId2"/>
    <sheet name="Рос Вым" sheetId="3" r:id="rId3"/>
  </sheets>
  <definedNames/>
  <calcPr fullCalcOnLoad="1" fullPrecision="0"/>
</workbook>
</file>

<file path=xl/sharedStrings.xml><?xml version="1.0" encoding="utf-8"?>
<sst xmlns="http://schemas.openxmlformats.org/spreadsheetml/2006/main" count="341" uniqueCount="226">
  <si>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</si>
  <si>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</si>
  <si>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</si>
  <si>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</si>
  <si>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</si>
  <si>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</si>
  <si>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</si>
  <si>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</si>
  <si>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</si>
  <si>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</si>
  <si>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</si>
  <si>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</si>
  <si>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</si>
  <si>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</si>
  <si>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</si>
  <si>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</si>
  <si>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</si>
  <si>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</si>
  <si>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</si>
  <si>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</si>
  <si>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</si>
  <si>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</si>
  <si>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</si>
  <si>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</si>
  <si>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</si>
  <si>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</si>
  <si>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</si>
  <si>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</si>
  <si>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</si>
  <si>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</si>
  <si>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</si>
  <si>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</si>
  <si>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</si>
  <si>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</si>
  <si>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</si>
  <si>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</si>
  <si>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</si>
  <si>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</si>
  <si>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</si>
  <si>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</si>
  <si>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</si>
  <si>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</si>
  <si>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</si>
  <si>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</si>
  <si>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</si>
  <si>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</si>
  <si>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</si>
  <si>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</si>
  <si>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</si>
  <si>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</si>
  <si>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</si>
  <si>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</si>
  <si>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</si>
  <si>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</si>
  <si>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</si>
  <si>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</si>
  <si>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</si>
  <si>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</si>
  <si>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</si>
  <si>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</si>
  <si>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</si>
  <si>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</si>
  <si>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</si>
  <si>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</si>
  <si>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</si>
  <si>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</si>
  <si>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</si>
  <si>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</si>
  <si>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</si>
  <si>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</si>
  <si>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</si>
  <si>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</si>
  <si>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</si>
  <si>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</si>
  <si>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</si>
  <si>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</si>
  <si>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</si>
  <si>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</si>
  <si>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</si>
  <si>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</si>
  <si>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</si>
  <si>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</si>
  <si>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</si>
  <si>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</si>
  <si>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</si>
  <si>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</si>
  <si>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</si>
  <si>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</si>
  <si>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</si>
  <si>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</si>
  <si>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</si>
  <si>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</si>
  <si>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</si>
  <si>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</si>
  <si>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</si>
  <si>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</si>
  <si>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</si>
  <si>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</si>
  <si>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</si>
  <si>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</si>
  <si>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</si>
  <si>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</si>
  <si>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</si>
  <si>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</si>
  <si>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</si>
  <si>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</si>
  <si>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</si>
  <si>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</si>
  <si>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2-3 раза</t>
  </si>
  <si>
    <t>1 раз в месяц</t>
  </si>
  <si>
    <t>(многоквартирный дом с газовыми плитами )</t>
  </si>
  <si>
    <t>договорная и претензионно-исковая работа, взыскание задолженности по ЖКУ</t>
  </si>
  <si>
    <t>Обслуживание вводных и внутренних газопроводов жилого фонда</t>
  </si>
  <si>
    <t>очистка кровли от снега и скалывание сосулек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</si>
  <si>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</si>
  <si>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</si>
  <si>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</si>
  <si>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Поверка общедомовых приборов учета горячего водоснабжения</t>
  </si>
  <si>
    <t>установка КИП на ВВП</t>
  </si>
  <si>
    <t xml:space="preserve">1 раз </t>
  </si>
  <si>
    <t>очистка от снега и наледи подъездных козырьков</t>
  </si>
  <si>
    <t>Погашение задолженности прошлых периодов</t>
  </si>
  <si>
    <t>ремонт канализации</t>
  </si>
  <si>
    <t>по состоянию на 1.05.2012г.</t>
  </si>
  <si>
    <t>руб./чел.</t>
  </si>
  <si>
    <t>ремонт отмостки</t>
  </si>
  <si>
    <t>по адресу: ул.Ленинского Комсомола, д.57 (Sобщ.=3635,0м2, Sзем.уч.=3019,44м2)</t>
  </si>
  <si>
    <t>Поверка общедомовых приборов учета теплоэнергии</t>
  </si>
  <si>
    <t>1 ра в год</t>
  </si>
  <si>
    <t>обслуживание насосов горячего водоснабжения</t>
  </si>
  <si>
    <t>замена ( поверка ) КИП</t>
  </si>
  <si>
    <t>Работы заявочного характера</t>
  </si>
  <si>
    <t>ремонт цоколя</t>
  </si>
  <si>
    <t>ремонт слуховых окон</t>
  </si>
  <si>
    <t>регулировка горячего водоснабжения</t>
  </si>
  <si>
    <t>электроосвещение (освещение подвала)</t>
  </si>
  <si>
    <t>Сбор, вывоз и утилизация ТБО*, руб/м2</t>
  </si>
  <si>
    <t>Дополнительные работы (текущий ремонт), в т.ч.:</t>
  </si>
  <si>
    <t>Дополниетльные работы (текущий ремонт), в т.ч.: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</si>
  <si>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</si>
  <si>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</si>
  <si>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</si>
  <si>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</si>
  <si>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</si>
  <si>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</si>
  <si>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</si>
  <si>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</si>
  <si>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</si>
  <si>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</si>
  <si>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</si>
  <si>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</si>
  <si>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</si>
  <si>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</si>
  <si>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</si>
  <si>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</si>
  <si>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</si>
  <si>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Генеральный директор</t>
  </si>
  <si>
    <t>А.В. Митрофанов</t>
  </si>
  <si>
    <t>Экономист 2-ой категории по учету лицевых счетов МКД</t>
  </si>
  <si>
    <t>2014-2015гг.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</si>
  <si>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</si>
  <si>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</si>
  <si>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</si>
  <si>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</si>
  <si>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гидравлическое испытание элеваторного узла и запорной арматуры</t>
  </si>
  <si>
    <t>ревизия задвижек отопления (д.50мм-4шт.)</t>
  </si>
  <si>
    <t>Удлинение ливнестоков водостоков -15шт.</t>
  </si>
  <si>
    <t>Лицевой счет многоквартирного дома по адресу: ул. Ленинского Комсомола, д. 57 на период с 1 мая 2014 по 30 апреля 2015 года</t>
  </si>
  <si>
    <t>19629,0 (по тарифу)</t>
  </si>
  <si>
    <t>Остаток(+) / Долг(-) на 1.05.14г.</t>
  </si>
  <si>
    <t>53</t>
  </si>
  <si>
    <t>55</t>
  </si>
  <si>
    <t>Н.Ф.Каюткина</t>
  </si>
  <si>
    <t xml:space="preserve"> Экономия(+) / Долг(-) на 1.05.2015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</si>
  <si>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</si>
  <si>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</si>
  <si>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</si>
  <si>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Восстановление циркуляции ГВС после ремонтных работ ТПК</t>
  </si>
  <si>
    <t>Ремонт отмостки 77 м 2( тариф 2013-2014 г.)</t>
  </si>
  <si>
    <t>124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</si>
  <si>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</si>
  <si>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</si>
  <si>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</si>
  <si>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</si>
  <si>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</si>
  <si>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( 1 точка с июня 2010 года)</t>
  </si>
  <si>
    <t>Ремонт трубопровода ГВС ( проверка лежаков на закипание)</t>
  </si>
  <si>
    <t>131</t>
  </si>
  <si>
    <t>Удаление воздушной пробки в системе ГВС после ремонтных работ ТПК</t>
  </si>
  <si>
    <t>134</t>
  </si>
  <si>
    <t>136</t>
  </si>
  <si>
    <t>Перевод ВВВ на зимнюю схему</t>
  </si>
  <si>
    <t>Регулировка реле времени</t>
  </si>
  <si>
    <t>146</t>
  </si>
  <si>
    <t>155</t>
  </si>
  <si>
    <t>Замена лампочек 60 Вт в подъезде</t>
  </si>
  <si>
    <t>Освещение чердака для работы слесарей сантехников</t>
  </si>
  <si>
    <t>Прокладка циркуляционной линии с установкой кранов на чердаке</t>
  </si>
  <si>
    <t>168</t>
  </si>
  <si>
    <t>Ремонт входа в подвал (тариф 2013-2014 г.)</t>
  </si>
  <si>
    <t>Замена ламп на уличном освещении</t>
  </si>
  <si>
    <t>170</t>
  </si>
  <si>
    <t>Удаление воздушных пробок из системы ГВС после работы ТПК</t>
  </si>
  <si>
    <t>174</t>
  </si>
  <si>
    <t>Ремонт светильника</t>
  </si>
  <si>
    <t>176</t>
  </si>
  <si>
    <t>188</t>
  </si>
  <si>
    <t>6</t>
  </si>
  <si>
    <t>Регулировка элеваторного узла, установка шайб на ГВС, СТС, промывка грязовика</t>
  </si>
  <si>
    <t>43</t>
  </si>
  <si>
    <t>Ревизия эл.узла,смена сопла,шайбы</t>
  </si>
  <si>
    <t>47</t>
  </si>
  <si>
    <t>70</t>
  </si>
  <si>
    <t>77</t>
  </si>
  <si>
    <t>Ревизия ЩЭ (кв.27)</t>
  </si>
  <si>
    <t>87</t>
  </si>
  <si>
    <t>118</t>
  </si>
  <si>
    <t>Обслуживание вводных и внутренних газопроводов жилого фонда( Корректировка по выставленному счету фактуре № 2596 от 01.02.2013 г. на сумму 16357,50 руб.)</t>
  </si>
  <si>
    <t>145</t>
  </si>
  <si>
    <t>Услуги типографии по печати доп.соглашений</t>
  </si>
  <si>
    <t>т/н 185</t>
  </si>
  <si>
    <t>Сопло</t>
  </si>
  <si>
    <t>мат.от.</t>
  </si>
  <si>
    <t>Шайба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</si>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</sst>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38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8" fillId="26" borderId="0" xfId="0" applyFont="1" applyFill="1" applyAlignment="1">
      <alignment horizontal="center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28" fillId="2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27" fillId="24" borderId="45" xfId="0" applyNumberFormat="1" applyFont="1" applyFill="1" applyBorder="1" applyAlignment="1">
      <alignment horizontal="left" vertical="center" wrapText="1"/>
    </xf>
    <xf numFmtId="4" fontId="27" fillId="24" borderId="34" xfId="0" applyNumberFormat="1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left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left" vertical="center" wrapText="1"/>
    </xf>
    <xf numFmtId="2" fontId="18" fillId="0" borderId="39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18" fillId="24" borderId="39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left" vertical="center" wrapText="1"/>
    </xf>
    <xf numFmtId="2" fontId="18" fillId="24" borderId="39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0" fillId="24" borderId="45" xfId="0" applyFont="1" applyFill="1" applyBorder="1" applyAlignment="1">
      <alignment horizontal="left" vertical="center" wrapText="1"/>
    </xf>
    <xf numFmtId="0" fontId="0" fillId="24" borderId="49" xfId="0" applyFont="1" applyFill="1" applyBorder="1" applyAlignment="1">
      <alignment horizontal="left" vertical="center" wrapText="1"/>
    </xf>
    <xf numFmtId="0" fontId="0" fillId="24" borderId="50" xfId="0" applyFont="1" applyFill="1" applyBorder="1" applyAlignment="1">
      <alignment horizontal="center" vertical="center" wrapText="1"/>
    </xf>
    <xf numFmtId="2" fontId="0" fillId="24" borderId="50" xfId="0" applyNumberFormat="1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left" vertical="center"/>
    </xf>
    <xf numFmtId="0" fontId="18" fillId="24" borderId="39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4" fontId="20" fillId="24" borderId="38" xfId="0" applyNumberFormat="1" applyFont="1" applyFill="1" applyBorder="1" applyAlignment="1">
      <alignment horizontal="left" vertical="center" wrapText="1"/>
    </xf>
    <xf numFmtId="4" fontId="18" fillId="24" borderId="39" xfId="0" applyNumberFormat="1" applyFont="1" applyFill="1" applyBorder="1" applyAlignment="1">
      <alignment horizontal="center" vertical="center" wrapText="1"/>
    </xf>
    <xf numFmtId="4" fontId="0" fillId="24" borderId="45" xfId="0" applyNumberFormat="1" applyFont="1" applyFill="1" applyBorder="1" applyAlignment="1">
      <alignment horizontal="left" vertical="center" wrapText="1"/>
    </xf>
    <xf numFmtId="4" fontId="0" fillId="24" borderId="34" xfId="0" applyNumberFormat="1" applyFont="1" applyFill="1" applyBorder="1" applyAlignment="1">
      <alignment horizontal="center" vertical="center" wrapText="1"/>
    </xf>
    <xf numFmtId="4" fontId="0" fillId="24" borderId="11" xfId="0" applyNumberFormat="1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left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4" fontId="18" fillId="24" borderId="38" xfId="0" applyNumberFormat="1" applyFont="1" applyFill="1" applyBorder="1" applyAlignment="1">
      <alignment horizontal="left" vertical="center" wrapText="1"/>
    </xf>
    <xf numFmtId="4" fontId="20" fillId="24" borderId="39" xfId="0" applyNumberFormat="1" applyFont="1" applyFill="1" applyBorder="1" applyAlignment="1">
      <alignment/>
    </xf>
    <xf numFmtId="4" fontId="20" fillId="24" borderId="39" xfId="0" applyNumberFormat="1" applyFont="1" applyFill="1" applyBorder="1" applyAlignment="1">
      <alignment horizontal="center"/>
    </xf>
    <xf numFmtId="4" fontId="20" fillId="24" borderId="51" xfId="0" applyNumberFormat="1" applyFont="1" applyFill="1" applyBorder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5" xfId="0" applyNumberFormat="1" applyFill="1" applyBorder="1" applyAlignment="1">
      <alignment horizontal="center" vertical="center"/>
    </xf>
    <xf numFmtId="2" fontId="39" fillId="25" borderId="25" xfId="0" applyNumberFormat="1" applyFont="1" applyFill="1" applyBorder="1" applyAlignment="1">
      <alignment horizontal="center" vertical="center" wrapText="1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29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5" xfId="0" applyNumberFormat="1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2" fontId="18" fillId="0" borderId="57" xfId="0" applyNumberFormat="1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27" fillId="25" borderId="34" xfId="0" applyFont="1" applyFill="1" applyBorder="1" applyAlignment="1">
      <alignment horizontal="center" vertical="center" wrapText="1"/>
    </xf>
    <xf numFmtId="2" fontId="27" fillId="25" borderId="34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34" xfId="0" applyNumberFormat="1" applyFont="1" applyFill="1" applyBorder="1" applyAlignment="1">
      <alignment horizontal="center" vertical="center" wrapText="1"/>
    </xf>
    <xf numFmtId="2" fontId="27" fillId="0" borderId="57" xfId="0" applyNumberFormat="1" applyFont="1" applyFill="1" applyBorder="1" applyAlignment="1">
      <alignment horizontal="center" vertical="center" wrapText="1"/>
    </xf>
    <xf numFmtId="0" fontId="27" fillId="25" borderId="45" xfId="0" applyFont="1" applyFill="1" applyBorder="1" applyAlignment="1">
      <alignment horizontal="left" vertical="center" wrapText="1"/>
    </xf>
    <xf numFmtId="2" fontId="18" fillId="0" borderId="58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2" fontId="18" fillId="0" borderId="35" xfId="0" applyNumberFormat="1" applyFont="1" applyFill="1" applyBorder="1" applyAlignment="1">
      <alignment horizontal="center" vertical="center" wrapText="1"/>
    </xf>
    <xf numFmtId="2" fontId="18" fillId="0" borderId="59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5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left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0" borderId="52" xfId="0" applyNumberFormat="1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59" xfId="0" applyNumberFormat="1" applyFont="1" applyFill="1" applyBorder="1" applyAlignment="1">
      <alignment horizontal="center" vertical="center" wrapText="1"/>
    </xf>
    <xf numFmtId="2" fontId="20" fillId="0" borderId="44" xfId="0" applyNumberFormat="1" applyFont="1" applyFill="1" applyBorder="1" applyAlignment="1">
      <alignment horizontal="center"/>
    </xf>
    <xf numFmtId="2" fontId="20" fillId="0" borderId="52" xfId="0" applyNumberFormat="1" applyFont="1" applyFill="1" applyBorder="1" applyAlignment="1">
      <alignment horizontal="center"/>
    </xf>
    <xf numFmtId="2" fontId="20" fillId="0" borderId="54" xfId="0" applyNumberFormat="1" applyFont="1" applyFill="1" applyBorder="1" applyAlignment="1">
      <alignment horizontal="center"/>
    </xf>
    <xf numFmtId="2" fontId="20" fillId="0" borderId="58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 wrapText="1"/>
    </xf>
    <xf numFmtId="2" fontId="0" fillId="0" borderId="60" xfId="0" applyNumberFormat="1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61" xfId="0" applyNumberFormat="1" applyFont="1" applyFill="1" applyBorder="1" applyAlignment="1">
      <alignment horizontal="center" vertical="center" wrapText="1"/>
    </xf>
    <xf numFmtId="2" fontId="18" fillId="0" borderId="39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2" fontId="18" fillId="0" borderId="52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8" fillId="0" borderId="52" xfId="0" applyNumberFormat="1" applyFont="1" applyFill="1" applyBorder="1" applyAlignment="1">
      <alignment horizontal="center" vertical="center" wrapText="1"/>
    </xf>
    <xf numFmtId="3" fontId="18" fillId="0" borderId="5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57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 vertical="center"/>
    </xf>
    <xf numFmtId="0" fontId="0" fillId="24" borderId="62" xfId="0" applyFont="1" applyFill="1" applyBorder="1" applyAlignment="1">
      <alignment vertical="center" wrapText="1"/>
    </xf>
    <xf numFmtId="2" fontId="22" fillId="24" borderId="37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0" fontId="0" fillId="25" borderId="0" xfId="0" applyFill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24" borderId="26" xfId="0" applyNumberFormat="1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0" fillId="24" borderId="63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5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6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4" xfId="0" applyNumberFormat="1" applyFont="1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6" fillId="25" borderId="0" xfId="0" applyFont="1" applyFill="1" applyAlignment="1">
      <alignment horizontal="left" vertical="center"/>
    </xf>
    <xf numFmtId="0" fontId="30" fillId="24" borderId="0" xfId="0" applyFont="1" applyFill="1" applyBorder="1" applyAlignment="1">
      <alignment horizontal="center" vertical="center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2" fillId="24" borderId="70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71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horizontal="left" vertical="center" wrapText="1"/>
    </xf>
    <xf numFmtId="0" fontId="0" fillId="24" borderId="72" xfId="0" applyFont="1" applyFill="1" applyBorder="1" applyAlignment="1">
      <alignment horizontal="left" vertical="center" wrapText="1"/>
    </xf>
    <xf numFmtId="0" fontId="0" fillId="24" borderId="73" xfId="0" applyFont="1" applyFill="1" applyBorder="1" applyAlignment="1">
      <alignment horizontal="left" vertical="center" wrapText="1"/>
    </xf>
    <xf numFmtId="2" fontId="26" fillId="0" borderId="13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34" fillId="24" borderId="74" xfId="0" applyFont="1" applyFill="1" applyBorder="1" applyAlignment="1">
      <alignment horizontal="left"/>
    </xf>
    <xf numFmtId="0" fontId="34" fillId="24" borderId="74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="75" zoomScaleNormal="75" zoomScalePageLayoutView="0" workbookViewId="0" topLeftCell="A44">
      <selection activeCell="I132" sqref="I132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102" customWidth="1"/>
    <col min="5" max="5" width="13.875" style="102" hidden="1" customWidth="1"/>
    <col min="6" max="6" width="20.875" style="102" hidden="1" customWidth="1"/>
    <col min="7" max="7" width="13.875" style="102" customWidth="1"/>
    <col min="8" max="8" width="20.875" style="102" customWidth="1"/>
    <col min="9" max="9" width="15.375" style="3" customWidth="1"/>
    <col min="10" max="10" width="15.375" style="100" hidden="1" customWidth="1"/>
    <col min="11" max="14" width="15.375" style="3" customWidth="1"/>
    <col min="15" max="16384" width="9.125" style="3" customWidth="1"/>
  </cols>
  <sheetData>
    <row r="1" spans="1:8" ht="16.5" customHeight="1">
      <c r="A1" s="262" t="s">
        <v>31</v>
      </c>
      <c r="B1" s="263"/>
      <c r="C1" s="263"/>
      <c r="D1" s="263"/>
      <c r="E1" s="263"/>
      <c r="F1" s="263"/>
      <c r="G1" s="263"/>
      <c r="H1" s="263"/>
    </row>
    <row r="2" spans="2:8" ht="12.75" customHeight="1">
      <c r="B2" s="264" t="s">
        <v>32</v>
      </c>
      <c r="C2" s="264"/>
      <c r="D2" s="264"/>
      <c r="E2" s="264"/>
      <c r="F2" s="264"/>
      <c r="G2" s="263"/>
      <c r="H2" s="263"/>
    </row>
    <row r="3" spans="2:8" ht="14.25" customHeight="1">
      <c r="B3" s="264" t="s">
        <v>33</v>
      </c>
      <c r="C3" s="264"/>
      <c r="D3" s="264"/>
      <c r="E3" s="264"/>
      <c r="F3" s="264"/>
      <c r="G3" s="263"/>
      <c r="H3" s="263"/>
    </row>
    <row r="4" spans="1:8" ht="19.5" customHeight="1">
      <c r="A4" s="97" t="s">
        <v>159</v>
      </c>
      <c r="B4" s="264" t="s">
        <v>34</v>
      </c>
      <c r="C4" s="264"/>
      <c r="D4" s="264"/>
      <c r="E4" s="264"/>
      <c r="F4" s="264"/>
      <c r="G4" s="263"/>
      <c r="H4" s="263"/>
    </row>
    <row r="5" spans="1:8" ht="19.5" customHeight="1">
      <c r="A5" s="101"/>
      <c r="B5" s="177"/>
      <c r="C5" s="177"/>
      <c r="D5" s="178"/>
      <c r="E5" s="178"/>
      <c r="F5" s="178"/>
      <c r="G5" s="179"/>
      <c r="H5" s="179"/>
    </row>
    <row r="6" spans="1:8" ht="19.5" customHeight="1">
      <c r="A6" s="265"/>
      <c r="B6" s="265"/>
      <c r="C6" s="265"/>
      <c r="D6" s="265"/>
      <c r="E6" s="265"/>
      <c r="F6" s="265"/>
      <c r="G6" s="265"/>
      <c r="H6" s="265"/>
    </row>
    <row r="7" spans="2:9" ht="35.25" customHeight="1" hidden="1">
      <c r="B7" s="103"/>
      <c r="C7" s="103"/>
      <c r="D7" s="180"/>
      <c r="E7" s="180"/>
      <c r="F7" s="180"/>
      <c r="G7" s="180"/>
      <c r="H7" s="180"/>
      <c r="I7" s="103"/>
    </row>
    <row r="8" spans="1:9" ht="25.5" customHeight="1">
      <c r="A8" s="266" t="s">
        <v>160</v>
      </c>
      <c r="B8" s="266"/>
      <c r="C8" s="266"/>
      <c r="D8" s="266"/>
      <c r="E8" s="266"/>
      <c r="F8" s="266"/>
      <c r="G8" s="266"/>
      <c r="H8" s="266"/>
      <c r="I8" s="103"/>
    </row>
    <row r="9" spans="1:10" s="104" customFormat="1" ht="22.5" customHeight="1">
      <c r="A9" s="267" t="s">
        <v>35</v>
      </c>
      <c r="B9" s="267"/>
      <c r="C9" s="267"/>
      <c r="D9" s="267"/>
      <c r="E9" s="268"/>
      <c r="F9" s="268"/>
      <c r="G9" s="268"/>
      <c r="H9" s="268"/>
      <c r="J9" s="105"/>
    </row>
    <row r="10" spans="1:8" s="106" customFormat="1" ht="18.75" customHeight="1">
      <c r="A10" s="267" t="s">
        <v>126</v>
      </c>
      <c r="B10" s="267"/>
      <c r="C10" s="267"/>
      <c r="D10" s="267"/>
      <c r="E10" s="268"/>
      <c r="F10" s="268"/>
      <c r="G10" s="268"/>
      <c r="H10" s="268"/>
    </row>
    <row r="11" spans="1:8" s="107" customFormat="1" ht="17.25" customHeight="1">
      <c r="A11" s="269" t="s">
        <v>110</v>
      </c>
      <c r="B11" s="269"/>
      <c r="C11" s="269"/>
      <c r="D11" s="269"/>
      <c r="E11" s="270"/>
      <c r="F11" s="270"/>
      <c r="G11" s="270"/>
      <c r="H11" s="270"/>
    </row>
    <row r="12" spans="1:8" s="106" customFormat="1" ht="30" customHeight="1" thickBot="1">
      <c r="A12" s="271" t="s">
        <v>36</v>
      </c>
      <c r="B12" s="271"/>
      <c r="C12" s="271"/>
      <c r="D12" s="271"/>
      <c r="E12" s="272"/>
      <c r="F12" s="272"/>
      <c r="G12" s="272"/>
      <c r="H12" s="272"/>
    </row>
    <row r="13" spans="1:10" s="5" customFormat="1" ht="139.5" customHeight="1" thickBot="1">
      <c r="A13" s="73" t="s">
        <v>0</v>
      </c>
      <c r="B13" s="108" t="s">
        <v>37</v>
      </c>
      <c r="C13" s="74" t="s">
        <v>38</v>
      </c>
      <c r="D13" s="181" t="s">
        <v>5</v>
      </c>
      <c r="E13" s="181" t="s">
        <v>38</v>
      </c>
      <c r="F13" s="182" t="s">
        <v>39</v>
      </c>
      <c r="G13" s="181" t="s">
        <v>38</v>
      </c>
      <c r="H13" s="182" t="s">
        <v>39</v>
      </c>
      <c r="J13" s="109"/>
    </row>
    <row r="14" spans="1:10" s="6" customFormat="1" ht="12.75">
      <c r="A14" s="110">
        <v>1</v>
      </c>
      <c r="B14" s="111">
        <v>2</v>
      </c>
      <c r="C14" s="111">
        <v>3</v>
      </c>
      <c r="D14" s="183"/>
      <c r="E14" s="184">
        <v>3</v>
      </c>
      <c r="F14" s="185">
        <v>4</v>
      </c>
      <c r="G14" s="186">
        <v>3</v>
      </c>
      <c r="H14" s="187">
        <v>4</v>
      </c>
      <c r="J14" s="112"/>
    </row>
    <row r="15" spans="1:10" s="6" customFormat="1" ht="49.5" customHeight="1">
      <c r="A15" s="273" t="s">
        <v>1</v>
      </c>
      <c r="B15" s="274"/>
      <c r="C15" s="274"/>
      <c r="D15" s="274"/>
      <c r="E15" s="274"/>
      <c r="F15" s="274"/>
      <c r="G15" s="275"/>
      <c r="H15" s="276"/>
      <c r="J15" s="112"/>
    </row>
    <row r="16" spans="1:10" s="5" customFormat="1" ht="15">
      <c r="A16" s="92" t="s">
        <v>161</v>
      </c>
      <c r="B16" s="7"/>
      <c r="C16" s="188">
        <f>F16*12</f>
        <v>0</v>
      </c>
      <c r="D16" s="189">
        <f>G16*I16</f>
        <v>116465.4</v>
      </c>
      <c r="E16" s="190">
        <f>H16*12</f>
        <v>32.04</v>
      </c>
      <c r="F16" s="191"/>
      <c r="G16" s="190">
        <f>H16*12</f>
        <v>32.04</v>
      </c>
      <c r="H16" s="191">
        <f>H21+H23</f>
        <v>2.67</v>
      </c>
      <c r="I16" s="5">
        <v>3635</v>
      </c>
      <c r="J16" s="109">
        <v>2.24</v>
      </c>
    </row>
    <row r="17" spans="1:10" s="5" customFormat="1" ht="31.5" customHeight="1">
      <c r="A17" s="113" t="s">
        <v>111</v>
      </c>
      <c r="B17" s="114" t="s">
        <v>41</v>
      </c>
      <c r="C17" s="188"/>
      <c r="D17" s="189"/>
      <c r="E17" s="190"/>
      <c r="F17" s="191"/>
      <c r="G17" s="190"/>
      <c r="H17" s="191"/>
      <c r="J17" s="109"/>
    </row>
    <row r="18" spans="1:10" s="5" customFormat="1" ht="15">
      <c r="A18" s="113" t="s">
        <v>42</v>
      </c>
      <c r="B18" s="114" t="s">
        <v>41</v>
      </c>
      <c r="C18" s="188"/>
      <c r="D18" s="189"/>
      <c r="E18" s="190"/>
      <c r="F18" s="191"/>
      <c r="G18" s="190"/>
      <c r="H18" s="191"/>
      <c r="J18" s="109"/>
    </row>
    <row r="19" spans="1:10" s="5" customFormat="1" ht="15">
      <c r="A19" s="113" t="s">
        <v>43</v>
      </c>
      <c r="B19" s="114" t="s">
        <v>44</v>
      </c>
      <c r="C19" s="188"/>
      <c r="D19" s="189"/>
      <c r="E19" s="190"/>
      <c r="F19" s="191"/>
      <c r="G19" s="190"/>
      <c r="H19" s="191"/>
      <c r="J19" s="109"/>
    </row>
    <row r="20" spans="1:10" s="5" customFormat="1" ht="15">
      <c r="A20" s="113" t="s">
        <v>45</v>
      </c>
      <c r="B20" s="114" t="s">
        <v>41</v>
      </c>
      <c r="C20" s="188"/>
      <c r="D20" s="189"/>
      <c r="E20" s="190"/>
      <c r="F20" s="191"/>
      <c r="G20" s="190"/>
      <c r="H20" s="191"/>
      <c r="J20" s="109"/>
    </row>
    <row r="21" spans="1:10" s="5" customFormat="1" ht="15">
      <c r="A21" s="192" t="s">
        <v>162</v>
      </c>
      <c r="B21" s="193"/>
      <c r="C21" s="194"/>
      <c r="D21" s="195"/>
      <c r="E21" s="196"/>
      <c r="F21" s="197"/>
      <c r="G21" s="196"/>
      <c r="H21" s="191">
        <v>2.56</v>
      </c>
      <c r="J21" s="109"/>
    </row>
    <row r="22" spans="1:10" s="5" customFormat="1" ht="15">
      <c r="A22" s="198" t="s">
        <v>163</v>
      </c>
      <c r="B22" s="193" t="s">
        <v>41</v>
      </c>
      <c r="C22" s="194"/>
      <c r="D22" s="195"/>
      <c r="E22" s="196"/>
      <c r="F22" s="197"/>
      <c r="G22" s="196"/>
      <c r="H22" s="191"/>
      <c r="J22" s="109"/>
    </row>
    <row r="23" spans="1:10" s="5" customFormat="1" ht="15">
      <c r="A23" s="192" t="s">
        <v>162</v>
      </c>
      <c r="B23" s="193"/>
      <c r="C23" s="194"/>
      <c r="D23" s="195"/>
      <c r="E23" s="196"/>
      <c r="F23" s="197"/>
      <c r="G23" s="196"/>
      <c r="H23" s="191">
        <v>0.11</v>
      </c>
      <c r="J23" s="109"/>
    </row>
    <row r="24" spans="1:10" s="5" customFormat="1" ht="30">
      <c r="A24" s="92" t="s">
        <v>46</v>
      </c>
      <c r="B24" s="115"/>
      <c r="C24" s="188">
        <f>F24*12</f>
        <v>0</v>
      </c>
      <c r="D24" s="189">
        <f>G24*I24</f>
        <v>119518.8</v>
      </c>
      <c r="E24" s="190">
        <f>H24*12</f>
        <v>32.88</v>
      </c>
      <c r="F24" s="191"/>
      <c r="G24" s="190">
        <f>H24*12</f>
        <v>32.88</v>
      </c>
      <c r="H24" s="191">
        <v>2.74</v>
      </c>
      <c r="I24" s="5">
        <v>3635</v>
      </c>
      <c r="J24" s="109">
        <v>2.4</v>
      </c>
    </row>
    <row r="25" spans="1:10" s="5" customFormat="1" ht="15">
      <c r="A25" s="113" t="s">
        <v>47</v>
      </c>
      <c r="B25" s="114" t="s">
        <v>48</v>
      </c>
      <c r="C25" s="188"/>
      <c r="D25" s="189"/>
      <c r="E25" s="190"/>
      <c r="F25" s="191"/>
      <c r="G25" s="190"/>
      <c r="H25" s="191"/>
      <c r="J25" s="109"/>
    </row>
    <row r="26" spans="1:10" s="5" customFormat="1" ht="15">
      <c r="A26" s="113" t="s">
        <v>49</v>
      </c>
      <c r="B26" s="114" t="s">
        <v>48</v>
      </c>
      <c r="C26" s="188"/>
      <c r="D26" s="189"/>
      <c r="E26" s="190"/>
      <c r="F26" s="191"/>
      <c r="G26" s="190"/>
      <c r="H26" s="191"/>
      <c r="J26" s="109"/>
    </row>
    <row r="27" spans="1:10" s="5" customFormat="1" ht="15">
      <c r="A27" s="113" t="s">
        <v>50</v>
      </c>
      <c r="B27" s="114" t="s">
        <v>108</v>
      </c>
      <c r="C27" s="188"/>
      <c r="D27" s="189"/>
      <c r="E27" s="190"/>
      <c r="F27" s="191"/>
      <c r="G27" s="190"/>
      <c r="H27" s="191"/>
      <c r="J27" s="109"/>
    </row>
    <row r="28" spans="1:10" s="5" customFormat="1" ht="15">
      <c r="A28" s="113" t="s">
        <v>51</v>
      </c>
      <c r="B28" s="114" t="s">
        <v>48</v>
      </c>
      <c r="C28" s="188"/>
      <c r="D28" s="189"/>
      <c r="E28" s="190"/>
      <c r="F28" s="191"/>
      <c r="G28" s="190"/>
      <c r="H28" s="191"/>
      <c r="J28" s="109"/>
    </row>
    <row r="29" spans="1:10" s="5" customFormat="1" ht="25.5">
      <c r="A29" s="113" t="s">
        <v>52</v>
      </c>
      <c r="B29" s="114" t="s">
        <v>53</v>
      </c>
      <c r="C29" s="188"/>
      <c r="D29" s="189"/>
      <c r="E29" s="190"/>
      <c r="F29" s="191"/>
      <c r="G29" s="190"/>
      <c r="H29" s="191"/>
      <c r="J29" s="109"/>
    </row>
    <row r="30" spans="1:10" s="5" customFormat="1" ht="15">
      <c r="A30" s="113" t="s">
        <v>114</v>
      </c>
      <c r="B30" s="114" t="s">
        <v>48</v>
      </c>
      <c r="C30" s="188"/>
      <c r="D30" s="189"/>
      <c r="E30" s="190"/>
      <c r="F30" s="191"/>
      <c r="G30" s="190"/>
      <c r="H30" s="191"/>
      <c r="J30" s="109"/>
    </row>
    <row r="31" spans="1:10" s="5" customFormat="1" ht="15">
      <c r="A31" s="113" t="s">
        <v>115</v>
      </c>
      <c r="B31" s="114" t="s">
        <v>48</v>
      </c>
      <c r="C31" s="188"/>
      <c r="D31" s="189"/>
      <c r="E31" s="190"/>
      <c r="F31" s="191"/>
      <c r="G31" s="190"/>
      <c r="H31" s="191"/>
      <c r="J31" s="109"/>
    </row>
    <row r="32" spans="1:10" s="5" customFormat="1" ht="25.5">
      <c r="A32" s="113" t="s">
        <v>116</v>
      </c>
      <c r="B32" s="114" t="s">
        <v>54</v>
      </c>
      <c r="C32" s="188"/>
      <c r="D32" s="189"/>
      <c r="E32" s="190"/>
      <c r="F32" s="191"/>
      <c r="G32" s="190"/>
      <c r="H32" s="191"/>
      <c r="J32" s="109"/>
    </row>
    <row r="33" spans="1:10" s="8" customFormat="1" ht="15">
      <c r="A33" s="93" t="s">
        <v>55</v>
      </c>
      <c r="B33" s="7" t="s">
        <v>109</v>
      </c>
      <c r="C33" s="188">
        <f>F33*12</f>
        <v>0</v>
      </c>
      <c r="D33" s="189">
        <f aca="true" t="shared" si="0" ref="D33:D41">G33*I33</f>
        <v>29661.6</v>
      </c>
      <c r="E33" s="190">
        <f>H33*12</f>
        <v>8.16</v>
      </c>
      <c r="F33" s="199"/>
      <c r="G33" s="190">
        <f aca="true" t="shared" si="1" ref="G33:G41">H33*12</f>
        <v>8.16</v>
      </c>
      <c r="H33" s="191">
        <v>0.68</v>
      </c>
      <c r="I33" s="5">
        <v>3635</v>
      </c>
      <c r="J33" s="109">
        <v>0.6</v>
      </c>
    </row>
    <row r="34" spans="1:10" s="5" customFormat="1" ht="15">
      <c r="A34" s="93" t="s">
        <v>57</v>
      </c>
      <c r="B34" s="7" t="s">
        <v>58</v>
      </c>
      <c r="C34" s="188">
        <f>F34*12</f>
        <v>0</v>
      </c>
      <c r="D34" s="189">
        <f t="shared" si="0"/>
        <v>96836.4</v>
      </c>
      <c r="E34" s="190">
        <f>H34*12</f>
        <v>26.64</v>
      </c>
      <c r="F34" s="199"/>
      <c r="G34" s="190">
        <f t="shared" si="1"/>
        <v>26.64</v>
      </c>
      <c r="H34" s="191">
        <v>2.22</v>
      </c>
      <c r="I34" s="5">
        <v>3635</v>
      </c>
      <c r="J34" s="109">
        <v>1.94</v>
      </c>
    </row>
    <row r="35" spans="1:10" s="6" customFormat="1" ht="30">
      <c r="A35" s="93" t="s">
        <v>59</v>
      </c>
      <c r="B35" s="7" t="s">
        <v>56</v>
      </c>
      <c r="C35" s="200"/>
      <c r="D35" s="189">
        <v>1848.15</v>
      </c>
      <c r="E35" s="201"/>
      <c r="F35" s="199"/>
      <c r="G35" s="190">
        <f>D35/I35</f>
        <v>0.51</v>
      </c>
      <c r="H35" s="191">
        <f>G35/12</f>
        <v>0.04</v>
      </c>
      <c r="I35" s="5">
        <v>3635</v>
      </c>
      <c r="J35" s="109">
        <v>0.03</v>
      </c>
    </row>
    <row r="36" spans="1:10" s="6" customFormat="1" ht="33" customHeight="1">
      <c r="A36" s="93" t="s">
        <v>60</v>
      </c>
      <c r="B36" s="7" t="s">
        <v>56</v>
      </c>
      <c r="C36" s="200"/>
      <c r="D36" s="189">
        <v>3696.3</v>
      </c>
      <c r="E36" s="201"/>
      <c r="F36" s="199"/>
      <c r="G36" s="190">
        <f>D36/I36</f>
        <v>1.02</v>
      </c>
      <c r="H36" s="191">
        <f>G36/12</f>
        <v>0.09</v>
      </c>
      <c r="I36" s="5">
        <v>3635</v>
      </c>
      <c r="J36" s="109">
        <v>0.07</v>
      </c>
    </row>
    <row r="37" spans="1:10" s="6" customFormat="1" ht="21" customHeight="1">
      <c r="A37" s="93" t="s">
        <v>61</v>
      </c>
      <c r="B37" s="7" t="s">
        <v>56</v>
      </c>
      <c r="C37" s="200"/>
      <c r="D37" s="189">
        <v>11670.68</v>
      </c>
      <c r="E37" s="201"/>
      <c r="F37" s="199"/>
      <c r="G37" s="190">
        <f>D37/I37</f>
        <v>3.21</v>
      </c>
      <c r="H37" s="191">
        <f>G37/12</f>
        <v>0.27</v>
      </c>
      <c r="I37" s="5">
        <v>3635</v>
      </c>
      <c r="J37" s="109">
        <v>0.24</v>
      </c>
    </row>
    <row r="38" spans="1:10" s="6" customFormat="1" ht="30" hidden="1">
      <c r="A38" s="93" t="s">
        <v>62</v>
      </c>
      <c r="B38" s="7" t="s">
        <v>53</v>
      </c>
      <c r="C38" s="200"/>
      <c r="D38" s="189">
        <f t="shared" si="0"/>
        <v>0</v>
      </c>
      <c r="E38" s="201"/>
      <c r="F38" s="199"/>
      <c r="G38" s="190">
        <f t="shared" si="1"/>
        <v>0</v>
      </c>
      <c r="H38" s="191">
        <v>0</v>
      </c>
      <c r="I38" s="5">
        <v>3635</v>
      </c>
      <c r="J38" s="109">
        <v>0</v>
      </c>
    </row>
    <row r="39" spans="1:10" s="6" customFormat="1" ht="30" hidden="1">
      <c r="A39" s="93" t="s">
        <v>117</v>
      </c>
      <c r="B39" s="7" t="s">
        <v>53</v>
      </c>
      <c r="C39" s="200"/>
      <c r="D39" s="189">
        <f t="shared" si="0"/>
        <v>0</v>
      </c>
      <c r="E39" s="201"/>
      <c r="F39" s="199"/>
      <c r="G39" s="190">
        <f t="shared" si="1"/>
        <v>0</v>
      </c>
      <c r="H39" s="191">
        <v>0</v>
      </c>
      <c r="I39" s="5">
        <v>3635</v>
      </c>
      <c r="J39" s="109">
        <v>0</v>
      </c>
    </row>
    <row r="40" spans="1:10" s="6" customFormat="1" ht="30" hidden="1">
      <c r="A40" s="93" t="s">
        <v>127</v>
      </c>
      <c r="B40" s="7" t="s">
        <v>53</v>
      </c>
      <c r="C40" s="200"/>
      <c r="D40" s="189">
        <f t="shared" si="0"/>
        <v>0</v>
      </c>
      <c r="E40" s="201"/>
      <c r="F40" s="199"/>
      <c r="G40" s="190">
        <f t="shared" si="1"/>
        <v>0</v>
      </c>
      <c r="H40" s="191">
        <v>0</v>
      </c>
      <c r="I40" s="5">
        <v>3635</v>
      </c>
      <c r="J40" s="109">
        <v>0</v>
      </c>
    </row>
    <row r="41" spans="1:10" s="6" customFormat="1" ht="30">
      <c r="A41" s="93" t="s">
        <v>112</v>
      </c>
      <c r="B41" s="7"/>
      <c r="C41" s="200">
        <f>F41*12</f>
        <v>0</v>
      </c>
      <c r="D41" s="189">
        <f t="shared" si="0"/>
        <v>8287.8</v>
      </c>
      <c r="E41" s="201">
        <f>H41*12</f>
        <v>2.28</v>
      </c>
      <c r="F41" s="199"/>
      <c r="G41" s="190">
        <f t="shared" si="1"/>
        <v>2.28</v>
      </c>
      <c r="H41" s="191">
        <v>0.19</v>
      </c>
      <c r="I41" s="5">
        <v>3635</v>
      </c>
      <c r="J41" s="109">
        <v>0.14</v>
      </c>
    </row>
    <row r="42" spans="1:10" s="5" customFormat="1" ht="15">
      <c r="A42" s="93" t="s">
        <v>63</v>
      </c>
      <c r="B42" s="7" t="s">
        <v>64</v>
      </c>
      <c r="C42" s="200">
        <f>F42*12</f>
        <v>0</v>
      </c>
      <c r="D42" s="189">
        <f>G42*I42</f>
        <v>1744.8</v>
      </c>
      <c r="E42" s="201">
        <f>H42*12</f>
        <v>0.48</v>
      </c>
      <c r="F42" s="199"/>
      <c r="G42" s="190">
        <f>12*H42</f>
        <v>0.48</v>
      </c>
      <c r="H42" s="191">
        <v>0.04</v>
      </c>
      <c r="I42" s="5">
        <v>3635</v>
      </c>
      <c r="J42" s="109">
        <v>0.03</v>
      </c>
    </row>
    <row r="43" spans="1:10" s="5" customFormat="1" ht="15">
      <c r="A43" s="93" t="s">
        <v>65</v>
      </c>
      <c r="B43" s="116" t="s">
        <v>66</v>
      </c>
      <c r="C43" s="202">
        <f>F43*12</f>
        <v>0</v>
      </c>
      <c r="D43" s="189">
        <f>G43*I43</f>
        <v>1308.6</v>
      </c>
      <c r="E43" s="203">
        <f>H43*12</f>
        <v>0.36</v>
      </c>
      <c r="F43" s="204"/>
      <c r="G43" s="190">
        <f>12*H43</f>
        <v>0.36</v>
      </c>
      <c r="H43" s="191">
        <v>0.03</v>
      </c>
      <c r="I43" s="5">
        <v>3635</v>
      </c>
      <c r="J43" s="109">
        <v>0.02</v>
      </c>
    </row>
    <row r="44" spans="1:10" s="8" customFormat="1" ht="30">
      <c r="A44" s="93" t="s">
        <v>67</v>
      </c>
      <c r="B44" s="7" t="s">
        <v>68</v>
      </c>
      <c r="C44" s="200">
        <f>F44*12</f>
        <v>0</v>
      </c>
      <c r="D44" s="189">
        <f>G44*I44</f>
        <v>1744.8</v>
      </c>
      <c r="E44" s="201">
        <f>H44*12</f>
        <v>0.48</v>
      </c>
      <c r="F44" s="199"/>
      <c r="G44" s="190">
        <f>12*H44</f>
        <v>0.48</v>
      </c>
      <c r="H44" s="191">
        <v>0.04</v>
      </c>
      <c r="I44" s="5">
        <v>3635</v>
      </c>
      <c r="J44" s="109">
        <v>0.03</v>
      </c>
    </row>
    <row r="45" spans="1:10" s="8" customFormat="1" ht="15">
      <c r="A45" s="93" t="s">
        <v>69</v>
      </c>
      <c r="B45" s="7"/>
      <c r="C45" s="188"/>
      <c r="D45" s="190">
        <f>D47+D48+D49+D50+D51+D52+D53+D54+D55+D56+D57</f>
        <v>16604.61</v>
      </c>
      <c r="E45" s="190"/>
      <c r="F45" s="199"/>
      <c r="G45" s="190">
        <f>D45/I45</f>
        <v>4.57</v>
      </c>
      <c r="H45" s="191">
        <f>G45/12</f>
        <v>0.38</v>
      </c>
      <c r="I45" s="5">
        <v>3635</v>
      </c>
      <c r="J45" s="109">
        <v>0.46</v>
      </c>
    </row>
    <row r="46" spans="1:10" s="6" customFormat="1" ht="15" hidden="1">
      <c r="A46" s="4"/>
      <c r="B46" s="9"/>
      <c r="C46" s="1"/>
      <c r="D46" s="205"/>
      <c r="E46" s="206"/>
      <c r="F46" s="207"/>
      <c r="G46" s="206"/>
      <c r="H46" s="207"/>
      <c r="I46" s="5"/>
      <c r="J46" s="109"/>
    </row>
    <row r="47" spans="1:10" s="6" customFormat="1" ht="15">
      <c r="A47" s="4" t="s">
        <v>70</v>
      </c>
      <c r="B47" s="9" t="s">
        <v>71</v>
      </c>
      <c r="C47" s="1"/>
      <c r="D47" s="205">
        <v>196.5</v>
      </c>
      <c r="E47" s="206"/>
      <c r="F47" s="207"/>
      <c r="G47" s="206"/>
      <c r="H47" s="207"/>
      <c r="I47" s="5">
        <v>3635</v>
      </c>
      <c r="J47" s="109">
        <v>0.01</v>
      </c>
    </row>
    <row r="48" spans="1:10" s="6" customFormat="1" ht="15">
      <c r="A48" s="4" t="s">
        <v>72</v>
      </c>
      <c r="B48" s="9" t="s">
        <v>73</v>
      </c>
      <c r="C48" s="1">
        <f>F48*12</f>
        <v>0</v>
      </c>
      <c r="D48" s="205">
        <v>415.82</v>
      </c>
      <c r="E48" s="206">
        <f>H48*12</f>
        <v>0</v>
      </c>
      <c r="F48" s="207"/>
      <c r="G48" s="206"/>
      <c r="H48" s="207"/>
      <c r="I48" s="5">
        <v>3635</v>
      </c>
      <c r="J48" s="109">
        <v>0.01</v>
      </c>
    </row>
    <row r="49" spans="1:10" s="6" customFormat="1" ht="15">
      <c r="A49" s="96" t="s">
        <v>164</v>
      </c>
      <c r="B49" s="208" t="s">
        <v>71</v>
      </c>
      <c r="C49" s="1"/>
      <c r="D49" s="205">
        <v>740.94</v>
      </c>
      <c r="E49" s="206"/>
      <c r="F49" s="207"/>
      <c r="G49" s="206"/>
      <c r="H49" s="207"/>
      <c r="I49" s="5"/>
      <c r="J49" s="109"/>
    </row>
    <row r="50" spans="1:10" s="6" customFormat="1" ht="15">
      <c r="A50" s="4" t="s">
        <v>165</v>
      </c>
      <c r="B50" s="9" t="s">
        <v>71</v>
      </c>
      <c r="C50" s="1">
        <f>F50*12</f>
        <v>0</v>
      </c>
      <c r="D50" s="205">
        <v>2254.6</v>
      </c>
      <c r="E50" s="206">
        <f>H50*12</f>
        <v>0</v>
      </c>
      <c r="F50" s="207"/>
      <c r="G50" s="206"/>
      <c r="H50" s="207"/>
      <c r="I50" s="5">
        <v>3635</v>
      </c>
      <c r="J50" s="109">
        <v>0.09</v>
      </c>
    </row>
    <row r="51" spans="1:10" s="6" customFormat="1" ht="15">
      <c r="A51" s="4" t="s">
        <v>74</v>
      </c>
      <c r="B51" s="9" t="s">
        <v>71</v>
      </c>
      <c r="C51" s="1">
        <f>F51*12</f>
        <v>0</v>
      </c>
      <c r="D51" s="205">
        <v>792.41</v>
      </c>
      <c r="E51" s="206">
        <f>H51*12</f>
        <v>0</v>
      </c>
      <c r="F51" s="207"/>
      <c r="G51" s="206"/>
      <c r="H51" s="207"/>
      <c r="I51" s="5">
        <v>3635</v>
      </c>
      <c r="J51" s="109">
        <v>0.01</v>
      </c>
    </row>
    <row r="52" spans="1:10" s="6" customFormat="1" ht="15">
      <c r="A52" s="4" t="s">
        <v>75</v>
      </c>
      <c r="B52" s="9" t="s">
        <v>71</v>
      </c>
      <c r="C52" s="1">
        <f>F52*12</f>
        <v>0</v>
      </c>
      <c r="D52" s="205">
        <v>3532.78</v>
      </c>
      <c r="E52" s="206">
        <f>H52*12</f>
        <v>0</v>
      </c>
      <c r="F52" s="207"/>
      <c r="G52" s="206"/>
      <c r="H52" s="207"/>
      <c r="I52" s="5">
        <v>3635</v>
      </c>
      <c r="J52" s="109">
        <v>0.07</v>
      </c>
    </row>
    <row r="53" spans="1:10" s="6" customFormat="1" ht="15">
      <c r="A53" s="4" t="s">
        <v>76</v>
      </c>
      <c r="B53" s="9" t="s">
        <v>71</v>
      </c>
      <c r="C53" s="1">
        <f>F53*12</f>
        <v>0</v>
      </c>
      <c r="D53" s="205">
        <v>831.63</v>
      </c>
      <c r="E53" s="206">
        <f>H53*12</f>
        <v>0</v>
      </c>
      <c r="F53" s="207"/>
      <c r="G53" s="206"/>
      <c r="H53" s="207"/>
      <c r="I53" s="5">
        <v>3635</v>
      </c>
      <c r="J53" s="109">
        <v>0.02</v>
      </c>
    </row>
    <row r="54" spans="1:10" s="6" customFormat="1" ht="15">
      <c r="A54" s="4" t="s">
        <v>77</v>
      </c>
      <c r="B54" s="9" t="s">
        <v>71</v>
      </c>
      <c r="C54" s="1"/>
      <c r="D54" s="205">
        <v>396.19</v>
      </c>
      <c r="E54" s="206"/>
      <c r="F54" s="207"/>
      <c r="G54" s="206"/>
      <c r="H54" s="207"/>
      <c r="I54" s="5">
        <v>3635</v>
      </c>
      <c r="J54" s="109">
        <v>0.01</v>
      </c>
    </row>
    <row r="55" spans="1:10" s="6" customFormat="1" ht="15">
      <c r="A55" s="4" t="s">
        <v>78</v>
      </c>
      <c r="B55" s="9" t="s">
        <v>73</v>
      </c>
      <c r="C55" s="1"/>
      <c r="D55" s="205">
        <v>1584.82</v>
      </c>
      <c r="E55" s="206"/>
      <c r="F55" s="207"/>
      <c r="G55" s="206"/>
      <c r="H55" s="207"/>
      <c r="I55" s="5">
        <v>3635</v>
      </c>
      <c r="J55" s="109">
        <v>0.03</v>
      </c>
    </row>
    <row r="56" spans="1:10" s="6" customFormat="1" ht="25.5">
      <c r="A56" s="4" t="s">
        <v>79</v>
      </c>
      <c r="B56" s="9" t="s">
        <v>71</v>
      </c>
      <c r="C56" s="1">
        <f>F56*12</f>
        <v>0</v>
      </c>
      <c r="D56" s="205">
        <v>3068.87</v>
      </c>
      <c r="E56" s="206">
        <f>H56*12</f>
        <v>0</v>
      </c>
      <c r="F56" s="207"/>
      <c r="G56" s="206"/>
      <c r="H56" s="207"/>
      <c r="I56" s="5">
        <v>3635</v>
      </c>
      <c r="J56" s="109">
        <v>0.06</v>
      </c>
    </row>
    <row r="57" spans="1:10" s="6" customFormat="1" ht="15">
      <c r="A57" s="4" t="s">
        <v>80</v>
      </c>
      <c r="B57" s="9" t="s">
        <v>71</v>
      </c>
      <c r="C57" s="1"/>
      <c r="D57" s="205">
        <v>2790.05</v>
      </c>
      <c r="E57" s="206"/>
      <c r="F57" s="207"/>
      <c r="G57" s="206"/>
      <c r="H57" s="207"/>
      <c r="I57" s="5">
        <v>3635</v>
      </c>
      <c r="J57" s="109">
        <v>0.01</v>
      </c>
    </row>
    <row r="58" spans="1:10" s="6" customFormat="1" ht="15" hidden="1">
      <c r="A58" s="4"/>
      <c r="B58" s="9"/>
      <c r="C58" s="209"/>
      <c r="D58" s="205"/>
      <c r="E58" s="210"/>
      <c r="F58" s="207"/>
      <c r="G58" s="206"/>
      <c r="H58" s="207"/>
      <c r="I58" s="5">
        <v>3635</v>
      </c>
      <c r="J58" s="109"/>
    </row>
    <row r="59" spans="1:10" s="6" customFormat="1" ht="15" hidden="1">
      <c r="A59" s="4"/>
      <c r="B59" s="9"/>
      <c r="C59" s="1"/>
      <c r="D59" s="205"/>
      <c r="E59" s="206"/>
      <c r="F59" s="207"/>
      <c r="G59" s="206"/>
      <c r="H59" s="207"/>
      <c r="I59" s="5">
        <v>3635</v>
      </c>
      <c r="J59" s="109"/>
    </row>
    <row r="60" spans="1:10" s="8" customFormat="1" ht="30" hidden="1">
      <c r="A60" s="93" t="s">
        <v>81</v>
      </c>
      <c r="B60" s="7"/>
      <c r="C60" s="188"/>
      <c r="D60" s="190">
        <f>SUM(D61:D71)</f>
        <v>0</v>
      </c>
      <c r="E60" s="190"/>
      <c r="F60" s="199"/>
      <c r="G60" s="190">
        <f>D60/I60</f>
        <v>0</v>
      </c>
      <c r="H60" s="191">
        <f>G60/12</f>
        <v>0</v>
      </c>
      <c r="I60" s="5">
        <v>3635</v>
      </c>
      <c r="J60" s="109">
        <v>0.04</v>
      </c>
    </row>
    <row r="61" spans="1:10" s="6" customFormat="1" ht="15" hidden="1">
      <c r="A61" s="4" t="s">
        <v>82</v>
      </c>
      <c r="B61" s="9" t="s">
        <v>83</v>
      </c>
      <c r="C61" s="1"/>
      <c r="D61" s="205">
        <f aca="true" t="shared" si="2" ref="D61:D71">G61*I61</f>
        <v>0</v>
      </c>
      <c r="E61" s="206"/>
      <c r="F61" s="207"/>
      <c r="G61" s="206">
        <f aca="true" t="shared" si="3" ref="G61:G71">H61*12</f>
        <v>0</v>
      </c>
      <c r="H61" s="207">
        <v>0</v>
      </c>
      <c r="I61" s="5">
        <v>3635</v>
      </c>
      <c r="J61" s="109">
        <v>0</v>
      </c>
    </row>
    <row r="62" spans="1:10" s="6" customFormat="1" ht="25.5" hidden="1">
      <c r="A62" s="4" t="s">
        <v>84</v>
      </c>
      <c r="B62" s="9" t="s">
        <v>128</v>
      </c>
      <c r="C62" s="1"/>
      <c r="D62" s="205">
        <f t="shared" si="2"/>
        <v>0</v>
      </c>
      <c r="E62" s="206"/>
      <c r="F62" s="207"/>
      <c r="G62" s="206">
        <f t="shared" si="3"/>
        <v>0</v>
      </c>
      <c r="H62" s="207">
        <v>0</v>
      </c>
      <c r="I62" s="5">
        <v>3635</v>
      </c>
      <c r="J62" s="109">
        <v>0</v>
      </c>
    </row>
    <row r="63" spans="1:10" s="6" customFormat="1" ht="15" hidden="1">
      <c r="A63" s="4" t="s">
        <v>85</v>
      </c>
      <c r="B63" s="9" t="s">
        <v>86</v>
      </c>
      <c r="C63" s="1"/>
      <c r="D63" s="205">
        <f t="shared" si="2"/>
        <v>0</v>
      </c>
      <c r="E63" s="206"/>
      <c r="F63" s="207"/>
      <c r="G63" s="206">
        <f t="shared" si="3"/>
        <v>0</v>
      </c>
      <c r="H63" s="207">
        <v>0</v>
      </c>
      <c r="I63" s="5">
        <v>3635</v>
      </c>
      <c r="J63" s="109">
        <v>0</v>
      </c>
    </row>
    <row r="64" spans="1:10" s="6" customFormat="1" ht="25.5" hidden="1">
      <c r="A64" s="4" t="s">
        <v>87</v>
      </c>
      <c r="B64" s="9" t="s">
        <v>88</v>
      </c>
      <c r="C64" s="1"/>
      <c r="D64" s="205">
        <f t="shared" si="2"/>
        <v>0</v>
      </c>
      <c r="E64" s="206"/>
      <c r="F64" s="207"/>
      <c r="G64" s="206">
        <f t="shared" si="3"/>
        <v>0</v>
      </c>
      <c r="H64" s="207">
        <v>0</v>
      </c>
      <c r="I64" s="5">
        <v>3635</v>
      </c>
      <c r="J64" s="109">
        <v>0</v>
      </c>
    </row>
    <row r="65" spans="1:10" s="6" customFormat="1" ht="15" hidden="1">
      <c r="A65" s="4" t="s">
        <v>118</v>
      </c>
      <c r="B65" s="9" t="s">
        <v>119</v>
      </c>
      <c r="C65" s="1"/>
      <c r="D65" s="205">
        <f t="shared" si="2"/>
        <v>0</v>
      </c>
      <c r="E65" s="206"/>
      <c r="F65" s="207"/>
      <c r="G65" s="206">
        <f t="shared" si="3"/>
        <v>0</v>
      </c>
      <c r="H65" s="207">
        <v>0</v>
      </c>
      <c r="I65" s="5">
        <v>3635</v>
      </c>
      <c r="J65" s="109">
        <v>0</v>
      </c>
    </row>
    <row r="66" spans="1:10" s="6" customFormat="1" ht="15" hidden="1">
      <c r="A66" s="4" t="s">
        <v>89</v>
      </c>
      <c r="B66" s="9" t="s">
        <v>86</v>
      </c>
      <c r="C66" s="1"/>
      <c r="D66" s="205">
        <f t="shared" si="2"/>
        <v>0</v>
      </c>
      <c r="E66" s="206"/>
      <c r="F66" s="207"/>
      <c r="G66" s="206">
        <f t="shared" si="3"/>
        <v>0</v>
      </c>
      <c r="H66" s="207">
        <v>0</v>
      </c>
      <c r="I66" s="5">
        <v>3635</v>
      </c>
      <c r="J66" s="109">
        <v>0</v>
      </c>
    </row>
    <row r="67" spans="1:10" s="6" customFormat="1" ht="15" hidden="1">
      <c r="A67" s="4" t="s">
        <v>90</v>
      </c>
      <c r="B67" s="9" t="s">
        <v>71</v>
      </c>
      <c r="C67" s="1"/>
      <c r="D67" s="205">
        <f t="shared" si="2"/>
        <v>0</v>
      </c>
      <c r="E67" s="206"/>
      <c r="F67" s="207"/>
      <c r="G67" s="206">
        <f t="shared" si="3"/>
        <v>0</v>
      </c>
      <c r="H67" s="207">
        <v>0</v>
      </c>
      <c r="I67" s="5">
        <v>3635</v>
      </c>
      <c r="J67" s="109">
        <v>0</v>
      </c>
    </row>
    <row r="68" spans="1:10" s="6" customFormat="1" ht="25.5" hidden="1">
      <c r="A68" s="4" t="s">
        <v>91</v>
      </c>
      <c r="B68" s="9" t="s">
        <v>71</v>
      </c>
      <c r="C68" s="1"/>
      <c r="D68" s="205">
        <f t="shared" si="2"/>
        <v>0</v>
      </c>
      <c r="E68" s="206"/>
      <c r="F68" s="207"/>
      <c r="G68" s="206">
        <f t="shared" si="3"/>
        <v>0</v>
      </c>
      <c r="H68" s="207">
        <v>0</v>
      </c>
      <c r="I68" s="5">
        <v>3635</v>
      </c>
      <c r="J68" s="109">
        <v>0</v>
      </c>
    </row>
    <row r="69" spans="1:10" s="6" customFormat="1" ht="18" customHeight="1" hidden="1">
      <c r="A69" s="4" t="s">
        <v>129</v>
      </c>
      <c r="B69" s="9" t="s">
        <v>56</v>
      </c>
      <c r="C69" s="1"/>
      <c r="D69" s="205">
        <f t="shared" si="2"/>
        <v>0</v>
      </c>
      <c r="E69" s="206"/>
      <c r="F69" s="207"/>
      <c r="G69" s="206">
        <f t="shared" si="3"/>
        <v>0</v>
      </c>
      <c r="H69" s="207">
        <v>0</v>
      </c>
      <c r="I69" s="5">
        <v>3635</v>
      </c>
      <c r="J69" s="109">
        <v>0</v>
      </c>
    </row>
    <row r="70" spans="1:10" s="6" customFormat="1" ht="21.75" customHeight="1" hidden="1">
      <c r="A70" s="4" t="s">
        <v>92</v>
      </c>
      <c r="B70" s="9" t="s">
        <v>56</v>
      </c>
      <c r="C70" s="209"/>
      <c r="D70" s="205">
        <f t="shared" si="2"/>
        <v>0</v>
      </c>
      <c r="E70" s="210"/>
      <c r="F70" s="207"/>
      <c r="G70" s="206">
        <f t="shared" si="3"/>
        <v>0</v>
      </c>
      <c r="H70" s="207">
        <v>0</v>
      </c>
      <c r="I70" s="5">
        <v>3635</v>
      </c>
      <c r="J70" s="109">
        <v>0</v>
      </c>
    </row>
    <row r="71" spans="1:10" s="6" customFormat="1" ht="15" customHeight="1" hidden="1">
      <c r="A71" s="4" t="s">
        <v>130</v>
      </c>
      <c r="B71" s="9" t="s">
        <v>71</v>
      </c>
      <c r="C71" s="1"/>
      <c r="D71" s="205">
        <f t="shared" si="2"/>
        <v>0</v>
      </c>
      <c r="E71" s="206"/>
      <c r="F71" s="207"/>
      <c r="G71" s="206">
        <f t="shared" si="3"/>
        <v>0</v>
      </c>
      <c r="H71" s="207">
        <v>0</v>
      </c>
      <c r="I71" s="5">
        <v>3635</v>
      </c>
      <c r="J71" s="109">
        <v>0</v>
      </c>
    </row>
    <row r="72" spans="1:10" s="6" customFormat="1" ht="30" hidden="1">
      <c r="A72" s="93" t="s">
        <v>93</v>
      </c>
      <c r="B72" s="9"/>
      <c r="C72" s="1"/>
      <c r="D72" s="190">
        <v>0</v>
      </c>
      <c r="E72" s="206"/>
      <c r="F72" s="207"/>
      <c r="G72" s="190">
        <f>D72/I72</f>
        <v>0</v>
      </c>
      <c r="H72" s="191">
        <f>G72/12</f>
        <v>0</v>
      </c>
      <c r="I72" s="5">
        <v>3635</v>
      </c>
      <c r="J72" s="109">
        <v>0.05</v>
      </c>
    </row>
    <row r="73" spans="1:10" s="6" customFormat="1" ht="15" hidden="1">
      <c r="A73" s="4"/>
      <c r="B73" s="9"/>
      <c r="C73" s="1"/>
      <c r="D73" s="205"/>
      <c r="E73" s="206"/>
      <c r="F73" s="207"/>
      <c r="G73" s="206"/>
      <c r="H73" s="207"/>
      <c r="I73" s="5"/>
      <c r="J73" s="109"/>
    </row>
    <row r="74" spans="1:10" s="6" customFormat="1" ht="15" hidden="1">
      <c r="A74" s="4" t="s">
        <v>94</v>
      </c>
      <c r="B74" s="9" t="s">
        <v>56</v>
      </c>
      <c r="C74" s="1"/>
      <c r="D74" s="205">
        <f>G74*I74</f>
        <v>0</v>
      </c>
      <c r="E74" s="206"/>
      <c r="F74" s="207"/>
      <c r="G74" s="206">
        <f>H74*12</f>
        <v>0</v>
      </c>
      <c r="H74" s="207">
        <v>0</v>
      </c>
      <c r="I74" s="5">
        <v>3635</v>
      </c>
      <c r="J74" s="109">
        <v>0</v>
      </c>
    </row>
    <row r="75" spans="1:10" s="6" customFormat="1" ht="15">
      <c r="A75" s="93" t="s">
        <v>95</v>
      </c>
      <c r="B75" s="9"/>
      <c r="C75" s="1"/>
      <c r="D75" s="190">
        <f>D76+D77+D78</f>
        <v>7362.76</v>
      </c>
      <c r="E75" s="206"/>
      <c r="F75" s="207"/>
      <c r="G75" s="190">
        <f>D75/I75</f>
        <v>2.03</v>
      </c>
      <c r="H75" s="191">
        <f>G75/12</f>
        <v>0.17</v>
      </c>
      <c r="I75" s="5">
        <v>3635</v>
      </c>
      <c r="J75" s="109">
        <v>0.15</v>
      </c>
    </row>
    <row r="76" spans="1:10" s="6" customFormat="1" ht="15">
      <c r="A76" s="4" t="s">
        <v>96</v>
      </c>
      <c r="B76" s="9" t="s">
        <v>56</v>
      </c>
      <c r="C76" s="1"/>
      <c r="D76" s="205">
        <v>1104.48</v>
      </c>
      <c r="E76" s="206"/>
      <c r="F76" s="207"/>
      <c r="G76" s="206"/>
      <c r="H76" s="207"/>
      <c r="I76" s="5">
        <v>3635</v>
      </c>
      <c r="J76" s="109">
        <v>0.02</v>
      </c>
    </row>
    <row r="77" spans="1:10" s="6" customFormat="1" ht="15">
      <c r="A77" s="4" t="s">
        <v>97</v>
      </c>
      <c r="B77" s="9" t="s">
        <v>71</v>
      </c>
      <c r="C77" s="1"/>
      <c r="D77" s="205">
        <v>5429.97</v>
      </c>
      <c r="E77" s="206"/>
      <c r="F77" s="207"/>
      <c r="G77" s="206"/>
      <c r="H77" s="207"/>
      <c r="I77" s="5">
        <v>3635</v>
      </c>
      <c r="J77" s="109">
        <v>0.11</v>
      </c>
    </row>
    <row r="78" spans="1:10" s="6" customFormat="1" ht="15">
      <c r="A78" s="4" t="s">
        <v>98</v>
      </c>
      <c r="B78" s="9" t="s">
        <v>71</v>
      </c>
      <c r="C78" s="1"/>
      <c r="D78" s="205">
        <v>828.31</v>
      </c>
      <c r="E78" s="206"/>
      <c r="F78" s="207"/>
      <c r="G78" s="206"/>
      <c r="H78" s="207"/>
      <c r="I78" s="5">
        <v>3635</v>
      </c>
      <c r="J78" s="109">
        <v>0.02</v>
      </c>
    </row>
    <row r="79" spans="1:10" s="6" customFormat="1" ht="15">
      <c r="A79" s="93" t="s">
        <v>99</v>
      </c>
      <c r="B79" s="9"/>
      <c r="C79" s="1"/>
      <c r="D79" s="190">
        <f>D80+D81</f>
        <v>993.79</v>
      </c>
      <c r="E79" s="206"/>
      <c r="F79" s="207"/>
      <c r="G79" s="190">
        <f>D79/I79</f>
        <v>0.27</v>
      </c>
      <c r="H79" s="191">
        <f>G79/12</f>
        <v>0.02</v>
      </c>
      <c r="I79" s="5">
        <v>3635</v>
      </c>
      <c r="J79" s="109">
        <v>0.1</v>
      </c>
    </row>
    <row r="80" spans="1:10" s="6" customFormat="1" ht="15">
      <c r="A80" s="4" t="s">
        <v>100</v>
      </c>
      <c r="B80" s="9" t="s">
        <v>71</v>
      </c>
      <c r="C80" s="1"/>
      <c r="D80" s="205">
        <v>993.79</v>
      </c>
      <c r="E80" s="206"/>
      <c r="F80" s="207"/>
      <c r="G80" s="206"/>
      <c r="H80" s="207"/>
      <c r="I80" s="5">
        <v>3635</v>
      </c>
      <c r="J80" s="109">
        <v>0.02</v>
      </c>
    </row>
    <row r="81" spans="1:10" s="6" customFormat="1" ht="15" hidden="1">
      <c r="A81" s="4" t="s">
        <v>101</v>
      </c>
      <c r="B81" s="9" t="s">
        <v>71</v>
      </c>
      <c r="C81" s="1"/>
      <c r="D81" s="205"/>
      <c r="E81" s="206"/>
      <c r="F81" s="207"/>
      <c r="G81" s="206"/>
      <c r="H81" s="207"/>
      <c r="I81" s="5">
        <v>3635</v>
      </c>
      <c r="J81" s="109">
        <v>0.02</v>
      </c>
    </row>
    <row r="82" spans="1:10" s="5" customFormat="1" ht="15">
      <c r="A82" s="93" t="s">
        <v>102</v>
      </c>
      <c r="B82" s="7"/>
      <c r="C82" s="188"/>
      <c r="D82" s="190">
        <v>0</v>
      </c>
      <c r="E82" s="190"/>
      <c r="F82" s="199"/>
      <c r="G82" s="190">
        <f>D82/I82</f>
        <v>0</v>
      </c>
      <c r="H82" s="191">
        <f>G82/12</f>
        <v>0</v>
      </c>
      <c r="I82" s="5">
        <v>3635</v>
      </c>
      <c r="J82" s="109">
        <v>0.21</v>
      </c>
    </row>
    <row r="83" spans="1:10" s="6" customFormat="1" ht="15" hidden="1">
      <c r="A83" s="4"/>
      <c r="B83" s="9"/>
      <c r="C83" s="1"/>
      <c r="D83" s="205"/>
      <c r="E83" s="206"/>
      <c r="F83" s="207"/>
      <c r="G83" s="206"/>
      <c r="H83" s="207"/>
      <c r="I83" s="5"/>
      <c r="J83" s="109"/>
    </row>
    <row r="84" spans="1:10" s="5" customFormat="1" ht="15">
      <c r="A84" s="93" t="s">
        <v>103</v>
      </c>
      <c r="B84" s="7"/>
      <c r="C84" s="188"/>
      <c r="D84" s="190">
        <f>D85+D86</f>
        <v>28820.73</v>
      </c>
      <c r="E84" s="190"/>
      <c r="F84" s="199"/>
      <c r="G84" s="190">
        <f>D84/I84</f>
        <v>7.93</v>
      </c>
      <c r="H84" s="191">
        <f>G84/12</f>
        <v>0.66</v>
      </c>
      <c r="I84" s="5">
        <v>3635</v>
      </c>
      <c r="J84" s="109">
        <v>0.58</v>
      </c>
    </row>
    <row r="85" spans="1:10" s="6" customFormat="1" ht="15">
      <c r="A85" s="4" t="s">
        <v>113</v>
      </c>
      <c r="B85" s="13" t="s">
        <v>83</v>
      </c>
      <c r="C85" s="1"/>
      <c r="D85" s="205">
        <v>26435.05</v>
      </c>
      <c r="E85" s="206"/>
      <c r="F85" s="207"/>
      <c r="G85" s="206"/>
      <c r="H85" s="207"/>
      <c r="I85" s="5">
        <v>3635</v>
      </c>
      <c r="J85" s="109">
        <v>0.54</v>
      </c>
    </row>
    <row r="86" spans="1:10" s="6" customFormat="1" ht="15.75" thickBot="1">
      <c r="A86" s="4" t="s">
        <v>120</v>
      </c>
      <c r="B86" s="9" t="s">
        <v>83</v>
      </c>
      <c r="C86" s="1"/>
      <c r="D86" s="205">
        <v>2385.68</v>
      </c>
      <c r="E86" s="206"/>
      <c r="F86" s="207"/>
      <c r="G86" s="206"/>
      <c r="H86" s="207"/>
      <c r="I86" s="5">
        <v>3635</v>
      </c>
      <c r="J86" s="109">
        <v>0.04</v>
      </c>
    </row>
    <row r="87" spans="1:10" s="6" customFormat="1" ht="25.5" customHeight="1" hidden="1">
      <c r="A87" s="4" t="s">
        <v>104</v>
      </c>
      <c r="B87" s="9" t="s">
        <v>71</v>
      </c>
      <c r="C87" s="1"/>
      <c r="D87" s="205"/>
      <c r="E87" s="206"/>
      <c r="F87" s="207"/>
      <c r="G87" s="206"/>
      <c r="H87" s="207">
        <v>0</v>
      </c>
      <c r="I87" s="5">
        <v>3635</v>
      </c>
      <c r="J87" s="109">
        <v>0</v>
      </c>
    </row>
    <row r="88" spans="1:10" s="5" customFormat="1" ht="19.5" hidden="1" thickBot="1">
      <c r="A88" s="211"/>
      <c r="B88" s="212"/>
      <c r="C88" s="202"/>
      <c r="D88" s="203"/>
      <c r="E88" s="203"/>
      <c r="F88" s="204"/>
      <c r="G88" s="203"/>
      <c r="H88" s="204"/>
      <c r="J88" s="109"/>
    </row>
    <row r="89" spans="1:10" s="5" customFormat="1" ht="30.75" thickBot="1">
      <c r="A89" s="121" t="s">
        <v>131</v>
      </c>
      <c r="B89" s="74" t="s">
        <v>53</v>
      </c>
      <c r="C89" s="124">
        <f>F89*12</f>
        <v>0</v>
      </c>
      <c r="D89" s="120">
        <f>G89*I89</f>
        <v>19629</v>
      </c>
      <c r="E89" s="120">
        <f>H89*12</f>
        <v>5.4</v>
      </c>
      <c r="F89" s="213"/>
      <c r="G89" s="120">
        <f>H89*12</f>
        <v>5.4</v>
      </c>
      <c r="H89" s="213">
        <f>0.34+0.11</f>
        <v>0.45</v>
      </c>
      <c r="I89" s="5">
        <v>3635</v>
      </c>
      <c r="J89" s="109">
        <v>0.3</v>
      </c>
    </row>
    <row r="90" spans="1:10" s="5" customFormat="1" ht="19.5" hidden="1" thickBot="1">
      <c r="A90" s="214" t="s">
        <v>3</v>
      </c>
      <c r="B90" s="115"/>
      <c r="C90" s="188">
        <f>F90*12</f>
        <v>0</v>
      </c>
      <c r="D90" s="190"/>
      <c r="E90" s="190"/>
      <c r="F90" s="190"/>
      <c r="G90" s="190"/>
      <c r="H90" s="191"/>
      <c r="I90" s="5">
        <v>3635</v>
      </c>
      <c r="J90" s="109"/>
    </row>
    <row r="91" spans="1:10" s="6" customFormat="1" ht="15.75" hidden="1" thickBot="1">
      <c r="A91" s="4" t="s">
        <v>132</v>
      </c>
      <c r="B91" s="9"/>
      <c r="C91" s="1"/>
      <c r="D91" s="205"/>
      <c r="E91" s="206"/>
      <c r="F91" s="207"/>
      <c r="G91" s="206"/>
      <c r="H91" s="207"/>
      <c r="I91" s="5">
        <v>3635</v>
      </c>
      <c r="J91" s="112"/>
    </row>
    <row r="92" spans="1:10" s="6" customFormat="1" ht="15.75" hidden="1" thickBot="1">
      <c r="A92" s="4" t="s">
        <v>125</v>
      </c>
      <c r="B92" s="9"/>
      <c r="C92" s="1"/>
      <c r="D92" s="205"/>
      <c r="E92" s="206"/>
      <c r="F92" s="207"/>
      <c r="G92" s="206"/>
      <c r="H92" s="207"/>
      <c r="I92" s="5">
        <v>3635</v>
      </c>
      <c r="J92" s="112"/>
    </row>
    <row r="93" spans="1:10" s="6" customFormat="1" ht="15.75" hidden="1" thickBot="1">
      <c r="A93" s="4" t="s">
        <v>133</v>
      </c>
      <c r="B93" s="9"/>
      <c r="C93" s="1"/>
      <c r="D93" s="205"/>
      <c r="E93" s="206"/>
      <c r="F93" s="207"/>
      <c r="G93" s="206"/>
      <c r="H93" s="207"/>
      <c r="I93" s="5">
        <v>3635</v>
      </c>
      <c r="J93" s="112"/>
    </row>
    <row r="94" spans="1:10" s="6" customFormat="1" ht="15.75" hidden="1" thickBot="1">
      <c r="A94" s="4" t="s">
        <v>134</v>
      </c>
      <c r="B94" s="9"/>
      <c r="C94" s="1"/>
      <c r="D94" s="205"/>
      <c r="E94" s="206"/>
      <c r="F94" s="207"/>
      <c r="G94" s="206"/>
      <c r="H94" s="207"/>
      <c r="I94" s="5">
        <v>3635</v>
      </c>
      <c r="J94" s="112"/>
    </row>
    <row r="95" spans="1:10" s="6" customFormat="1" ht="15.75" hidden="1" thickBot="1">
      <c r="A95" s="4" t="s">
        <v>122</v>
      </c>
      <c r="B95" s="9"/>
      <c r="C95" s="1"/>
      <c r="D95" s="205"/>
      <c r="E95" s="206"/>
      <c r="F95" s="207"/>
      <c r="G95" s="206"/>
      <c r="H95" s="207"/>
      <c r="I95" s="5">
        <v>3635</v>
      </c>
      <c r="J95" s="112"/>
    </row>
    <row r="96" spans="1:10" s="6" customFormat="1" ht="15.75" hidden="1" thickBot="1">
      <c r="A96" s="117" t="s">
        <v>135</v>
      </c>
      <c r="B96" s="66"/>
      <c r="C96" s="118"/>
      <c r="D96" s="215"/>
      <c r="E96" s="216"/>
      <c r="F96" s="217"/>
      <c r="G96" s="216"/>
      <c r="H96" s="217"/>
      <c r="I96" s="5">
        <v>3635</v>
      </c>
      <c r="J96" s="112"/>
    </row>
    <row r="97" spans="1:9" s="11" customFormat="1" ht="26.25" hidden="1" thickBot="1">
      <c r="A97" s="119" t="s">
        <v>121</v>
      </c>
      <c r="B97" s="13" t="s">
        <v>123</v>
      </c>
      <c r="C97" s="120"/>
      <c r="D97" s="218"/>
      <c r="E97" s="120"/>
      <c r="F97" s="219"/>
      <c r="G97" s="120"/>
      <c r="H97" s="220"/>
      <c r="I97" s="5">
        <v>3635</v>
      </c>
    </row>
    <row r="98" spans="1:9" s="11" customFormat="1" ht="19.5" thickBot="1">
      <c r="A98" s="121" t="s">
        <v>136</v>
      </c>
      <c r="B98" s="122" t="s">
        <v>48</v>
      </c>
      <c r="C98" s="120"/>
      <c r="D98" s="218">
        <f>G98*I98</f>
        <v>75026.4</v>
      </c>
      <c r="E98" s="120"/>
      <c r="F98" s="218"/>
      <c r="G98" s="120">
        <f>12*H98</f>
        <v>20.64</v>
      </c>
      <c r="H98" s="221">
        <v>1.72</v>
      </c>
      <c r="I98" s="5">
        <v>3635</v>
      </c>
    </row>
    <row r="99" spans="1:10" s="5" customFormat="1" ht="19.5" customHeight="1" thickBot="1">
      <c r="A99" s="123" t="s">
        <v>4</v>
      </c>
      <c r="B99" s="74"/>
      <c r="C99" s="124">
        <f>F99*12</f>
        <v>0</v>
      </c>
      <c r="D99" s="120">
        <f>D98+D89+D84+D82+D79+D75+D72+D60+D45+D44+D43+D42+D41+D37+D36+D35+D34+D33+D24+D16</f>
        <v>541220.62</v>
      </c>
      <c r="E99" s="120">
        <f>E98+E89+E84+E82+E79+E75+E72+E60+E45+E44+E43+E42+E41+E37+E36+E35+E34+E33+E24+E16</f>
        <v>108.72</v>
      </c>
      <c r="F99" s="120">
        <f>F98+F89+F84+F82+F79+F75+F72+F60+F45+F44+F43+F42+F41+F37+F36+F35+F34+F33+F24+F16</f>
        <v>0</v>
      </c>
      <c r="G99" s="120">
        <f>G98+G89+G84+G82+G79+G75+G72+G60+G45+G44+G43+G42+G41+G37+G36+G35+G34+G33+G24+G16</f>
        <v>148.9</v>
      </c>
      <c r="H99" s="120">
        <f>H98+H89+H84+H82+H79+H75+H72+H60+H45+H44+H43+H42+H41+H37+H36+H35+H34+H33+H24+H16</f>
        <v>12.41</v>
      </c>
      <c r="J99" s="109"/>
    </row>
    <row r="100" spans="1:10" s="10" customFormat="1" ht="20.25" hidden="1" thickBot="1">
      <c r="A100" s="121" t="s">
        <v>2</v>
      </c>
      <c r="B100" s="122" t="s">
        <v>48</v>
      </c>
      <c r="C100" s="122" t="s">
        <v>124</v>
      </c>
      <c r="D100" s="222"/>
      <c r="E100" s="223" t="s">
        <v>124</v>
      </c>
      <c r="F100" s="224"/>
      <c r="G100" s="223" t="s">
        <v>124</v>
      </c>
      <c r="H100" s="224"/>
      <c r="J100" s="125"/>
    </row>
    <row r="101" spans="1:10" s="2" customFormat="1" ht="12.75">
      <c r="A101" s="126"/>
      <c r="D101" s="225"/>
      <c r="E101" s="225"/>
      <c r="F101" s="225"/>
      <c r="G101" s="225"/>
      <c r="H101" s="225"/>
      <c r="J101" s="127"/>
    </row>
    <row r="102" spans="1:10" s="2" customFormat="1" ht="12.75">
      <c r="A102" s="126"/>
      <c r="D102" s="225"/>
      <c r="E102" s="225"/>
      <c r="F102" s="225"/>
      <c r="G102" s="225"/>
      <c r="H102" s="225"/>
      <c r="J102" s="127"/>
    </row>
    <row r="103" spans="1:10" s="10" customFormat="1" ht="20.25" hidden="1" thickBot="1">
      <c r="A103" s="121"/>
      <c r="B103" s="122"/>
      <c r="C103" s="122"/>
      <c r="D103" s="222"/>
      <c r="E103" s="223"/>
      <c r="F103" s="224"/>
      <c r="G103" s="223"/>
      <c r="H103" s="224"/>
      <c r="I103" s="5"/>
      <c r="J103" s="125"/>
    </row>
    <row r="104" spans="1:10" s="5" customFormat="1" ht="19.5" hidden="1" thickBot="1">
      <c r="A104" s="121" t="s">
        <v>137</v>
      </c>
      <c r="B104" s="74"/>
      <c r="C104" s="124">
        <f>F104*12</f>
        <v>0</v>
      </c>
      <c r="D104" s="120"/>
      <c r="E104" s="120"/>
      <c r="F104" s="120"/>
      <c r="G104" s="120"/>
      <c r="H104" s="213"/>
      <c r="I104" s="5">
        <v>3635</v>
      </c>
      <c r="J104" s="109"/>
    </row>
    <row r="105" spans="1:10" s="6" customFormat="1" ht="15" hidden="1">
      <c r="A105" s="128" t="s">
        <v>132</v>
      </c>
      <c r="B105" s="65"/>
      <c r="C105" s="209"/>
      <c r="D105" s="226"/>
      <c r="E105" s="210"/>
      <c r="F105" s="227"/>
      <c r="G105" s="210"/>
      <c r="H105" s="227"/>
      <c r="I105" s="5">
        <v>3635</v>
      </c>
      <c r="J105" s="112"/>
    </row>
    <row r="106" spans="1:10" s="6" customFormat="1" ht="15" hidden="1">
      <c r="A106" s="4" t="s">
        <v>125</v>
      </c>
      <c r="B106" s="9"/>
      <c r="C106" s="1"/>
      <c r="D106" s="205"/>
      <c r="E106" s="206"/>
      <c r="F106" s="207"/>
      <c r="G106" s="206"/>
      <c r="H106" s="207"/>
      <c r="I106" s="5">
        <v>3635</v>
      </c>
      <c r="J106" s="112"/>
    </row>
    <row r="107" spans="1:10" s="6" customFormat="1" ht="15.75" hidden="1" thickBot="1">
      <c r="A107" s="129" t="s">
        <v>133</v>
      </c>
      <c r="B107" s="130"/>
      <c r="C107" s="131"/>
      <c r="D107" s="228"/>
      <c r="E107" s="229"/>
      <c r="F107" s="230"/>
      <c r="G107" s="229"/>
      <c r="H107" s="230"/>
      <c r="I107" s="5">
        <v>3635</v>
      </c>
      <c r="J107" s="112"/>
    </row>
    <row r="108" spans="1:10" s="2" customFormat="1" ht="12.75" hidden="1">
      <c r="A108" s="126"/>
      <c r="D108" s="225"/>
      <c r="E108" s="225"/>
      <c r="F108" s="225"/>
      <c r="G108" s="225"/>
      <c r="H108" s="225"/>
      <c r="J108" s="127"/>
    </row>
    <row r="109" spans="1:10" s="2" customFormat="1" ht="12.75" hidden="1">
      <c r="A109" s="126"/>
      <c r="D109" s="225"/>
      <c r="E109" s="225"/>
      <c r="F109" s="225"/>
      <c r="G109" s="225"/>
      <c r="H109" s="225"/>
      <c r="J109" s="127"/>
    </row>
    <row r="110" spans="1:10" s="2" customFormat="1" ht="12.75" hidden="1">
      <c r="A110" s="126"/>
      <c r="D110" s="225"/>
      <c r="E110" s="225"/>
      <c r="F110" s="225"/>
      <c r="G110" s="225"/>
      <c r="H110" s="225"/>
      <c r="J110" s="127"/>
    </row>
    <row r="111" spans="1:10" s="134" customFormat="1" ht="15.75" hidden="1" thickBot="1">
      <c r="A111" s="132" t="s">
        <v>6</v>
      </c>
      <c r="B111" s="133"/>
      <c r="C111" s="133"/>
      <c r="D111" s="231">
        <f>D99+D104</f>
        <v>541220.62</v>
      </c>
      <c r="E111" s="232"/>
      <c r="F111" s="232"/>
      <c r="G111" s="231">
        <f>G99+G104</f>
        <v>148.9</v>
      </c>
      <c r="H111" s="233">
        <f>H99+H104</f>
        <v>12.41</v>
      </c>
      <c r="J111" s="135"/>
    </row>
    <row r="112" spans="1:10" s="134" customFormat="1" ht="15">
      <c r="A112" s="136"/>
      <c r="B112" s="137"/>
      <c r="C112" s="137"/>
      <c r="D112" s="234"/>
      <c r="E112" s="235"/>
      <c r="F112" s="235"/>
      <c r="G112" s="234"/>
      <c r="H112" s="234"/>
      <c r="J112" s="135"/>
    </row>
    <row r="113" spans="1:10" s="134" customFormat="1" ht="15.75" thickBot="1">
      <c r="A113" s="136"/>
      <c r="B113" s="137"/>
      <c r="C113" s="137"/>
      <c r="D113" s="234"/>
      <c r="E113" s="235"/>
      <c r="F113" s="235"/>
      <c r="G113" s="234"/>
      <c r="H113" s="234"/>
      <c r="J113" s="135"/>
    </row>
    <row r="114" spans="1:10" s="134" customFormat="1" ht="19.5" thickBot="1">
      <c r="A114" s="138" t="s">
        <v>138</v>
      </c>
      <c r="B114" s="139"/>
      <c r="C114" s="139">
        <f>F114*12</f>
        <v>0</v>
      </c>
      <c r="D114" s="236">
        <f>D121</f>
        <v>10419.67</v>
      </c>
      <c r="E114" s="236">
        <f>E121</f>
        <v>0</v>
      </c>
      <c r="F114" s="236">
        <f>F121</f>
        <v>0</v>
      </c>
      <c r="G114" s="236">
        <f>G121</f>
        <v>2.87</v>
      </c>
      <c r="H114" s="236">
        <f>H121</f>
        <v>0.24</v>
      </c>
      <c r="I114" s="237">
        <v>3635</v>
      </c>
      <c r="J114" s="135"/>
    </row>
    <row r="115" spans="1:10" s="134" customFormat="1" ht="15" hidden="1">
      <c r="A115" s="140"/>
      <c r="B115" s="141"/>
      <c r="C115" s="141"/>
      <c r="D115" s="238"/>
      <c r="E115" s="239"/>
      <c r="F115" s="240"/>
      <c r="G115" s="239"/>
      <c r="H115" s="240"/>
      <c r="I115" s="5">
        <v>3635</v>
      </c>
      <c r="J115" s="135"/>
    </row>
    <row r="116" spans="1:10" s="134" customFormat="1" ht="15" hidden="1">
      <c r="A116" s="142"/>
      <c r="B116" s="143"/>
      <c r="C116" s="143"/>
      <c r="D116" s="241"/>
      <c r="E116" s="242"/>
      <c r="F116" s="243"/>
      <c r="G116" s="239"/>
      <c r="H116" s="240"/>
      <c r="I116" s="5">
        <v>3635</v>
      </c>
      <c r="J116" s="135"/>
    </row>
    <row r="117" spans="1:10" s="134" customFormat="1" ht="15" hidden="1">
      <c r="A117" s="142"/>
      <c r="B117" s="143"/>
      <c r="C117" s="143"/>
      <c r="D117" s="241"/>
      <c r="E117" s="242"/>
      <c r="F117" s="243"/>
      <c r="G117" s="239"/>
      <c r="H117" s="240"/>
      <c r="I117" s="5">
        <v>3635</v>
      </c>
      <c r="J117" s="135"/>
    </row>
    <row r="118" spans="1:10" s="134" customFormat="1" ht="15" hidden="1">
      <c r="A118" s="142"/>
      <c r="B118" s="143"/>
      <c r="C118" s="143"/>
      <c r="D118" s="241"/>
      <c r="E118" s="242"/>
      <c r="F118" s="243"/>
      <c r="G118" s="239"/>
      <c r="H118" s="240"/>
      <c r="I118" s="5">
        <v>3635</v>
      </c>
      <c r="J118" s="135"/>
    </row>
    <row r="119" spans="1:10" s="134" customFormat="1" ht="15" hidden="1">
      <c r="A119" s="142"/>
      <c r="B119" s="143"/>
      <c r="C119" s="143"/>
      <c r="D119" s="241"/>
      <c r="E119" s="242"/>
      <c r="F119" s="243"/>
      <c r="G119" s="239"/>
      <c r="H119" s="240"/>
      <c r="I119" s="5">
        <v>3635</v>
      </c>
      <c r="J119" s="135"/>
    </row>
    <row r="120" spans="1:10" s="134" customFormat="1" ht="15" hidden="1">
      <c r="A120" s="142"/>
      <c r="B120" s="143"/>
      <c r="C120" s="143"/>
      <c r="D120" s="241"/>
      <c r="E120" s="242"/>
      <c r="F120" s="243"/>
      <c r="G120" s="239"/>
      <c r="H120" s="240"/>
      <c r="I120" s="5">
        <v>3635</v>
      </c>
      <c r="J120" s="135"/>
    </row>
    <row r="121" spans="1:10" s="134" customFormat="1" ht="15">
      <c r="A121" s="142" t="s">
        <v>166</v>
      </c>
      <c r="B121" s="143"/>
      <c r="C121" s="143"/>
      <c r="D121" s="144">
        <v>10419.67</v>
      </c>
      <c r="E121" s="242"/>
      <c r="F121" s="243"/>
      <c r="G121" s="239">
        <f>D121/I121</f>
        <v>2.87</v>
      </c>
      <c r="H121" s="240">
        <f>G121/12</f>
        <v>0.24</v>
      </c>
      <c r="I121" s="5">
        <v>3635</v>
      </c>
      <c r="J121" s="135"/>
    </row>
    <row r="122" spans="1:10" s="134" customFormat="1" ht="15">
      <c r="A122" s="145"/>
      <c r="B122" s="146"/>
      <c r="C122" s="146"/>
      <c r="D122" s="244"/>
      <c r="E122" s="244"/>
      <c r="F122" s="244"/>
      <c r="G122" s="244"/>
      <c r="H122" s="244"/>
      <c r="I122" s="5"/>
      <c r="J122" s="135"/>
    </row>
    <row r="123" spans="1:10" s="134" customFormat="1" ht="15.75" thickBot="1">
      <c r="A123" s="145"/>
      <c r="B123" s="146"/>
      <c r="C123" s="146"/>
      <c r="D123" s="244"/>
      <c r="E123" s="244"/>
      <c r="F123" s="244"/>
      <c r="G123" s="244"/>
      <c r="H123" s="244"/>
      <c r="I123" s="5"/>
      <c r="J123" s="135"/>
    </row>
    <row r="124" spans="1:8" s="150" customFormat="1" ht="19.5" thickBot="1">
      <c r="A124" s="147" t="s">
        <v>6</v>
      </c>
      <c r="B124" s="148"/>
      <c r="C124" s="149"/>
      <c r="D124" s="245">
        <f>D99+D103+D114</f>
        <v>551640.29</v>
      </c>
      <c r="E124" s="245">
        <f>E99+E103+E114</f>
        <v>108.72</v>
      </c>
      <c r="F124" s="245">
        <f>F99+F103+F114</f>
        <v>0</v>
      </c>
      <c r="G124" s="245">
        <f>G99+G103+G114</f>
        <v>151.77</v>
      </c>
      <c r="H124" s="245">
        <f>H99+H103+H114</f>
        <v>12.65</v>
      </c>
    </row>
    <row r="125" spans="1:10" s="2" customFormat="1" ht="12.75">
      <c r="A125" s="126"/>
      <c r="D125" s="225"/>
      <c r="E125" s="225"/>
      <c r="F125" s="225"/>
      <c r="G125" s="225"/>
      <c r="H125" s="225"/>
      <c r="J125" s="127"/>
    </row>
    <row r="126" spans="1:10" s="10" customFormat="1" ht="19.5">
      <c r="A126" s="151"/>
      <c r="B126" s="152"/>
      <c r="C126" s="153"/>
      <c r="D126" s="246"/>
      <c r="E126" s="246"/>
      <c r="F126" s="246"/>
      <c r="G126" s="246"/>
      <c r="H126" s="246"/>
      <c r="J126" s="125"/>
    </row>
    <row r="127" spans="1:10" s="2" customFormat="1" ht="14.25">
      <c r="A127" s="277" t="s">
        <v>106</v>
      </c>
      <c r="B127" s="277"/>
      <c r="C127" s="277"/>
      <c r="D127" s="277"/>
      <c r="E127" s="277"/>
      <c r="F127" s="277"/>
      <c r="G127" s="225"/>
      <c r="H127" s="225"/>
      <c r="J127" s="127"/>
    </row>
    <row r="128" spans="1:10" s="2" customFormat="1" ht="12.75">
      <c r="A128" s="126" t="s">
        <v>107</v>
      </c>
      <c r="D128" s="225"/>
      <c r="E128" s="225"/>
      <c r="F128" s="225"/>
      <c r="G128" s="225"/>
      <c r="H128" s="225"/>
      <c r="J128" s="127"/>
    </row>
    <row r="129" spans="4:10" s="2" customFormat="1" ht="12.75">
      <c r="D129" s="225"/>
      <c r="E129" s="225"/>
      <c r="F129" s="225"/>
      <c r="G129" s="225"/>
      <c r="H129" s="225"/>
      <c r="J129" s="127"/>
    </row>
    <row r="130" spans="4:10" s="2" customFormat="1" ht="12.75">
      <c r="D130" s="225"/>
      <c r="E130" s="225"/>
      <c r="F130" s="225"/>
      <c r="G130" s="225"/>
      <c r="H130" s="225"/>
      <c r="J130" s="127"/>
    </row>
    <row r="131" spans="4:10" s="2" customFormat="1" ht="12.75">
      <c r="D131" s="225"/>
      <c r="E131" s="225"/>
      <c r="F131" s="225"/>
      <c r="G131" s="225"/>
      <c r="H131" s="225"/>
      <c r="J131" s="127"/>
    </row>
    <row r="132" spans="4:10" s="2" customFormat="1" ht="12.75">
      <c r="D132" s="225"/>
      <c r="E132" s="225"/>
      <c r="F132" s="225"/>
      <c r="G132" s="225"/>
      <c r="H132" s="225"/>
      <c r="J132" s="127"/>
    </row>
    <row r="133" spans="4:10" s="2" customFormat="1" ht="12.75">
      <c r="D133" s="225"/>
      <c r="E133" s="225"/>
      <c r="F133" s="225"/>
      <c r="G133" s="225"/>
      <c r="H133" s="225"/>
      <c r="J133" s="127"/>
    </row>
    <row r="134" spans="4:10" s="2" customFormat="1" ht="12.75">
      <c r="D134" s="225"/>
      <c r="E134" s="225"/>
      <c r="F134" s="225"/>
      <c r="G134" s="225"/>
      <c r="H134" s="225"/>
      <c r="J134" s="127"/>
    </row>
    <row r="135" spans="4:10" s="2" customFormat="1" ht="12.75">
      <c r="D135" s="225"/>
      <c r="E135" s="225"/>
      <c r="F135" s="225"/>
      <c r="G135" s="225"/>
      <c r="H135" s="225"/>
      <c r="J135" s="127"/>
    </row>
    <row r="136" spans="4:10" s="2" customFormat="1" ht="12.75">
      <c r="D136" s="225"/>
      <c r="E136" s="225"/>
      <c r="F136" s="225"/>
      <c r="G136" s="225"/>
      <c r="H136" s="225"/>
      <c r="J136" s="127"/>
    </row>
    <row r="137" spans="4:10" s="2" customFormat="1" ht="12.75">
      <c r="D137" s="225"/>
      <c r="E137" s="225"/>
      <c r="F137" s="225"/>
      <c r="G137" s="225"/>
      <c r="H137" s="225"/>
      <c r="J137" s="127"/>
    </row>
    <row r="138" spans="4:10" s="2" customFormat="1" ht="12.75">
      <c r="D138" s="225"/>
      <c r="E138" s="225"/>
      <c r="F138" s="225"/>
      <c r="G138" s="225"/>
      <c r="H138" s="225"/>
      <c r="J138" s="127"/>
    </row>
    <row r="139" spans="4:10" s="2" customFormat="1" ht="12.75">
      <c r="D139" s="225"/>
      <c r="E139" s="225"/>
      <c r="F139" s="225"/>
      <c r="G139" s="225"/>
      <c r="H139" s="225"/>
      <c r="J139" s="127"/>
    </row>
  </sheetData>
  <sheetProtection/>
  <mergeCells count="12">
    <mergeCell ref="A9:H9"/>
    <mergeCell ref="A10:H10"/>
    <mergeCell ref="A11:H11"/>
    <mergeCell ref="A12:H12"/>
    <mergeCell ref="A15:H15"/>
    <mergeCell ref="A127:F127"/>
    <mergeCell ref="A1:H1"/>
    <mergeCell ref="B2:H2"/>
    <mergeCell ref="B3:H3"/>
    <mergeCell ref="B4:H4"/>
    <mergeCell ref="A6:H6"/>
    <mergeCell ref="A8:H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="80" zoomScaleNormal="80" zoomScalePageLayoutView="0" workbookViewId="0" topLeftCell="A1">
      <pane xSplit="1" ySplit="2" topLeftCell="G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9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8" t="s">
        <v>167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5" s="5" customFormat="1" ht="80.25" customHeight="1" thickBot="1">
      <c r="A2" s="158" t="s">
        <v>0</v>
      </c>
      <c r="B2" s="285" t="s">
        <v>139</v>
      </c>
      <c r="C2" s="286"/>
      <c r="D2" s="287"/>
      <c r="E2" s="286" t="s">
        <v>140</v>
      </c>
      <c r="F2" s="286"/>
      <c r="G2" s="286"/>
      <c r="H2" s="285" t="s">
        <v>141</v>
      </c>
      <c r="I2" s="286"/>
      <c r="J2" s="287"/>
      <c r="K2" s="285" t="s">
        <v>142</v>
      </c>
      <c r="L2" s="286"/>
      <c r="M2" s="287"/>
      <c r="N2" s="45" t="s">
        <v>10</v>
      </c>
      <c r="O2" s="20" t="s">
        <v>5</v>
      </c>
    </row>
    <row r="3" spans="1:15" s="6" customFormat="1" ht="12.75">
      <c r="A3" s="38"/>
      <c r="B3" s="29" t="s">
        <v>7</v>
      </c>
      <c r="C3" s="13" t="s">
        <v>8</v>
      </c>
      <c r="D3" s="35" t="s">
        <v>9</v>
      </c>
      <c r="E3" s="44" t="s">
        <v>7</v>
      </c>
      <c r="F3" s="13" t="s">
        <v>8</v>
      </c>
      <c r="G3" s="18" t="s">
        <v>9</v>
      </c>
      <c r="H3" s="29" t="s">
        <v>7</v>
      </c>
      <c r="I3" s="13" t="s">
        <v>8</v>
      </c>
      <c r="J3" s="35" t="s">
        <v>9</v>
      </c>
      <c r="K3" s="29" t="s">
        <v>7</v>
      </c>
      <c r="L3" s="13" t="s">
        <v>8</v>
      </c>
      <c r="M3" s="35" t="s">
        <v>9</v>
      </c>
      <c r="N3" s="48"/>
      <c r="O3" s="21"/>
    </row>
    <row r="4" spans="1:15" s="6" customFormat="1" ht="49.5" customHeight="1">
      <c r="A4" s="288" t="s">
        <v>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1:15" s="5" customFormat="1" ht="14.25" customHeight="1">
      <c r="A5" s="92" t="s">
        <v>40</v>
      </c>
      <c r="B5" s="30"/>
      <c r="C5" s="7"/>
      <c r="D5" s="55">
        <f>O5/4</f>
        <v>29116.35</v>
      </c>
      <c r="E5" s="45"/>
      <c r="F5" s="7"/>
      <c r="G5" s="55">
        <f>O5/4</f>
        <v>29116.35</v>
      </c>
      <c r="H5" s="30"/>
      <c r="I5" s="7"/>
      <c r="J5" s="55">
        <f>O5/4</f>
        <v>29116.35</v>
      </c>
      <c r="K5" s="30"/>
      <c r="L5" s="7"/>
      <c r="M5" s="55">
        <f>O5/4</f>
        <v>29116.35</v>
      </c>
      <c r="N5" s="49">
        <f aca="true" t="shared" si="0" ref="N5:N43">M5+J5+G5+D5</f>
        <v>116465.4</v>
      </c>
      <c r="O5" s="14">
        <v>116465.4</v>
      </c>
    </row>
    <row r="6" spans="1:15" s="5" customFormat="1" ht="30">
      <c r="A6" s="92" t="s">
        <v>46</v>
      </c>
      <c r="B6" s="30"/>
      <c r="C6" s="7"/>
      <c r="D6" s="55">
        <f aca="true" t="shared" si="1" ref="D6:D16">O6/4</f>
        <v>29879.7</v>
      </c>
      <c r="E6" s="45"/>
      <c r="F6" s="7"/>
      <c r="G6" s="55">
        <f aca="true" t="shared" si="2" ref="G6:G16">O6/4</f>
        <v>29879.7</v>
      </c>
      <c r="H6" s="30"/>
      <c r="I6" s="7"/>
      <c r="J6" s="55">
        <f aca="true" t="shared" si="3" ref="J6:J16">O6/4</f>
        <v>29879.7</v>
      </c>
      <c r="K6" s="30"/>
      <c r="L6" s="7"/>
      <c r="M6" s="55">
        <f aca="true" t="shared" si="4" ref="M6:M16">O6/4</f>
        <v>29879.7</v>
      </c>
      <c r="N6" s="49">
        <f t="shared" si="0"/>
        <v>119518.8</v>
      </c>
      <c r="O6" s="14">
        <v>119518.8</v>
      </c>
    </row>
    <row r="7" spans="1:15" s="5" customFormat="1" ht="15">
      <c r="A7" s="93" t="s">
        <v>55</v>
      </c>
      <c r="B7" s="30"/>
      <c r="C7" s="7"/>
      <c r="D7" s="55">
        <f t="shared" si="1"/>
        <v>7415.4</v>
      </c>
      <c r="E7" s="45"/>
      <c r="F7" s="7"/>
      <c r="G7" s="55">
        <f t="shared" si="2"/>
        <v>7415.4</v>
      </c>
      <c r="H7" s="30"/>
      <c r="I7" s="7"/>
      <c r="J7" s="55">
        <f t="shared" si="3"/>
        <v>7415.4</v>
      </c>
      <c r="K7" s="30"/>
      <c r="L7" s="7"/>
      <c r="M7" s="55">
        <f t="shared" si="4"/>
        <v>7415.4</v>
      </c>
      <c r="N7" s="49">
        <f t="shared" si="0"/>
        <v>29661.6</v>
      </c>
      <c r="O7" s="14">
        <v>29661.6</v>
      </c>
    </row>
    <row r="8" spans="1:15" s="5" customFormat="1" ht="15">
      <c r="A8" s="93" t="s">
        <v>57</v>
      </c>
      <c r="B8" s="30"/>
      <c r="C8" s="7"/>
      <c r="D8" s="55">
        <f t="shared" si="1"/>
        <v>24209.1</v>
      </c>
      <c r="E8" s="45"/>
      <c r="F8" s="7"/>
      <c r="G8" s="55">
        <f t="shared" si="2"/>
        <v>24209.1</v>
      </c>
      <c r="H8" s="30"/>
      <c r="I8" s="7"/>
      <c r="J8" s="55">
        <f t="shared" si="3"/>
        <v>24209.1</v>
      </c>
      <c r="K8" s="30"/>
      <c r="L8" s="7"/>
      <c r="M8" s="55">
        <f t="shared" si="4"/>
        <v>24209.1</v>
      </c>
      <c r="N8" s="49">
        <f t="shared" si="0"/>
        <v>96836.4</v>
      </c>
      <c r="O8" s="14">
        <v>96836.4</v>
      </c>
    </row>
    <row r="9" spans="1:15" s="5" customFormat="1" ht="30">
      <c r="A9" s="93" t="s">
        <v>59</v>
      </c>
      <c r="B9" s="30"/>
      <c r="C9" s="7"/>
      <c r="D9" s="55">
        <f t="shared" si="1"/>
        <v>462.04</v>
      </c>
      <c r="E9" s="45"/>
      <c r="F9" s="7"/>
      <c r="G9" s="55">
        <f t="shared" si="2"/>
        <v>462.04</v>
      </c>
      <c r="H9" s="30"/>
      <c r="I9" s="7"/>
      <c r="J9" s="55">
        <f t="shared" si="3"/>
        <v>462.04</v>
      </c>
      <c r="K9" s="30"/>
      <c r="L9" s="7"/>
      <c r="M9" s="55">
        <f t="shared" si="4"/>
        <v>462.04</v>
      </c>
      <c r="N9" s="49">
        <f t="shared" si="0"/>
        <v>1848.16</v>
      </c>
      <c r="O9" s="14">
        <v>1848.15</v>
      </c>
    </row>
    <row r="10" spans="1:15" s="5" customFormat="1" ht="30">
      <c r="A10" s="93" t="s">
        <v>60</v>
      </c>
      <c r="B10" s="30"/>
      <c r="C10" s="7"/>
      <c r="D10" s="55">
        <f t="shared" si="1"/>
        <v>924.08</v>
      </c>
      <c r="E10" s="45"/>
      <c r="F10" s="7"/>
      <c r="G10" s="55">
        <f t="shared" si="2"/>
        <v>924.08</v>
      </c>
      <c r="H10" s="30"/>
      <c r="I10" s="7"/>
      <c r="J10" s="55">
        <f t="shared" si="3"/>
        <v>924.08</v>
      </c>
      <c r="K10" s="30"/>
      <c r="L10" s="7"/>
      <c r="M10" s="55">
        <f t="shared" si="4"/>
        <v>924.08</v>
      </c>
      <c r="N10" s="49">
        <f t="shared" si="0"/>
        <v>3696.32</v>
      </c>
      <c r="O10" s="14">
        <v>3696.3</v>
      </c>
    </row>
    <row r="11" spans="1:15" s="5" customFormat="1" ht="15">
      <c r="A11" s="93" t="s">
        <v>61</v>
      </c>
      <c r="B11" s="30"/>
      <c r="C11" s="7"/>
      <c r="D11" s="55">
        <f t="shared" si="1"/>
        <v>2917.67</v>
      </c>
      <c r="E11" s="45"/>
      <c r="F11" s="7"/>
      <c r="G11" s="55">
        <f t="shared" si="2"/>
        <v>2917.67</v>
      </c>
      <c r="H11" s="30"/>
      <c r="I11" s="7"/>
      <c r="J11" s="55">
        <f t="shared" si="3"/>
        <v>2917.67</v>
      </c>
      <c r="K11" s="30"/>
      <c r="L11" s="7"/>
      <c r="M11" s="55">
        <f t="shared" si="4"/>
        <v>2917.67</v>
      </c>
      <c r="N11" s="49">
        <f t="shared" si="0"/>
        <v>11670.68</v>
      </c>
      <c r="O11" s="14">
        <v>11670.68</v>
      </c>
    </row>
    <row r="12" spans="1:15" s="11" customFormat="1" ht="30">
      <c r="A12" s="95" t="s">
        <v>112</v>
      </c>
      <c r="B12" s="31"/>
      <c r="C12" s="27"/>
      <c r="D12" s="55">
        <f t="shared" si="1"/>
        <v>2071.95</v>
      </c>
      <c r="E12" s="46"/>
      <c r="F12" s="27"/>
      <c r="G12" s="55">
        <f t="shared" si="2"/>
        <v>2071.95</v>
      </c>
      <c r="H12" s="31"/>
      <c r="I12" s="27"/>
      <c r="J12" s="55">
        <f t="shared" si="3"/>
        <v>2071.95</v>
      </c>
      <c r="K12" s="31"/>
      <c r="L12" s="27"/>
      <c r="M12" s="55">
        <f t="shared" si="4"/>
        <v>2071.95</v>
      </c>
      <c r="N12" s="49">
        <f t="shared" si="0"/>
        <v>8287.8</v>
      </c>
      <c r="O12" s="14">
        <v>8287.8</v>
      </c>
    </row>
    <row r="13" spans="1:15" s="5" customFormat="1" ht="45">
      <c r="A13" s="98" t="s">
        <v>217</v>
      </c>
      <c r="B13" s="30"/>
      <c r="C13" s="7"/>
      <c r="D13" s="55"/>
      <c r="E13" s="45"/>
      <c r="F13" s="7"/>
      <c r="G13" s="55"/>
      <c r="H13" s="30"/>
      <c r="I13" s="7"/>
      <c r="J13" s="55"/>
      <c r="K13" s="30"/>
      <c r="L13" s="7"/>
      <c r="M13" s="55">
        <v>-5888.7</v>
      </c>
      <c r="N13" s="49">
        <f>M13+J13+G13+D13</f>
        <v>-5888.7</v>
      </c>
      <c r="O13" s="14"/>
    </row>
    <row r="14" spans="1:15" s="8" customFormat="1" ht="15">
      <c r="A14" s="93" t="s">
        <v>63</v>
      </c>
      <c r="B14" s="32"/>
      <c r="C14" s="28"/>
      <c r="D14" s="55">
        <f t="shared" si="1"/>
        <v>436.2</v>
      </c>
      <c r="E14" s="47"/>
      <c r="F14" s="28"/>
      <c r="G14" s="55">
        <f t="shared" si="2"/>
        <v>436.2</v>
      </c>
      <c r="H14" s="32"/>
      <c r="I14" s="28"/>
      <c r="J14" s="55">
        <f t="shared" si="3"/>
        <v>436.2</v>
      </c>
      <c r="K14" s="32"/>
      <c r="L14" s="28"/>
      <c r="M14" s="55">
        <f t="shared" si="4"/>
        <v>436.2</v>
      </c>
      <c r="N14" s="49">
        <f t="shared" si="0"/>
        <v>1744.8</v>
      </c>
      <c r="O14" s="14">
        <v>1744.8</v>
      </c>
    </row>
    <row r="15" spans="1:15" s="5" customFormat="1" ht="15">
      <c r="A15" s="93" t="s">
        <v>65</v>
      </c>
      <c r="B15" s="30"/>
      <c r="C15" s="7"/>
      <c r="D15" s="55">
        <f t="shared" si="1"/>
        <v>327.15</v>
      </c>
      <c r="E15" s="45"/>
      <c r="F15" s="7"/>
      <c r="G15" s="55">
        <f t="shared" si="2"/>
        <v>327.15</v>
      </c>
      <c r="H15" s="30"/>
      <c r="I15" s="7"/>
      <c r="J15" s="55">
        <f t="shared" si="3"/>
        <v>327.15</v>
      </c>
      <c r="K15" s="30"/>
      <c r="L15" s="7"/>
      <c r="M15" s="55">
        <f t="shared" si="4"/>
        <v>327.15</v>
      </c>
      <c r="N15" s="49">
        <f t="shared" si="0"/>
        <v>1308.6</v>
      </c>
      <c r="O15" s="14">
        <v>1308.6</v>
      </c>
    </row>
    <row r="16" spans="1:15" s="5" customFormat="1" ht="30">
      <c r="A16" s="93" t="s">
        <v>67</v>
      </c>
      <c r="B16" s="30"/>
      <c r="C16" s="7"/>
      <c r="D16" s="55">
        <f t="shared" si="1"/>
        <v>0</v>
      </c>
      <c r="E16" s="45"/>
      <c r="F16" s="7"/>
      <c r="G16" s="55">
        <f t="shared" si="2"/>
        <v>0</v>
      </c>
      <c r="H16" s="30"/>
      <c r="I16" s="7"/>
      <c r="J16" s="55">
        <f t="shared" si="3"/>
        <v>0</v>
      </c>
      <c r="K16" s="30"/>
      <c r="L16" s="7"/>
      <c r="M16" s="55">
        <f t="shared" si="4"/>
        <v>0</v>
      </c>
      <c r="N16" s="49">
        <f t="shared" si="0"/>
        <v>0</v>
      </c>
      <c r="O16" s="14"/>
    </row>
    <row r="17" spans="1:15" s="5" customFormat="1" ht="15">
      <c r="A17" s="93" t="s">
        <v>69</v>
      </c>
      <c r="B17" s="30"/>
      <c r="C17" s="7"/>
      <c r="D17" s="55"/>
      <c r="E17" s="45"/>
      <c r="F17" s="7"/>
      <c r="G17" s="16"/>
      <c r="H17" s="30"/>
      <c r="I17" s="7"/>
      <c r="J17" s="36"/>
      <c r="K17" s="30"/>
      <c r="L17" s="7"/>
      <c r="M17" s="36"/>
      <c r="N17" s="49">
        <f t="shared" si="0"/>
        <v>0</v>
      </c>
      <c r="O17" s="14"/>
    </row>
    <row r="18" spans="1:15" s="5" customFormat="1" ht="15">
      <c r="A18" s="4" t="s">
        <v>70</v>
      </c>
      <c r="B18" s="156"/>
      <c r="C18" s="157"/>
      <c r="D18" s="67"/>
      <c r="E18" s="156"/>
      <c r="F18" s="157"/>
      <c r="G18" s="67"/>
      <c r="H18" s="30"/>
      <c r="I18" s="7"/>
      <c r="J18" s="36"/>
      <c r="K18" s="30"/>
      <c r="L18" s="7"/>
      <c r="M18" s="36"/>
      <c r="N18" s="49">
        <f t="shared" si="0"/>
        <v>0</v>
      </c>
      <c r="O18" s="14"/>
    </row>
    <row r="19" spans="1:15" s="5" customFormat="1" ht="15">
      <c r="A19" s="247" t="s">
        <v>72</v>
      </c>
      <c r="B19" s="156" t="s">
        <v>171</v>
      </c>
      <c r="C19" s="157">
        <v>41775</v>
      </c>
      <c r="D19" s="67">
        <v>207.91</v>
      </c>
      <c r="E19" s="156" t="s">
        <v>189</v>
      </c>
      <c r="F19" s="157">
        <v>41901</v>
      </c>
      <c r="G19" s="67">
        <v>207.91</v>
      </c>
      <c r="H19" s="30"/>
      <c r="I19" s="7"/>
      <c r="J19" s="36"/>
      <c r="K19" s="30"/>
      <c r="L19" s="7"/>
      <c r="M19" s="36"/>
      <c r="N19" s="49">
        <f t="shared" si="0"/>
        <v>415.82</v>
      </c>
      <c r="O19" s="14"/>
    </row>
    <row r="20" spans="1:15" s="5" customFormat="1" ht="15">
      <c r="A20" s="247" t="s">
        <v>164</v>
      </c>
      <c r="B20" s="156" t="s">
        <v>170</v>
      </c>
      <c r="C20" s="157">
        <v>41768</v>
      </c>
      <c r="D20" s="67">
        <v>740.94</v>
      </c>
      <c r="E20" s="45"/>
      <c r="F20" s="7"/>
      <c r="G20" s="16"/>
      <c r="H20" s="30"/>
      <c r="I20" s="7"/>
      <c r="J20" s="36"/>
      <c r="K20" s="30"/>
      <c r="L20" s="7"/>
      <c r="M20" s="36"/>
      <c r="N20" s="49">
        <f t="shared" si="0"/>
        <v>740.94</v>
      </c>
      <c r="O20" s="14"/>
    </row>
    <row r="21" spans="1:15" s="5" customFormat="1" ht="15">
      <c r="A21" s="4" t="s">
        <v>165</v>
      </c>
      <c r="B21" s="33">
        <v>73</v>
      </c>
      <c r="C21" s="155">
        <v>41789</v>
      </c>
      <c r="D21" s="55">
        <v>2254.6</v>
      </c>
      <c r="E21" s="156"/>
      <c r="F21" s="157"/>
      <c r="G21" s="67"/>
      <c r="H21" s="30"/>
      <c r="I21" s="7"/>
      <c r="J21" s="36"/>
      <c r="K21" s="30"/>
      <c r="L21" s="7"/>
      <c r="M21" s="36"/>
      <c r="N21" s="49">
        <f t="shared" si="0"/>
        <v>2254.6</v>
      </c>
      <c r="O21" s="14"/>
    </row>
    <row r="22" spans="1:15" s="5" customFormat="1" ht="15">
      <c r="A22" s="4" t="s">
        <v>74</v>
      </c>
      <c r="B22" s="33">
        <v>73</v>
      </c>
      <c r="C22" s="155">
        <v>41789</v>
      </c>
      <c r="D22" s="55">
        <v>792.41</v>
      </c>
      <c r="E22" s="156"/>
      <c r="F22" s="157"/>
      <c r="G22" s="67"/>
      <c r="H22" s="30"/>
      <c r="I22" s="7"/>
      <c r="J22" s="36"/>
      <c r="K22" s="30"/>
      <c r="L22" s="7"/>
      <c r="M22" s="36"/>
      <c r="N22" s="49">
        <f t="shared" si="0"/>
        <v>792.41</v>
      </c>
      <c r="O22" s="14"/>
    </row>
    <row r="23" spans="1:15" s="5" customFormat="1" ht="15">
      <c r="A23" s="4" t="s">
        <v>75</v>
      </c>
      <c r="B23" s="156" t="s">
        <v>171</v>
      </c>
      <c r="C23" s="157">
        <v>41775</v>
      </c>
      <c r="D23" s="67">
        <v>3532.78</v>
      </c>
      <c r="E23" s="45"/>
      <c r="F23" s="7"/>
      <c r="G23" s="16"/>
      <c r="H23" s="30"/>
      <c r="I23" s="7"/>
      <c r="J23" s="36"/>
      <c r="K23" s="30"/>
      <c r="L23" s="7"/>
      <c r="M23" s="36"/>
      <c r="N23" s="49">
        <f t="shared" si="0"/>
        <v>3532.78</v>
      </c>
      <c r="O23" s="14"/>
    </row>
    <row r="24" spans="1:15" s="5" customFormat="1" ht="15">
      <c r="A24" s="4" t="s">
        <v>76</v>
      </c>
      <c r="B24" s="156" t="s">
        <v>171</v>
      </c>
      <c r="C24" s="157">
        <v>41775</v>
      </c>
      <c r="D24" s="67">
        <v>831.63</v>
      </c>
      <c r="E24" s="156"/>
      <c r="F24" s="157"/>
      <c r="G24" s="67"/>
      <c r="H24" s="30"/>
      <c r="I24" s="7"/>
      <c r="J24" s="36"/>
      <c r="K24" s="30"/>
      <c r="L24" s="7"/>
      <c r="M24" s="36"/>
      <c r="N24" s="49">
        <f t="shared" si="0"/>
        <v>831.63</v>
      </c>
      <c r="O24" s="14"/>
    </row>
    <row r="25" spans="1:15" s="6" customFormat="1" ht="15">
      <c r="A25" s="4" t="s">
        <v>77</v>
      </c>
      <c r="B25" s="33">
        <v>73</v>
      </c>
      <c r="C25" s="155">
        <v>41789</v>
      </c>
      <c r="D25" s="55">
        <v>396.19</v>
      </c>
      <c r="E25" s="156"/>
      <c r="F25" s="157"/>
      <c r="G25" s="67"/>
      <c r="H25" s="33"/>
      <c r="I25" s="9"/>
      <c r="J25" s="37"/>
      <c r="K25" s="33"/>
      <c r="L25" s="9"/>
      <c r="M25" s="37"/>
      <c r="N25" s="49">
        <f t="shared" si="0"/>
        <v>396.19</v>
      </c>
      <c r="O25" s="14"/>
    </row>
    <row r="26" spans="1:15" s="6" customFormat="1" ht="15">
      <c r="A26" s="4" t="s">
        <v>78</v>
      </c>
      <c r="B26" s="33"/>
      <c r="C26" s="9"/>
      <c r="D26" s="55"/>
      <c r="E26" s="48"/>
      <c r="F26" s="9"/>
      <c r="G26" s="17"/>
      <c r="H26" s="33"/>
      <c r="I26" s="9"/>
      <c r="J26" s="37"/>
      <c r="K26" s="33"/>
      <c r="L26" s="9"/>
      <c r="M26" s="37"/>
      <c r="N26" s="49">
        <f t="shared" si="0"/>
        <v>0</v>
      </c>
      <c r="O26" s="14"/>
    </row>
    <row r="27" spans="1:15" s="6" customFormat="1" ht="25.5">
      <c r="A27" s="4" t="s">
        <v>79</v>
      </c>
      <c r="B27" s="156" t="s">
        <v>171</v>
      </c>
      <c r="C27" s="157">
        <v>41775</v>
      </c>
      <c r="D27" s="67">
        <v>3068.87</v>
      </c>
      <c r="E27" s="48"/>
      <c r="F27" s="9"/>
      <c r="G27" s="55"/>
      <c r="H27" s="33"/>
      <c r="I27" s="9"/>
      <c r="J27" s="55"/>
      <c r="K27" s="33"/>
      <c r="L27" s="9"/>
      <c r="M27" s="55"/>
      <c r="N27" s="49">
        <f t="shared" si="0"/>
        <v>3068.87</v>
      </c>
      <c r="O27" s="14"/>
    </row>
    <row r="28" spans="1:15" s="5" customFormat="1" ht="15">
      <c r="A28" s="4" t="s">
        <v>80</v>
      </c>
      <c r="B28" s="30"/>
      <c r="C28" s="7"/>
      <c r="D28" s="55"/>
      <c r="E28" s="156" t="s">
        <v>190</v>
      </c>
      <c r="F28" s="157">
        <v>41908</v>
      </c>
      <c r="G28" s="67">
        <v>2790.05</v>
      </c>
      <c r="H28" s="30"/>
      <c r="I28" s="7"/>
      <c r="J28" s="36"/>
      <c r="K28" s="30"/>
      <c r="L28" s="7"/>
      <c r="M28" s="36"/>
      <c r="N28" s="49">
        <f t="shared" si="0"/>
        <v>2790.05</v>
      </c>
      <c r="O28" s="14"/>
    </row>
    <row r="29" spans="1:15" s="6" customFormat="1" ht="15">
      <c r="A29" s="93" t="s">
        <v>95</v>
      </c>
      <c r="B29" s="56"/>
      <c r="C29" s="66"/>
      <c r="D29" s="67"/>
      <c r="E29" s="57"/>
      <c r="F29" s="66"/>
      <c r="G29" s="67"/>
      <c r="H29" s="56"/>
      <c r="I29" s="66"/>
      <c r="J29" s="67"/>
      <c r="K29" s="56"/>
      <c r="L29" s="66"/>
      <c r="M29" s="67"/>
      <c r="N29" s="49">
        <f t="shared" si="0"/>
        <v>0</v>
      </c>
      <c r="O29" s="14"/>
    </row>
    <row r="30" spans="1:15" s="6" customFormat="1" ht="15">
      <c r="A30" s="291" t="s">
        <v>96</v>
      </c>
      <c r="B30" s="154"/>
      <c r="C30" s="155"/>
      <c r="D30" s="67"/>
      <c r="E30" s="156" t="s">
        <v>176</v>
      </c>
      <c r="F30" s="157">
        <v>41866</v>
      </c>
      <c r="G30" s="67">
        <v>92.04</v>
      </c>
      <c r="H30" s="156" t="s">
        <v>198</v>
      </c>
      <c r="I30" s="157">
        <v>41964</v>
      </c>
      <c r="J30" s="67">
        <v>92.04</v>
      </c>
      <c r="K30" s="156" t="s">
        <v>211</v>
      </c>
      <c r="L30" s="157">
        <v>42062</v>
      </c>
      <c r="M30" s="67">
        <v>92.04</v>
      </c>
      <c r="N30" s="49">
        <f t="shared" si="0"/>
        <v>276.12</v>
      </c>
      <c r="O30" s="14"/>
    </row>
    <row r="31" spans="1:15" s="6" customFormat="1" ht="15">
      <c r="A31" s="292"/>
      <c r="B31" s="253"/>
      <c r="C31" s="174"/>
      <c r="D31" s="67"/>
      <c r="E31" s="156" t="s">
        <v>187</v>
      </c>
      <c r="F31" s="157">
        <v>41887</v>
      </c>
      <c r="G31" s="67">
        <v>92.04</v>
      </c>
      <c r="H31" s="156" t="s">
        <v>207</v>
      </c>
      <c r="I31" s="157">
        <v>42027</v>
      </c>
      <c r="J31" s="67">
        <v>92.04</v>
      </c>
      <c r="K31" s="156" t="s">
        <v>213</v>
      </c>
      <c r="L31" s="157">
        <v>42076</v>
      </c>
      <c r="M31" s="67">
        <v>92.04</v>
      </c>
      <c r="N31" s="49">
        <f t="shared" si="0"/>
        <v>276.12</v>
      </c>
      <c r="O31" s="14"/>
    </row>
    <row r="32" spans="1:15" s="6" customFormat="1" ht="15">
      <c r="A32" s="292"/>
      <c r="B32" s="253"/>
      <c r="C32" s="174"/>
      <c r="D32" s="67"/>
      <c r="E32" s="156" t="s">
        <v>190</v>
      </c>
      <c r="F32" s="157">
        <v>41908</v>
      </c>
      <c r="G32" s="67">
        <v>92.04</v>
      </c>
      <c r="H32" s="156"/>
      <c r="I32" s="157"/>
      <c r="J32" s="67"/>
      <c r="K32" s="156" t="s">
        <v>216</v>
      </c>
      <c r="L32" s="157">
        <v>42097</v>
      </c>
      <c r="M32" s="67">
        <v>92.04</v>
      </c>
      <c r="N32" s="49">
        <f t="shared" si="0"/>
        <v>184.08</v>
      </c>
      <c r="O32" s="14"/>
    </row>
    <row r="33" spans="1:15" s="6" customFormat="1" ht="15">
      <c r="A33" s="293"/>
      <c r="B33" s="253"/>
      <c r="C33" s="174"/>
      <c r="D33" s="67"/>
      <c r="E33" s="156" t="s">
        <v>194</v>
      </c>
      <c r="F33" s="157">
        <v>41943</v>
      </c>
      <c r="G33" s="67">
        <v>92.04</v>
      </c>
      <c r="H33" s="156"/>
      <c r="I33" s="157"/>
      <c r="J33" s="67"/>
      <c r="K33" s="156" t="s">
        <v>218</v>
      </c>
      <c r="L33" s="157">
        <v>42124</v>
      </c>
      <c r="M33" s="67">
        <v>92.04</v>
      </c>
      <c r="N33" s="49">
        <f t="shared" si="0"/>
        <v>184.08</v>
      </c>
      <c r="O33" s="14"/>
    </row>
    <row r="34" spans="1:15" s="6" customFormat="1" ht="15">
      <c r="A34" s="4" t="s">
        <v>97</v>
      </c>
      <c r="B34" s="56"/>
      <c r="C34" s="66"/>
      <c r="D34" s="67"/>
      <c r="E34" s="156"/>
      <c r="F34" s="157"/>
      <c r="G34" s="67"/>
      <c r="H34" s="56"/>
      <c r="I34" s="66"/>
      <c r="J34" s="67"/>
      <c r="K34" s="56">
        <v>93</v>
      </c>
      <c r="L34" s="174">
        <v>42090</v>
      </c>
      <c r="M34" s="67">
        <v>5429.97</v>
      </c>
      <c r="N34" s="49">
        <f t="shared" si="0"/>
        <v>5429.97</v>
      </c>
      <c r="O34" s="14"/>
    </row>
    <row r="35" spans="1:15" s="6" customFormat="1" ht="15">
      <c r="A35" s="4" t="s">
        <v>98</v>
      </c>
      <c r="B35" s="56"/>
      <c r="C35" s="66"/>
      <c r="D35" s="67"/>
      <c r="E35" s="57"/>
      <c r="F35" s="66"/>
      <c r="G35" s="67"/>
      <c r="H35" s="56"/>
      <c r="I35" s="66"/>
      <c r="J35" s="67"/>
      <c r="K35" s="156"/>
      <c r="L35" s="157"/>
      <c r="M35" s="67"/>
      <c r="N35" s="49">
        <f t="shared" si="0"/>
        <v>0</v>
      </c>
      <c r="O35" s="14"/>
    </row>
    <row r="36" spans="1:15" s="6" customFormat="1" ht="15">
      <c r="A36" s="93" t="s">
        <v>99</v>
      </c>
      <c r="B36" s="56"/>
      <c r="C36" s="66"/>
      <c r="D36" s="67"/>
      <c r="E36" s="57"/>
      <c r="F36" s="66"/>
      <c r="G36" s="67"/>
      <c r="H36" s="56"/>
      <c r="I36" s="66"/>
      <c r="J36" s="67"/>
      <c r="K36" s="56"/>
      <c r="L36" s="66"/>
      <c r="M36" s="67"/>
      <c r="N36" s="49">
        <f t="shared" si="0"/>
        <v>0</v>
      </c>
      <c r="O36" s="14"/>
    </row>
    <row r="37" spans="1:15" s="6" customFormat="1" ht="15">
      <c r="A37" s="4" t="s">
        <v>100</v>
      </c>
      <c r="B37" s="56"/>
      <c r="C37" s="66"/>
      <c r="D37" s="67"/>
      <c r="E37" s="57">
        <v>121</v>
      </c>
      <c r="F37" s="174">
        <v>41866</v>
      </c>
      <c r="G37" s="67">
        <v>993.79</v>
      </c>
      <c r="H37" s="156"/>
      <c r="I37" s="157"/>
      <c r="J37" s="67"/>
      <c r="K37" s="56"/>
      <c r="L37" s="66"/>
      <c r="M37" s="67"/>
      <c r="N37" s="49">
        <f t="shared" si="0"/>
        <v>993.79</v>
      </c>
      <c r="O37" s="14"/>
    </row>
    <row r="38" spans="1:15" s="6" customFormat="1" ht="15">
      <c r="A38" s="98" t="s">
        <v>102</v>
      </c>
      <c r="B38" s="56"/>
      <c r="C38" s="66"/>
      <c r="D38" s="67"/>
      <c r="E38" s="57"/>
      <c r="F38" s="66"/>
      <c r="G38" s="67"/>
      <c r="H38" s="56"/>
      <c r="I38" s="66"/>
      <c r="J38" s="67"/>
      <c r="K38" s="56"/>
      <c r="L38" s="66"/>
      <c r="M38" s="67"/>
      <c r="N38" s="49">
        <f t="shared" si="0"/>
        <v>0</v>
      </c>
      <c r="O38" s="14"/>
    </row>
    <row r="39" spans="1:15" s="6" customFormat="1" ht="15">
      <c r="A39" s="93" t="s">
        <v>103</v>
      </c>
      <c r="B39" s="56"/>
      <c r="C39" s="66"/>
      <c r="D39" s="67"/>
      <c r="E39" s="57"/>
      <c r="F39" s="66"/>
      <c r="G39" s="67"/>
      <c r="H39" s="56"/>
      <c r="I39" s="66"/>
      <c r="J39" s="67"/>
      <c r="K39" s="56"/>
      <c r="L39" s="66"/>
      <c r="M39" s="67"/>
      <c r="N39" s="49">
        <f t="shared" si="0"/>
        <v>0</v>
      </c>
      <c r="O39" s="14"/>
    </row>
    <row r="40" spans="1:15" s="6" customFormat="1" ht="15">
      <c r="A40" s="96" t="s">
        <v>113</v>
      </c>
      <c r="B40" s="56"/>
      <c r="C40" s="66"/>
      <c r="D40" s="67"/>
      <c r="E40" s="57"/>
      <c r="F40" s="66"/>
      <c r="G40" s="67"/>
      <c r="H40" s="56"/>
      <c r="I40" s="174"/>
      <c r="J40" s="67"/>
      <c r="K40" s="56"/>
      <c r="L40" s="66"/>
      <c r="M40" s="67"/>
      <c r="N40" s="49">
        <f t="shared" si="0"/>
        <v>0</v>
      </c>
      <c r="O40" s="14"/>
    </row>
    <row r="41" spans="1:15" s="6" customFormat="1" ht="15.75" thickBot="1">
      <c r="A41" s="99" t="s">
        <v>120</v>
      </c>
      <c r="B41" s="56"/>
      <c r="C41" s="66"/>
      <c r="D41" s="67"/>
      <c r="E41" s="57"/>
      <c r="F41" s="66"/>
      <c r="G41" s="67"/>
      <c r="H41" s="56"/>
      <c r="I41" s="66"/>
      <c r="J41" s="67"/>
      <c r="K41" s="56"/>
      <c r="L41" s="66"/>
      <c r="M41" s="67"/>
      <c r="N41" s="49">
        <f t="shared" si="0"/>
        <v>0</v>
      </c>
      <c r="O41" s="14"/>
    </row>
    <row r="42" spans="1:15" s="6" customFormat="1" ht="19.5" thickBot="1">
      <c r="A42" s="94" t="s">
        <v>105</v>
      </c>
      <c r="B42" s="56"/>
      <c r="C42" s="66"/>
      <c r="D42" s="55">
        <f>O42/4</f>
        <v>18756.6</v>
      </c>
      <c r="E42" s="57"/>
      <c r="F42" s="66"/>
      <c r="G42" s="55">
        <f>O42/4</f>
        <v>18756.6</v>
      </c>
      <c r="H42" s="56"/>
      <c r="I42" s="66"/>
      <c r="J42" s="55">
        <f>O42/4</f>
        <v>18756.6</v>
      </c>
      <c r="K42" s="56"/>
      <c r="L42" s="66"/>
      <c r="M42" s="55">
        <f>O42/4</f>
        <v>18756.6</v>
      </c>
      <c r="N42" s="49">
        <f t="shared" si="0"/>
        <v>75026.4</v>
      </c>
      <c r="O42" s="14">
        <v>75026.4</v>
      </c>
    </row>
    <row r="43" spans="1:15" s="5" customFormat="1" ht="20.25" thickBot="1">
      <c r="A43" s="41" t="s">
        <v>4</v>
      </c>
      <c r="B43" s="73"/>
      <c r="C43" s="74"/>
      <c r="D43" s="75">
        <f>SUM(D5:D42)</f>
        <v>128341.57</v>
      </c>
      <c r="E43" s="20"/>
      <c r="F43" s="74"/>
      <c r="G43" s="75">
        <f>SUM(G5:G42)</f>
        <v>120876.15</v>
      </c>
      <c r="H43" s="76"/>
      <c r="I43" s="74"/>
      <c r="J43" s="75">
        <f>SUM(J5:J42)</f>
        <v>116700.32</v>
      </c>
      <c r="K43" s="76"/>
      <c r="L43" s="74"/>
      <c r="M43" s="77">
        <f>SUM(M5:M42)</f>
        <v>116425.67</v>
      </c>
      <c r="N43" s="49">
        <f t="shared" si="0"/>
        <v>482343.71</v>
      </c>
      <c r="O43" s="23">
        <f>SUM(O5:O42)</f>
        <v>466064.93</v>
      </c>
    </row>
    <row r="44" spans="1:15" s="10" customFormat="1" ht="20.25" hidden="1" thickBot="1">
      <c r="A44" s="42" t="s">
        <v>2</v>
      </c>
      <c r="B44" s="68"/>
      <c r="C44" s="69"/>
      <c r="D44" s="70"/>
      <c r="E44" s="71"/>
      <c r="F44" s="69"/>
      <c r="G44" s="72"/>
      <c r="H44" s="68"/>
      <c r="I44" s="69"/>
      <c r="J44" s="248">
        <f>SUM(J5:J43)</f>
        <v>233400.64</v>
      </c>
      <c r="K44" s="68"/>
      <c r="L44" s="69"/>
      <c r="M44" s="70"/>
      <c r="N44" s="49">
        <f>M44+J44+G44+D44</f>
        <v>233400.64</v>
      </c>
      <c r="O44" s="24"/>
    </row>
    <row r="45" spans="1:15" s="12" customFormat="1" ht="39.75" customHeight="1" thickBot="1">
      <c r="A45" s="282" t="s">
        <v>3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4"/>
      <c r="O45" s="25"/>
    </row>
    <row r="46" spans="1:15" s="6" customFormat="1" ht="15.75" thickBot="1">
      <c r="A46" s="142" t="s">
        <v>166</v>
      </c>
      <c r="B46" s="56"/>
      <c r="C46" s="66"/>
      <c r="D46" s="67"/>
      <c r="E46" s="57"/>
      <c r="F46" s="66"/>
      <c r="G46" s="67"/>
      <c r="H46" s="56"/>
      <c r="I46" s="66"/>
      <c r="J46" s="67"/>
      <c r="K46" s="56">
        <v>117</v>
      </c>
      <c r="L46" s="174">
        <v>42097</v>
      </c>
      <c r="M46" s="67">
        <v>10419.67</v>
      </c>
      <c r="N46" s="49">
        <f>M46+J46+G46+D46</f>
        <v>10419.67</v>
      </c>
      <c r="O46" s="14"/>
    </row>
    <row r="47" spans="1:15" s="83" customFormat="1" ht="20.25" thickBot="1">
      <c r="A47" s="78" t="s">
        <v>4</v>
      </c>
      <c r="B47" s="79"/>
      <c r="C47" s="90"/>
      <c r="D47" s="90">
        <f>SUM(D46:D46)</f>
        <v>0</v>
      </c>
      <c r="E47" s="90"/>
      <c r="F47" s="90"/>
      <c r="G47" s="90">
        <f>SUM(G46:G46)</f>
        <v>0</v>
      </c>
      <c r="H47" s="90"/>
      <c r="I47" s="90"/>
      <c r="J47" s="90">
        <f>SUM(J46:J46)</f>
        <v>0</v>
      </c>
      <c r="K47" s="90"/>
      <c r="L47" s="90"/>
      <c r="M47" s="90">
        <f>SUM(M46:M46)</f>
        <v>10419.67</v>
      </c>
      <c r="N47" s="49">
        <f>M47+J47+G47+D47</f>
        <v>10419.67</v>
      </c>
      <c r="O47" s="82">
        <f>M47+J47+G47+D47</f>
        <v>10419.67</v>
      </c>
    </row>
    <row r="48" spans="1:15" s="6" customFormat="1" ht="42" customHeight="1">
      <c r="A48" s="282" t="s">
        <v>29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4"/>
      <c r="O48" s="15"/>
    </row>
    <row r="49" spans="1:15" s="6" customFormat="1" ht="15">
      <c r="A49" s="39" t="s">
        <v>174</v>
      </c>
      <c r="B49" s="156"/>
      <c r="C49" s="157"/>
      <c r="D49" s="67"/>
      <c r="E49" s="48">
        <v>122</v>
      </c>
      <c r="F49" s="155">
        <v>41873</v>
      </c>
      <c r="G49" s="16">
        <v>196.5</v>
      </c>
      <c r="H49" s="33"/>
      <c r="I49" s="9"/>
      <c r="J49" s="36"/>
      <c r="K49" s="33"/>
      <c r="L49" s="9"/>
      <c r="M49" s="37"/>
      <c r="N49" s="49">
        <f>M49+J49+G49+D49</f>
        <v>196.5</v>
      </c>
      <c r="O49" s="22"/>
    </row>
    <row r="50" spans="1:15" s="6" customFormat="1" ht="15">
      <c r="A50" s="39" t="s">
        <v>175</v>
      </c>
      <c r="B50" s="156"/>
      <c r="C50" s="157"/>
      <c r="D50" s="67"/>
      <c r="E50" s="48">
        <v>122</v>
      </c>
      <c r="F50" s="155">
        <v>41873</v>
      </c>
      <c r="G50" s="16">
        <v>196.5</v>
      </c>
      <c r="H50" s="33"/>
      <c r="I50" s="9"/>
      <c r="J50" s="36"/>
      <c r="K50" s="33"/>
      <c r="L50" s="9"/>
      <c r="M50" s="37"/>
      <c r="N50" s="49">
        <f aca="true" t="shared" si="5" ref="N50:N66">M50+J50+G50+D50</f>
        <v>196.5</v>
      </c>
      <c r="O50" s="22"/>
    </row>
    <row r="51" spans="1:15" s="6" customFormat="1" ht="15">
      <c r="A51" s="39" t="s">
        <v>177</v>
      </c>
      <c r="B51" s="33"/>
      <c r="C51" s="9"/>
      <c r="D51" s="37"/>
      <c r="E51" s="48">
        <v>130</v>
      </c>
      <c r="F51" s="155">
        <v>41880</v>
      </c>
      <c r="G51" s="16">
        <v>396.2</v>
      </c>
      <c r="H51" s="156"/>
      <c r="I51" s="157"/>
      <c r="J51" s="67"/>
      <c r="K51" s="33"/>
      <c r="L51" s="9"/>
      <c r="M51" s="37"/>
      <c r="N51" s="49">
        <f t="shared" si="5"/>
        <v>396.2</v>
      </c>
      <c r="O51" s="22"/>
    </row>
    <row r="52" spans="1:15" s="6" customFormat="1" ht="15">
      <c r="A52" s="39" t="s">
        <v>178</v>
      </c>
      <c r="B52" s="33"/>
      <c r="C52" s="9"/>
      <c r="D52" s="37"/>
      <c r="E52" s="156" t="s">
        <v>179</v>
      </c>
      <c r="F52" s="157">
        <v>41872</v>
      </c>
      <c r="G52" s="67">
        <v>87297.01</v>
      </c>
      <c r="H52" s="33"/>
      <c r="I52" s="9"/>
      <c r="J52" s="36"/>
      <c r="K52" s="33"/>
      <c r="L52" s="9"/>
      <c r="M52" s="37"/>
      <c r="N52" s="49">
        <f t="shared" si="5"/>
        <v>87297.01</v>
      </c>
      <c r="O52" s="22"/>
    </row>
    <row r="53" spans="1:15" s="6" customFormat="1" ht="15">
      <c r="A53" s="40" t="s">
        <v>186</v>
      </c>
      <c r="B53" s="33"/>
      <c r="C53" s="9"/>
      <c r="D53" s="37"/>
      <c r="E53" s="156" t="s">
        <v>187</v>
      </c>
      <c r="F53" s="157">
        <v>41887</v>
      </c>
      <c r="G53" s="67">
        <v>5186.5</v>
      </c>
      <c r="H53" s="33"/>
      <c r="I53" s="9"/>
      <c r="J53" s="36"/>
      <c r="K53" s="33"/>
      <c r="L53" s="9"/>
      <c r="M53" s="37"/>
      <c r="N53" s="49">
        <f t="shared" si="5"/>
        <v>5186.5</v>
      </c>
      <c r="O53" s="22"/>
    </row>
    <row r="54" spans="1:15" s="6" customFormat="1" ht="15">
      <c r="A54" s="40" t="s">
        <v>188</v>
      </c>
      <c r="B54" s="33"/>
      <c r="C54" s="9"/>
      <c r="D54" s="37"/>
      <c r="E54" s="156" t="s">
        <v>187</v>
      </c>
      <c r="F54" s="157">
        <v>41887</v>
      </c>
      <c r="G54" s="67">
        <v>396.2</v>
      </c>
      <c r="H54" s="56"/>
      <c r="I54" s="66"/>
      <c r="J54" s="254"/>
      <c r="K54" s="56"/>
      <c r="L54" s="66"/>
      <c r="M54" s="50"/>
      <c r="N54" s="49">
        <f t="shared" si="5"/>
        <v>396.2</v>
      </c>
      <c r="O54" s="22"/>
    </row>
    <row r="55" spans="1:15" s="6" customFormat="1" ht="15">
      <c r="A55" s="39" t="s">
        <v>191</v>
      </c>
      <c r="B55" s="33"/>
      <c r="C55" s="9"/>
      <c r="D55" s="37"/>
      <c r="E55" s="156" t="s">
        <v>190</v>
      </c>
      <c r="F55" s="157">
        <v>41908</v>
      </c>
      <c r="G55" s="67">
        <v>734.14</v>
      </c>
      <c r="H55" s="33"/>
      <c r="I55" s="9"/>
      <c r="J55" s="36"/>
      <c r="K55" s="33"/>
      <c r="L55" s="9"/>
      <c r="M55" s="37"/>
      <c r="N55" s="49">
        <f t="shared" si="5"/>
        <v>734.14</v>
      </c>
      <c r="O55" s="22"/>
    </row>
    <row r="56" spans="1:15" s="6" customFormat="1" ht="15">
      <c r="A56" s="39" t="s">
        <v>192</v>
      </c>
      <c r="B56" s="33"/>
      <c r="C56" s="9"/>
      <c r="D56" s="37"/>
      <c r="E56" s="156" t="s">
        <v>193</v>
      </c>
      <c r="F56" s="157">
        <v>41915</v>
      </c>
      <c r="G56" s="67">
        <v>322.87</v>
      </c>
      <c r="H56" s="33"/>
      <c r="I56" s="9"/>
      <c r="J56" s="36"/>
      <c r="K56" s="33"/>
      <c r="L56" s="9"/>
      <c r="M56" s="37"/>
      <c r="N56" s="49">
        <f t="shared" si="5"/>
        <v>322.87</v>
      </c>
      <c r="O56" s="22"/>
    </row>
    <row r="57" spans="1:15" s="6" customFormat="1" ht="15">
      <c r="A57" s="40" t="s">
        <v>195</v>
      </c>
      <c r="B57" s="33"/>
      <c r="C57" s="9"/>
      <c r="D57" s="37"/>
      <c r="E57" s="156" t="s">
        <v>194</v>
      </c>
      <c r="F57" s="157">
        <v>41943</v>
      </c>
      <c r="G57" s="67">
        <v>78.09</v>
      </c>
      <c r="H57" s="33"/>
      <c r="I57" s="9"/>
      <c r="J57" s="36"/>
      <c r="K57" s="33"/>
      <c r="L57" s="9"/>
      <c r="M57" s="37"/>
      <c r="N57" s="49">
        <f t="shared" si="5"/>
        <v>78.09</v>
      </c>
      <c r="O57" s="22"/>
    </row>
    <row r="58" spans="1:15" s="6" customFormat="1" ht="15">
      <c r="A58" s="40" t="s">
        <v>196</v>
      </c>
      <c r="B58" s="33"/>
      <c r="C58" s="9"/>
      <c r="D58" s="37"/>
      <c r="E58" s="156"/>
      <c r="F58" s="157"/>
      <c r="G58" s="67"/>
      <c r="H58" s="33">
        <v>160</v>
      </c>
      <c r="I58" s="155">
        <v>41950</v>
      </c>
      <c r="J58" s="36">
        <v>741.71</v>
      </c>
      <c r="K58" s="33"/>
      <c r="L58" s="9"/>
      <c r="M58" s="37"/>
      <c r="N58" s="49">
        <f t="shared" si="5"/>
        <v>741.71</v>
      </c>
      <c r="O58" s="22"/>
    </row>
    <row r="59" spans="1:15" s="6" customFormat="1" ht="15">
      <c r="A59" s="40" t="s">
        <v>197</v>
      </c>
      <c r="B59" s="33"/>
      <c r="C59" s="9"/>
      <c r="D59" s="37"/>
      <c r="E59" s="156"/>
      <c r="F59" s="157"/>
      <c r="G59" s="67"/>
      <c r="H59" s="33">
        <v>160</v>
      </c>
      <c r="I59" s="155">
        <v>41950</v>
      </c>
      <c r="J59" s="67">
        <v>9597.87</v>
      </c>
      <c r="K59" s="33"/>
      <c r="L59" s="9"/>
      <c r="M59" s="37"/>
      <c r="N59" s="49">
        <f t="shared" si="5"/>
        <v>9597.87</v>
      </c>
      <c r="O59" s="22"/>
    </row>
    <row r="60" spans="1:15" s="6" customFormat="1" ht="15">
      <c r="A60" s="40" t="s">
        <v>199</v>
      </c>
      <c r="B60" s="33"/>
      <c r="C60" s="9"/>
      <c r="D60" s="37"/>
      <c r="E60" s="175"/>
      <c r="F60" s="157"/>
      <c r="G60" s="176"/>
      <c r="H60" s="156" t="s">
        <v>198</v>
      </c>
      <c r="I60" s="157">
        <v>41964</v>
      </c>
      <c r="J60" s="67">
        <v>38385.64</v>
      </c>
      <c r="K60" s="33"/>
      <c r="L60" s="9"/>
      <c r="M60" s="37"/>
      <c r="N60" s="49">
        <f t="shared" si="5"/>
        <v>38385.64</v>
      </c>
      <c r="O60" s="22"/>
    </row>
    <row r="61" spans="1:15" s="6" customFormat="1" ht="15">
      <c r="A61" s="39" t="s">
        <v>200</v>
      </c>
      <c r="B61" s="33"/>
      <c r="C61" s="9"/>
      <c r="D61" s="37"/>
      <c r="E61" s="48"/>
      <c r="F61" s="9"/>
      <c r="G61" s="17"/>
      <c r="H61" s="156" t="s">
        <v>201</v>
      </c>
      <c r="I61" s="157">
        <v>41971</v>
      </c>
      <c r="J61" s="67">
        <v>1706.39</v>
      </c>
      <c r="K61" s="33"/>
      <c r="L61" s="9"/>
      <c r="M61" s="37"/>
      <c r="N61" s="49">
        <f t="shared" si="5"/>
        <v>1706.39</v>
      </c>
      <c r="O61" s="22"/>
    </row>
    <row r="62" spans="1:15" s="6" customFormat="1" ht="15">
      <c r="A62" s="255" t="s">
        <v>202</v>
      </c>
      <c r="B62" s="9"/>
      <c r="C62" s="9"/>
      <c r="D62" s="9"/>
      <c r="E62" s="256"/>
      <c r="F62" s="257"/>
      <c r="G62" s="258"/>
      <c r="H62" s="256" t="s">
        <v>203</v>
      </c>
      <c r="I62" s="257">
        <v>41978</v>
      </c>
      <c r="J62" s="258">
        <v>396.2</v>
      </c>
      <c r="K62" s="9"/>
      <c r="L62" s="9"/>
      <c r="M62" s="9"/>
      <c r="N62" s="49">
        <f t="shared" si="5"/>
        <v>396.2</v>
      </c>
      <c r="O62" s="259"/>
    </row>
    <row r="63" spans="1:15" s="6" customFormat="1" ht="15">
      <c r="A63" s="39" t="s">
        <v>204</v>
      </c>
      <c r="B63" s="33"/>
      <c r="C63" s="9"/>
      <c r="D63" s="37"/>
      <c r="E63" s="48"/>
      <c r="F63" s="9"/>
      <c r="G63" s="17"/>
      <c r="H63" s="156" t="s">
        <v>205</v>
      </c>
      <c r="I63" s="157">
        <v>41978</v>
      </c>
      <c r="J63" s="67">
        <v>656.73</v>
      </c>
      <c r="K63" s="33"/>
      <c r="L63" s="9"/>
      <c r="M63" s="37"/>
      <c r="N63" s="49">
        <f t="shared" si="5"/>
        <v>656.73</v>
      </c>
      <c r="O63" s="22"/>
    </row>
    <row r="64" spans="1:15" s="6" customFormat="1" ht="15">
      <c r="A64" s="40" t="s">
        <v>195</v>
      </c>
      <c r="B64" s="33"/>
      <c r="C64" s="9"/>
      <c r="D64" s="37"/>
      <c r="E64" s="48"/>
      <c r="F64" s="9"/>
      <c r="G64" s="17"/>
      <c r="H64" s="156" t="s">
        <v>206</v>
      </c>
      <c r="I64" s="157">
        <v>41999</v>
      </c>
      <c r="J64" s="67">
        <v>78.09</v>
      </c>
      <c r="K64" s="33"/>
      <c r="L64" s="9"/>
      <c r="M64" s="37"/>
      <c r="N64" s="49">
        <f t="shared" si="5"/>
        <v>78.09</v>
      </c>
      <c r="O64" s="22"/>
    </row>
    <row r="65" spans="1:15" s="6" customFormat="1" ht="31.5" customHeight="1">
      <c r="A65" s="39" t="s">
        <v>208</v>
      </c>
      <c r="B65" s="56"/>
      <c r="C65" s="66"/>
      <c r="D65" s="50"/>
      <c r="E65" s="57"/>
      <c r="F65" s="66"/>
      <c r="G65" s="19"/>
      <c r="H65" s="156"/>
      <c r="I65" s="157"/>
      <c r="J65" s="67"/>
      <c r="K65" s="156" t="s">
        <v>209</v>
      </c>
      <c r="L65" s="157">
        <v>42055</v>
      </c>
      <c r="M65" s="67">
        <v>1592.16</v>
      </c>
      <c r="N65" s="49">
        <f t="shared" si="5"/>
        <v>1592.16</v>
      </c>
      <c r="O65" s="22"/>
    </row>
    <row r="66" spans="1:15" s="6" customFormat="1" ht="15">
      <c r="A66" s="39" t="s">
        <v>210</v>
      </c>
      <c r="B66" s="33"/>
      <c r="C66" s="9"/>
      <c r="D66" s="37"/>
      <c r="E66" s="48"/>
      <c r="F66" s="9"/>
      <c r="G66" s="17"/>
      <c r="H66" s="33"/>
      <c r="I66" s="9"/>
      <c r="J66" s="36"/>
      <c r="K66" s="156" t="s">
        <v>209</v>
      </c>
      <c r="L66" s="157">
        <v>42055</v>
      </c>
      <c r="M66" s="67">
        <v>1996.32</v>
      </c>
      <c r="N66" s="49">
        <f t="shared" si="5"/>
        <v>1996.32</v>
      </c>
      <c r="O66" s="22"/>
    </row>
    <row r="67" spans="1:15" s="6" customFormat="1" ht="15">
      <c r="A67" s="40" t="s">
        <v>195</v>
      </c>
      <c r="B67" s="56"/>
      <c r="C67" s="66"/>
      <c r="D67" s="50"/>
      <c r="E67" s="175"/>
      <c r="F67" s="157"/>
      <c r="G67" s="176"/>
      <c r="H67" s="156"/>
      <c r="I67" s="157"/>
      <c r="J67" s="67"/>
      <c r="K67" s="156" t="s">
        <v>212</v>
      </c>
      <c r="L67" s="157">
        <v>42069</v>
      </c>
      <c r="M67" s="67">
        <v>78.09</v>
      </c>
      <c r="N67" s="49">
        <f>M67+J67+G67+D67</f>
        <v>78.09</v>
      </c>
      <c r="O67" s="22"/>
    </row>
    <row r="68" spans="1:15" s="6" customFormat="1" ht="15">
      <c r="A68" s="39" t="s">
        <v>214</v>
      </c>
      <c r="B68" s="56"/>
      <c r="C68" s="66"/>
      <c r="D68" s="50"/>
      <c r="E68" s="57"/>
      <c r="F68" s="66"/>
      <c r="G68" s="19"/>
      <c r="H68" s="156"/>
      <c r="I68" s="157"/>
      <c r="J68" s="67"/>
      <c r="K68" s="156" t="s">
        <v>215</v>
      </c>
      <c r="L68" s="157">
        <v>42083</v>
      </c>
      <c r="M68" s="67">
        <v>252.94</v>
      </c>
      <c r="N68" s="49">
        <f>M68+J68+G68+D68</f>
        <v>252.94</v>
      </c>
      <c r="O68" s="22"/>
    </row>
    <row r="69" spans="1:15" s="6" customFormat="1" ht="18.75" customHeight="1">
      <c r="A69" s="40" t="s">
        <v>219</v>
      </c>
      <c r="B69" s="56"/>
      <c r="C69" s="66"/>
      <c r="D69" s="50"/>
      <c r="E69" s="57"/>
      <c r="F69" s="66"/>
      <c r="G69" s="260"/>
      <c r="H69" s="156"/>
      <c r="I69" s="157"/>
      <c r="J69" s="67"/>
      <c r="K69" s="156" t="s">
        <v>220</v>
      </c>
      <c r="L69" s="157">
        <v>42088</v>
      </c>
      <c r="M69" s="67">
        <v>76.5</v>
      </c>
      <c r="N69" s="49">
        <f>M69+J69+G69+D69</f>
        <v>76.5</v>
      </c>
      <c r="O69" s="22"/>
    </row>
    <row r="70" spans="1:15" s="6" customFormat="1" ht="15">
      <c r="A70" s="39" t="s">
        <v>221</v>
      </c>
      <c r="B70" s="56"/>
      <c r="C70" s="66"/>
      <c r="D70" s="50"/>
      <c r="E70" s="57"/>
      <c r="F70" s="66"/>
      <c r="G70" s="19"/>
      <c r="H70" s="156"/>
      <c r="I70" s="157"/>
      <c r="J70" s="67"/>
      <c r="K70" s="156" t="s">
        <v>222</v>
      </c>
      <c r="L70" s="157">
        <v>42124</v>
      </c>
      <c r="M70" s="67">
        <v>300</v>
      </c>
      <c r="N70" s="49">
        <f>M70+J70+G70+D70</f>
        <v>300</v>
      </c>
      <c r="O70" s="22"/>
    </row>
    <row r="71" spans="1:15" s="6" customFormat="1" ht="15">
      <c r="A71" s="39" t="s">
        <v>223</v>
      </c>
      <c r="B71" s="56"/>
      <c r="C71" s="66"/>
      <c r="D71" s="50"/>
      <c r="E71" s="57"/>
      <c r="F71" s="66"/>
      <c r="G71" s="19"/>
      <c r="H71" s="156"/>
      <c r="I71" s="157"/>
      <c r="J71" s="67"/>
      <c r="K71" s="156" t="s">
        <v>222</v>
      </c>
      <c r="L71" s="157">
        <v>42124</v>
      </c>
      <c r="M71" s="67">
        <v>520</v>
      </c>
      <c r="N71" s="49">
        <f>M71+J71+G71+D71</f>
        <v>520</v>
      </c>
      <c r="O71" s="22"/>
    </row>
    <row r="72" spans="1:15" s="6" customFormat="1" ht="15">
      <c r="A72" s="39"/>
      <c r="B72" s="56"/>
      <c r="C72" s="66"/>
      <c r="D72" s="50"/>
      <c r="E72" s="57"/>
      <c r="F72" s="66"/>
      <c r="G72" s="19"/>
      <c r="H72" s="156"/>
      <c r="I72" s="157"/>
      <c r="J72" s="67"/>
      <c r="K72" s="156"/>
      <c r="L72" s="157"/>
      <c r="M72" s="67"/>
      <c r="N72" s="49"/>
      <c r="O72" s="22"/>
    </row>
    <row r="73" spans="1:15" s="6" customFormat="1" ht="15.75" thickBot="1">
      <c r="A73" s="40"/>
      <c r="B73" s="56"/>
      <c r="C73" s="66"/>
      <c r="D73" s="50"/>
      <c r="E73" s="57"/>
      <c r="F73" s="66"/>
      <c r="G73" s="19"/>
      <c r="H73" s="56"/>
      <c r="I73" s="66"/>
      <c r="J73" s="254"/>
      <c r="K73" s="56"/>
      <c r="L73" s="66"/>
      <c r="M73" s="50"/>
      <c r="N73" s="49">
        <f>M73+J73+G73+D73</f>
        <v>0</v>
      </c>
      <c r="O73" s="22"/>
    </row>
    <row r="74" spans="1:15" s="83" customFormat="1" ht="20.25" thickBot="1">
      <c r="A74" s="78" t="s">
        <v>4</v>
      </c>
      <c r="B74" s="79"/>
      <c r="C74" s="80"/>
      <c r="D74" s="84">
        <f>SUM(D49:D73)</f>
        <v>0</v>
      </c>
      <c r="E74" s="85"/>
      <c r="F74" s="80"/>
      <c r="G74" s="84">
        <f>SUM(G49:G73)</f>
        <v>94804.01</v>
      </c>
      <c r="H74" s="86"/>
      <c r="I74" s="80"/>
      <c r="J74" s="84">
        <f>SUM(J49:J73)</f>
        <v>51562.63</v>
      </c>
      <c r="K74" s="86"/>
      <c r="L74" s="80"/>
      <c r="M74" s="84">
        <f>SUM(M49:M73)</f>
        <v>4816.01</v>
      </c>
      <c r="N74" s="49">
        <f>M74+J74+G74+D74</f>
        <v>151182.65</v>
      </c>
      <c r="O74" s="87"/>
    </row>
    <row r="75" spans="1:15" s="6" customFormat="1" ht="40.5" customHeight="1" hidden="1" thickBot="1">
      <c r="A75" s="279" t="s">
        <v>30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1"/>
      <c r="O75" s="58"/>
    </row>
    <row r="76" spans="1:15" s="6" customFormat="1" ht="12.75" hidden="1">
      <c r="A76" s="39"/>
      <c r="B76" s="33"/>
      <c r="C76" s="9"/>
      <c r="D76" s="37"/>
      <c r="E76" s="48"/>
      <c r="F76" s="9"/>
      <c r="G76" s="17"/>
      <c r="H76" s="33"/>
      <c r="I76" s="9"/>
      <c r="J76" s="37"/>
      <c r="K76" s="33"/>
      <c r="L76" s="9"/>
      <c r="M76" s="37"/>
      <c r="N76" s="48"/>
      <c r="O76" s="22"/>
    </row>
    <row r="77" spans="1:15" s="6" customFormat="1" ht="12.75" hidden="1">
      <c r="A77" s="39"/>
      <c r="B77" s="33"/>
      <c r="C77" s="9"/>
      <c r="D77" s="37"/>
      <c r="E77" s="48"/>
      <c r="F77" s="9"/>
      <c r="G77" s="17"/>
      <c r="H77" s="33"/>
      <c r="I77" s="9"/>
      <c r="J77" s="37"/>
      <c r="K77" s="33"/>
      <c r="L77" s="9"/>
      <c r="M77" s="37"/>
      <c r="N77" s="48"/>
      <c r="O77" s="22"/>
    </row>
    <row r="78" spans="1:15" s="6" customFormat="1" ht="12.75" hidden="1">
      <c r="A78" s="39"/>
      <c r="B78" s="33"/>
      <c r="C78" s="9"/>
      <c r="D78" s="37"/>
      <c r="E78" s="48"/>
      <c r="F78" s="9"/>
      <c r="G78" s="17"/>
      <c r="H78" s="33"/>
      <c r="I78" s="9"/>
      <c r="J78" s="37"/>
      <c r="K78" s="33"/>
      <c r="L78" s="9"/>
      <c r="M78" s="37"/>
      <c r="N78" s="48"/>
      <c r="O78" s="22"/>
    </row>
    <row r="79" spans="1:15" s="6" customFormat="1" ht="12.75" hidden="1">
      <c r="A79" s="39"/>
      <c r="B79" s="33"/>
      <c r="C79" s="9"/>
      <c r="D79" s="37"/>
      <c r="E79" s="48"/>
      <c r="F79" s="9"/>
      <c r="G79" s="17"/>
      <c r="H79" s="33"/>
      <c r="I79" s="9"/>
      <c r="J79" s="37"/>
      <c r="K79" s="33"/>
      <c r="L79" s="9"/>
      <c r="M79" s="37"/>
      <c r="N79" s="48"/>
      <c r="O79" s="22"/>
    </row>
    <row r="80" spans="1:15" s="6" customFormat="1" ht="13.5" hidden="1" thickBot="1">
      <c r="A80" s="39"/>
      <c r="B80" s="33"/>
      <c r="C80" s="9"/>
      <c r="D80" s="37"/>
      <c r="E80" s="48"/>
      <c r="F80" s="9"/>
      <c r="G80" s="17"/>
      <c r="H80" s="33"/>
      <c r="I80" s="9"/>
      <c r="J80" s="37"/>
      <c r="K80" s="33"/>
      <c r="L80" s="9"/>
      <c r="M80" s="37"/>
      <c r="N80" s="48"/>
      <c r="O80" s="22"/>
    </row>
    <row r="81" spans="1:15" s="83" customFormat="1" ht="20.25" hidden="1" thickBot="1">
      <c r="A81" s="78" t="s">
        <v>4</v>
      </c>
      <c r="B81" s="86"/>
      <c r="C81" s="88"/>
      <c r="D81" s="90">
        <f>SUM(D76:D80)</f>
        <v>0</v>
      </c>
      <c r="E81" s="91"/>
      <c r="F81" s="90"/>
      <c r="G81" s="90">
        <f>SUM(G76:G80)</f>
        <v>0</v>
      </c>
      <c r="H81" s="90"/>
      <c r="I81" s="90"/>
      <c r="J81" s="90">
        <f>SUM(J76:J80)</f>
        <v>0</v>
      </c>
      <c r="K81" s="90"/>
      <c r="L81" s="90"/>
      <c r="M81" s="90">
        <f>SUM(M76:M80)</f>
        <v>0</v>
      </c>
      <c r="N81" s="81"/>
      <c r="O81" s="89"/>
    </row>
    <row r="82" spans="1:15" s="6" customFormat="1" ht="20.25" thickBot="1">
      <c r="A82" s="62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58"/>
    </row>
    <row r="83" spans="1:15" s="2" customFormat="1" ht="20.25" thickBot="1">
      <c r="A83" s="43" t="s">
        <v>6</v>
      </c>
      <c r="B83" s="63"/>
      <c r="C83" s="59"/>
      <c r="D83" s="64">
        <f>D81+D74+D47+D43</f>
        <v>128341.57</v>
      </c>
      <c r="E83" s="60"/>
      <c r="F83" s="59"/>
      <c r="G83" s="64">
        <f>G81+G74+G47+G43</f>
        <v>215680.16</v>
      </c>
      <c r="H83" s="60"/>
      <c r="I83" s="59"/>
      <c r="J83" s="64">
        <f>J81+J74+J47+J43</f>
        <v>168262.95</v>
      </c>
      <c r="K83" s="60"/>
      <c r="L83" s="59"/>
      <c r="M83" s="64">
        <f>M81+M74+M47+M43</f>
        <v>131661.35</v>
      </c>
      <c r="N83" s="61"/>
      <c r="O83" s="26">
        <f>M83+J83+G83+D83</f>
        <v>643946.03</v>
      </c>
    </row>
    <row r="84" spans="1:13" s="2" customFormat="1" ht="13.5" thickBot="1">
      <c r="A84" s="53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1:14" s="2" customFormat="1" ht="13.5" thickBot="1">
      <c r="A85" s="51"/>
      <c r="B85" s="54" t="s">
        <v>18</v>
      </c>
      <c r="C85" s="54" t="s">
        <v>19</v>
      </c>
      <c r="D85" s="54" t="s">
        <v>20</v>
      </c>
      <c r="E85" s="54" t="s">
        <v>21</v>
      </c>
      <c r="F85" s="54" t="s">
        <v>22</v>
      </c>
      <c r="G85" s="54" t="s">
        <v>23</v>
      </c>
      <c r="H85" s="54" t="s">
        <v>24</v>
      </c>
      <c r="I85" s="54" t="s">
        <v>25</v>
      </c>
      <c r="J85" s="54" t="s">
        <v>14</v>
      </c>
      <c r="K85" s="54" t="s">
        <v>15</v>
      </c>
      <c r="L85" s="54" t="s">
        <v>16</v>
      </c>
      <c r="M85" s="54" t="s">
        <v>17</v>
      </c>
      <c r="N85" s="54" t="s">
        <v>27</v>
      </c>
    </row>
    <row r="86" spans="1:14" s="2" customFormat="1" ht="13.5" thickBot="1">
      <c r="A86" s="53" t="s">
        <v>13</v>
      </c>
      <c r="B86" s="163">
        <v>125980.46</v>
      </c>
      <c r="C86" s="51">
        <f aca="true" t="shared" si="6" ref="C86:M86">B91</f>
        <v>180241.23</v>
      </c>
      <c r="D86" s="51">
        <f t="shared" si="6"/>
        <v>226576.45</v>
      </c>
      <c r="E86" s="52">
        <f>D91</f>
        <v>148277.01</v>
      </c>
      <c r="F86" s="164">
        <f>E91</f>
        <v>194093.33</v>
      </c>
      <c r="G86" s="51">
        <f t="shared" si="6"/>
        <v>240015.57</v>
      </c>
      <c r="H86" s="52">
        <f t="shared" si="6"/>
        <v>70737.17</v>
      </c>
      <c r="I86" s="51">
        <f t="shared" si="6"/>
        <v>118567.39</v>
      </c>
      <c r="J86" s="51">
        <f t="shared" si="6"/>
        <v>163225.96</v>
      </c>
      <c r="K86" s="52">
        <f t="shared" si="6"/>
        <v>41688.89</v>
      </c>
      <c r="L86" s="51">
        <f t="shared" si="6"/>
        <v>82941.2</v>
      </c>
      <c r="M86" s="51">
        <f t="shared" si="6"/>
        <v>131061.69</v>
      </c>
      <c r="N86" s="51"/>
    </row>
    <row r="87" spans="1:14" s="161" customFormat="1" ht="13.5" thickBot="1">
      <c r="A87" s="159" t="s">
        <v>11</v>
      </c>
      <c r="B87" s="160">
        <v>45982.8</v>
      </c>
      <c r="C87" s="160">
        <v>45982.8</v>
      </c>
      <c r="D87" s="160">
        <v>45982.8</v>
      </c>
      <c r="E87" s="160">
        <v>45982.8</v>
      </c>
      <c r="F87" s="160">
        <v>45982.8</v>
      </c>
      <c r="G87" s="160">
        <v>45982.8</v>
      </c>
      <c r="H87" s="160">
        <v>45982.8</v>
      </c>
      <c r="I87" s="160">
        <v>45982.8</v>
      </c>
      <c r="J87" s="160">
        <v>45982.8</v>
      </c>
      <c r="K87" s="160">
        <v>45982.8</v>
      </c>
      <c r="L87" s="160">
        <v>45982.8</v>
      </c>
      <c r="M87" s="160">
        <v>45982.8</v>
      </c>
      <c r="N87" s="160">
        <f>SUM(B87:M87)</f>
        <v>551793.6</v>
      </c>
    </row>
    <row r="88" spans="1:14" s="161" customFormat="1" ht="13.5" thickBot="1">
      <c r="A88" s="159" t="s">
        <v>12</v>
      </c>
      <c r="B88" s="160">
        <v>54014.77</v>
      </c>
      <c r="C88" s="160">
        <v>46089.22</v>
      </c>
      <c r="D88" s="160">
        <v>49796.13</v>
      </c>
      <c r="E88" s="160">
        <v>45570.32</v>
      </c>
      <c r="F88" s="160">
        <v>45676.24</v>
      </c>
      <c r="G88" s="160">
        <v>46155.76</v>
      </c>
      <c r="H88" s="160">
        <v>47584.22</v>
      </c>
      <c r="I88" s="160">
        <v>44412.57</v>
      </c>
      <c r="J88" s="160">
        <v>46479.88</v>
      </c>
      <c r="K88" s="160">
        <v>41051.31</v>
      </c>
      <c r="L88" s="160">
        <v>47919.49</v>
      </c>
      <c r="M88" s="160">
        <v>51865.2</v>
      </c>
      <c r="N88" s="160">
        <f>SUM(B88:M88)</f>
        <v>566615.11</v>
      </c>
    </row>
    <row r="89" spans="1:14" s="161" customFormat="1" ht="13.5" thickBot="1">
      <c r="A89" s="159" t="s">
        <v>143</v>
      </c>
      <c r="B89" s="162">
        <v>246</v>
      </c>
      <c r="C89" s="162">
        <v>246</v>
      </c>
      <c r="D89" s="162">
        <v>246</v>
      </c>
      <c r="E89" s="162">
        <v>246</v>
      </c>
      <c r="F89" s="162">
        <v>246</v>
      </c>
      <c r="G89" s="162">
        <v>246</v>
      </c>
      <c r="H89" s="162">
        <v>246</v>
      </c>
      <c r="I89" s="162">
        <v>246</v>
      </c>
      <c r="J89" s="162">
        <v>246</v>
      </c>
      <c r="K89" s="162">
        <v>201</v>
      </c>
      <c r="L89" s="162">
        <v>201</v>
      </c>
      <c r="M89" s="162">
        <v>200</v>
      </c>
      <c r="N89" s="160">
        <f>SUM(B89:M89)</f>
        <v>2816</v>
      </c>
    </row>
    <row r="90" spans="1:14" s="2" customFormat="1" ht="13.5" thickBot="1">
      <c r="A90" s="53" t="s">
        <v>28</v>
      </c>
      <c r="B90" s="51">
        <f aca="true" t="shared" si="7" ref="B90:M90">B88-B87</f>
        <v>8031.96999999999</v>
      </c>
      <c r="C90" s="51">
        <f t="shared" si="7"/>
        <v>106.419999999998</v>
      </c>
      <c r="D90" s="51">
        <f t="shared" si="7"/>
        <v>3813.32999999999</v>
      </c>
      <c r="E90" s="51">
        <f t="shared" si="7"/>
        <v>-412.480000000003</v>
      </c>
      <c r="F90" s="51">
        <f t="shared" si="7"/>
        <v>-306.560000000005</v>
      </c>
      <c r="G90" s="51">
        <f t="shared" si="7"/>
        <v>172.959999999999</v>
      </c>
      <c r="H90" s="51">
        <f t="shared" si="7"/>
        <v>1601.42</v>
      </c>
      <c r="I90" s="51">
        <f t="shared" si="7"/>
        <v>-1570.23</v>
      </c>
      <c r="J90" s="51">
        <f t="shared" si="7"/>
        <v>497.079999999994</v>
      </c>
      <c r="K90" s="51">
        <f t="shared" si="7"/>
        <v>-4931.49000000001</v>
      </c>
      <c r="L90" s="51">
        <f t="shared" si="7"/>
        <v>1936.69</v>
      </c>
      <c r="M90" s="51">
        <f t="shared" si="7"/>
        <v>5882.39999999999</v>
      </c>
      <c r="N90" s="251">
        <f>SUM(B90:M90)</f>
        <v>14821.5099999999</v>
      </c>
    </row>
    <row r="91" spans="1:14" s="2" customFormat="1" ht="13.5" thickBot="1">
      <c r="A91" s="53" t="s">
        <v>26</v>
      </c>
      <c r="B91" s="164">
        <f>B86+B88+B89</f>
        <v>180241.23</v>
      </c>
      <c r="C91" s="164">
        <f>C86+C88+C89</f>
        <v>226576.45</v>
      </c>
      <c r="D91" s="165">
        <f>D86+D88+D89-D83</f>
        <v>148277.01</v>
      </c>
      <c r="E91" s="164">
        <f>E86+E88+E89</f>
        <v>194093.33</v>
      </c>
      <c r="F91" s="164">
        <f>F86+F88+F89</f>
        <v>240015.57</v>
      </c>
      <c r="G91" s="165">
        <f>G86+G88+G89-G83</f>
        <v>70737.17</v>
      </c>
      <c r="H91" s="164">
        <f>H86+H88+H89</f>
        <v>118567.39</v>
      </c>
      <c r="I91" s="164">
        <f>I86+I88+I89</f>
        <v>163225.96</v>
      </c>
      <c r="J91" s="165">
        <f>J86+J88+J89-J83</f>
        <v>41688.89</v>
      </c>
      <c r="K91" s="164">
        <f>K86+K88+K89</f>
        <v>82941.2</v>
      </c>
      <c r="L91" s="164">
        <f>L86+L88+L89</f>
        <v>131061.69</v>
      </c>
      <c r="M91" s="165">
        <f>M86+M88+M89-M83</f>
        <v>51465.54</v>
      </c>
      <c r="N91" s="164"/>
    </row>
    <row r="92" spans="7:14" s="2" customFormat="1" ht="57" customHeight="1">
      <c r="G92" s="34"/>
      <c r="H92" s="299" t="s">
        <v>156</v>
      </c>
      <c r="I92" s="299"/>
      <c r="J92" s="299"/>
      <c r="K92" s="299"/>
      <c r="L92" s="300" t="s">
        <v>157</v>
      </c>
      <c r="M92" s="300"/>
      <c r="N92" s="300"/>
    </row>
    <row r="93" spans="6:14" s="2" customFormat="1" ht="72" customHeight="1">
      <c r="F93" s="250"/>
      <c r="H93" s="301" t="s">
        <v>158</v>
      </c>
      <c r="I93" s="301"/>
      <c r="J93" s="301"/>
      <c r="K93" s="301"/>
      <c r="L93" s="302" t="s">
        <v>172</v>
      </c>
      <c r="M93" s="302"/>
      <c r="N93" s="302"/>
    </row>
    <row r="94" s="2" customFormat="1" ht="12.75"/>
    <row r="95" spans="8:14" s="2" customFormat="1" ht="15">
      <c r="H95" s="297" t="s">
        <v>144</v>
      </c>
      <c r="I95" s="297"/>
      <c r="J95" s="297"/>
      <c r="K95" s="166">
        <f>O83</f>
        <v>643946.03</v>
      </c>
      <c r="L95" s="167">
        <v>643946.03</v>
      </c>
      <c r="M95"/>
      <c r="N95" s="261">
        <f>L95+M95</f>
        <v>643946.03</v>
      </c>
    </row>
    <row r="96" spans="8:14" s="2" customFormat="1" ht="15">
      <c r="H96" s="297" t="s">
        <v>145</v>
      </c>
      <c r="I96" s="297"/>
      <c r="J96" s="297"/>
      <c r="K96" s="166">
        <f>N87</f>
        <v>551793.6</v>
      </c>
      <c r="L96" s="167">
        <v>551793.6</v>
      </c>
      <c r="M96"/>
      <c r="N96" s="261">
        <f aca="true" t="shared" si="8" ref="N96:N101">L96+M96</f>
        <v>551793.6</v>
      </c>
    </row>
    <row r="97" spans="8:14" s="2" customFormat="1" ht="15">
      <c r="H97" s="297" t="s">
        <v>146</v>
      </c>
      <c r="I97" s="297"/>
      <c r="J97" s="297"/>
      <c r="K97" s="166">
        <f>N88</f>
        <v>566615.11</v>
      </c>
      <c r="L97" s="167">
        <v>566615.11</v>
      </c>
      <c r="M97">
        <v>2816</v>
      </c>
      <c r="N97" s="261">
        <f t="shared" si="8"/>
        <v>569431.11</v>
      </c>
    </row>
    <row r="98" spans="8:14" s="2" customFormat="1" ht="15">
      <c r="H98" s="297" t="s">
        <v>147</v>
      </c>
      <c r="I98" s="297"/>
      <c r="J98" s="297"/>
      <c r="K98" s="166">
        <f>K97-K96</f>
        <v>14821.51</v>
      </c>
      <c r="L98" s="166">
        <v>14821.51</v>
      </c>
      <c r="M98">
        <v>2816</v>
      </c>
      <c r="N98" s="261">
        <f t="shared" si="8"/>
        <v>17637.51</v>
      </c>
    </row>
    <row r="99" spans="8:14" s="2" customFormat="1" ht="15">
      <c r="H99" s="298" t="s">
        <v>148</v>
      </c>
      <c r="I99" s="298"/>
      <c r="J99" s="298"/>
      <c r="K99" s="166">
        <f>K96-K95</f>
        <v>-92152.43</v>
      </c>
      <c r="L99" s="166">
        <v>-92152.43</v>
      </c>
      <c r="M99"/>
      <c r="N99" s="261">
        <f t="shared" si="8"/>
        <v>-92152.43</v>
      </c>
    </row>
    <row r="100" spans="8:14" s="2" customFormat="1" ht="15">
      <c r="H100" s="303" t="s">
        <v>169</v>
      </c>
      <c r="I100" s="304"/>
      <c r="J100" s="305"/>
      <c r="K100" s="166">
        <f>B86</f>
        <v>125980.46</v>
      </c>
      <c r="L100" s="167">
        <v>117028.46</v>
      </c>
      <c r="M100">
        <v>8952</v>
      </c>
      <c r="N100" s="261">
        <f t="shared" si="8"/>
        <v>125980.46</v>
      </c>
    </row>
    <row r="101" spans="8:14" s="2" customFormat="1" ht="15.75">
      <c r="H101" s="306" t="s">
        <v>173</v>
      </c>
      <c r="I101" s="306"/>
      <c r="J101" s="306"/>
      <c r="K101" s="168">
        <f>K100+K99+K98+K102</f>
        <v>51465.54</v>
      </c>
      <c r="L101" s="168">
        <f>L100+L99+L98+L102</f>
        <v>39697.54</v>
      </c>
      <c r="M101" s="168">
        <f>M100+M99+M98+M102</f>
        <v>11768</v>
      </c>
      <c r="N101" s="261">
        <f t="shared" si="8"/>
        <v>51465.54</v>
      </c>
    </row>
    <row r="102" spans="8:13" s="2" customFormat="1" ht="15">
      <c r="H102" s="307" t="s">
        <v>149</v>
      </c>
      <c r="I102" s="308"/>
      <c r="J102" s="309"/>
      <c r="K102" s="169">
        <f>N89</f>
        <v>2816</v>
      </c>
      <c r="L102" s="167"/>
      <c r="M102"/>
    </row>
    <row r="103" spans="8:13" s="2" customFormat="1" ht="15">
      <c r="H103" s="298" t="s">
        <v>150</v>
      </c>
      <c r="I103" s="298"/>
      <c r="J103" s="298"/>
      <c r="K103" s="166">
        <f>D74+G74+J74+M74</f>
        <v>151182.65</v>
      </c>
      <c r="L103" s="294" t="s">
        <v>168</v>
      </c>
      <c r="M103" s="295"/>
    </row>
    <row r="104" spans="8:13" s="2" customFormat="1" ht="15">
      <c r="H104" s="296" t="s">
        <v>151</v>
      </c>
      <c r="I104" s="296"/>
      <c r="J104" s="296"/>
      <c r="K104" s="170">
        <v>58876.94</v>
      </c>
      <c r="L104" s="171"/>
      <c r="M104" s="3"/>
    </row>
    <row r="105" spans="8:13" s="2" customFormat="1" ht="15">
      <c r="H105" s="296" t="s">
        <v>152</v>
      </c>
      <c r="I105" s="296"/>
      <c r="J105" s="296"/>
      <c r="K105" s="170"/>
      <c r="L105" s="171"/>
      <c r="M105" s="3"/>
    </row>
    <row r="106" spans="8:12" ht="15">
      <c r="H106" s="296" t="s">
        <v>153</v>
      </c>
      <c r="I106" s="296"/>
      <c r="J106" s="296"/>
      <c r="K106" s="249">
        <f>K104+K105</f>
        <v>58876.94</v>
      </c>
      <c r="L106" s="171"/>
    </row>
    <row r="107" spans="8:12" ht="15">
      <c r="H107" s="296" t="s">
        <v>154</v>
      </c>
      <c r="I107" s="296"/>
      <c r="J107" s="296"/>
      <c r="K107" s="170">
        <f>K106-K103</f>
        <v>-92305.71</v>
      </c>
      <c r="L107" s="171"/>
    </row>
    <row r="108" spans="8:12" ht="15.75">
      <c r="H108" s="296" t="s">
        <v>155</v>
      </c>
      <c r="I108" s="296"/>
      <c r="J108" s="296"/>
      <c r="K108" s="172">
        <f>K99-K107</f>
        <v>153.28</v>
      </c>
      <c r="L108" s="173"/>
    </row>
  </sheetData>
  <sheetProtection/>
  <mergeCells count="29">
    <mergeCell ref="H93:K93"/>
    <mergeCell ref="L93:N93"/>
    <mergeCell ref="H105:J105"/>
    <mergeCell ref="H106:J106"/>
    <mergeCell ref="H107:J107"/>
    <mergeCell ref="H108:J108"/>
    <mergeCell ref="H100:J100"/>
    <mergeCell ref="H101:J101"/>
    <mergeCell ref="H102:J102"/>
    <mergeCell ref="H103:J103"/>
    <mergeCell ref="L103:M103"/>
    <mergeCell ref="H104:J104"/>
    <mergeCell ref="A45:N45"/>
    <mergeCell ref="H95:J95"/>
    <mergeCell ref="H96:J96"/>
    <mergeCell ref="H97:J97"/>
    <mergeCell ref="H98:J98"/>
    <mergeCell ref="H99:J99"/>
    <mergeCell ref="H92:K92"/>
    <mergeCell ref="L92:N92"/>
    <mergeCell ref="A1:N1"/>
    <mergeCell ref="A75:N75"/>
    <mergeCell ref="A48:N48"/>
    <mergeCell ref="B2:D2"/>
    <mergeCell ref="E2:G2"/>
    <mergeCell ref="H2:J2"/>
    <mergeCell ref="K2:M2"/>
    <mergeCell ref="A4:O4"/>
    <mergeCell ref="A30:A3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6:G20"/>
  <sheetViews>
    <sheetView tabSelected="1" zoomScalePageLayoutView="0" workbookViewId="0" topLeftCell="A1">
      <selection activeCell="B6" sqref="B6:I23"/>
    </sheetView>
  </sheetViews>
  <sheetFormatPr defaultColWidth="9.00390625" defaultRowHeight="12.75"/>
  <cols>
    <col min="5" max="5" width="18.75390625" style="0" customWidth="1"/>
    <col min="7" max="7" width="18.625" style="0" customWidth="1"/>
  </cols>
  <sheetData>
    <row r="6" ht="12.75">
      <c r="C6" t="s">
        <v>225</v>
      </c>
    </row>
    <row r="8" ht="12.75">
      <c r="C8" t="s">
        <v>185</v>
      </c>
    </row>
    <row r="9" spans="5:7" ht="12.75">
      <c r="E9" s="310" t="s">
        <v>180</v>
      </c>
      <c r="G9" s="311" t="s">
        <v>181</v>
      </c>
    </row>
    <row r="10" spans="5:7" ht="12.75">
      <c r="E10" s="310"/>
      <c r="G10" s="311"/>
    </row>
    <row r="11" spans="5:7" ht="12.75">
      <c r="E11" s="310"/>
      <c r="G11" s="311"/>
    </row>
    <row r="12" ht="12.75">
      <c r="G12" s="252"/>
    </row>
    <row r="13" spans="3:7" ht="12.75">
      <c r="C13" t="s">
        <v>182</v>
      </c>
      <c r="E13">
        <v>3048</v>
      </c>
      <c r="G13">
        <v>3048</v>
      </c>
    </row>
    <row r="14" spans="3:7" ht="12.75">
      <c r="C14" t="s">
        <v>183</v>
      </c>
      <c r="E14">
        <v>2952</v>
      </c>
      <c r="G14">
        <v>2952</v>
      </c>
    </row>
    <row r="15" spans="3:7" ht="12.75">
      <c r="C15" t="s">
        <v>184</v>
      </c>
      <c r="E15">
        <v>2952</v>
      </c>
      <c r="G15">
        <v>2952</v>
      </c>
    </row>
    <row r="16" spans="3:7" ht="12.75">
      <c r="C16" t="s">
        <v>224</v>
      </c>
      <c r="E16">
        <v>2952</v>
      </c>
      <c r="G16">
        <v>2816</v>
      </c>
    </row>
    <row r="20" spans="3:7" ht="12.75">
      <c r="C20" t="s">
        <v>27</v>
      </c>
      <c r="E20">
        <v>11904</v>
      </c>
      <c r="G20">
        <v>11768</v>
      </c>
    </row>
  </sheetData>
  <sheetProtection/>
  <mergeCells count="2">
    <mergeCell ref="E9:E11"/>
    <mergeCell ref="G9:G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2015-07-10T05:20:37Z</cp:lastPrinted>
  <dcterms:created xsi:type="dcterms:W3CDTF">2010-04-02T14:46:04Z</dcterms:created>
  <dcterms:modified xsi:type="dcterms:W3CDTF">2015-07-10T05:21:20Z</dcterms:modified>
  <cp:category/>
  <cp:version/>
  <cp:contentType/>
  <cp:contentStatus/>
</cp:coreProperties>
</file>