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480" windowHeight="11640" activeTab="3"/>
  </bookViews>
  <sheets>
    <sheet name="проект 1" sheetId="3" r:id="rId1"/>
    <sheet name="по заявлению" sheetId="10" r:id="rId2"/>
    <sheet name="население" sheetId="6" r:id="rId3"/>
    <sheet name="по голосованию" sheetId="11" r:id="rId4"/>
    <sheet name="прокуратура" sheetId="7" r:id="rId5"/>
    <sheet name="суд" sheetId="8" r:id="rId6"/>
    <sheet name="Мэделит" sheetId="9" r:id="rId7"/>
  </sheets>
  <calcPr calcId="145621" fullPrecision="0"/>
</workbook>
</file>

<file path=xl/calcChain.xml><?xml version="1.0" encoding="utf-8"?>
<calcChain xmlns="http://schemas.openxmlformats.org/spreadsheetml/2006/main">
  <c r="G118" i="11" l="1"/>
  <c r="H118" i="11" s="1"/>
  <c r="G117" i="11"/>
  <c r="H117" i="11" s="1"/>
  <c r="G116" i="11"/>
  <c r="H116" i="11" s="1"/>
  <c r="G115" i="11"/>
  <c r="H115" i="11" s="1"/>
  <c r="G114" i="11"/>
  <c r="H114" i="11" s="1"/>
  <c r="H113" i="11" s="1"/>
  <c r="G113" i="11"/>
  <c r="F113" i="11"/>
  <c r="E113" i="11"/>
  <c r="D113" i="11"/>
  <c r="C113" i="11"/>
  <c r="G105" i="11"/>
  <c r="E105" i="11"/>
  <c r="D105" i="11"/>
  <c r="G104" i="11"/>
  <c r="E104" i="11"/>
  <c r="D104" i="11"/>
  <c r="G103" i="11"/>
  <c r="E103" i="11"/>
  <c r="D103" i="11"/>
  <c r="G102" i="11"/>
  <c r="E102" i="11"/>
  <c r="D102" i="11"/>
  <c r="G101" i="11"/>
  <c r="E101" i="11"/>
  <c r="D101" i="11"/>
  <c r="G100" i="11"/>
  <c r="E100" i="11"/>
  <c r="D100" i="11"/>
  <c r="C100" i="11"/>
  <c r="G99" i="11"/>
  <c r="E99" i="11"/>
  <c r="D99" i="11"/>
  <c r="C99" i="11"/>
  <c r="H98" i="11"/>
  <c r="G98" i="11"/>
  <c r="G97" i="11"/>
  <c r="D97" i="11" s="1"/>
  <c r="D95" i="11"/>
  <c r="G95" i="11" s="1"/>
  <c r="H95" i="11" s="1"/>
  <c r="G93" i="11"/>
  <c r="H93" i="11" s="1"/>
  <c r="D93" i="11"/>
  <c r="F90" i="11"/>
  <c r="F106" i="11" s="1"/>
  <c r="E90" i="11"/>
  <c r="D90" i="11"/>
  <c r="G90" i="11" s="1"/>
  <c r="H90" i="11" s="1"/>
  <c r="D88" i="11"/>
  <c r="D87" i="11"/>
  <c r="D81" i="11" s="1"/>
  <c r="G81" i="11" s="1"/>
  <c r="H81" i="11" s="1"/>
  <c r="G79" i="11"/>
  <c r="D79" i="11" s="1"/>
  <c r="H77" i="11"/>
  <c r="G77" i="11"/>
  <c r="G75" i="11"/>
  <c r="D75" i="11" s="1"/>
  <c r="G74" i="11"/>
  <c r="D74" i="11" s="1"/>
  <c r="D73" i="11"/>
  <c r="G72" i="11"/>
  <c r="D72" i="11"/>
  <c r="G71" i="11"/>
  <c r="D71" i="11"/>
  <c r="G70" i="11"/>
  <c r="D70" i="11"/>
  <c r="G69" i="11"/>
  <c r="D69" i="11"/>
  <c r="G68" i="11"/>
  <c r="D68" i="11"/>
  <c r="G67" i="11"/>
  <c r="D67" i="11"/>
  <c r="G66" i="11"/>
  <c r="D66" i="11"/>
  <c r="G65" i="11"/>
  <c r="D65" i="11"/>
  <c r="E59" i="11"/>
  <c r="C59" i="11"/>
  <c r="E56" i="11"/>
  <c r="C56" i="11"/>
  <c r="E55" i="11"/>
  <c r="C55" i="11"/>
  <c r="E54" i="11"/>
  <c r="C54" i="11"/>
  <c r="E52" i="11"/>
  <c r="C52" i="11"/>
  <c r="D49" i="11"/>
  <c r="G49" i="11" s="1"/>
  <c r="H49" i="11" s="1"/>
  <c r="G48" i="11"/>
  <c r="D48" i="11"/>
  <c r="C48" i="11"/>
  <c r="G47" i="11"/>
  <c r="E47" i="11"/>
  <c r="D47" i="11"/>
  <c r="C47" i="11"/>
  <c r="G46" i="11"/>
  <c r="E46" i="11"/>
  <c r="D46" i="11"/>
  <c r="C46" i="11"/>
  <c r="G45" i="11"/>
  <c r="E45" i="11"/>
  <c r="D45" i="11"/>
  <c r="C45" i="11"/>
  <c r="H44" i="11"/>
  <c r="G44" i="11"/>
  <c r="H41" i="11"/>
  <c r="G41" i="11"/>
  <c r="D40" i="11"/>
  <c r="G40" i="11" s="1"/>
  <c r="H40" i="11" s="1"/>
  <c r="E40" i="11" s="1"/>
  <c r="H39" i="11"/>
  <c r="G39" i="11"/>
  <c r="E39" i="11"/>
  <c r="G38" i="11"/>
  <c r="H38" i="11" s="1"/>
  <c r="D38" i="11"/>
  <c r="G37" i="11"/>
  <c r="E37" i="11"/>
  <c r="D37" i="11"/>
  <c r="C37" i="11"/>
  <c r="G36" i="11"/>
  <c r="D36" i="11" s="1"/>
  <c r="E36" i="11"/>
  <c r="C36" i="11"/>
  <c r="D35" i="11"/>
  <c r="G35" i="11" s="1"/>
  <c r="H35" i="11" s="1"/>
  <c r="E35" i="11" s="1"/>
  <c r="G34" i="11"/>
  <c r="D34" i="11" s="1"/>
  <c r="E34" i="11"/>
  <c r="C34" i="11"/>
  <c r="G33" i="11"/>
  <c r="D33" i="11" s="1"/>
  <c r="E33" i="11"/>
  <c r="C33" i="11"/>
  <c r="G32" i="11"/>
  <c r="D32" i="11" s="1"/>
  <c r="E32" i="11"/>
  <c r="C32" i="11"/>
  <c r="G23" i="11"/>
  <c r="D23" i="11" s="1"/>
  <c r="E23" i="11"/>
  <c r="C23" i="11"/>
  <c r="H22" i="11"/>
  <c r="H15" i="11" s="1"/>
  <c r="J15" i="11"/>
  <c r="C15" i="11"/>
  <c r="L12" i="11"/>
  <c r="D64" i="11" l="1"/>
  <c r="G64" i="11" s="1"/>
  <c r="H64" i="11" s="1"/>
  <c r="H106" i="11" s="1"/>
  <c r="H131" i="11" s="1"/>
  <c r="F131" i="11"/>
  <c r="C106" i="11"/>
  <c r="G15" i="11"/>
  <c r="E15" i="11"/>
  <c r="E106" i="11" s="1"/>
  <c r="E131" i="11" s="1"/>
  <c r="H23" i="9"/>
  <c r="H23" i="8"/>
  <c r="H23" i="7"/>
  <c r="G106" i="11" l="1"/>
  <c r="G131" i="11" s="1"/>
  <c r="D15" i="11"/>
  <c r="D106" i="11" s="1"/>
  <c r="D131" i="11" s="1"/>
  <c r="H81" i="6"/>
  <c r="D95" i="6"/>
  <c r="D93" i="6"/>
  <c r="H22" i="6"/>
  <c r="E113" i="6"/>
  <c r="F113" i="6"/>
  <c r="D113" i="6"/>
  <c r="G138" i="10"/>
  <c r="H138" i="10" s="1"/>
  <c r="H137" i="10"/>
  <c r="G137" i="10"/>
  <c r="G136" i="10"/>
  <c r="H136" i="10" s="1"/>
  <c r="H135" i="10"/>
  <c r="G135" i="10"/>
  <c r="H134" i="10"/>
  <c r="G134" i="10"/>
  <c r="H133" i="10"/>
  <c r="G133" i="10"/>
  <c r="H132" i="10"/>
  <c r="G132" i="10"/>
  <c r="H131" i="10"/>
  <c r="G131" i="10"/>
  <c r="H130" i="10"/>
  <c r="G130" i="10"/>
  <c r="H129" i="10"/>
  <c r="G129" i="10"/>
  <c r="H128" i="10"/>
  <c r="G128" i="10"/>
  <c r="H127" i="10"/>
  <c r="G127" i="10"/>
  <c r="H126" i="10"/>
  <c r="G126" i="10"/>
  <c r="H125" i="10"/>
  <c r="G125" i="10"/>
  <c r="H124" i="10"/>
  <c r="G124" i="10"/>
  <c r="H123" i="10"/>
  <c r="G123" i="10"/>
  <c r="H122" i="10"/>
  <c r="G122" i="10"/>
  <c r="F121" i="10"/>
  <c r="C121" i="10" s="1"/>
  <c r="E121" i="10"/>
  <c r="D121" i="10"/>
  <c r="G113" i="10"/>
  <c r="E113" i="10"/>
  <c r="D113" i="10"/>
  <c r="G112" i="10"/>
  <c r="E112" i="10"/>
  <c r="D112" i="10"/>
  <c r="G111" i="10"/>
  <c r="E111" i="10"/>
  <c r="D111" i="10"/>
  <c r="G110" i="10"/>
  <c r="E110" i="10"/>
  <c r="D110" i="10"/>
  <c r="G109" i="10"/>
  <c r="E109" i="10"/>
  <c r="D109" i="10"/>
  <c r="G108" i="10"/>
  <c r="E108" i="10"/>
  <c r="D108" i="10"/>
  <c r="C108" i="10"/>
  <c r="G107" i="10"/>
  <c r="E107" i="10"/>
  <c r="D107" i="10"/>
  <c r="C107" i="10"/>
  <c r="G106" i="10"/>
  <c r="H106" i="10" s="1"/>
  <c r="G105" i="10"/>
  <c r="D105" i="10"/>
  <c r="D102" i="10" s="1"/>
  <c r="G102" i="10" s="1"/>
  <c r="H102" i="10" s="1"/>
  <c r="E101" i="10"/>
  <c r="C101" i="10"/>
  <c r="D99" i="10"/>
  <c r="G99" i="10" s="1"/>
  <c r="H99" i="10" s="1"/>
  <c r="G96" i="10"/>
  <c r="H96" i="10" s="1"/>
  <c r="F96" i="10"/>
  <c r="F114" i="10" s="1"/>
  <c r="E96" i="10"/>
  <c r="D96" i="10"/>
  <c r="D94" i="10"/>
  <c r="D93" i="10"/>
  <c r="D85" i="10"/>
  <c r="G85" i="10" s="1"/>
  <c r="H85" i="10" s="1"/>
  <c r="G83" i="10"/>
  <c r="D83" i="10"/>
  <c r="D80" i="10" s="1"/>
  <c r="G80" i="10" s="1"/>
  <c r="H80" i="10" s="1"/>
  <c r="G78" i="10"/>
  <c r="D78" i="10" s="1"/>
  <c r="G77" i="10"/>
  <c r="D77" i="10" s="1"/>
  <c r="G74" i="10"/>
  <c r="D74" i="10" s="1"/>
  <c r="G73" i="10"/>
  <c r="D73" i="10" s="1"/>
  <c r="G72" i="10"/>
  <c r="D72" i="10" s="1"/>
  <c r="G71" i="10"/>
  <c r="D71" i="10" s="1"/>
  <c r="G70" i="10"/>
  <c r="D70" i="10" s="1"/>
  <c r="G69" i="10"/>
  <c r="D69" i="10" s="1"/>
  <c r="G68" i="10"/>
  <c r="D68" i="10" s="1"/>
  <c r="G67" i="10"/>
  <c r="D67" i="10" s="1"/>
  <c r="E61" i="10"/>
  <c r="C61" i="10"/>
  <c r="E58" i="10"/>
  <c r="C58" i="10"/>
  <c r="E57" i="10"/>
  <c r="C57" i="10"/>
  <c r="E56" i="10"/>
  <c r="C56" i="10"/>
  <c r="E55" i="10"/>
  <c r="C55" i="10"/>
  <c r="E53" i="10"/>
  <c r="C53" i="10"/>
  <c r="G50" i="10"/>
  <c r="H50" i="10" s="1"/>
  <c r="D50" i="10"/>
  <c r="G49" i="10"/>
  <c r="D49" i="10" s="1"/>
  <c r="C49" i="10"/>
  <c r="G48" i="10"/>
  <c r="E48" i="10"/>
  <c r="D48" i="10"/>
  <c r="C48" i="10"/>
  <c r="G47" i="10"/>
  <c r="E47" i="10"/>
  <c r="D47" i="10"/>
  <c r="C47" i="10"/>
  <c r="G46" i="10"/>
  <c r="E46" i="10"/>
  <c r="D46" i="10"/>
  <c r="C46" i="10"/>
  <c r="G45" i="10"/>
  <c r="H45" i="10" s="1"/>
  <c r="G42" i="10"/>
  <c r="H42" i="10" s="1"/>
  <c r="G41" i="10"/>
  <c r="H41" i="10" s="1"/>
  <c r="E41" i="10" s="1"/>
  <c r="H40" i="10"/>
  <c r="G40" i="10"/>
  <c r="E40" i="10"/>
  <c r="D39" i="10"/>
  <c r="G38" i="10"/>
  <c r="E38" i="10"/>
  <c r="D38" i="10"/>
  <c r="C38" i="10"/>
  <c r="G37" i="10"/>
  <c r="D37" i="10" s="1"/>
  <c r="E37" i="10"/>
  <c r="C37" i="10"/>
  <c r="D36" i="10"/>
  <c r="G36" i="10" s="1"/>
  <c r="H36" i="10" s="1"/>
  <c r="E36" i="10" s="1"/>
  <c r="G35" i="10"/>
  <c r="D35" i="10" s="1"/>
  <c r="E35" i="10"/>
  <c r="C35" i="10"/>
  <c r="G34" i="10"/>
  <c r="D34" i="10" s="1"/>
  <c r="E34" i="10"/>
  <c r="C34" i="10"/>
  <c r="G33" i="10"/>
  <c r="D33" i="10" s="1"/>
  <c r="E33" i="10"/>
  <c r="C33" i="10"/>
  <c r="G24" i="10"/>
  <c r="D24" i="10" s="1"/>
  <c r="E24" i="10"/>
  <c r="C24" i="10"/>
  <c r="H23" i="10"/>
  <c r="H15" i="10" s="1"/>
  <c r="J15" i="10"/>
  <c r="C15" i="10"/>
  <c r="L12" i="10"/>
  <c r="G121" i="10" l="1"/>
  <c r="G151" i="10" s="1"/>
  <c r="H121" i="10"/>
  <c r="H151" i="10" s="1"/>
  <c r="F151" i="10"/>
  <c r="C114" i="10"/>
  <c r="G15" i="10"/>
  <c r="D15" i="10" s="1"/>
  <c r="E15" i="10"/>
  <c r="E114" i="10" s="1"/>
  <c r="E151" i="10" s="1"/>
  <c r="D66" i="10"/>
  <c r="G66" i="10" s="1"/>
  <c r="H66" i="10" s="1"/>
  <c r="F53" i="9"/>
  <c r="E53" i="9"/>
  <c r="C53" i="9"/>
  <c r="F46" i="9"/>
  <c r="F66" i="9" s="1"/>
  <c r="G44" i="9"/>
  <c r="D44" i="9" s="1"/>
  <c r="G41" i="9"/>
  <c r="D41" i="9" s="1"/>
  <c r="G40" i="9"/>
  <c r="D40" i="9" s="1"/>
  <c r="D39" i="9"/>
  <c r="G38" i="9"/>
  <c r="D38" i="9" s="1"/>
  <c r="G37" i="9"/>
  <c r="D37" i="9" s="1"/>
  <c r="G36" i="9"/>
  <c r="D36" i="9" s="1"/>
  <c r="G35" i="9"/>
  <c r="D35" i="9" s="1"/>
  <c r="G34" i="9"/>
  <c r="D34" i="9" s="1"/>
  <c r="G33" i="9"/>
  <c r="D33" i="9" s="1"/>
  <c r="G32" i="9"/>
  <c r="D32" i="9" s="1"/>
  <c r="G31" i="9"/>
  <c r="D31" i="9" s="1"/>
  <c r="G29" i="9"/>
  <c r="D29" i="9" s="1"/>
  <c r="C29" i="9"/>
  <c r="G28" i="9"/>
  <c r="E28" i="9"/>
  <c r="D28" i="9"/>
  <c r="C28" i="9"/>
  <c r="G27" i="9"/>
  <c r="D27" i="9" s="1"/>
  <c r="E27" i="9"/>
  <c r="C27" i="9"/>
  <c r="D26" i="9"/>
  <c r="G26" i="9" s="1"/>
  <c r="H26" i="9" s="1"/>
  <c r="E26" i="9" s="1"/>
  <c r="G25" i="9"/>
  <c r="D25" i="9" s="1"/>
  <c r="E25" i="9"/>
  <c r="C25" i="9"/>
  <c r="G24" i="9"/>
  <c r="D24" i="9" s="1"/>
  <c r="E24" i="9"/>
  <c r="C24" i="9"/>
  <c r="H16" i="9"/>
  <c r="J16" i="9"/>
  <c r="C16" i="9"/>
  <c r="L13" i="9"/>
  <c r="F53" i="8"/>
  <c r="E53" i="8"/>
  <c r="C53" i="8"/>
  <c r="F46" i="8"/>
  <c r="F66" i="8" s="1"/>
  <c r="G44" i="8"/>
  <c r="D44" i="8" s="1"/>
  <c r="G41" i="8"/>
  <c r="D41" i="8" s="1"/>
  <c r="G40" i="8"/>
  <c r="D40" i="8" s="1"/>
  <c r="D39" i="8"/>
  <c r="G38" i="8"/>
  <c r="D38" i="8"/>
  <c r="G37" i="8"/>
  <c r="D37" i="8"/>
  <c r="G36" i="8"/>
  <c r="D36" i="8"/>
  <c r="G35" i="8"/>
  <c r="D35" i="8"/>
  <c r="G34" i="8"/>
  <c r="D34" i="8"/>
  <c r="G33" i="8"/>
  <c r="D33" i="8"/>
  <c r="G32" i="8"/>
  <c r="D32" i="8"/>
  <c r="G31" i="8"/>
  <c r="D31" i="8"/>
  <c r="G29" i="8"/>
  <c r="D29" i="8" s="1"/>
  <c r="C29" i="8"/>
  <c r="G28" i="8"/>
  <c r="E28" i="8"/>
  <c r="D28" i="8"/>
  <c r="C28" i="8"/>
  <c r="G27" i="8"/>
  <c r="E27" i="8"/>
  <c r="D27" i="8"/>
  <c r="C27" i="8"/>
  <c r="D26" i="8"/>
  <c r="G26" i="8" s="1"/>
  <c r="H26" i="8" s="1"/>
  <c r="E26" i="8" s="1"/>
  <c r="G25" i="8"/>
  <c r="D25" i="8" s="1"/>
  <c r="E25" i="8"/>
  <c r="C25" i="8"/>
  <c r="G24" i="8"/>
  <c r="D24" i="8" s="1"/>
  <c r="E24" i="8"/>
  <c r="C24" i="8"/>
  <c r="H16" i="8"/>
  <c r="J16" i="8"/>
  <c r="C16" i="8"/>
  <c r="L13" i="8"/>
  <c r="F46" i="7"/>
  <c r="F53" i="7"/>
  <c r="C53" i="7" s="1"/>
  <c r="E53" i="7"/>
  <c r="G44" i="7"/>
  <c r="D44" i="7" s="1"/>
  <c r="G41" i="7"/>
  <c r="D41" i="7" s="1"/>
  <c r="G40" i="7"/>
  <c r="D40" i="7" s="1"/>
  <c r="D39" i="7"/>
  <c r="G38" i="7"/>
  <c r="D38" i="7" s="1"/>
  <c r="G37" i="7"/>
  <c r="D37" i="7" s="1"/>
  <c r="G36" i="7"/>
  <c r="D36" i="7" s="1"/>
  <c r="G35" i="7"/>
  <c r="D35" i="7" s="1"/>
  <c r="G34" i="7"/>
  <c r="D34" i="7" s="1"/>
  <c r="G33" i="7"/>
  <c r="D33" i="7" s="1"/>
  <c r="G32" i="7"/>
  <c r="D32" i="7" s="1"/>
  <c r="G31" i="7"/>
  <c r="D31" i="7" s="1"/>
  <c r="G29" i="7"/>
  <c r="D29" i="7" s="1"/>
  <c r="C29" i="7"/>
  <c r="G28" i="7"/>
  <c r="E28" i="7"/>
  <c r="D28" i="7"/>
  <c r="C28" i="7"/>
  <c r="G27" i="7"/>
  <c r="D27" i="7" s="1"/>
  <c r="E27" i="7"/>
  <c r="C27" i="7"/>
  <c r="D26" i="7"/>
  <c r="G26" i="7" s="1"/>
  <c r="H26" i="7" s="1"/>
  <c r="E26" i="7" s="1"/>
  <c r="G25" i="7"/>
  <c r="D25" i="7" s="1"/>
  <c r="E25" i="7"/>
  <c r="C25" i="7"/>
  <c r="G24" i="7"/>
  <c r="E24" i="7"/>
  <c r="D24" i="7"/>
  <c r="C24" i="7"/>
  <c r="J16" i="7"/>
  <c r="H16" i="7"/>
  <c r="G16" i="7" s="1"/>
  <c r="C16" i="7"/>
  <c r="L13" i="7"/>
  <c r="D73" i="6"/>
  <c r="D49" i="6"/>
  <c r="D30" i="9" l="1"/>
  <c r="G30" i="9" s="1"/>
  <c r="H30" i="9" s="1"/>
  <c r="G16" i="8"/>
  <c r="D16" i="8" s="1"/>
  <c r="E16" i="8"/>
  <c r="E46" i="8" s="1"/>
  <c r="E66" i="8" s="1"/>
  <c r="C46" i="8"/>
  <c r="D30" i="8"/>
  <c r="G30" i="8" s="1"/>
  <c r="H30" i="8" s="1"/>
  <c r="H46" i="8" s="1"/>
  <c r="H66" i="8" s="1"/>
  <c r="D114" i="10"/>
  <c r="D151" i="10" s="1"/>
  <c r="H46" i="9"/>
  <c r="H66" i="9" s="1"/>
  <c r="E16" i="9"/>
  <c r="E46" i="9" s="1"/>
  <c r="E66" i="9" s="1"/>
  <c r="G16" i="9"/>
  <c r="C46" i="9"/>
  <c r="E16" i="7"/>
  <c r="E46" i="7" s="1"/>
  <c r="D30" i="7"/>
  <c r="G30" i="7" s="1"/>
  <c r="H30" i="7" s="1"/>
  <c r="H46" i="7" s="1"/>
  <c r="E66" i="7"/>
  <c r="F66" i="7"/>
  <c r="C46" i="7"/>
  <c r="D16" i="7"/>
  <c r="D40" i="6"/>
  <c r="D46" i="8" l="1"/>
  <c r="D66" i="8" s="1"/>
  <c r="G46" i="8"/>
  <c r="G66" i="8" s="1"/>
  <c r="G46" i="7"/>
  <c r="G66" i="7" s="1"/>
  <c r="D46" i="7"/>
  <c r="D66" i="7" s="1"/>
  <c r="G46" i="9"/>
  <c r="G66" i="9" s="1"/>
  <c r="D16" i="9"/>
  <c r="D46" i="9" s="1"/>
  <c r="D66" i="9" s="1"/>
  <c r="H66" i="7"/>
  <c r="G118" i="6"/>
  <c r="H118" i="6" s="1"/>
  <c r="G117" i="6"/>
  <c r="H117" i="6" s="1"/>
  <c r="G116" i="6"/>
  <c r="H116" i="6" s="1"/>
  <c r="G115" i="6"/>
  <c r="H115" i="6" s="1"/>
  <c r="G114" i="6"/>
  <c r="C113" i="6"/>
  <c r="G105" i="6"/>
  <c r="E105" i="6"/>
  <c r="D105" i="6"/>
  <c r="G104" i="6"/>
  <c r="E104" i="6"/>
  <c r="D104" i="6"/>
  <c r="G103" i="6"/>
  <c r="E103" i="6"/>
  <c r="D103" i="6"/>
  <c r="G102" i="6"/>
  <c r="E102" i="6"/>
  <c r="D102" i="6"/>
  <c r="G101" i="6"/>
  <c r="E101" i="6"/>
  <c r="D101" i="6"/>
  <c r="G100" i="6"/>
  <c r="E100" i="6"/>
  <c r="D100" i="6"/>
  <c r="C100" i="6"/>
  <c r="G99" i="6"/>
  <c r="E99" i="6"/>
  <c r="D99" i="6"/>
  <c r="C99" i="6"/>
  <c r="G98" i="6"/>
  <c r="H98" i="6" s="1"/>
  <c r="G97" i="6"/>
  <c r="D97" i="6" s="1"/>
  <c r="G95" i="6" s="1"/>
  <c r="H95" i="6" s="1"/>
  <c r="G93" i="6"/>
  <c r="H93" i="6" s="1"/>
  <c r="F90" i="6"/>
  <c r="F106" i="6" s="1"/>
  <c r="E90" i="6"/>
  <c r="D90" i="6"/>
  <c r="G90" i="6" s="1"/>
  <c r="H90" i="6" s="1"/>
  <c r="D88" i="6"/>
  <c r="D87" i="6"/>
  <c r="G79" i="6"/>
  <c r="D79" i="6" s="1"/>
  <c r="G77" i="6" s="1"/>
  <c r="H77" i="6" s="1"/>
  <c r="G75" i="6"/>
  <c r="D75" i="6" s="1"/>
  <c r="G74" i="6"/>
  <c r="D74" i="6" s="1"/>
  <c r="G72" i="6"/>
  <c r="D72" i="6" s="1"/>
  <c r="G71" i="6"/>
  <c r="D71" i="6" s="1"/>
  <c r="G70" i="6"/>
  <c r="D70" i="6" s="1"/>
  <c r="G69" i="6"/>
  <c r="D69" i="6" s="1"/>
  <c r="G68" i="6"/>
  <c r="D68" i="6" s="1"/>
  <c r="G67" i="6"/>
  <c r="D67" i="6" s="1"/>
  <c r="G66" i="6"/>
  <c r="D66" i="6" s="1"/>
  <c r="G65" i="6"/>
  <c r="D65" i="6" s="1"/>
  <c r="E59" i="6"/>
  <c r="C59" i="6"/>
  <c r="E56" i="6"/>
  <c r="C56" i="6"/>
  <c r="E55" i="6"/>
  <c r="C55" i="6"/>
  <c r="E54" i="6"/>
  <c r="C54" i="6"/>
  <c r="E52" i="6"/>
  <c r="C52" i="6"/>
  <c r="G49" i="6"/>
  <c r="H49" i="6" s="1"/>
  <c r="G48" i="6"/>
  <c r="D48" i="6" s="1"/>
  <c r="C48" i="6"/>
  <c r="G47" i="6"/>
  <c r="E47" i="6"/>
  <c r="D47" i="6"/>
  <c r="C47" i="6"/>
  <c r="G46" i="6"/>
  <c r="D46" i="6" s="1"/>
  <c r="E46" i="6"/>
  <c r="C46" i="6"/>
  <c r="G45" i="6"/>
  <c r="D45" i="6" s="1"/>
  <c r="E45" i="6"/>
  <c r="C45" i="6"/>
  <c r="G44" i="6"/>
  <c r="H44" i="6" s="1"/>
  <c r="G41" i="6"/>
  <c r="H41" i="6" s="1"/>
  <c r="G40" i="6"/>
  <c r="H40" i="6" s="1"/>
  <c r="E40" i="6" s="1"/>
  <c r="G39" i="6"/>
  <c r="H39" i="6" s="1"/>
  <c r="E39" i="6" s="1"/>
  <c r="D38" i="6"/>
  <c r="G38" i="6" s="1"/>
  <c r="G37" i="6"/>
  <c r="D37" i="6" s="1"/>
  <c r="E37" i="6"/>
  <c r="C37" i="6"/>
  <c r="G36" i="6"/>
  <c r="D36" i="6" s="1"/>
  <c r="E36" i="6"/>
  <c r="C36" i="6"/>
  <c r="D35" i="6"/>
  <c r="G35" i="6" s="1"/>
  <c r="H35" i="6" s="1"/>
  <c r="E35" i="6" s="1"/>
  <c r="G34" i="6"/>
  <c r="D34" i="6" s="1"/>
  <c r="E34" i="6"/>
  <c r="C34" i="6"/>
  <c r="G33" i="6"/>
  <c r="D33" i="6" s="1"/>
  <c r="E33" i="6"/>
  <c r="C33" i="6"/>
  <c r="G32" i="6"/>
  <c r="D32" i="6" s="1"/>
  <c r="E32" i="6"/>
  <c r="C32" i="6"/>
  <c r="G23" i="6"/>
  <c r="D23" i="6" s="1"/>
  <c r="E23" i="6"/>
  <c r="C23" i="6"/>
  <c r="H15" i="6"/>
  <c r="J15" i="6"/>
  <c r="C15" i="6"/>
  <c r="L12" i="6"/>
  <c r="E121" i="3"/>
  <c r="F121" i="3"/>
  <c r="G121" i="3"/>
  <c r="H121" i="3"/>
  <c r="D121" i="3"/>
  <c r="D114" i="3"/>
  <c r="G134" i="3"/>
  <c r="H134" i="3" s="1"/>
  <c r="G127" i="3"/>
  <c r="H127" i="3" s="1"/>
  <c r="G126" i="3"/>
  <c r="H126" i="3" s="1"/>
  <c r="G122" i="3"/>
  <c r="H122" i="3" s="1"/>
  <c r="D39" i="3"/>
  <c r="G113" i="6" l="1"/>
  <c r="H114" i="6"/>
  <c r="H113" i="6" s="1"/>
  <c r="H38" i="6"/>
  <c r="D81" i="6"/>
  <c r="G81" i="6" s="1"/>
  <c r="D64" i="6"/>
  <c r="G64" i="6" s="1"/>
  <c r="H64" i="6" s="1"/>
  <c r="G15" i="6"/>
  <c r="D15" i="6" s="1"/>
  <c r="E15" i="6"/>
  <c r="F131" i="6"/>
  <c r="C106" i="6"/>
  <c r="H45" i="3"/>
  <c r="G45" i="3"/>
  <c r="L12" i="3"/>
  <c r="D36" i="3"/>
  <c r="H106" i="6" l="1"/>
  <c r="H131" i="6" s="1"/>
  <c r="G106" i="6"/>
  <c r="G131" i="6" s="1"/>
  <c r="E106" i="6"/>
  <c r="E131" i="6" s="1"/>
  <c r="D106" i="6"/>
  <c r="D131" i="6" s="1"/>
  <c r="H15" i="3"/>
  <c r="H23" i="3"/>
  <c r="G124" i="3" l="1"/>
  <c r="H124" i="3" s="1"/>
  <c r="G125" i="3"/>
  <c r="H125" i="3" s="1"/>
  <c r="G128" i="3"/>
  <c r="H128" i="3" s="1"/>
  <c r="G129" i="3"/>
  <c r="H129" i="3" s="1"/>
  <c r="G130" i="3"/>
  <c r="H130" i="3" s="1"/>
  <c r="G131" i="3"/>
  <c r="H131" i="3" s="1"/>
  <c r="G132" i="3"/>
  <c r="H132" i="3" s="1"/>
  <c r="G133" i="3"/>
  <c r="H133" i="3" s="1"/>
  <c r="G135" i="3"/>
  <c r="H135" i="3" s="1"/>
  <c r="G136" i="3"/>
  <c r="H136" i="3" s="1"/>
  <c r="G137" i="3"/>
  <c r="H137" i="3" s="1"/>
  <c r="G138" i="3"/>
  <c r="H138" i="3" s="1"/>
  <c r="G123" i="3"/>
  <c r="H123" i="3" s="1"/>
  <c r="G36" i="3"/>
  <c r="H36" i="3" s="1"/>
  <c r="E36" i="3" s="1"/>
  <c r="D50" i="3"/>
  <c r="G50" i="3" s="1"/>
  <c r="H50" i="3" s="1"/>
  <c r="E47" i="3"/>
  <c r="G47" i="3"/>
  <c r="D47" i="3" s="1"/>
  <c r="E48" i="3"/>
  <c r="G48" i="3"/>
  <c r="D48" i="3" s="1"/>
  <c r="E108" i="3"/>
  <c r="G108" i="3"/>
  <c r="D108" i="3" s="1"/>
  <c r="E109" i="3"/>
  <c r="G109" i="3"/>
  <c r="D109" i="3" s="1"/>
  <c r="E110" i="3"/>
  <c r="G110" i="3"/>
  <c r="D110" i="3" s="1"/>
  <c r="E111" i="3"/>
  <c r="G111" i="3"/>
  <c r="D111" i="3" s="1"/>
  <c r="E112" i="3"/>
  <c r="G112" i="3"/>
  <c r="D112" i="3" s="1"/>
  <c r="E113" i="3"/>
  <c r="G113" i="3"/>
  <c r="D113" i="3" s="1"/>
  <c r="G107" i="3"/>
  <c r="D107" i="3" s="1"/>
  <c r="G49" i="3"/>
  <c r="D49" i="3" s="1"/>
  <c r="G46" i="3"/>
  <c r="D46" i="3" s="1"/>
  <c r="E38" i="3"/>
  <c r="G38" i="3"/>
  <c r="D38" i="3" s="1"/>
  <c r="E37" i="3"/>
  <c r="G37" i="3"/>
  <c r="D37" i="3" s="1"/>
  <c r="E35" i="3"/>
  <c r="G35" i="3"/>
  <c r="D35" i="3" s="1"/>
  <c r="G34" i="3"/>
  <c r="E34" i="3"/>
  <c r="D34" i="3"/>
  <c r="G33" i="3"/>
  <c r="E33" i="3"/>
  <c r="D33" i="3"/>
  <c r="G24" i="3"/>
  <c r="E24" i="3"/>
  <c r="D24" i="3"/>
  <c r="G15" i="3"/>
  <c r="D15" i="3" s="1"/>
  <c r="C121" i="3"/>
  <c r="C108" i="3"/>
  <c r="E107" i="3"/>
  <c r="C107" i="3"/>
  <c r="G106" i="3"/>
  <c r="H106" i="3" s="1"/>
  <c r="G105" i="3"/>
  <c r="D105" i="3" s="1"/>
  <c r="D102" i="3" s="1"/>
  <c r="G102" i="3" s="1"/>
  <c r="H102" i="3" s="1"/>
  <c r="E101" i="3"/>
  <c r="C101" i="3"/>
  <c r="D99" i="3"/>
  <c r="G99" i="3" s="1"/>
  <c r="H99" i="3" s="1"/>
  <c r="F96" i="3"/>
  <c r="F114" i="3" s="1"/>
  <c r="E96" i="3"/>
  <c r="D96" i="3"/>
  <c r="G96" i="3" s="1"/>
  <c r="H96" i="3" s="1"/>
  <c r="D94" i="3"/>
  <c r="D93" i="3"/>
  <c r="G83" i="3"/>
  <c r="D83" i="3" s="1"/>
  <c r="D80" i="3" s="1"/>
  <c r="G80" i="3" s="1"/>
  <c r="H80" i="3" s="1"/>
  <c r="G78" i="3"/>
  <c r="D78" i="3" s="1"/>
  <c r="G77" i="3"/>
  <c r="D77" i="3" s="1"/>
  <c r="G74" i="3"/>
  <c r="D74" i="3" s="1"/>
  <c r="G73" i="3"/>
  <c r="D73" i="3" s="1"/>
  <c r="G72" i="3"/>
  <c r="D72" i="3" s="1"/>
  <c r="G71" i="3"/>
  <c r="D71" i="3" s="1"/>
  <c r="G70" i="3"/>
  <c r="D70" i="3" s="1"/>
  <c r="G69" i="3"/>
  <c r="D69" i="3" s="1"/>
  <c r="G68" i="3"/>
  <c r="D68" i="3" s="1"/>
  <c r="G67" i="3"/>
  <c r="D67" i="3" s="1"/>
  <c r="E61" i="3"/>
  <c r="C61" i="3"/>
  <c r="E58" i="3"/>
  <c r="C58" i="3"/>
  <c r="E57" i="3"/>
  <c r="C57" i="3"/>
  <c r="E56" i="3"/>
  <c r="C56" i="3"/>
  <c r="E55" i="3"/>
  <c r="C55" i="3"/>
  <c r="E53" i="3"/>
  <c r="C53" i="3"/>
  <c r="C49" i="3"/>
  <c r="C48" i="3"/>
  <c r="C47" i="3"/>
  <c r="E46" i="3"/>
  <c r="C46" i="3"/>
  <c r="G42" i="3"/>
  <c r="H42" i="3" s="1"/>
  <c r="G41" i="3"/>
  <c r="H41" i="3" s="1"/>
  <c r="E41" i="3" s="1"/>
  <c r="G40" i="3"/>
  <c r="H40" i="3" s="1"/>
  <c r="E40" i="3" s="1"/>
  <c r="C38" i="3"/>
  <c r="C37" i="3"/>
  <c r="C35" i="3"/>
  <c r="C34" i="3"/>
  <c r="C33" i="3"/>
  <c r="C24" i="3"/>
  <c r="J15" i="3"/>
  <c r="E15" i="3"/>
  <c r="C15" i="3"/>
  <c r="D85" i="3" l="1"/>
  <c r="G85" i="3" s="1"/>
  <c r="H85" i="3" s="1"/>
  <c r="E114" i="3"/>
  <c r="D66" i="3"/>
  <c r="G66" i="3" s="1"/>
  <c r="H66" i="3" s="1"/>
  <c r="F151" i="3"/>
  <c r="C114" i="3"/>
  <c r="H151" i="3" l="1"/>
  <c r="G151" i="3"/>
  <c r="D151" i="3"/>
  <c r="E151" i="3"/>
  <c r="H42" i="6"/>
  <c r="H43" i="6"/>
  <c r="H44" i="3"/>
  <c r="H44" i="10"/>
  <c r="H43" i="10"/>
  <c r="H42" i="11"/>
  <c r="H43" i="11"/>
  <c r="D44" i="10"/>
  <c r="G44" i="10"/>
  <c r="D43" i="10"/>
  <c r="G43" i="10"/>
  <c r="H43" i="3"/>
  <c r="G43" i="3"/>
  <c r="D43" i="3"/>
  <c r="D42" i="6"/>
  <c r="G42" i="6"/>
  <c r="D44" i="3"/>
  <c r="G44" i="3"/>
  <c r="D43" i="6"/>
  <c r="G43" i="6"/>
  <c r="D43" i="11"/>
  <c r="G43" i="11"/>
  <c r="D42" i="11"/>
  <c r="G42" i="11"/>
</calcChain>
</file>

<file path=xl/sharedStrings.xml><?xml version="1.0" encoding="utf-8"?>
<sst xmlns="http://schemas.openxmlformats.org/spreadsheetml/2006/main" count="1058" uniqueCount="159">
  <si>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</si>
  <si>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</si>
  <si>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и повышающими насосами)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</si>
  <si>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</si>
  <si>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</si>
  <si>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</si>
  <si>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</si>
  <si>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</si>
  <si>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</si>
  <si>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</si>
  <si>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</si>
  <si>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</si>
  <si>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</si>
  <si>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</si>
  <si>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</si>
  <si>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</si>
  <si>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</si>
  <si>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</si>
  <si>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</si>
  <si>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</si>
  <si>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</si>
  <si>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</si>
  <si>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</si>
  <si>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</si>
  <si>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</si>
  <si>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</si>
  <si>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</si>
  <si>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</si>
  <si>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</si>
  <si>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</si>
  <si>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</si>
  <si>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</si>
  <si>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</si>
  <si>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</si>
  <si>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</si>
  <si>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</si>
  <si>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</si>
  <si>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</si>
  <si>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</si>
  <si>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</si>
  <si>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</si>
  <si>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</si>
  <si>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</si>
  <si>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</si>
  <si>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</si>
  <si>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</si>
  <si>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</si>
  <si>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</si>
  <si>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</si>
  <si>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</si>
  <si>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</si>
  <si>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</si>
  <si>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</si>
  <si>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</si>
  <si>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</si>
  <si>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</si>
  <si>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</si>
  <si>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</si>
  <si>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</si>
  <si>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</si>
  <si>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</si>
  <si>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</si>
  <si>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</si>
  <si>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</si>
  <si>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</si>
  <si>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</si>
  <si>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</si>
  <si>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</si>
  <si>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</si>
  <si>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</si>
  <si>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</si>
  <si>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</si>
  <si>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</si>
  <si>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</si>
  <si>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</si>
  <si>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</si>
  <si>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</si>
  <si>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</si>
  <si>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</si>
  <si>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</si>
  <si>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замена ( поверка ) КИП манометр 1 шт.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</si>
  <si>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</si>
  <si>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</si>
  <si>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</si>
  <si>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</si>
  <si>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общедомовых электросчетчиков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</si>
  <si>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</si>
  <si>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</si>
  <si>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</si>
  <si>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</si>
  <si>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</si>
  <si>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</si>
  <si>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</si>
  <si>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</si>
  <si>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</si>
  <si>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(в районе водоприемных воронок)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</si>
  <si>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</si>
  <si>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</si>
  <si>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Восстановление шиберов на стволах мусоропроводов (3 шт.)</t>
  </si>
  <si>
    <t>Работы по текущему ремонту, в т.ч.:</t>
  </si>
  <si>
    <t>ремонт кровли</t>
  </si>
  <si>
    <t>ремонт цоколя</t>
  </si>
  <si>
    <t>смена запорной арматуры системы отопления</t>
  </si>
  <si>
    <t>ремонт системы электроснабжения</t>
  </si>
  <si>
    <t>Сбор, вывоз и утилизация ТБО*, руб./м2</t>
  </si>
  <si>
    <t>ИТОГО:</t>
  </si>
  <si>
    <t>Сбор, вывоз и утилизация ТБО*</t>
  </si>
  <si>
    <t>руб./чел.</t>
  </si>
  <si>
    <t>Предлагаемый перечень работ по текущему ремонту                                       ( на выбор собственников)</t>
  </si>
  <si>
    <t>ремонт освещения в подвале</t>
  </si>
  <si>
    <t>электроизмерения (замеры сопротивления изоляции)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</si>
  <si>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</si>
  <si>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</si>
  <si>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</si>
  <si>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Санобработка  мусоропроводов (согласно СанПиН 2.1.2.2645-10 утвержденного Постановлеием Главного госуд.сан.врача от 10.06.2010 г. № 64, Постановление Госстроя № 170 от 27.09.2003 г.)</t>
  </si>
  <si>
    <t>6 раз в год ( апрель- сентябрь)</t>
  </si>
  <si>
    <t>Приложение №3</t>
  </si>
  <si>
    <t xml:space="preserve">от _____________ 2013г </t>
  </si>
  <si>
    <t>Итого</t>
  </si>
  <si>
    <t>заполнение электронных паспортов</t>
  </si>
  <si>
    <t>гидравлическое испытание эл.узлов и запорной арматуры</t>
  </si>
  <si>
    <t>ревизия задвижек  ХВС (д.80мм-3шт.)</t>
  </si>
  <si>
    <t>пылеудаление и дезинфекция вентиляционных каналов без пробивки</t>
  </si>
  <si>
    <t>1 раз в 3 года</t>
  </si>
  <si>
    <t>Обслуживание общедомовых приборов учета теплоэнергии</t>
  </si>
  <si>
    <t>ремонт отмостки 12,5 м2</t>
  </si>
  <si>
    <t>изоляция трубопроводов СТС</t>
  </si>
  <si>
    <t>освещение чердака</t>
  </si>
  <si>
    <t>смена задвижек отопления (80мм-13 шт.)</t>
  </si>
  <si>
    <t>освещение подходов к машинному отделению лифта</t>
  </si>
  <si>
    <t>2015 -2016 гг.</t>
  </si>
  <si>
    <t>(стоимость услуг увеличена на 10,5% в соответствии с уровнем инфляции 2014 г.)</t>
  </si>
  <si>
    <t>учет работ по капремонту</t>
  </si>
  <si>
    <t>по адресу: ул.Ленинского Комсомола, д.58 ( S жилые + нежилые = 6753,3 м2, Sзем.уч.=2420,0м2)</t>
  </si>
  <si>
    <t>Проект 1 (с учетом поверки общедомового прибора учета теплоэнергии)</t>
  </si>
  <si>
    <t>ревизия задвижек ГВС (д.80мм-1шт.)</t>
  </si>
  <si>
    <t>замена трансформатора тока</t>
  </si>
  <si>
    <t>1 раз в 4 года</t>
  </si>
  <si>
    <t>Установка аварийного освещения кабины лифта (предписание Ростехнадзора по Костромской области № 9.2-0232 пл-П/0051-2014 от 18.07.2014 года)</t>
  </si>
  <si>
    <t>ремонт  панельных швов (200 м.п.)</t>
  </si>
  <si>
    <t>изготовление и установка мет.решеток на подвальные продухи  10 шт.</t>
  </si>
  <si>
    <t>ремонт примыкания кровли к парапету</t>
  </si>
  <si>
    <t>косметический ремонт 1-го подъезда</t>
  </si>
  <si>
    <t>смена задвижек на общей ХВС - 1 шт.</t>
  </si>
  <si>
    <t>смена шаровых кранов по стояка на ГВС д.32мм-5 шт. , д.25 мм - 1 шт.</t>
  </si>
  <si>
    <t xml:space="preserve">смена шаровых кранов по стояка на ХВС д.32мм-5 шт. </t>
  </si>
  <si>
    <t>изоляция трубопроводов ГВС</t>
  </si>
  <si>
    <t>изоляция трубопроводов ХВС</t>
  </si>
  <si>
    <t xml:space="preserve">установка шарового  крана  на ГВС д.15мм-1 шт. </t>
  </si>
  <si>
    <t>установка датчиков движения в тамбуре  6 шт.</t>
  </si>
  <si>
    <t>установка датчиков движения на площадках этажных 27 шт.</t>
  </si>
  <si>
    <t>замена  КИП манометр 8 шт.</t>
  </si>
  <si>
    <t>Работы заявочного характера, вт.ч работы по предписанию надзорных органов</t>
  </si>
  <si>
    <t>Прокуратура</t>
  </si>
  <si>
    <t>по адресу: ул.Ленинского Комсомола, д.58 ( S  = 125,5 м2)</t>
  </si>
  <si>
    <t>по адресу: ул.Ленинского Комсомола, д.58 ( S  = 302,3 м2)</t>
  </si>
  <si>
    <t>Суд</t>
  </si>
  <si>
    <t>ООО "Мэделит"</t>
  </si>
  <si>
    <t>по адресу: ул.Ленинского Комсомола, д.58 ( S  = 147,2 м2)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</si>
</sst>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9"/>
      <name val="Arial Black"/>
      <family val="2"/>
      <charset val="204"/>
    </font>
    <font>
      <sz val="12"/>
      <name val="Arial Black"/>
      <family val="2"/>
      <charset val="204"/>
    </font>
    <font>
      <sz val="10"/>
      <color rgb="FFFF0000"/>
      <name val="Arial Black"/>
      <family val="2"/>
      <charset val="204"/>
    </font>
    <font>
      <sz val="10"/>
      <color rgb="FFFF0000"/>
      <name val="Arial Cyr"/>
      <family val="2"/>
      <charset val="204"/>
    </font>
    <font>
      <sz val="10"/>
      <color rgb="FFFF0000"/>
      <name val="Arial Cyr"/>
      <charset val="204"/>
    </font>
    <font>
      <sz val="11"/>
      <color rgb="FFFF0000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4" fontId="0" fillId="3" borderId="0" xfId="0" applyNumberFormat="1" applyFill="1"/>
    <xf numFmtId="2" fontId="0" fillId="3" borderId="0" xfId="0" applyNumberFormat="1" applyFill="1"/>
    <xf numFmtId="4" fontId="3" fillId="4" borderId="0" xfId="0" applyNumberFormat="1" applyFont="1" applyFill="1" applyAlignment="1">
      <alignment horizontal="center"/>
    </xf>
    <xf numFmtId="0" fontId="0" fillId="0" borderId="0" xfId="0" applyFill="1"/>
    <xf numFmtId="4" fontId="3" fillId="3" borderId="0" xfId="0" applyNumberFormat="1" applyFont="1" applyFill="1"/>
    <xf numFmtId="2" fontId="3" fillId="3" borderId="0" xfId="0" applyNumberFormat="1" applyFont="1" applyFill="1"/>
    <xf numFmtId="4" fontId="0" fillId="3" borderId="0" xfId="0" applyNumberFormat="1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 wrapText="1"/>
    </xf>
    <xf numFmtId="2" fontId="7" fillId="3" borderId="0" xfId="0" applyNumberFormat="1" applyFont="1" applyFill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textRotation="90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left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2" borderId="17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center" vertical="center" wrapText="1"/>
    </xf>
    <xf numFmtId="4" fontId="10" fillId="3" borderId="14" xfId="0" applyNumberFormat="1" applyFont="1" applyFill="1" applyBorder="1" applyAlignment="1">
      <alignment horizontal="left" vertical="center" wrapText="1"/>
    </xf>
    <xf numFmtId="4" fontId="10" fillId="3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horizontal="center" vertical="center" wrapText="1"/>
    </xf>
    <xf numFmtId="2" fontId="10" fillId="3" borderId="0" xfId="0" applyNumberFormat="1" applyFont="1" applyFill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left" vertical="center" wrapText="1"/>
    </xf>
    <xf numFmtId="4" fontId="8" fillId="2" borderId="20" xfId="0" applyNumberFormat="1" applyFont="1" applyFill="1" applyBorder="1" applyAlignment="1">
      <alignment horizontal="center" vertical="center" wrapText="1"/>
    </xf>
    <xf numFmtId="4" fontId="11" fillId="3" borderId="0" xfId="0" applyNumberFormat="1" applyFont="1" applyFill="1" applyAlignment="1">
      <alignment horizontal="center" vertical="center" wrapText="1"/>
    </xf>
    <xf numFmtId="4" fontId="12" fillId="3" borderId="15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8" fillId="2" borderId="21" xfId="0" applyNumberFormat="1" applyFont="1" applyFill="1" applyBorder="1" applyAlignment="1">
      <alignment horizontal="center" vertical="center" wrapText="1"/>
    </xf>
    <xf numFmtId="4" fontId="8" fillId="2" borderId="22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left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4" fontId="1" fillId="3" borderId="16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" fontId="0" fillId="3" borderId="15" xfId="0" applyNumberFormat="1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9" fillId="3" borderId="2" xfId="0" applyNumberFormat="1" applyFont="1" applyFill="1" applyBorder="1" applyAlignment="1">
      <alignment horizontal="left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4" fontId="2" fillId="2" borderId="27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13" fillId="3" borderId="0" xfId="0" applyNumberFormat="1" applyFont="1" applyFill="1" applyAlignment="1">
      <alignment horizontal="center" vertical="center"/>
    </xf>
    <xf numFmtId="2" fontId="13" fillId="3" borderId="0" xfId="0" applyNumberFormat="1" applyFont="1" applyFill="1" applyAlignment="1">
      <alignment horizontal="center" vertical="center"/>
    </xf>
    <xf numFmtId="4" fontId="0" fillId="3" borderId="0" xfId="0" applyNumberFormat="1" applyFill="1" applyAlignment="1">
      <alignment horizontal="left" vertical="center"/>
    </xf>
    <xf numFmtId="4" fontId="0" fillId="3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4" fontId="7" fillId="3" borderId="0" xfId="0" applyNumberFormat="1" applyFont="1" applyFill="1" applyBorder="1" applyAlignment="1">
      <alignment horizontal="left" vertical="center" wrapText="1"/>
    </xf>
    <xf numFmtId="4" fontId="9" fillId="3" borderId="0" xfId="0" applyNumberFormat="1" applyFont="1" applyFill="1" applyBorder="1"/>
    <xf numFmtId="4" fontId="9" fillId="3" borderId="0" xfId="0" applyNumberFormat="1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4" fontId="9" fillId="3" borderId="0" xfId="0" applyNumberFormat="1" applyFont="1" applyFill="1"/>
    <xf numFmtId="2" fontId="9" fillId="3" borderId="0" xfId="0" applyNumberFormat="1" applyFont="1" applyFill="1"/>
    <xf numFmtId="4" fontId="8" fillId="2" borderId="3" xfId="0" applyNumberFormat="1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left" vertical="center" wrapText="1"/>
    </xf>
    <xf numFmtId="4" fontId="1" fillId="4" borderId="15" xfId="0" applyNumberFormat="1" applyFont="1" applyFill="1" applyBorder="1" applyAlignment="1">
      <alignment horizontal="center" vertical="center" wrapText="1"/>
    </xf>
    <xf numFmtId="4" fontId="1" fillId="3" borderId="23" xfId="0" applyNumberFormat="1" applyFont="1" applyFill="1" applyBorder="1" applyAlignment="1">
      <alignment horizontal="center" vertical="center" wrapText="1"/>
    </xf>
    <xf numFmtId="4" fontId="1" fillId="3" borderId="20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/>
    <xf numFmtId="4" fontId="9" fillId="3" borderId="3" xfId="0" applyNumberFormat="1" applyFont="1" applyFill="1" applyBorder="1" applyAlignment="1">
      <alignment horizontal="center"/>
    </xf>
    <xf numFmtId="4" fontId="13" fillId="3" borderId="0" xfId="0" applyNumberFormat="1" applyFont="1" applyFill="1" applyBorder="1" applyAlignment="1">
      <alignment horizontal="left" vertical="center"/>
    </xf>
    <xf numFmtId="4" fontId="13" fillId="3" borderId="0" xfId="0" applyNumberFormat="1" applyFont="1" applyFill="1" applyBorder="1" applyAlignment="1">
      <alignment horizontal="center" vertical="center"/>
    </xf>
    <xf numFmtId="4" fontId="15" fillId="3" borderId="19" xfId="0" applyNumberFormat="1" applyFont="1" applyFill="1" applyBorder="1" applyAlignment="1">
      <alignment horizontal="left" vertical="center" wrapText="1"/>
    </xf>
    <xf numFmtId="4" fontId="16" fillId="3" borderId="15" xfId="0" applyNumberFormat="1" applyFont="1" applyFill="1" applyBorder="1" applyAlignment="1">
      <alignment horizontal="center" vertical="center" wrapText="1"/>
    </xf>
    <xf numFmtId="4" fontId="16" fillId="2" borderId="23" xfId="0" applyNumberFormat="1" applyFont="1" applyFill="1" applyBorder="1" applyAlignment="1">
      <alignment horizontal="center" vertical="center" wrapText="1"/>
    </xf>
    <xf numFmtId="4" fontId="16" fillId="2" borderId="15" xfId="0" applyNumberFormat="1" applyFont="1" applyFill="1" applyBorder="1" applyAlignment="1">
      <alignment horizontal="center" vertical="center" wrapText="1"/>
    </xf>
    <xf numFmtId="4" fontId="16" fillId="2" borderId="20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Alignment="1">
      <alignment horizontal="center" vertical="center" wrapText="1"/>
    </xf>
    <xf numFmtId="2" fontId="14" fillId="3" borderId="0" xfId="0" applyNumberFormat="1" applyFont="1" applyFill="1" applyAlignment="1">
      <alignment horizontal="center" vertical="center" wrapText="1"/>
    </xf>
    <xf numFmtId="4" fontId="16" fillId="3" borderId="0" xfId="0" applyNumberFormat="1" applyFont="1" applyFill="1" applyAlignment="1">
      <alignment horizontal="center" vertical="center" wrapText="1"/>
    </xf>
    <xf numFmtId="4" fontId="16" fillId="2" borderId="17" xfId="0" applyNumberFormat="1" applyFont="1" applyFill="1" applyBorder="1" applyAlignment="1">
      <alignment horizontal="center" vertical="center" wrapText="1"/>
    </xf>
    <xf numFmtId="4" fontId="16" fillId="2" borderId="16" xfId="0" applyNumberFormat="1" applyFont="1" applyFill="1" applyBorder="1" applyAlignment="1">
      <alignment horizontal="center" vertical="center" wrapText="1"/>
    </xf>
    <xf numFmtId="4" fontId="14" fillId="3" borderId="21" xfId="0" applyNumberFormat="1" applyFont="1" applyFill="1" applyBorder="1" applyAlignment="1">
      <alignment horizontal="center" vertical="center" wrapText="1"/>
    </xf>
    <xf numFmtId="4" fontId="14" fillId="2" borderId="21" xfId="0" applyNumberFormat="1" applyFont="1" applyFill="1" applyBorder="1" applyAlignment="1">
      <alignment horizontal="center" vertical="center" wrapText="1"/>
    </xf>
    <xf numFmtId="4" fontId="14" fillId="2" borderId="2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/>
    </xf>
    <xf numFmtId="4" fontId="7" fillId="3" borderId="24" xfId="0" applyNumberFormat="1" applyFont="1" applyFill="1" applyBorder="1" applyAlignment="1">
      <alignment horizontal="left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7" fillId="3" borderId="24" xfId="0" applyNumberFormat="1" applyFont="1" applyFill="1" applyBorder="1" applyAlignment="1">
      <alignment horizontal="left" vertical="center" wrapText="1"/>
    </xf>
    <xf numFmtId="4" fontId="9" fillId="3" borderId="32" xfId="0" applyNumberFormat="1" applyFont="1" applyFill="1" applyBorder="1" applyAlignment="1">
      <alignment horizontal="left" vertical="center" wrapText="1"/>
    </xf>
    <xf numFmtId="4" fontId="8" fillId="3" borderId="26" xfId="0" applyNumberFormat="1" applyFont="1" applyFill="1" applyBorder="1" applyAlignment="1">
      <alignment horizontal="center" vertical="center" wrapText="1"/>
    </xf>
    <xf numFmtId="4" fontId="16" fillId="2" borderId="18" xfId="0" applyNumberFormat="1" applyFont="1" applyFill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4" fontId="14" fillId="3" borderId="15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4" fontId="0" fillId="2" borderId="20" xfId="0" applyNumberFormat="1" applyFont="1" applyFill="1" applyBorder="1" applyAlignment="1">
      <alignment horizontal="center" vertical="center" wrapText="1"/>
    </xf>
    <xf numFmtId="4" fontId="0" fillId="3" borderId="0" xfId="0" applyNumberFormat="1" applyFont="1" applyFill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left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1" fillId="4" borderId="23" xfId="0" applyNumberFormat="1" applyFont="1" applyFill="1" applyBorder="1" applyAlignment="1">
      <alignment horizontal="center" vertical="center" wrapText="1"/>
    </xf>
    <xf numFmtId="4" fontId="0" fillId="4" borderId="23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left" vertical="center" wrapText="1"/>
    </xf>
    <xf numFmtId="4" fontId="10" fillId="4" borderId="15" xfId="0" applyNumberFormat="1" applyFont="1" applyFill="1" applyBorder="1" applyAlignment="1">
      <alignment horizontal="center" vertical="center" wrapText="1"/>
    </xf>
    <xf numFmtId="4" fontId="7" fillId="4" borderId="19" xfId="0" applyNumberFormat="1" applyFont="1" applyFill="1" applyBorder="1" applyAlignment="1">
      <alignment horizontal="left" vertical="center" wrapText="1"/>
    </xf>
    <xf numFmtId="4" fontId="1" fillId="4" borderId="16" xfId="0" applyNumberFormat="1" applyFont="1" applyFill="1" applyBorder="1" applyAlignment="1">
      <alignment horizontal="center" vertical="center" wrapText="1"/>
    </xf>
    <xf numFmtId="4" fontId="1" fillId="4" borderId="18" xfId="0" applyNumberFormat="1" applyFont="1" applyFill="1" applyBorder="1" applyAlignment="1">
      <alignment horizontal="center" vertical="center" wrapText="1"/>
    </xf>
    <xf numFmtId="4" fontId="1" fillId="4" borderId="20" xfId="0" applyNumberFormat="1" applyFont="1" applyFill="1" applyBorder="1" applyAlignment="1">
      <alignment horizontal="center" vertical="center" wrapText="1"/>
    </xf>
    <xf numFmtId="4" fontId="10" fillId="4" borderId="15" xfId="0" applyNumberFormat="1" applyFont="1" applyFill="1" applyBorder="1" applyAlignment="1">
      <alignment horizontal="left" vertical="center" wrapText="1"/>
    </xf>
    <xf numFmtId="4" fontId="7" fillId="4" borderId="28" xfId="0" applyNumberFormat="1" applyFont="1" applyFill="1" applyBorder="1" applyAlignment="1">
      <alignment horizontal="left" vertical="center" wrapText="1"/>
    </xf>
    <xf numFmtId="4" fontId="1" fillId="4" borderId="29" xfId="0" applyNumberFormat="1" applyFont="1" applyFill="1" applyBorder="1" applyAlignment="1">
      <alignment horizontal="center" vertical="center" wrapText="1"/>
    </xf>
    <xf numFmtId="4" fontId="1" fillId="4" borderId="30" xfId="0" applyNumberFormat="1" applyFont="1" applyFill="1" applyBorder="1" applyAlignment="1">
      <alignment horizontal="center" vertical="center" wrapText="1"/>
    </xf>
    <xf numFmtId="4" fontId="1" fillId="4" borderId="31" xfId="0" applyNumberFormat="1" applyFont="1" applyFill="1" applyBorder="1" applyAlignment="1">
      <alignment horizontal="center" vertical="center" wrapText="1"/>
    </xf>
    <xf numFmtId="4" fontId="1" fillId="4" borderId="33" xfId="0" applyNumberFormat="1" applyFont="1" applyFill="1" applyBorder="1" applyAlignment="1">
      <alignment horizontal="center" vertical="center" wrapText="1"/>
    </xf>
    <xf numFmtId="4" fontId="1" fillId="4" borderId="34" xfId="0" applyNumberFormat="1" applyFont="1" applyFill="1" applyBorder="1" applyAlignment="1">
      <alignment horizontal="center" vertical="center" wrapText="1"/>
    </xf>
    <xf numFmtId="4" fontId="0" fillId="4" borderId="15" xfId="0" applyNumberFormat="1" applyFont="1" applyFill="1" applyBorder="1" applyAlignment="1">
      <alignment horizontal="center" vertical="center" wrapText="1"/>
    </xf>
    <xf numFmtId="4" fontId="0" fillId="2" borderId="23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4" fontId="6" fillId="2" borderId="0" xfId="0" applyNumberFormat="1" applyFont="1" applyFill="1" applyAlignment="1">
      <alignment horizontal="left" vertical="center"/>
    </xf>
    <xf numFmtId="4" fontId="2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" fontId="5" fillId="2" borderId="0" xfId="0" applyNumberFormat="1" applyFont="1" applyFill="1" applyAlignment="1">
      <alignment horizontal="center" wrapText="1"/>
    </xf>
    <xf numFmtId="4" fontId="0" fillId="2" borderId="0" xfId="0" applyNumberFormat="1" applyFill="1" applyAlignment="1"/>
    <xf numFmtId="4" fontId="6" fillId="2" borderId="0" xfId="0" applyNumberFormat="1" applyFon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4" fontId="0" fillId="2" borderId="12" xfId="0" applyNumberFormat="1" applyFill="1" applyBorder="1" applyAlignment="1">
      <alignment horizontal="center" vertical="center" wrapText="1"/>
    </xf>
    <xf numFmtId="4" fontId="0" fillId="2" borderId="13" xfId="0" applyNumberForma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opLeftCell="A47" zoomScale="75" workbookViewId="0">
      <selection activeCell="N150" sqref="N150"/>
    </sheetView>
  </sheetViews>
  <sheetFormatPr defaultRowHeight="12.75" x14ac:dyDescent="0.2"/>
  <cols>
    <col min="1" max="1" width="74.7109375" style="1" customWidth="1"/>
    <col min="2" max="2" width="19.140625" style="1" customWidth="1"/>
    <col min="3" max="3" width="13.85546875" style="1" hidden="1" customWidth="1"/>
    <col min="4" max="4" width="16.42578125" style="1" customWidth="1"/>
    <col min="5" max="5" width="13.85546875" style="1" hidden="1" customWidth="1"/>
    <col min="6" max="6" width="20.85546875" style="1" hidden="1" customWidth="1"/>
    <col min="7" max="7" width="13.85546875" style="1" customWidth="1"/>
    <col min="8" max="8" width="20.85546875" style="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2" ht="16.5" customHeight="1" x14ac:dyDescent="0.2">
      <c r="A1" s="155" t="s">
        <v>116</v>
      </c>
      <c r="B1" s="156"/>
      <c r="C1" s="156"/>
      <c r="D1" s="156"/>
      <c r="E1" s="156"/>
      <c r="F1" s="156"/>
      <c r="G1" s="156"/>
      <c r="H1" s="156"/>
    </row>
    <row r="2" spans="1:12" ht="21.75" customHeight="1" x14ac:dyDescent="0.3">
      <c r="A2" s="3" t="s">
        <v>130</v>
      </c>
      <c r="B2" s="157" t="s">
        <v>0</v>
      </c>
      <c r="C2" s="157"/>
      <c r="D2" s="157"/>
      <c r="E2" s="157"/>
      <c r="F2" s="157"/>
      <c r="G2" s="156"/>
      <c r="H2" s="156"/>
    </row>
    <row r="3" spans="1:12" ht="14.25" customHeight="1" x14ac:dyDescent="0.3">
      <c r="B3" s="157"/>
      <c r="C3" s="157"/>
      <c r="D3" s="157"/>
      <c r="E3" s="157"/>
      <c r="F3" s="157"/>
      <c r="G3" s="156"/>
      <c r="H3" s="156"/>
    </row>
    <row r="4" spans="1:12" ht="14.25" customHeight="1" x14ac:dyDescent="0.3">
      <c r="B4" s="157" t="s">
        <v>117</v>
      </c>
      <c r="C4" s="157"/>
      <c r="D4" s="157"/>
      <c r="E4" s="157"/>
      <c r="F4" s="157"/>
      <c r="G4" s="156"/>
      <c r="H4" s="156"/>
    </row>
    <row r="5" spans="1:12" s="4" customFormat="1" ht="39.75" customHeight="1" x14ac:dyDescent="0.25">
      <c r="A5" s="158"/>
      <c r="B5" s="159"/>
      <c r="C5" s="159"/>
      <c r="D5" s="159"/>
      <c r="E5" s="159"/>
      <c r="F5" s="159"/>
      <c r="G5" s="159"/>
      <c r="H5" s="159"/>
    </row>
    <row r="6" spans="1:12" s="4" customFormat="1" ht="25.5" customHeight="1" x14ac:dyDescent="0.25">
      <c r="A6" s="158" t="s">
        <v>134</v>
      </c>
      <c r="B6" s="158"/>
      <c r="C6" s="158"/>
      <c r="D6" s="158"/>
      <c r="E6" s="158"/>
      <c r="F6" s="158"/>
      <c r="G6" s="158"/>
      <c r="H6" s="158"/>
    </row>
    <row r="7" spans="1:12" s="4" customFormat="1" ht="24.75" customHeight="1" x14ac:dyDescent="0.2">
      <c r="A7" s="160" t="s">
        <v>131</v>
      </c>
      <c r="B7" s="161"/>
      <c r="C7" s="161"/>
      <c r="D7" s="161"/>
      <c r="E7" s="161"/>
      <c r="F7" s="161"/>
      <c r="G7" s="161"/>
      <c r="H7" s="161"/>
    </row>
    <row r="8" spans="1:12" s="5" customFormat="1" ht="22.5" customHeight="1" x14ac:dyDescent="0.4">
      <c r="A8" s="162" t="s">
        <v>1</v>
      </c>
      <c r="B8" s="162"/>
      <c r="C8" s="162"/>
      <c r="D8" s="162"/>
      <c r="E8" s="163"/>
      <c r="F8" s="163"/>
      <c r="G8" s="163"/>
      <c r="H8" s="163"/>
      <c r="K8" s="6"/>
    </row>
    <row r="9" spans="1:12" s="7" customFormat="1" ht="18.75" customHeight="1" x14ac:dyDescent="0.4">
      <c r="A9" s="162" t="s">
        <v>133</v>
      </c>
      <c r="B9" s="162"/>
      <c r="C9" s="162"/>
      <c r="D9" s="162"/>
      <c r="E9" s="163"/>
      <c r="F9" s="163"/>
      <c r="G9" s="163"/>
      <c r="H9" s="163"/>
      <c r="K9" s="8"/>
    </row>
    <row r="10" spans="1:12" s="9" customFormat="1" ht="17.25" customHeight="1" x14ac:dyDescent="0.2">
      <c r="A10" s="164" t="s">
        <v>2</v>
      </c>
      <c r="B10" s="164"/>
      <c r="C10" s="164"/>
      <c r="D10" s="164"/>
      <c r="E10" s="165"/>
      <c r="F10" s="165"/>
      <c r="G10" s="165"/>
      <c r="H10" s="165"/>
      <c r="K10" s="10"/>
    </row>
    <row r="11" spans="1:12" s="7" customFormat="1" ht="30" customHeight="1" thickBot="1" x14ac:dyDescent="0.25">
      <c r="A11" s="166" t="s">
        <v>3</v>
      </c>
      <c r="B11" s="166"/>
      <c r="C11" s="166"/>
      <c r="D11" s="166"/>
      <c r="E11" s="167"/>
      <c r="F11" s="167"/>
      <c r="G11" s="167"/>
      <c r="H11" s="167"/>
      <c r="K11" s="8"/>
    </row>
    <row r="12" spans="1:12" s="15" customFormat="1" ht="139.5" customHeight="1" thickBot="1" x14ac:dyDescent="0.25">
      <c r="A12" s="11" t="s">
        <v>4</v>
      </c>
      <c r="B12" s="12" t="s">
        <v>5</v>
      </c>
      <c r="C12" s="13" t="s">
        <v>6</v>
      </c>
      <c r="D12" s="13" t="s">
        <v>7</v>
      </c>
      <c r="E12" s="13" t="s">
        <v>6</v>
      </c>
      <c r="F12" s="14" t="s">
        <v>8</v>
      </c>
      <c r="G12" s="13" t="s">
        <v>6</v>
      </c>
      <c r="H12" s="14" t="s">
        <v>8</v>
      </c>
      <c r="K12" s="16"/>
      <c r="L12" s="15">
        <f>6144.6+125.5+302.3+147.2</f>
        <v>6719.6</v>
      </c>
    </row>
    <row r="13" spans="1:12" s="23" customFormat="1" x14ac:dyDescent="0.2">
      <c r="A13" s="17"/>
      <c r="B13" s="18"/>
      <c r="C13" s="18">
        <v>3</v>
      </c>
      <c r="D13" s="19"/>
      <c r="E13" s="18">
        <v>3</v>
      </c>
      <c r="F13" s="20">
        <v>4</v>
      </c>
      <c r="G13" s="21"/>
      <c r="H13" s="22"/>
      <c r="K13" s="24"/>
    </row>
    <row r="14" spans="1:12" s="23" customFormat="1" ht="49.5" customHeight="1" x14ac:dyDescent="0.2">
      <c r="A14" s="168" t="s">
        <v>9</v>
      </c>
      <c r="B14" s="169"/>
      <c r="C14" s="169"/>
      <c r="D14" s="169"/>
      <c r="E14" s="169"/>
      <c r="F14" s="169"/>
      <c r="G14" s="170"/>
      <c r="H14" s="171"/>
      <c r="K14" s="24"/>
    </row>
    <row r="15" spans="1:12" s="15" customFormat="1" ht="15" x14ac:dyDescent="0.2">
      <c r="A15" s="25" t="s">
        <v>10</v>
      </c>
      <c r="B15" s="26" t="s">
        <v>11</v>
      </c>
      <c r="C15" s="27">
        <f>F15*12</f>
        <v>0</v>
      </c>
      <c r="D15" s="28">
        <f>G15*I15</f>
        <v>246743.71</v>
      </c>
      <c r="E15" s="29">
        <f>H15*12</f>
        <v>36.72</v>
      </c>
      <c r="F15" s="30"/>
      <c r="G15" s="29">
        <f>12*H15</f>
        <v>36.72</v>
      </c>
      <c r="H15" s="30">
        <f>H20+H23</f>
        <v>3.06</v>
      </c>
      <c r="I15" s="15">
        <v>6719.6</v>
      </c>
      <c r="J15" s="15">
        <f>1.07</f>
        <v>1.07</v>
      </c>
      <c r="K15" s="16">
        <v>2.2400000000000002</v>
      </c>
    </row>
    <row r="16" spans="1:12" s="36" customFormat="1" ht="30" customHeight="1" x14ac:dyDescent="0.2">
      <c r="A16" s="31" t="s">
        <v>12</v>
      </c>
      <c r="B16" s="32" t="s">
        <v>13</v>
      </c>
      <c r="C16" s="32"/>
      <c r="D16" s="33"/>
      <c r="E16" s="34"/>
      <c r="F16" s="35"/>
      <c r="G16" s="34"/>
      <c r="H16" s="35"/>
      <c r="K16" s="37"/>
    </row>
    <row r="17" spans="1:11" s="36" customFormat="1" x14ac:dyDescent="0.2">
      <c r="A17" s="31" t="s">
        <v>14</v>
      </c>
      <c r="B17" s="32" t="s">
        <v>13</v>
      </c>
      <c r="C17" s="32"/>
      <c r="D17" s="33"/>
      <c r="E17" s="34"/>
      <c r="F17" s="35"/>
      <c r="G17" s="34"/>
      <c r="H17" s="35"/>
      <c r="K17" s="37"/>
    </row>
    <row r="18" spans="1:11" s="36" customFormat="1" x14ac:dyDescent="0.2">
      <c r="A18" s="31" t="s">
        <v>15</v>
      </c>
      <c r="B18" s="32" t="s">
        <v>16</v>
      </c>
      <c r="C18" s="32"/>
      <c r="D18" s="33"/>
      <c r="E18" s="34"/>
      <c r="F18" s="35"/>
      <c r="G18" s="34"/>
      <c r="H18" s="35"/>
      <c r="K18" s="37"/>
    </row>
    <row r="19" spans="1:11" s="36" customFormat="1" x14ac:dyDescent="0.2">
      <c r="A19" s="31" t="s">
        <v>17</v>
      </c>
      <c r="B19" s="32" t="s">
        <v>13</v>
      </c>
      <c r="C19" s="32"/>
      <c r="D19" s="33"/>
      <c r="E19" s="34"/>
      <c r="F19" s="35"/>
      <c r="G19" s="34"/>
      <c r="H19" s="35"/>
      <c r="K19" s="37"/>
    </row>
    <row r="20" spans="1:11" s="36" customFormat="1" ht="15" x14ac:dyDescent="0.2">
      <c r="A20" s="25" t="s">
        <v>118</v>
      </c>
      <c r="B20" s="34"/>
      <c r="C20" s="108"/>
      <c r="D20" s="109"/>
      <c r="E20" s="108"/>
      <c r="F20" s="110"/>
      <c r="G20" s="108"/>
      <c r="H20" s="121">
        <v>2.83</v>
      </c>
      <c r="K20" s="37"/>
    </row>
    <row r="21" spans="1:11" s="36" customFormat="1" ht="15" x14ac:dyDescent="0.2">
      <c r="A21" s="31" t="s">
        <v>119</v>
      </c>
      <c r="B21" s="34" t="s">
        <v>13</v>
      </c>
      <c r="C21" s="108"/>
      <c r="D21" s="109"/>
      <c r="E21" s="108"/>
      <c r="F21" s="110"/>
      <c r="G21" s="108"/>
      <c r="H21" s="122">
        <v>0.12</v>
      </c>
      <c r="K21" s="37"/>
    </row>
    <row r="22" spans="1:11" s="36" customFormat="1" ht="15" x14ac:dyDescent="0.2">
      <c r="A22" s="31" t="s">
        <v>132</v>
      </c>
      <c r="B22" s="34" t="s">
        <v>13</v>
      </c>
      <c r="C22" s="108"/>
      <c r="D22" s="109"/>
      <c r="E22" s="108"/>
      <c r="F22" s="110"/>
      <c r="G22" s="108"/>
      <c r="H22" s="122">
        <v>0.11</v>
      </c>
      <c r="K22" s="37"/>
    </row>
    <row r="23" spans="1:11" s="36" customFormat="1" ht="15" x14ac:dyDescent="0.2">
      <c r="A23" s="25" t="s">
        <v>118</v>
      </c>
      <c r="B23" s="34"/>
      <c r="C23" s="108"/>
      <c r="D23" s="109"/>
      <c r="E23" s="108"/>
      <c r="F23" s="110"/>
      <c r="G23" s="108"/>
      <c r="H23" s="121">
        <f>H21+H22</f>
        <v>0.23</v>
      </c>
      <c r="K23" s="37"/>
    </row>
    <row r="24" spans="1:11" s="15" customFormat="1" ht="30" x14ac:dyDescent="0.2">
      <c r="A24" s="25" t="s">
        <v>18</v>
      </c>
      <c r="B24" s="27" t="s">
        <v>19</v>
      </c>
      <c r="C24" s="27">
        <f>F24*12</f>
        <v>0</v>
      </c>
      <c r="D24" s="28">
        <f>G24*I24</f>
        <v>106178.69</v>
      </c>
      <c r="E24" s="29">
        <f>H24*12</f>
        <v>17.28</v>
      </c>
      <c r="F24" s="30"/>
      <c r="G24" s="29">
        <f>12*H24</f>
        <v>17.28</v>
      </c>
      <c r="H24" s="123">
        <v>1.44</v>
      </c>
      <c r="I24" s="15">
        <v>6144.6</v>
      </c>
      <c r="J24" s="15">
        <v>1.07</v>
      </c>
      <c r="K24" s="16">
        <v>1.96</v>
      </c>
    </row>
    <row r="25" spans="1:11" s="36" customFormat="1" x14ac:dyDescent="0.2">
      <c r="A25" s="31" t="s">
        <v>20</v>
      </c>
      <c r="B25" s="32" t="s">
        <v>19</v>
      </c>
      <c r="C25" s="32"/>
      <c r="D25" s="33"/>
      <c r="E25" s="34"/>
      <c r="F25" s="35"/>
      <c r="G25" s="34"/>
      <c r="H25" s="35"/>
      <c r="K25" s="37"/>
    </row>
    <row r="26" spans="1:11" s="36" customFormat="1" x14ac:dyDescent="0.2">
      <c r="A26" s="31" t="s">
        <v>21</v>
      </c>
      <c r="B26" s="32" t="s">
        <v>19</v>
      </c>
      <c r="C26" s="32"/>
      <c r="D26" s="33"/>
      <c r="E26" s="34"/>
      <c r="F26" s="35"/>
      <c r="G26" s="34"/>
      <c r="H26" s="35"/>
      <c r="K26" s="37"/>
    </row>
    <row r="27" spans="1:11" s="36" customFormat="1" x14ac:dyDescent="0.2">
      <c r="A27" s="31" t="s">
        <v>22</v>
      </c>
      <c r="B27" s="32" t="s">
        <v>23</v>
      </c>
      <c r="C27" s="32"/>
      <c r="D27" s="33"/>
      <c r="E27" s="34"/>
      <c r="F27" s="35"/>
      <c r="G27" s="34"/>
      <c r="H27" s="35"/>
      <c r="K27" s="37"/>
    </row>
    <row r="28" spans="1:11" s="36" customFormat="1" x14ac:dyDescent="0.2">
      <c r="A28" s="31" t="s">
        <v>24</v>
      </c>
      <c r="B28" s="32" t="s">
        <v>19</v>
      </c>
      <c r="C28" s="32"/>
      <c r="D28" s="33"/>
      <c r="E28" s="34"/>
      <c r="F28" s="35"/>
      <c r="G28" s="34"/>
      <c r="H28" s="35"/>
      <c r="K28" s="37"/>
    </row>
    <row r="29" spans="1:11" s="36" customFormat="1" ht="25.5" x14ac:dyDescent="0.2">
      <c r="A29" s="31" t="s">
        <v>25</v>
      </c>
      <c r="B29" s="32" t="s">
        <v>26</v>
      </c>
      <c r="C29" s="32"/>
      <c r="D29" s="33"/>
      <c r="E29" s="34"/>
      <c r="F29" s="35"/>
      <c r="G29" s="34"/>
      <c r="H29" s="35"/>
      <c r="K29" s="37"/>
    </row>
    <row r="30" spans="1:11" s="36" customFormat="1" x14ac:dyDescent="0.2">
      <c r="A30" s="31" t="s">
        <v>27</v>
      </c>
      <c r="B30" s="32" t="s">
        <v>19</v>
      </c>
      <c r="C30" s="32"/>
      <c r="D30" s="33"/>
      <c r="E30" s="34"/>
      <c r="F30" s="35"/>
      <c r="G30" s="34"/>
      <c r="H30" s="35"/>
      <c r="K30" s="37"/>
    </row>
    <row r="31" spans="1:11" s="36" customFormat="1" x14ac:dyDescent="0.2">
      <c r="A31" s="31" t="s">
        <v>28</v>
      </c>
      <c r="B31" s="32" t="s">
        <v>19</v>
      </c>
      <c r="C31" s="32"/>
      <c r="D31" s="33"/>
      <c r="E31" s="34"/>
      <c r="F31" s="35"/>
      <c r="G31" s="34"/>
      <c r="H31" s="35"/>
      <c r="K31" s="37"/>
    </row>
    <row r="32" spans="1:11" s="36" customFormat="1" ht="25.5" x14ac:dyDescent="0.2">
      <c r="A32" s="31" t="s">
        <v>29</v>
      </c>
      <c r="B32" s="32" t="s">
        <v>30</v>
      </c>
      <c r="C32" s="32"/>
      <c r="D32" s="33"/>
      <c r="E32" s="34"/>
      <c r="F32" s="35"/>
      <c r="G32" s="34"/>
      <c r="H32" s="35"/>
      <c r="K32" s="37"/>
    </row>
    <row r="33" spans="1:11" s="40" customFormat="1" ht="15" x14ac:dyDescent="0.2">
      <c r="A33" s="38" t="s">
        <v>31</v>
      </c>
      <c r="B33" s="26" t="s">
        <v>32</v>
      </c>
      <c r="C33" s="27">
        <f>F33*12</f>
        <v>0</v>
      </c>
      <c r="D33" s="28">
        <f>G33*I33</f>
        <v>60476.4</v>
      </c>
      <c r="E33" s="29">
        <f t="shared" ref="E33:E38" si="0">H33*12</f>
        <v>9</v>
      </c>
      <c r="F33" s="30"/>
      <c r="G33" s="29">
        <f>12*H33</f>
        <v>9</v>
      </c>
      <c r="H33" s="123">
        <v>0.75</v>
      </c>
      <c r="I33" s="15">
        <v>6719.6</v>
      </c>
      <c r="J33" s="15">
        <v>1.07</v>
      </c>
      <c r="K33" s="16">
        <v>0.6</v>
      </c>
    </row>
    <row r="34" spans="1:11" s="15" customFormat="1" ht="15" x14ac:dyDescent="0.2">
      <c r="A34" s="38" t="s">
        <v>33</v>
      </c>
      <c r="B34" s="26" t="s">
        <v>34</v>
      </c>
      <c r="C34" s="27">
        <f>F34*12</f>
        <v>0</v>
      </c>
      <c r="D34" s="28">
        <f>G34*I34</f>
        <v>197556.24</v>
      </c>
      <c r="E34" s="29">
        <f t="shared" si="0"/>
        <v>29.4</v>
      </c>
      <c r="F34" s="30"/>
      <c r="G34" s="29">
        <f>12*H34</f>
        <v>29.4</v>
      </c>
      <c r="H34" s="123">
        <v>2.4500000000000002</v>
      </c>
      <c r="I34" s="15">
        <v>6719.6</v>
      </c>
      <c r="J34" s="15">
        <v>1.07</v>
      </c>
      <c r="K34" s="16">
        <v>1.94</v>
      </c>
    </row>
    <row r="35" spans="1:11" s="15" customFormat="1" ht="15" x14ac:dyDescent="0.2">
      <c r="A35" s="38" t="s">
        <v>35</v>
      </c>
      <c r="B35" s="26" t="s">
        <v>19</v>
      </c>
      <c r="C35" s="27">
        <f>F35*12</f>
        <v>0</v>
      </c>
      <c r="D35" s="28">
        <f>G35*I35</f>
        <v>115026.91</v>
      </c>
      <c r="E35" s="29">
        <f t="shared" si="0"/>
        <v>18.72</v>
      </c>
      <c r="F35" s="30"/>
      <c r="G35" s="29">
        <f>12*H35</f>
        <v>18.72</v>
      </c>
      <c r="H35" s="123">
        <v>1.56</v>
      </c>
      <c r="I35" s="15">
        <v>6144.6</v>
      </c>
      <c r="J35" s="15">
        <v>1.07</v>
      </c>
      <c r="K35" s="16">
        <v>1.24</v>
      </c>
    </row>
    <row r="36" spans="1:11" s="15" customFormat="1" ht="60" x14ac:dyDescent="0.2">
      <c r="A36" s="38" t="s">
        <v>114</v>
      </c>
      <c r="B36" s="26" t="s">
        <v>115</v>
      </c>
      <c r="C36" s="27"/>
      <c r="D36" s="28">
        <f>3*3407.5*1.105</f>
        <v>11295.86</v>
      </c>
      <c r="E36" s="29">
        <f t="shared" si="0"/>
        <v>1.8</v>
      </c>
      <c r="F36" s="30"/>
      <c r="G36" s="29">
        <f>D36/I36</f>
        <v>1.84</v>
      </c>
      <c r="H36" s="123">
        <f>G36/12</f>
        <v>0.15</v>
      </c>
      <c r="I36" s="15">
        <v>6144.6</v>
      </c>
      <c r="K36" s="16"/>
    </row>
    <row r="37" spans="1:11" s="15" customFormat="1" ht="15" x14ac:dyDescent="0.2">
      <c r="A37" s="38" t="s">
        <v>36</v>
      </c>
      <c r="B37" s="26" t="s">
        <v>19</v>
      </c>
      <c r="C37" s="27">
        <f>F37*12</f>
        <v>0</v>
      </c>
      <c r="D37" s="28">
        <f>G37*I37</f>
        <v>132723.35999999999</v>
      </c>
      <c r="E37" s="29">
        <f t="shared" si="0"/>
        <v>21.6</v>
      </c>
      <c r="F37" s="30"/>
      <c r="G37" s="29">
        <f>12*H37</f>
        <v>21.6</v>
      </c>
      <c r="H37" s="123">
        <v>1.8</v>
      </c>
      <c r="I37" s="15">
        <v>6144.6</v>
      </c>
      <c r="J37" s="15">
        <v>1.07</v>
      </c>
      <c r="K37" s="16">
        <v>1.43</v>
      </c>
    </row>
    <row r="38" spans="1:11" s="15" customFormat="1" ht="28.5" x14ac:dyDescent="0.2">
      <c r="A38" s="38" t="s">
        <v>37</v>
      </c>
      <c r="B38" s="41" t="s">
        <v>38</v>
      </c>
      <c r="C38" s="27">
        <f>F38*12</f>
        <v>0</v>
      </c>
      <c r="D38" s="28">
        <f>G38*I38</f>
        <v>287567.28000000003</v>
      </c>
      <c r="E38" s="29">
        <f t="shared" si="0"/>
        <v>46.8</v>
      </c>
      <c r="F38" s="30"/>
      <c r="G38" s="29">
        <f>12*H38</f>
        <v>46.8</v>
      </c>
      <c r="H38" s="123">
        <v>3.9</v>
      </c>
      <c r="I38" s="15">
        <v>6144.6</v>
      </c>
      <c r="J38" s="15">
        <v>1.07</v>
      </c>
      <c r="K38" s="16">
        <v>3.07</v>
      </c>
    </row>
    <row r="39" spans="1:11" s="15" customFormat="1" ht="45" x14ac:dyDescent="0.2">
      <c r="A39" s="38" t="s">
        <v>138</v>
      </c>
      <c r="B39" s="41"/>
      <c r="C39" s="27"/>
      <c r="D39" s="124">
        <f>7400*3</f>
        <v>22200</v>
      </c>
      <c r="E39" s="29"/>
      <c r="F39" s="30"/>
      <c r="G39" s="29"/>
      <c r="H39" s="123"/>
      <c r="I39" s="15">
        <v>6144.6</v>
      </c>
      <c r="K39" s="16"/>
    </row>
    <row r="40" spans="1:11" s="23" customFormat="1" ht="30" x14ac:dyDescent="0.2">
      <c r="A40" s="38" t="s">
        <v>39</v>
      </c>
      <c r="B40" s="26" t="s">
        <v>11</v>
      </c>
      <c r="C40" s="26"/>
      <c r="D40" s="124">
        <v>2042.21</v>
      </c>
      <c r="E40" s="125">
        <f t="shared" ref="E40:E41" si="1">H40*12</f>
        <v>0.36</v>
      </c>
      <c r="F40" s="126"/>
      <c r="G40" s="127">
        <f t="shared" ref="G40:G45" si="2">D40/I40</f>
        <v>0.33</v>
      </c>
      <c r="H40" s="123">
        <f t="shared" ref="H40:H45" si="3">G40/12</f>
        <v>0.03</v>
      </c>
      <c r="I40" s="15">
        <v>6144.6</v>
      </c>
      <c r="J40" s="15">
        <v>1.07</v>
      </c>
      <c r="K40" s="16">
        <v>0.02</v>
      </c>
    </row>
    <row r="41" spans="1:11" s="23" customFormat="1" ht="30" x14ac:dyDescent="0.2">
      <c r="A41" s="38" t="s">
        <v>40</v>
      </c>
      <c r="B41" s="26" t="s">
        <v>11</v>
      </c>
      <c r="C41" s="26"/>
      <c r="D41" s="124">
        <v>4084.42</v>
      </c>
      <c r="E41" s="125">
        <f t="shared" si="1"/>
        <v>0.6</v>
      </c>
      <c r="F41" s="126"/>
      <c r="G41" s="127">
        <f t="shared" si="2"/>
        <v>0.61</v>
      </c>
      <c r="H41" s="123">
        <f t="shared" si="3"/>
        <v>0.05</v>
      </c>
      <c r="I41" s="15">
        <v>6719.6</v>
      </c>
      <c r="J41" s="15">
        <v>1.07</v>
      </c>
      <c r="K41" s="16">
        <v>0.04</v>
      </c>
    </row>
    <row r="42" spans="1:11" s="23" customFormat="1" ht="18.75" customHeight="1" x14ac:dyDescent="0.2">
      <c r="A42" s="38" t="s">
        <v>124</v>
      </c>
      <c r="B42" s="26" t="s">
        <v>11</v>
      </c>
      <c r="C42" s="26"/>
      <c r="D42" s="124">
        <v>12896.1</v>
      </c>
      <c r="E42" s="125"/>
      <c r="F42" s="126"/>
      <c r="G42" s="127">
        <f t="shared" si="2"/>
        <v>2.1</v>
      </c>
      <c r="H42" s="123">
        <f t="shared" si="3"/>
        <v>0.18</v>
      </c>
      <c r="I42" s="15">
        <v>6144.6</v>
      </c>
      <c r="J42" s="15">
        <v>1.07</v>
      </c>
      <c r="K42" s="16">
        <v>0.12</v>
      </c>
    </row>
    <row r="43" spans="1:11" s="23" customFormat="1" ht="30" hidden="1" x14ac:dyDescent="0.2">
      <c r="A43" s="38" t="s">
        <v>41</v>
      </c>
      <c r="B43" s="26" t="s">
        <v>26</v>
      </c>
      <c r="C43" s="26"/>
      <c r="D43" s="28">
        <f t="shared" ref="D43:D44" ca="1" si="4">G43*I43</f>
        <v>0</v>
      </c>
      <c r="E43" s="42"/>
      <c r="F43" s="39"/>
      <c r="G43" s="127">
        <f t="shared" ca="1" si="2"/>
        <v>2.1</v>
      </c>
      <c r="H43" s="123">
        <f t="shared" ca="1" si="3"/>
        <v>0.18</v>
      </c>
      <c r="I43" s="15">
        <v>6144.6</v>
      </c>
      <c r="J43" s="15">
        <v>1.07</v>
      </c>
      <c r="K43" s="16">
        <v>0.04</v>
      </c>
    </row>
    <row r="44" spans="1:11" s="23" customFormat="1" ht="30" hidden="1" x14ac:dyDescent="0.2">
      <c r="A44" s="38" t="s">
        <v>42</v>
      </c>
      <c r="B44" s="26" t="s">
        <v>26</v>
      </c>
      <c r="C44" s="26"/>
      <c r="D44" s="28">
        <f t="shared" ca="1" si="4"/>
        <v>0</v>
      </c>
      <c r="E44" s="42"/>
      <c r="F44" s="39"/>
      <c r="G44" s="127">
        <f t="shared" ca="1" si="2"/>
        <v>2.1</v>
      </c>
      <c r="H44" s="123">
        <f t="shared" ca="1" si="3"/>
        <v>0.18</v>
      </c>
      <c r="I44" s="15">
        <v>6144.6</v>
      </c>
      <c r="J44" s="15">
        <v>1.07</v>
      </c>
      <c r="K44" s="16">
        <v>0</v>
      </c>
    </row>
    <row r="45" spans="1:11" s="23" customFormat="1" ht="30" x14ac:dyDescent="0.2">
      <c r="A45" s="38" t="s">
        <v>42</v>
      </c>
      <c r="B45" s="26" t="s">
        <v>26</v>
      </c>
      <c r="C45" s="26"/>
      <c r="D45" s="124">
        <v>12896.11</v>
      </c>
      <c r="E45" s="42"/>
      <c r="F45" s="39"/>
      <c r="G45" s="127">
        <f t="shared" si="2"/>
        <v>2.1</v>
      </c>
      <c r="H45" s="123">
        <f t="shared" si="3"/>
        <v>0.18</v>
      </c>
      <c r="I45" s="15">
        <v>6144.6</v>
      </c>
      <c r="J45" s="15"/>
      <c r="K45" s="16"/>
    </row>
    <row r="46" spans="1:11" s="23" customFormat="1" ht="30" x14ac:dyDescent="0.2">
      <c r="A46" s="38" t="s">
        <v>43</v>
      </c>
      <c r="B46" s="26"/>
      <c r="C46" s="26">
        <f>F46*12</f>
        <v>0</v>
      </c>
      <c r="D46" s="28">
        <f>G46*I46</f>
        <v>15484.39</v>
      </c>
      <c r="E46" s="42">
        <f>H46*12</f>
        <v>2.52</v>
      </c>
      <c r="F46" s="39"/>
      <c r="G46" s="29">
        <f>H46*12</f>
        <v>2.52</v>
      </c>
      <c r="H46" s="123">
        <v>0.21</v>
      </c>
      <c r="I46" s="15">
        <v>6144.6</v>
      </c>
      <c r="J46" s="15">
        <v>1.07</v>
      </c>
      <c r="K46" s="16">
        <v>0.14000000000000001</v>
      </c>
    </row>
    <row r="47" spans="1:11" s="15" customFormat="1" ht="15" x14ac:dyDescent="0.2">
      <c r="A47" s="38" t="s">
        <v>44</v>
      </c>
      <c r="B47" s="26" t="s">
        <v>45</v>
      </c>
      <c r="C47" s="111">
        <f>F47*12</f>
        <v>0</v>
      </c>
      <c r="D47" s="28">
        <f t="shared" ref="D47:D48" si="5">G47*I47</f>
        <v>4838.1099999999997</v>
      </c>
      <c r="E47" s="42">
        <f t="shared" ref="E47:E48" si="6">H47*12</f>
        <v>0.72</v>
      </c>
      <c r="F47" s="39"/>
      <c r="G47" s="29">
        <f t="shared" ref="G47:G48" si="7">H47*12</f>
        <v>0.72</v>
      </c>
      <c r="H47" s="123">
        <v>0.06</v>
      </c>
      <c r="I47" s="15">
        <v>6719.6</v>
      </c>
      <c r="J47" s="15">
        <v>1.07</v>
      </c>
      <c r="K47" s="16">
        <v>0.03</v>
      </c>
    </row>
    <row r="48" spans="1:11" s="15" customFormat="1" ht="15" x14ac:dyDescent="0.2">
      <c r="A48" s="38" t="s">
        <v>46</v>
      </c>
      <c r="B48" s="43" t="s">
        <v>47</v>
      </c>
      <c r="C48" s="93">
        <f>F48*12</f>
        <v>0</v>
      </c>
      <c r="D48" s="28">
        <f t="shared" si="5"/>
        <v>3225.41</v>
      </c>
      <c r="E48" s="42">
        <f t="shared" si="6"/>
        <v>0.48</v>
      </c>
      <c r="F48" s="39"/>
      <c r="G48" s="29">
        <f t="shared" si="7"/>
        <v>0.48</v>
      </c>
      <c r="H48" s="123">
        <v>0.04</v>
      </c>
      <c r="I48" s="15">
        <v>6719.6</v>
      </c>
      <c r="J48" s="15">
        <v>1.07</v>
      </c>
      <c r="K48" s="16">
        <v>0.02</v>
      </c>
    </row>
    <row r="49" spans="1:11" s="40" customFormat="1" ht="30" x14ac:dyDescent="0.2">
      <c r="A49" s="38" t="s">
        <v>48</v>
      </c>
      <c r="B49" s="26" t="s">
        <v>49</v>
      </c>
      <c r="C49" s="26">
        <f>F49*12</f>
        <v>0</v>
      </c>
      <c r="D49" s="28">
        <f>G49*I49</f>
        <v>4031.76</v>
      </c>
      <c r="E49" s="44"/>
      <c r="F49" s="45"/>
      <c r="G49" s="29">
        <f>H49*12</f>
        <v>0.6</v>
      </c>
      <c r="H49" s="123">
        <v>0.05</v>
      </c>
      <c r="I49" s="15">
        <v>6719.6</v>
      </c>
      <c r="J49" s="15">
        <v>1.07</v>
      </c>
      <c r="K49" s="16">
        <v>0.03</v>
      </c>
    </row>
    <row r="50" spans="1:11" s="40" customFormat="1" ht="15" x14ac:dyDescent="0.2">
      <c r="A50" s="38" t="s">
        <v>50</v>
      </c>
      <c r="B50" s="26"/>
      <c r="C50" s="27"/>
      <c r="D50" s="29">
        <f>SUM(D51:D65)</f>
        <v>30245.279999999999</v>
      </c>
      <c r="E50" s="29"/>
      <c r="F50" s="39"/>
      <c r="G50" s="29">
        <f>D50/I50</f>
        <v>4.92</v>
      </c>
      <c r="H50" s="30">
        <f>G50/12+0.01</f>
        <v>0.42</v>
      </c>
      <c r="I50" s="15">
        <v>6144.6</v>
      </c>
      <c r="J50" s="15">
        <v>1.07</v>
      </c>
      <c r="K50" s="16">
        <v>0.53</v>
      </c>
    </row>
    <row r="51" spans="1:11" s="23" customFormat="1" ht="15" hidden="1" x14ac:dyDescent="0.2">
      <c r="A51" s="46"/>
      <c r="B51" s="47"/>
      <c r="C51" s="47"/>
      <c r="D51" s="48"/>
      <c r="E51" s="49"/>
      <c r="F51" s="50"/>
      <c r="G51" s="49"/>
      <c r="H51" s="50"/>
      <c r="I51" s="15">
        <v>6144.6</v>
      </c>
      <c r="J51" s="15"/>
      <c r="K51" s="16"/>
    </row>
    <row r="52" spans="1:11" s="23" customFormat="1" ht="15" x14ac:dyDescent="0.2">
      <c r="A52" s="46" t="s">
        <v>51</v>
      </c>
      <c r="B52" s="47" t="s">
        <v>52</v>
      </c>
      <c r="C52" s="47"/>
      <c r="D52" s="128">
        <v>325.83</v>
      </c>
      <c r="E52" s="49"/>
      <c r="F52" s="50"/>
      <c r="G52" s="49"/>
      <c r="H52" s="50"/>
      <c r="I52" s="15">
        <v>6144.6</v>
      </c>
      <c r="J52" s="15">
        <v>1.07</v>
      </c>
      <c r="K52" s="16">
        <v>0.01</v>
      </c>
    </row>
    <row r="53" spans="1:11" s="23" customFormat="1" ht="15" x14ac:dyDescent="0.2">
      <c r="A53" s="46" t="s">
        <v>53</v>
      </c>
      <c r="B53" s="47" t="s">
        <v>54</v>
      </c>
      <c r="C53" s="47">
        <f>F53*12</f>
        <v>0</v>
      </c>
      <c r="D53" s="128">
        <v>918.96</v>
      </c>
      <c r="E53" s="49">
        <f>H53*12</f>
        <v>0</v>
      </c>
      <c r="F53" s="50"/>
      <c r="G53" s="49"/>
      <c r="H53" s="50"/>
      <c r="I53" s="15">
        <v>6144.6</v>
      </c>
      <c r="J53" s="15">
        <v>1.07</v>
      </c>
      <c r="K53" s="16">
        <v>0.01</v>
      </c>
    </row>
    <row r="54" spans="1:11" s="23" customFormat="1" ht="15" x14ac:dyDescent="0.2">
      <c r="A54" s="46" t="s">
        <v>120</v>
      </c>
      <c r="B54" s="53" t="s">
        <v>52</v>
      </c>
      <c r="C54" s="47"/>
      <c r="D54" s="128">
        <v>1637.48</v>
      </c>
      <c r="E54" s="49"/>
      <c r="F54" s="50"/>
      <c r="G54" s="49"/>
      <c r="H54" s="50"/>
      <c r="I54" s="15">
        <v>6144.6</v>
      </c>
      <c r="J54" s="15"/>
      <c r="K54" s="16"/>
    </row>
    <row r="55" spans="1:11" s="23" customFormat="1" ht="25.5" x14ac:dyDescent="0.2">
      <c r="A55" s="46" t="s">
        <v>128</v>
      </c>
      <c r="B55" s="53" t="s">
        <v>26</v>
      </c>
      <c r="C55" s="47">
        <f>F55*12</f>
        <v>0</v>
      </c>
      <c r="D55" s="48">
        <v>0</v>
      </c>
      <c r="E55" s="49">
        <f>H55*12</f>
        <v>0</v>
      </c>
      <c r="F55" s="50"/>
      <c r="G55" s="49"/>
      <c r="H55" s="50"/>
      <c r="I55" s="15">
        <v>6144.6</v>
      </c>
      <c r="J55" s="15">
        <v>1.07</v>
      </c>
      <c r="K55" s="16">
        <v>0.16</v>
      </c>
    </row>
    <row r="56" spans="1:11" s="23" customFormat="1" ht="15" x14ac:dyDescent="0.2">
      <c r="A56" s="46" t="s">
        <v>55</v>
      </c>
      <c r="B56" s="47" t="s">
        <v>52</v>
      </c>
      <c r="C56" s="47">
        <f>F56*12</f>
        <v>0</v>
      </c>
      <c r="D56" s="128">
        <v>1751.22</v>
      </c>
      <c r="E56" s="49">
        <f>H56*12</f>
        <v>0</v>
      </c>
      <c r="F56" s="50"/>
      <c r="G56" s="49"/>
      <c r="H56" s="50"/>
      <c r="I56" s="15">
        <v>6144.6</v>
      </c>
      <c r="J56" s="15">
        <v>1.07</v>
      </c>
      <c r="K56" s="16">
        <v>0.02</v>
      </c>
    </row>
    <row r="57" spans="1:11" s="23" customFormat="1" ht="15" x14ac:dyDescent="0.2">
      <c r="A57" s="46" t="s">
        <v>56</v>
      </c>
      <c r="B57" s="47" t="s">
        <v>52</v>
      </c>
      <c r="C57" s="47">
        <f>F57*12</f>
        <v>0</v>
      </c>
      <c r="D57" s="128">
        <v>5855.59</v>
      </c>
      <c r="E57" s="49">
        <f>H57*12</f>
        <v>0</v>
      </c>
      <c r="F57" s="50"/>
      <c r="G57" s="49"/>
      <c r="H57" s="50"/>
      <c r="I57" s="15">
        <v>6144.6</v>
      </c>
      <c r="J57" s="15">
        <v>1.07</v>
      </c>
      <c r="K57" s="16">
        <v>0.06</v>
      </c>
    </row>
    <row r="58" spans="1:11" s="23" customFormat="1" ht="15" x14ac:dyDescent="0.2">
      <c r="A58" s="46" t="s">
        <v>57</v>
      </c>
      <c r="B58" s="47" t="s">
        <v>52</v>
      </c>
      <c r="C58" s="47">
        <f>F58*12</f>
        <v>0</v>
      </c>
      <c r="D58" s="128">
        <v>918.95</v>
      </c>
      <c r="E58" s="49">
        <f>H58*12</f>
        <v>0</v>
      </c>
      <c r="F58" s="50"/>
      <c r="G58" s="49"/>
      <c r="H58" s="50"/>
      <c r="I58" s="15">
        <v>6144.6</v>
      </c>
      <c r="J58" s="15">
        <v>1.07</v>
      </c>
      <c r="K58" s="16">
        <v>0.01</v>
      </c>
    </row>
    <row r="59" spans="1:11" s="23" customFormat="1" ht="15" x14ac:dyDescent="0.2">
      <c r="A59" s="46" t="s">
        <v>58</v>
      </c>
      <c r="B59" s="47" t="s">
        <v>52</v>
      </c>
      <c r="C59" s="47"/>
      <c r="D59" s="128">
        <v>875.58</v>
      </c>
      <c r="E59" s="49"/>
      <c r="F59" s="50"/>
      <c r="G59" s="49"/>
      <c r="H59" s="50"/>
      <c r="I59" s="15">
        <v>6144.6</v>
      </c>
      <c r="J59" s="15">
        <v>1.07</v>
      </c>
      <c r="K59" s="16">
        <v>0.01</v>
      </c>
    </row>
    <row r="60" spans="1:11" s="23" customFormat="1" ht="15" x14ac:dyDescent="0.2">
      <c r="A60" s="46" t="s">
        <v>59</v>
      </c>
      <c r="B60" s="47" t="s">
        <v>54</v>
      </c>
      <c r="C60" s="47"/>
      <c r="D60" s="129">
        <v>3502.46</v>
      </c>
      <c r="E60" s="49"/>
      <c r="F60" s="50"/>
      <c r="G60" s="49"/>
      <c r="H60" s="50"/>
      <c r="I60" s="15">
        <v>6144.6</v>
      </c>
      <c r="J60" s="15">
        <v>1.07</v>
      </c>
      <c r="K60" s="16">
        <v>0.04</v>
      </c>
    </row>
    <row r="61" spans="1:11" s="23" customFormat="1" ht="25.5" x14ac:dyDescent="0.2">
      <c r="A61" s="46" t="s">
        <v>60</v>
      </c>
      <c r="B61" s="47" t="s">
        <v>52</v>
      </c>
      <c r="C61" s="47">
        <f>F61*12</f>
        <v>0</v>
      </c>
      <c r="D61" s="128">
        <v>5376.33</v>
      </c>
      <c r="E61" s="49">
        <f>H61*12</f>
        <v>0</v>
      </c>
      <c r="F61" s="50"/>
      <c r="G61" s="49"/>
      <c r="H61" s="50"/>
      <c r="I61" s="15">
        <v>6144.6</v>
      </c>
      <c r="J61" s="15">
        <v>1.07</v>
      </c>
      <c r="K61" s="16">
        <v>0.05</v>
      </c>
    </row>
    <row r="62" spans="1:11" s="23" customFormat="1" ht="15" x14ac:dyDescent="0.2">
      <c r="A62" s="46" t="s">
        <v>61</v>
      </c>
      <c r="B62" s="47" t="s">
        <v>52</v>
      </c>
      <c r="C62" s="47"/>
      <c r="D62" s="128">
        <v>6057.57</v>
      </c>
      <c r="E62" s="49"/>
      <c r="F62" s="50"/>
      <c r="G62" s="49"/>
      <c r="H62" s="50"/>
      <c r="I62" s="15">
        <v>6144.6</v>
      </c>
      <c r="J62" s="15">
        <v>1.07</v>
      </c>
      <c r="K62" s="16">
        <v>0.01</v>
      </c>
    </row>
    <row r="63" spans="1:11" s="23" customFormat="1" ht="15" hidden="1" x14ac:dyDescent="0.2">
      <c r="A63" s="46"/>
      <c r="B63" s="47"/>
      <c r="C63" s="51"/>
      <c r="D63" s="48"/>
      <c r="E63" s="52"/>
      <c r="F63" s="50"/>
      <c r="G63" s="49"/>
      <c r="H63" s="50"/>
      <c r="I63" s="15">
        <v>6144.6</v>
      </c>
      <c r="J63" s="15"/>
      <c r="K63" s="16"/>
    </row>
    <row r="64" spans="1:11" s="23" customFormat="1" ht="15" hidden="1" x14ac:dyDescent="0.2">
      <c r="A64" s="46"/>
      <c r="B64" s="47"/>
      <c r="C64" s="47"/>
      <c r="D64" s="48"/>
      <c r="E64" s="49"/>
      <c r="F64" s="50"/>
      <c r="G64" s="49"/>
      <c r="H64" s="50"/>
      <c r="I64" s="15">
        <v>6144.6</v>
      </c>
      <c r="J64" s="15"/>
      <c r="K64" s="16"/>
    </row>
    <row r="65" spans="1:11" s="114" customFormat="1" ht="21.75" customHeight="1" x14ac:dyDescent="0.2">
      <c r="A65" s="46" t="s">
        <v>151</v>
      </c>
      <c r="B65" s="53" t="s">
        <v>68</v>
      </c>
      <c r="C65" s="53"/>
      <c r="D65" s="129">
        <v>3025.31</v>
      </c>
      <c r="E65" s="112"/>
      <c r="F65" s="113"/>
      <c r="G65" s="112"/>
      <c r="H65" s="113"/>
      <c r="I65" s="15">
        <v>6144.6</v>
      </c>
      <c r="J65" s="15">
        <v>1.07</v>
      </c>
      <c r="K65" s="16">
        <v>0.04</v>
      </c>
    </row>
    <row r="66" spans="1:11" s="40" customFormat="1" ht="30" x14ac:dyDescent="0.2">
      <c r="A66" s="38" t="s">
        <v>62</v>
      </c>
      <c r="B66" s="26"/>
      <c r="C66" s="27"/>
      <c r="D66" s="29">
        <f>SUM(D67:D79)</f>
        <v>9551.58</v>
      </c>
      <c r="E66" s="29"/>
      <c r="F66" s="39"/>
      <c r="G66" s="29">
        <f>D66/I66</f>
        <v>1.42</v>
      </c>
      <c r="H66" s="30">
        <f>G66/12</f>
        <v>0.12</v>
      </c>
      <c r="I66" s="15">
        <v>6719.6</v>
      </c>
      <c r="J66" s="15">
        <v>1.07</v>
      </c>
      <c r="K66" s="16">
        <v>0.05</v>
      </c>
    </row>
    <row r="67" spans="1:11" s="23" customFormat="1" ht="15" hidden="1" x14ac:dyDescent="0.2">
      <c r="A67" s="46" t="s">
        <v>63</v>
      </c>
      <c r="B67" s="47" t="s">
        <v>64</v>
      </c>
      <c r="C67" s="47"/>
      <c r="D67" s="48">
        <f t="shared" ref="D67:D78" si="8">G67*I67</f>
        <v>0</v>
      </c>
      <c r="E67" s="49"/>
      <c r="F67" s="50"/>
      <c r="G67" s="49">
        <f t="shared" ref="G67:G78" si="9">H67*12</f>
        <v>0</v>
      </c>
      <c r="H67" s="50">
        <v>0</v>
      </c>
      <c r="I67" s="15">
        <v>6132.8</v>
      </c>
      <c r="J67" s="15">
        <v>1.07</v>
      </c>
      <c r="K67" s="16">
        <v>0</v>
      </c>
    </row>
    <row r="68" spans="1:11" s="23" customFormat="1" ht="25.5" hidden="1" x14ac:dyDescent="0.2">
      <c r="A68" s="46" t="s">
        <v>65</v>
      </c>
      <c r="B68" s="47" t="s">
        <v>66</v>
      </c>
      <c r="C68" s="47"/>
      <c r="D68" s="48">
        <f t="shared" si="8"/>
        <v>0</v>
      </c>
      <c r="E68" s="49"/>
      <c r="F68" s="50"/>
      <c r="G68" s="49">
        <f t="shared" si="9"/>
        <v>0</v>
      </c>
      <c r="H68" s="50">
        <v>0</v>
      </c>
      <c r="I68" s="15">
        <v>6132.8</v>
      </c>
      <c r="J68" s="15">
        <v>1.07</v>
      </c>
      <c r="K68" s="16">
        <v>0</v>
      </c>
    </row>
    <row r="69" spans="1:11" s="23" customFormat="1" ht="15" hidden="1" x14ac:dyDescent="0.2">
      <c r="A69" s="46" t="s">
        <v>67</v>
      </c>
      <c r="B69" s="47" t="s">
        <v>68</v>
      </c>
      <c r="C69" s="47"/>
      <c r="D69" s="48">
        <f t="shared" si="8"/>
        <v>0</v>
      </c>
      <c r="E69" s="49"/>
      <c r="F69" s="50"/>
      <c r="G69" s="49">
        <f t="shared" si="9"/>
        <v>0</v>
      </c>
      <c r="H69" s="50">
        <v>0</v>
      </c>
      <c r="I69" s="15">
        <v>6132.8</v>
      </c>
      <c r="J69" s="15">
        <v>1.07</v>
      </c>
      <c r="K69" s="16">
        <v>0</v>
      </c>
    </row>
    <row r="70" spans="1:11" s="23" customFormat="1" ht="25.5" hidden="1" x14ac:dyDescent="0.2">
      <c r="A70" s="46" t="s">
        <v>69</v>
      </c>
      <c r="B70" s="47" t="s">
        <v>70</v>
      </c>
      <c r="C70" s="47"/>
      <c r="D70" s="48">
        <f t="shared" si="8"/>
        <v>0</v>
      </c>
      <c r="E70" s="49"/>
      <c r="F70" s="50"/>
      <c r="G70" s="49">
        <f t="shared" si="9"/>
        <v>0</v>
      </c>
      <c r="H70" s="50">
        <v>0</v>
      </c>
      <c r="I70" s="15">
        <v>6132.8</v>
      </c>
      <c r="J70" s="15">
        <v>1.07</v>
      </c>
      <c r="K70" s="16">
        <v>0</v>
      </c>
    </row>
    <row r="71" spans="1:11" s="23" customFormat="1" ht="15" hidden="1" x14ac:dyDescent="0.2">
      <c r="A71" s="46" t="s">
        <v>71</v>
      </c>
      <c r="B71" s="47" t="s">
        <v>72</v>
      </c>
      <c r="C71" s="47"/>
      <c r="D71" s="48">
        <f t="shared" si="8"/>
        <v>0</v>
      </c>
      <c r="E71" s="49"/>
      <c r="F71" s="50"/>
      <c r="G71" s="49">
        <f t="shared" si="9"/>
        <v>0</v>
      </c>
      <c r="H71" s="50">
        <v>0</v>
      </c>
      <c r="I71" s="15">
        <v>6132.8</v>
      </c>
      <c r="J71" s="15">
        <v>1.07</v>
      </c>
      <c r="K71" s="16">
        <v>0</v>
      </c>
    </row>
    <row r="72" spans="1:11" s="23" customFormat="1" ht="15" hidden="1" x14ac:dyDescent="0.2">
      <c r="A72" s="46" t="s">
        <v>73</v>
      </c>
      <c r="B72" s="47" t="s">
        <v>68</v>
      </c>
      <c r="C72" s="47"/>
      <c r="D72" s="48">
        <f t="shared" si="8"/>
        <v>0</v>
      </c>
      <c r="E72" s="49"/>
      <c r="F72" s="50"/>
      <c r="G72" s="49">
        <f t="shared" si="9"/>
        <v>0</v>
      </c>
      <c r="H72" s="50">
        <v>0</v>
      </c>
      <c r="I72" s="15">
        <v>6132.8</v>
      </c>
      <c r="J72" s="15">
        <v>1.07</v>
      </c>
      <c r="K72" s="16">
        <v>0</v>
      </c>
    </row>
    <row r="73" spans="1:11" s="23" customFormat="1" ht="15" hidden="1" x14ac:dyDescent="0.2">
      <c r="A73" s="46" t="s">
        <v>74</v>
      </c>
      <c r="B73" s="47" t="s">
        <v>52</v>
      </c>
      <c r="C73" s="47"/>
      <c r="D73" s="48">
        <f t="shared" si="8"/>
        <v>0</v>
      </c>
      <c r="E73" s="49"/>
      <c r="F73" s="50"/>
      <c r="G73" s="49">
        <f t="shared" si="9"/>
        <v>0</v>
      </c>
      <c r="H73" s="50">
        <v>0</v>
      </c>
      <c r="I73" s="15">
        <v>6132.8</v>
      </c>
      <c r="J73" s="15">
        <v>1.07</v>
      </c>
      <c r="K73" s="16">
        <v>0</v>
      </c>
    </row>
    <row r="74" spans="1:11" s="23" customFormat="1" ht="25.5" hidden="1" x14ac:dyDescent="0.2">
      <c r="A74" s="46" t="s">
        <v>75</v>
      </c>
      <c r="B74" s="47" t="s">
        <v>52</v>
      </c>
      <c r="C74" s="47"/>
      <c r="D74" s="48">
        <f t="shared" si="8"/>
        <v>0</v>
      </c>
      <c r="E74" s="49"/>
      <c r="F74" s="50"/>
      <c r="G74" s="49">
        <f t="shared" si="9"/>
        <v>0</v>
      </c>
      <c r="H74" s="50">
        <v>0</v>
      </c>
      <c r="I74" s="15">
        <v>6132.8</v>
      </c>
      <c r="J74" s="15">
        <v>1.07</v>
      </c>
      <c r="K74" s="16">
        <v>0</v>
      </c>
    </row>
    <row r="75" spans="1:11" s="23" customFormat="1" ht="15" x14ac:dyDescent="0.2">
      <c r="A75" s="136" t="s">
        <v>144</v>
      </c>
      <c r="B75" s="76"/>
      <c r="C75" s="76"/>
      <c r="D75" s="129">
        <v>8710.0499999999993</v>
      </c>
      <c r="E75" s="49"/>
      <c r="F75" s="50"/>
      <c r="G75" s="49"/>
      <c r="H75" s="50"/>
      <c r="I75" s="15"/>
      <c r="J75" s="15"/>
      <c r="K75" s="16"/>
    </row>
    <row r="76" spans="1:11" s="114" customFormat="1" ht="15" x14ac:dyDescent="0.2">
      <c r="A76" s="46" t="s">
        <v>135</v>
      </c>
      <c r="B76" s="53" t="s">
        <v>52</v>
      </c>
      <c r="C76" s="53"/>
      <c r="D76" s="129">
        <v>841.53</v>
      </c>
      <c r="E76" s="112"/>
      <c r="F76" s="113"/>
      <c r="G76" s="112"/>
      <c r="H76" s="113"/>
      <c r="I76" s="15">
        <v>6144.6</v>
      </c>
      <c r="J76" s="15">
        <v>1.07</v>
      </c>
      <c r="K76" s="16">
        <v>0.03</v>
      </c>
    </row>
    <row r="77" spans="1:11" s="23" customFormat="1" ht="15" hidden="1" x14ac:dyDescent="0.2">
      <c r="A77" s="46" t="s">
        <v>76</v>
      </c>
      <c r="B77" s="47" t="s">
        <v>11</v>
      </c>
      <c r="C77" s="47"/>
      <c r="D77" s="48">
        <f t="shared" si="8"/>
        <v>0</v>
      </c>
      <c r="E77" s="49"/>
      <c r="F77" s="50"/>
      <c r="G77" s="49">
        <f t="shared" si="9"/>
        <v>0</v>
      </c>
      <c r="H77" s="50">
        <v>0</v>
      </c>
      <c r="I77" s="15">
        <v>6144.6</v>
      </c>
      <c r="J77" s="15">
        <v>1.07</v>
      </c>
      <c r="K77" s="16">
        <v>0</v>
      </c>
    </row>
    <row r="78" spans="1:11" s="23" customFormat="1" ht="15" hidden="1" x14ac:dyDescent="0.2">
      <c r="A78" s="46" t="s">
        <v>77</v>
      </c>
      <c r="B78" s="47" t="s">
        <v>11</v>
      </c>
      <c r="C78" s="51"/>
      <c r="D78" s="48">
        <f t="shared" si="8"/>
        <v>0</v>
      </c>
      <c r="E78" s="52"/>
      <c r="F78" s="50"/>
      <c r="G78" s="49">
        <f t="shared" si="9"/>
        <v>0</v>
      </c>
      <c r="H78" s="50">
        <v>0</v>
      </c>
      <c r="I78" s="15">
        <v>6144.6</v>
      </c>
      <c r="J78" s="15">
        <v>1.07</v>
      </c>
      <c r="K78" s="16">
        <v>0</v>
      </c>
    </row>
    <row r="79" spans="1:11" s="23" customFormat="1" ht="15" hidden="1" x14ac:dyDescent="0.2">
      <c r="A79" s="46"/>
      <c r="B79" s="47"/>
      <c r="C79" s="47"/>
      <c r="D79" s="48"/>
      <c r="E79" s="49"/>
      <c r="F79" s="50"/>
      <c r="G79" s="49"/>
      <c r="H79" s="50"/>
      <c r="I79" s="15">
        <v>6144.6</v>
      </c>
      <c r="J79" s="15"/>
      <c r="K79" s="16"/>
    </row>
    <row r="80" spans="1:11" s="23" customFormat="1" ht="30" x14ac:dyDescent="0.2">
      <c r="A80" s="38" t="s">
        <v>78</v>
      </c>
      <c r="B80" s="47"/>
      <c r="C80" s="47"/>
      <c r="D80" s="29">
        <f>D81+D82+D83+D84</f>
        <v>0</v>
      </c>
      <c r="E80" s="49"/>
      <c r="F80" s="50"/>
      <c r="G80" s="29">
        <f>D80/I80</f>
        <v>0</v>
      </c>
      <c r="H80" s="30">
        <f>G80/12</f>
        <v>0</v>
      </c>
      <c r="I80" s="15">
        <v>6144.6</v>
      </c>
      <c r="J80" s="15">
        <v>1.07</v>
      </c>
      <c r="K80" s="16">
        <v>0.05</v>
      </c>
    </row>
    <row r="81" spans="1:11" s="23" customFormat="1" ht="15" hidden="1" x14ac:dyDescent="0.2">
      <c r="A81" s="46"/>
      <c r="B81" s="47"/>
      <c r="C81" s="47"/>
      <c r="D81" s="48"/>
      <c r="E81" s="49"/>
      <c r="F81" s="50"/>
      <c r="G81" s="49"/>
      <c r="H81" s="50"/>
      <c r="I81" s="15">
        <v>6144.6</v>
      </c>
      <c r="J81" s="15"/>
      <c r="K81" s="16"/>
    </row>
    <row r="82" spans="1:11" s="114" customFormat="1" ht="15" x14ac:dyDescent="0.2">
      <c r="A82" s="46" t="s">
        <v>121</v>
      </c>
      <c r="B82" s="53" t="s">
        <v>52</v>
      </c>
      <c r="C82" s="53"/>
      <c r="D82" s="129">
        <v>0</v>
      </c>
      <c r="E82" s="112"/>
      <c r="F82" s="113"/>
      <c r="G82" s="112"/>
      <c r="H82" s="113"/>
      <c r="I82" s="15">
        <v>6144.6</v>
      </c>
      <c r="J82" s="15">
        <v>1.07</v>
      </c>
      <c r="K82" s="16">
        <v>0.03</v>
      </c>
    </row>
    <row r="83" spans="1:11" s="90" customFormat="1" ht="15" hidden="1" x14ac:dyDescent="0.2">
      <c r="A83" s="83" t="s">
        <v>79</v>
      </c>
      <c r="B83" s="84" t="s">
        <v>11</v>
      </c>
      <c r="C83" s="84"/>
      <c r="D83" s="85">
        <f>G83*I83</f>
        <v>0</v>
      </c>
      <c r="E83" s="86"/>
      <c r="F83" s="87"/>
      <c r="G83" s="86">
        <f>H83*12</f>
        <v>0</v>
      </c>
      <c r="H83" s="87">
        <v>0</v>
      </c>
      <c r="I83" s="15">
        <v>6144.6</v>
      </c>
      <c r="J83" s="88">
        <v>1.07</v>
      </c>
      <c r="K83" s="89">
        <v>0</v>
      </c>
    </row>
    <row r="84" spans="1:11" s="90" customFormat="1" ht="25.5" hidden="1" x14ac:dyDescent="0.2">
      <c r="A84" s="83" t="s">
        <v>80</v>
      </c>
      <c r="B84" s="84" t="s">
        <v>26</v>
      </c>
      <c r="C84" s="84"/>
      <c r="D84" s="91"/>
      <c r="E84" s="86"/>
      <c r="F84" s="87"/>
      <c r="G84" s="92"/>
      <c r="H84" s="106"/>
      <c r="I84" s="15">
        <v>6144.6</v>
      </c>
      <c r="J84" s="88"/>
      <c r="K84" s="89"/>
    </row>
    <row r="85" spans="1:11" s="23" customFormat="1" ht="15" x14ac:dyDescent="0.2">
      <c r="A85" s="38" t="s">
        <v>81</v>
      </c>
      <c r="B85" s="47"/>
      <c r="C85" s="47"/>
      <c r="D85" s="29">
        <f>SUM(D86:D95)</f>
        <v>23398.95</v>
      </c>
      <c r="E85" s="49"/>
      <c r="F85" s="50"/>
      <c r="G85" s="29">
        <f>D85/I85</f>
        <v>3.81</v>
      </c>
      <c r="H85" s="30">
        <f>G85/12</f>
        <v>0.32</v>
      </c>
      <c r="I85" s="15">
        <v>6144.6</v>
      </c>
      <c r="J85" s="15">
        <v>1.07</v>
      </c>
      <c r="K85" s="16">
        <v>0.26</v>
      </c>
    </row>
    <row r="86" spans="1:11" s="119" customFormat="1" ht="15" hidden="1" x14ac:dyDescent="0.2">
      <c r="A86" s="75" t="s">
        <v>82</v>
      </c>
      <c r="B86" s="49" t="s">
        <v>11</v>
      </c>
      <c r="C86" s="49"/>
      <c r="D86" s="48"/>
      <c r="E86" s="49"/>
      <c r="F86" s="50"/>
      <c r="G86" s="49"/>
      <c r="H86" s="50"/>
      <c r="I86" s="15">
        <v>6144.6</v>
      </c>
      <c r="J86" s="117">
        <v>1.07</v>
      </c>
      <c r="K86" s="118">
        <v>0.01</v>
      </c>
    </row>
    <row r="87" spans="1:11" s="23" customFormat="1" ht="15" x14ac:dyDescent="0.2">
      <c r="A87" s="46" t="s">
        <v>83</v>
      </c>
      <c r="B87" s="47" t="s">
        <v>52</v>
      </c>
      <c r="C87" s="47"/>
      <c r="D87" s="128">
        <v>13830.58</v>
      </c>
      <c r="E87" s="49"/>
      <c r="F87" s="50"/>
      <c r="G87" s="49"/>
      <c r="H87" s="50"/>
      <c r="I87" s="15">
        <v>6144.6</v>
      </c>
      <c r="J87" s="15">
        <v>1.07</v>
      </c>
      <c r="K87" s="16">
        <v>0.15</v>
      </c>
    </row>
    <row r="88" spans="1:11" s="23" customFormat="1" ht="15" x14ac:dyDescent="0.2">
      <c r="A88" s="46" t="s">
        <v>84</v>
      </c>
      <c r="B88" s="47" t="s">
        <v>52</v>
      </c>
      <c r="C88" s="47"/>
      <c r="D88" s="128">
        <v>915.28</v>
      </c>
      <c r="E88" s="49"/>
      <c r="F88" s="50"/>
      <c r="G88" s="49"/>
      <c r="H88" s="50"/>
      <c r="I88" s="15">
        <v>6144.6</v>
      </c>
      <c r="J88" s="15">
        <v>1.07</v>
      </c>
      <c r="K88" s="16">
        <v>0.01</v>
      </c>
    </row>
    <row r="89" spans="1:11" s="23" customFormat="1" ht="15" x14ac:dyDescent="0.2">
      <c r="A89" s="46" t="s">
        <v>136</v>
      </c>
      <c r="B89" s="53" t="s">
        <v>137</v>
      </c>
      <c r="C89" s="47"/>
      <c r="D89" s="128">
        <v>4045.84</v>
      </c>
      <c r="E89" s="49"/>
      <c r="F89" s="50"/>
      <c r="G89" s="49"/>
      <c r="H89" s="50"/>
      <c r="I89" s="15">
        <v>6144.6</v>
      </c>
      <c r="J89" s="15"/>
      <c r="K89" s="16"/>
    </row>
    <row r="90" spans="1:11" s="23" customFormat="1" ht="25.5" x14ac:dyDescent="0.2">
      <c r="A90" s="46" t="s">
        <v>88</v>
      </c>
      <c r="B90" s="53" t="s">
        <v>26</v>
      </c>
      <c r="C90" s="47"/>
      <c r="D90" s="128">
        <v>4607.25</v>
      </c>
      <c r="E90" s="49"/>
      <c r="F90" s="50"/>
      <c r="G90" s="49"/>
      <c r="H90" s="50"/>
      <c r="I90" s="15">
        <v>6144.6</v>
      </c>
      <c r="J90" s="15"/>
      <c r="K90" s="16"/>
    </row>
    <row r="91" spans="1:11" s="23" customFormat="1" ht="27.75" customHeight="1" x14ac:dyDescent="0.2">
      <c r="A91" s="75" t="s">
        <v>110</v>
      </c>
      <c r="B91" s="47" t="s">
        <v>26</v>
      </c>
      <c r="C91" s="47"/>
      <c r="D91" s="48">
        <v>0</v>
      </c>
      <c r="E91" s="49"/>
      <c r="F91" s="50"/>
      <c r="G91" s="49"/>
      <c r="H91" s="50"/>
      <c r="I91" s="15">
        <v>6144.6</v>
      </c>
      <c r="J91" s="15">
        <v>1.07</v>
      </c>
      <c r="K91" s="16">
        <v>0.03</v>
      </c>
    </row>
    <row r="92" spans="1:11" s="23" customFormat="1" ht="25.5" hidden="1" x14ac:dyDescent="0.2">
      <c r="A92" s="46" t="s">
        <v>85</v>
      </c>
      <c r="B92" s="47" t="s">
        <v>26</v>
      </c>
      <c r="C92" s="47"/>
      <c r="D92" s="48"/>
      <c r="E92" s="49"/>
      <c r="F92" s="50"/>
      <c r="G92" s="49"/>
      <c r="H92" s="50"/>
      <c r="I92" s="15">
        <v>6144.6</v>
      </c>
      <c r="J92" s="15">
        <v>1.07</v>
      </c>
      <c r="K92" s="16">
        <v>0</v>
      </c>
    </row>
    <row r="93" spans="1:11" s="23" customFormat="1" ht="25.5" hidden="1" x14ac:dyDescent="0.2">
      <c r="A93" s="46" t="s">
        <v>86</v>
      </c>
      <c r="B93" s="47" t="s">
        <v>26</v>
      </c>
      <c r="C93" s="47"/>
      <c r="D93" s="48">
        <f>G93*I93</f>
        <v>0</v>
      </c>
      <c r="E93" s="49"/>
      <c r="F93" s="50"/>
      <c r="G93" s="49"/>
      <c r="H93" s="50"/>
      <c r="I93" s="15">
        <v>6144.6</v>
      </c>
      <c r="J93" s="15">
        <v>1.07</v>
      </c>
      <c r="K93" s="16">
        <v>0</v>
      </c>
    </row>
    <row r="94" spans="1:11" s="23" customFormat="1" ht="25.5" hidden="1" x14ac:dyDescent="0.2">
      <c r="A94" s="46" t="s">
        <v>87</v>
      </c>
      <c r="B94" s="47" t="s">
        <v>26</v>
      </c>
      <c r="C94" s="47"/>
      <c r="D94" s="48">
        <f>G94*I94</f>
        <v>0</v>
      </c>
      <c r="E94" s="49"/>
      <c r="F94" s="50"/>
      <c r="G94" s="49"/>
      <c r="H94" s="50"/>
      <c r="I94" s="15">
        <v>6144.6</v>
      </c>
      <c r="J94" s="15">
        <v>1.07</v>
      </c>
      <c r="K94" s="16">
        <v>0</v>
      </c>
    </row>
    <row r="95" spans="1:11" s="119" customFormat="1" ht="25.5" hidden="1" x14ac:dyDescent="0.2">
      <c r="A95" s="75" t="s">
        <v>88</v>
      </c>
      <c r="B95" s="49" t="s">
        <v>26</v>
      </c>
      <c r="C95" s="49"/>
      <c r="D95" s="48"/>
      <c r="E95" s="49"/>
      <c r="F95" s="50"/>
      <c r="G95" s="49"/>
      <c r="H95" s="50"/>
      <c r="I95" s="15">
        <v>6144.6</v>
      </c>
      <c r="J95" s="117">
        <v>1.07</v>
      </c>
      <c r="K95" s="118">
        <v>0.05</v>
      </c>
    </row>
    <row r="96" spans="1:11" s="23" customFormat="1" ht="15" x14ac:dyDescent="0.2">
      <c r="A96" s="38" t="s">
        <v>89</v>
      </c>
      <c r="B96" s="47"/>
      <c r="C96" s="47"/>
      <c r="D96" s="29">
        <f>D97+D98</f>
        <v>1098.1600000000001</v>
      </c>
      <c r="E96" s="29">
        <f>E97+E98</f>
        <v>0</v>
      </c>
      <c r="F96" s="29">
        <f>F97+F98</f>
        <v>0</v>
      </c>
      <c r="G96" s="29">
        <f>D96/I96</f>
        <v>0.18</v>
      </c>
      <c r="H96" s="30">
        <f>G96/12</f>
        <v>0.02</v>
      </c>
      <c r="I96" s="15">
        <v>6144.6</v>
      </c>
      <c r="J96" s="15">
        <v>1.07</v>
      </c>
      <c r="K96" s="16">
        <v>0.1</v>
      </c>
    </row>
    <row r="97" spans="1:11" s="23" customFormat="1" ht="15" x14ac:dyDescent="0.2">
      <c r="A97" s="46" t="s">
        <v>90</v>
      </c>
      <c r="B97" s="47" t="s">
        <v>52</v>
      </c>
      <c r="C97" s="47"/>
      <c r="D97" s="128">
        <v>1098.1600000000001</v>
      </c>
      <c r="E97" s="49"/>
      <c r="F97" s="50"/>
      <c r="G97" s="49"/>
      <c r="H97" s="50"/>
      <c r="I97" s="15">
        <v>6144.6</v>
      </c>
      <c r="J97" s="15">
        <v>1.07</v>
      </c>
      <c r="K97" s="16">
        <v>0.01</v>
      </c>
    </row>
    <row r="98" spans="1:11" s="23" customFormat="1" ht="15" hidden="1" x14ac:dyDescent="0.2">
      <c r="A98" s="46" t="s">
        <v>91</v>
      </c>
      <c r="B98" s="47" t="s">
        <v>52</v>
      </c>
      <c r="C98" s="47"/>
      <c r="D98" s="48"/>
      <c r="E98" s="49"/>
      <c r="F98" s="50"/>
      <c r="G98" s="49"/>
      <c r="H98" s="50"/>
      <c r="I98" s="15">
        <v>6144.6</v>
      </c>
      <c r="J98" s="15">
        <v>1.07</v>
      </c>
      <c r="K98" s="16">
        <v>0.01</v>
      </c>
    </row>
    <row r="99" spans="1:11" s="15" customFormat="1" ht="15" x14ac:dyDescent="0.2">
      <c r="A99" s="38" t="s">
        <v>92</v>
      </c>
      <c r="B99" s="26"/>
      <c r="C99" s="27"/>
      <c r="D99" s="29">
        <f>D100+D101</f>
        <v>42626.76</v>
      </c>
      <c r="E99" s="29"/>
      <c r="F99" s="39"/>
      <c r="G99" s="29">
        <f>D99/I99</f>
        <v>6.94</v>
      </c>
      <c r="H99" s="30">
        <f>G99/12</f>
        <v>0.57999999999999996</v>
      </c>
      <c r="I99" s="15">
        <v>6144.6</v>
      </c>
      <c r="J99" s="15">
        <v>1.07</v>
      </c>
      <c r="K99" s="16">
        <v>0.59</v>
      </c>
    </row>
    <row r="100" spans="1:11" s="23" customFormat="1" ht="15" x14ac:dyDescent="0.2">
      <c r="A100" s="46" t="s">
        <v>93</v>
      </c>
      <c r="B100" s="53" t="s">
        <v>54</v>
      </c>
      <c r="C100" s="47"/>
      <c r="D100" s="128">
        <v>24195.360000000001</v>
      </c>
      <c r="E100" s="49"/>
      <c r="F100" s="50"/>
      <c r="G100" s="49"/>
      <c r="H100" s="50"/>
      <c r="I100" s="15">
        <v>6144.6</v>
      </c>
      <c r="J100" s="15">
        <v>1.07</v>
      </c>
      <c r="K100" s="16">
        <v>0.02</v>
      </c>
    </row>
    <row r="101" spans="1:11" s="23" customFormat="1" ht="15" x14ac:dyDescent="0.2">
      <c r="A101" s="115" t="s">
        <v>122</v>
      </c>
      <c r="B101" s="116" t="s">
        <v>123</v>
      </c>
      <c r="C101" s="47">
        <f>F101*12</f>
        <v>0</v>
      </c>
      <c r="D101" s="128">
        <v>18431.400000000001</v>
      </c>
      <c r="E101" s="49">
        <f>H101*12</f>
        <v>0</v>
      </c>
      <c r="F101" s="50"/>
      <c r="G101" s="49"/>
      <c r="H101" s="50"/>
      <c r="I101" s="15">
        <v>6144.6</v>
      </c>
      <c r="J101" s="15">
        <v>1.07</v>
      </c>
      <c r="K101" s="16">
        <v>0.56999999999999995</v>
      </c>
    </row>
    <row r="102" spans="1:11" s="15" customFormat="1" ht="15" x14ac:dyDescent="0.2">
      <c r="A102" s="38" t="s">
        <v>94</v>
      </c>
      <c r="B102" s="26"/>
      <c r="C102" s="27"/>
      <c r="D102" s="29">
        <f>D103+D104+D105</f>
        <v>9061.2900000000009</v>
      </c>
      <c r="E102" s="29"/>
      <c r="F102" s="39"/>
      <c r="G102" s="29">
        <f>D102/I102</f>
        <v>1.47</v>
      </c>
      <c r="H102" s="30">
        <f>G102/12</f>
        <v>0.12</v>
      </c>
      <c r="I102" s="15">
        <v>6144.6</v>
      </c>
      <c r="J102" s="15">
        <v>1.07</v>
      </c>
      <c r="K102" s="16">
        <v>0.2</v>
      </c>
    </row>
    <row r="103" spans="1:11" s="23" customFormat="1" ht="15" x14ac:dyDescent="0.2">
      <c r="A103" s="46" t="s">
        <v>95</v>
      </c>
      <c r="B103" s="47" t="s">
        <v>64</v>
      </c>
      <c r="C103" s="47"/>
      <c r="D103" s="128">
        <v>3661.02</v>
      </c>
      <c r="E103" s="49"/>
      <c r="F103" s="50"/>
      <c r="G103" s="49"/>
      <c r="H103" s="50"/>
      <c r="I103" s="15">
        <v>6144.6</v>
      </c>
      <c r="J103" s="15">
        <v>1.07</v>
      </c>
      <c r="K103" s="16">
        <v>0.15</v>
      </c>
    </row>
    <row r="104" spans="1:11" s="23" customFormat="1" ht="15.75" thickBot="1" x14ac:dyDescent="0.25">
      <c r="A104" s="46" t="s">
        <v>96</v>
      </c>
      <c r="B104" s="47" t="s">
        <v>64</v>
      </c>
      <c r="C104" s="47"/>
      <c r="D104" s="128">
        <v>5400.27</v>
      </c>
      <c r="E104" s="49"/>
      <c r="F104" s="50"/>
      <c r="G104" s="49"/>
      <c r="H104" s="50"/>
      <c r="I104" s="15">
        <v>6144.6</v>
      </c>
      <c r="J104" s="15">
        <v>1.07</v>
      </c>
      <c r="K104" s="16">
        <v>0.05</v>
      </c>
    </row>
    <row r="105" spans="1:11" s="23" customFormat="1" ht="25.5" hidden="1" customHeight="1" x14ac:dyDescent="0.2">
      <c r="A105" s="46" t="s">
        <v>97</v>
      </c>
      <c r="B105" s="47" t="s">
        <v>52</v>
      </c>
      <c r="C105" s="47"/>
      <c r="D105" s="48">
        <f>G105*I105</f>
        <v>0</v>
      </c>
      <c r="E105" s="49"/>
      <c r="F105" s="50"/>
      <c r="G105" s="49">
        <f>H105*12</f>
        <v>0</v>
      </c>
      <c r="H105" s="50">
        <v>0</v>
      </c>
      <c r="I105" s="15">
        <v>6144.6</v>
      </c>
      <c r="J105" s="15">
        <v>1.07</v>
      </c>
      <c r="K105" s="16">
        <v>0</v>
      </c>
    </row>
    <row r="106" spans="1:11" s="88" customFormat="1" ht="38.25" hidden="1" thickBot="1" x14ac:dyDescent="0.25">
      <c r="A106" s="103" t="s">
        <v>98</v>
      </c>
      <c r="B106" s="93" t="s">
        <v>26</v>
      </c>
      <c r="C106" s="93"/>
      <c r="D106" s="94">
        <v>0</v>
      </c>
      <c r="E106" s="94"/>
      <c r="F106" s="95"/>
      <c r="G106" s="94">
        <f>D106/I106</f>
        <v>0</v>
      </c>
      <c r="H106" s="95">
        <f>G106/12</f>
        <v>0</v>
      </c>
      <c r="I106" s="15">
        <v>6144.6</v>
      </c>
      <c r="K106" s="89"/>
    </row>
    <row r="107" spans="1:11" s="15" customFormat="1" ht="38.25" thickBot="1" x14ac:dyDescent="0.25">
      <c r="A107" s="57" t="s">
        <v>152</v>
      </c>
      <c r="B107" s="13" t="s">
        <v>26</v>
      </c>
      <c r="C107" s="13">
        <f>F107*12</f>
        <v>0</v>
      </c>
      <c r="D107" s="130">
        <f>G107*I107</f>
        <v>25069.97</v>
      </c>
      <c r="E107" s="74">
        <f>H107*12</f>
        <v>4.08</v>
      </c>
      <c r="F107" s="74"/>
      <c r="G107" s="74">
        <f>H107*12</f>
        <v>4.08</v>
      </c>
      <c r="H107" s="98">
        <v>0.34</v>
      </c>
      <c r="I107" s="15">
        <v>6144.6</v>
      </c>
      <c r="J107" s="15">
        <v>1.07</v>
      </c>
      <c r="K107" s="16">
        <v>0.3</v>
      </c>
    </row>
    <row r="108" spans="1:11" s="15" customFormat="1" ht="19.5" hidden="1" thickBot="1" x14ac:dyDescent="0.25">
      <c r="A108" s="104" t="s">
        <v>99</v>
      </c>
      <c r="B108" s="105"/>
      <c r="C108" s="105">
        <f>F108*12</f>
        <v>0</v>
      </c>
      <c r="D108" s="130">
        <f t="shared" ref="D108:D113" si="10">G108*I108</f>
        <v>0</v>
      </c>
      <c r="E108" s="74">
        <f t="shared" ref="E108:E113" si="11">H108*12</f>
        <v>0</v>
      </c>
      <c r="F108" s="74"/>
      <c r="G108" s="74">
        <f t="shared" ref="G108:G113" si="12">H108*12</f>
        <v>0</v>
      </c>
      <c r="H108" s="30"/>
      <c r="I108" s="15">
        <v>6144.6</v>
      </c>
      <c r="K108" s="16"/>
    </row>
    <row r="109" spans="1:11" s="23" customFormat="1" ht="15.75" hidden="1" thickBot="1" x14ac:dyDescent="0.25">
      <c r="A109" s="46" t="s">
        <v>100</v>
      </c>
      <c r="B109" s="47"/>
      <c r="C109" s="47"/>
      <c r="D109" s="130">
        <f t="shared" si="10"/>
        <v>0</v>
      </c>
      <c r="E109" s="74">
        <f t="shared" si="11"/>
        <v>0</v>
      </c>
      <c r="F109" s="74"/>
      <c r="G109" s="74">
        <f t="shared" si="12"/>
        <v>0</v>
      </c>
      <c r="H109" s="50"/>
      <c r="I109" s="15">
        <v>6144.6</v>
      </c>
      <c r="K109" s="24"/>
    </row>
    <row r="110" spans="1:11" s="23" customFormat="1" ht="15.75" hidden="1" thickBot="1" x14ac:dyDescent="0.25">
      <c r="A110" s="46" t="s">
        <v>101</v>
      </c>
      <c r="B110" s="47"/>
      <c r="C110" s="47"/>
      <c r="D110" s="130">
        <f t="shared" si="10"/>
        <v>0</v>
      </c>
      <c r="E110" s="74">
        <f t="shared" si="11"/>
        <v>0</v>
      </c>
      <c r="F110" s="74"/>
      <c r="G110" s="74">
        <f t="shared" si="12"/>
        <v>0</v>
      </c>
      <c r="H110" s="50"/>
      <c r="I110" s="15">
        <v>6144.6</v>
      </c>
      <c r="K110" s="24"/>
    </row>
    <row r="111" spans="1:11" s="23" customFormat="1" ht="15.75" hidden="1" thickBot="1" x14ac:dyDescent="0.25">
      <c r="A111" s="46" t="s">
        <v>102</v>
      </c>
      <c r="B111" s="47"/>
      <c r="C111" s="47"/>
      <c r="D111" s="130">
        <f t="shared" si="10"/>
        <v>0</v>
      </c>
      <c r="E111" s="74">
        <f t="shared" si="11"/>
        <v>0</v>
      </c>
      <c r="F111" s="74"/>
      <c r="G111" s="74">
        <f t="shared" si="12"/>
        <v>0</v>
      </c>
      <c r="H111" s="50"/>
      <c r="I111" s="15">
        <v>6144.6</v>
      </c>
      <c r="K111" s="24"/>
    </row>
    <row r="112" spans="1:11" s="23" customFormat="1" ht="15.75" hidden="1" thickBot="1" x14ac:dyDescent="0.25">
      <c r="A112" s="100" t="s">
        <v>103</v>
      </c>
      <c r="B112" s="101"/>
      <c r="C112" s="101"/>
      <c r="D112" s="130">
        <f t="shared" si="10"/>
        <v>0</v>
      </c>
      <c r="E112" s="74">
        <f t="shared" si="11"/>
        <v>0</v>
      </c>
      <c r="F112" s="74"/>
      <c r="G112" s="74">
        <f t="shared" si="12"/>
        <v>0</v>
      </c>
      <c r="H112" s="107"/>
      <c r="I112" s="15">
        <v>6144.6</v>
      </c>
      <c r="K112" s="24"/>
    </row>
    <row r="113" spans="1:11" s="23" customFormat="1" ht="19.5" thickBot="1" x14ac:dyDescent="0.25">
      <c r="A113" s="54" t="s">
        <v>104</v>
      </c>
      <c r="B113" s="55" t="s">
        <v>19</v>
      </c>
      <c r="C113" s="102"/>
      <c r="D113" s="130">
        <f t="shared" si="10"/>
        <v>127561.9</v>
      </c>
      <c r="E113" s="74">
        <f t="shared" si="11"/>
        <v>20.76</v>
      </c>
      <c r="F113" s="74"/>
      <c r="G113" s="74">
        <f t="shared" si="12"/>
        <v>20.76</v>
      </c>
      <c r="H113" s="98">
        <v>1.73</v>
      </c>
      <c r="I113" s="15">
        <v>6144.6</v>
      </c>
      <c r="K113" s="24"/>
    </row>
    <row r="114" spans="1:11" s="15" customFormat="1" ht="15.75" thickBot="1" x14ac:dyDescent="0.35">
      <c r="A114" s="56" t="s">
        <v>105</v>
      </c>
      <c r="B114" s="13"/>
      <c r="C114" s="13" t="e">
        <f>F114*12</f>
        <v>#REF!</v>
      </c>
      <c r="D114" s="99">
        <f>D15+D24+D33+D34+D35+D36+D37+D38+D40+D41+D42+D46+D47+D48+D49+D50+D66+D80+D85+D96+D99+D102+D107+D113+D45+D39</f>
        <v>1507880.85</v>
      </c>
      <c r="E114" s="99" t="e">
        <f>E15+E24+E33+E34+E35+#REF!+E36+E37+E38+E40+E41+E42+E46+E47+E48+E49+E50+E66+E80+E85+E96+E99+E102+E107+E113</f>
        <v>#REF!</v>
      </c>
      <c r="F114" s="99" t="e">
        <f>F15+F24+F33+F34+F35+#REF!+F36+F37+F38+F40+F41+F42+F46+F47+F48+F49+F50+F66+F80+F85+F96+F99+F102+F107+F113</f>
        <v>#REF!</v>
      </c>
      <c r="G114" s="99"/>
      <c r="H114" s="99"/>
      <c r="I114" s="15">
        <v>6144.6</v>
      </c>
      <c r="K114" s="16"/>
    </row>
    <row r="115" spans="1:11" s="62" customFormat="1" ht="20.25" hidden="1" thickBot="1" x14ac:dyDescent="0.25">
      <c r="A115" s="57" t="s">
        <v>106</v>
      </c>
      <c r="B115" s="58" t="s">
        <v>19</v>
      </c>
      <c r="C115" s="58" t="s">
        <v>107</v>
      </c>
      <c r="D115" s="59"/>
      <c r="E115" s="60" t="s">
        <v>107</v>
      </c>
      <c r="F115" s="61"/>
      <c r="G115" s="60" t="s">
        <v>107</v>
      </c>
      <c r="H115" s="61"/>
      <c r="K115" s="63"/>
    </row>
    <row r="116" spans="1:11" s="65" customFormat="1" x14ac:dyDescent="0.2">
      <c r="A116" s="64"/>
      <c r="D116" s="66"/>
      <c r="E116" s="66"/>
      <c r="F116" s="66"/>
      <c r="G116" s="66"/>
      <c r="H116" s="66"/>
      <c r="K116" s="67"/>
    </row>
    <row r="117" spans="1:11" s="72" customFormat="1" ht="18.75" x14ac:dyDescent="0.4">
      <c r="A117" s="68"/>
      <c r="B117" s="69"/>
      <c r="C117" s="70"/>
      <c r="D117" s="71"/>
      <c r="E117" s="71"/>
      <c r="F117" s="71"/>
      <c r="G117" s="71"/>
      <c r="H117" s="71"/>
      <c r="K117" s="73"/>
    </row>
    <row r="118" spans="1:11" s="72" customFormat="1" ht="18.75" hidden="1" x14ac:dyDescent="0.4">
      <c r="A118" s="68"/>
      <c r="B118" s="69"/>
      <c r="C118" s="70"/>
      <c r="D118" s="71"/>
      <c r="E118" s="71"/>
      <c r="F118" s="71"/>
      <c r="G118" s="71"/>
      <c r="H118" s="71"/>
      <c r="K118" s="73"/>
    </row>
    <row r="119" spans="1:11" s="72" customFormat="1" ht="18.75" hidden="1" x14ac:dyDescent="0.4">
      <c r="A119" s="68"/>
      <c r="B119" s="69"/>
      <c r="C119" s="70"/>
      <c r="D119" s="71"/>
      <c r="E119" s="71"/>
      <c r="F119" s="71"/>
      <c r="G119" s="71"/>
      <c r="H119" s="71"/>
      <c r="K119" s="73"/>
    </row>
    <row r="120" spans="1:11" s="72" customFormat="1" ht="19.5" thickBot="1" x14ac:dyDescent="0.45">
      <c r="A120" s="68"/>
      <c r="B120" s="69"/>
      <c r="C120" s="70"/>
      <c r="D120" s="71"/>
      <c r="E120" s="71"/>
      <c r="F120" s="71"/>
      <c r="G120" s="71"/>
      <c r="H120" s="71"/>
      <c r="K120" s="73"/>
    </row>
    <row r="121" spans="1:11" s="15" customFormat="1" ht="30" x14ac:dyDescent="0.2">
      <c r="A121" s="131" t="s">
        <v>108</v>
      </c>
      <c r="B121" s="132"/>
      <c r="C121" s="132">
        <f>F121*12</f>
        <v>0</v>
      </c>
      <c r="D121" s="133">
        <f>D122+D123+D124+D125+D126+D127+D128+D129+D130+D131+D132+D133+D134+D135+D136+D137+D138</f>
        <v>636705.43999999994</v>
      </c>
      <c r="E121" s="133">
        <f t="shared" ref="E121:H121" si="13">E122+E123+E124+E125+E126+E127+E128+E129+E130+E131+E132+E133+E134+E135+E136+E137+E138</f>
        <v>0</v>
      </c>
      <c r="F121" s="133">
        <f t="shared" si="13"/>
        <v>0</v>
      </c>
      <c r="G121" s="133">
        <f t="shared" si="13"/>
        <v>103.62</v>
      </c>
      <c r="H121" s="133">
        <f t="shared" si="13"/>
        <v>8.65</v>
      </c>
      <c r="I121" s="15">
        <v>6144.6</v>
      </c>
      <c r="K121" s="16"/>
    </row>
    <row r="122" spans="1:11" s="15" customFormat="1" ht="21" customHeight="1" x14ac:dyDescent="0.2">
      <c r="A122" s="134" t="s">
        <v>139</v>
      </c>
      <c r="B122" s="135"/>
      <c r="C122" s="135"/>
      <c r="D122" s="135">
        <v>135019.22</v>
      </c>
      <c r="E122" s="135"/>
      <c r="F122" s="135"/>
      <c r="G122" s="135">
        <f>D122/I122</f>
        <v>21.97</v>
      </c>
      <c r="H122" s="135">
        <f>G122/12</f>
        <v>1.83</v>
      </c>
      <c r="I122" s="15">
        <v>6144.6</v>
      </c>
      <c r="K122" s="16"/>
    </row>
    <row r="123" spans="1:11" s="23" customFormat="1" ht="18.75" customHeight="1" x14ac:dyDescent="0.2">
      <c r="A123" s="140" t="s">
        <v>141</v>
      </c>
      <c r="B123" s="135"/>
      <c r="C123" s="135"/>
      <c r="D123" s="135">
        <v>3755.03</v>
      </c>
      <c r="E123" s="135"/>
      <c r="F123" s="135"/>
      <c r="G123" s="135">
        <f>D123/I123</f>
        <v>0.61</v>
      </c>
      <c r="H123" s="135">
        <f>G123/12</f>
        <v>0.05</v>
      </c>
      <c r="I123" s="15">
        <v>6144.6</v>
      </c>
      <c r="J123" s="15"/>
      <c r="K123" s="16"/>
    </row>
    <row r="124" spans="1:11" s="23" customFormat="1" ht="20.25" customHeight="1" x14ac:dyDescent="0.2">
      <c r="A124" s="136" t="s">
        <v>125</v>
      </c>
      <c r="B124" s="76"/>
      <c r="C124" s="76"/>
      <c r="D124" s="147">
        <v>19558.849999999999</v>
      </c>
      <c r="E124" s="76"/>
      <c r="F124" s="76"/>
      <c r="G124" s="137">
        <f t="shared" ref="G124:G138" si="14">D124/I124</f>
        <v>3.18</v>
      </c>
      <c r="H124" s="138">
        <f t="shared" ref="H124:H138" si="15">G124/12</f>
        <v>0.27</v>
      </c>
      <c r="I124" s="15">
        <v>6144.6</v>
      </c>
      <c r="J124" s="15"/>
      <c r="K124" s="16"/>
    </row>
    <row r="125" spans="1:11" s="23" customFormat="1" ht="21" customHeight="1" x14ac:dyDescent="0.2">
      <c r="A125" s="136" t="s">
        <v>140</v>
      </c>
      <c r="B125" s="76"/>
      <c r="C125" s="76"/>
      <c r="D125" s="129">
        <v>4336.9799999999996</v>
      </c>
      <c r="E125" s="76"/>
      <c r="F125" s="139"/>
      <c r="G125" s="137">
        <f t="shared" si="14"/>
        <v>0.71</v>
      </c>
      <c r="H125" s="138">
        <f t="shared" si="15"/>
        <v>0.06</v>
      </c>
      <c r="I125" s="15">
        <v>6144.6</v>
      </c>
      <c r="J125" s="15"/>
      <c r="K125" s="16"/>
    </row>
    <row r="126" spans="1:11" s="23" customFormat="1" ht="21" customHeight="1" x14ac:dyDescent="0.2">
      <c r="A126" s="136" t="s">
        <v>142</v>
      </c>
      <c r="B126" s="76"/>
      <c r="C126" s="76"/>
      <c r="D126" s="129">
        <v>149645.32</v>
      </c>
      <c r="E126" s="76"/>
      <c r="F126" s="139"/>
      <c r="G126" s="137">
        <f t="shared" si="14"/>
        <v>24.35</v>
      </c>
      <c r="H126" s="138">
        <f t="shared" si="15"/>
        <v>2.0299999999999998</v>
      </c>
      <c r="I126" s="15">
        <v>6144.6</v>
      </c>
      <c r="J126" s="15"/>
      <c r="K126" s="16"/>
    </row>
    <row r="127" spans="1:11" s="23" customFormat="1" ht="21" customHeight="1" x14ac:dyDescent="0.2">
      <c r="A127" s="136" t="s">
        <v>143</v>
      </c>
      <c r="B127" s="76"/>
      <c r="C127" s="76"/>
      <c r="D127" s="129">
        <v>7474.76</v>
      </c>
      <c r="E127" s="76"/>
      <c r="F127" s="139"/>
      <c r="G127" s="137">
        <f t="shared" si="14"/>
        <v>1.22</v>
      </c>
      <c r="H127" s="138">
        <f t="shared" si="15"/>
        <v>0.1</v>
      </c>
      <c r="I127" s="15">
        <v>6144.6</v>
      </c>
      <c r="J127" s="15"/>
      <c r="K127" s="16"/>
    </row>
    <row r="128" spans="1:11" s="23" customFormat="1" ht="18.75" customHeight="1" x14ac:dyDescent="0.2">
      <c r="A128" s="136" t="s">
        <v>144</v>
      </c>
      <c r="B128" s="76"/>
      <c r="C128" s="76"/>
      <c r="D128" s="129">
        <v>0</v>
      </c>
      <c r="E128" s="76"/>
      <c r="F128" s="139"/>
      <c r="G128" s="137">
        <f t="shared" si="14"/>
        <v>0</v>
      </c>
      <c r="H128" s="138">
        <f t="shared" si="15"/>
        <v>0</v>
      </c>
      <c r="I128" s="15">
        <v>6144.6</v>
      </c>
      <c r="J128" s="15"/>
      <c r="K128" s="16"/>
    </row>
    <row r="129" spans="1:11" s="23" customFormat="1" ht="15" x14ac:dyDescent="0.2">
      <c r="A129" s="136" t="s">
        <v>145</v>
      </c>
      <c r="B129" s="76"/>
      <c r="C129" s="76"/>
      <c r="D129" s="129">
        <v>7608.51</v>
      </c>
      <c r="E129" s="76"/>
      <c r="F129" s="139"/>
      <c r="G129" s="137">
        <f t="shared" si="14"/>
        <v>1.24</v>
      </c>
      <c r="H129" s="138">
        <f t="shared" si="15"/>
        <v>0.1</v>
      </c>
      <c r="I129" s="15">
        <v>6144.6</v>
      </c>
      <c r="J129" s="15"/>
      <c r="K129" s="16"/>
    </row>
    <row r="130" spans="1:11" s="23" customFormat="1" ht="15" x14ac:dyDescent="0.2">
      <c r="A130" s="136" t="s">
        <v>148</v>
      </c>
      <c r="B130" s="76"/>
      <c r="C130" s="76"/>
      <c r="D130" s="129">
        <v>722.42</v>
      </c>
      <c r="E130" s="76"/>
      <c r="F130" s="139"/>
      <c r="G130" s="137">
        <f t="shared" si="14"/>
        <v>0.12</v>
      </c>
      <c r="H130" s="138">
        <f t="shared" si="15"/>
        <v>0.01</v>
      </c>
      <c r="I130" s="15">
        <v>6144.6</v>
      </c>
      <c r="J130" s="15"/>
      <c r="K130" s="16"/>
    </row>
    <row r="131" spans="1:11" s="23" customFormat="1" ht="15" x14ac:dyDescent="0.2">
      <c r="A131" s="136" t="s">
        <v>126</v>
      </c>
      <c r="B131" s="76"/>
      <c r="C131" s="76"/>
      <c r="D131" s="129">
        <v>34267.56</v>
      </c>
      <c r="E131" s="76"/>
      <c r="F131" s="139"/>
      <c r="G131" s="137">
        <f t="shared" si="14"/>
        <v>5.58</v>
      </c>
      <c r="H131" s="138">
        <f t="shared" si="15"/>
        <v>0.47</v>
      </c>
      <c r="I131" s="15">
        <v>6144.6</v>
      </c>
      <c r="J131" s="15"/>
      <c r="K131" s="16"/>
    </row>
    <row r="132" spans="1:11" s="23" customFormat="1" ht="15" x14ac:dyDescent="0.2">
      <c r="A132" s="136" t="s">
        <v>146</v>
      </c>
      <c r="B132" s="76"/>
      <c r="C132" s="76"/>
      <c r="D132" s="129">
        <v>6327.47</v>
      </c>
      <c r="E132" s="76"/>
      <c r="F132" s="139"/>
      <c r="G132" s="137">
        <f t="shared" si="14"/>
        <v>1.03</v>
      </c>
      <c r="H132" s="138">
        <f t="shared" si="15"/>
        <v>0.09</v>
      </c>
      <c r="I132" s="15">
        <v>6144.6</v>
      </c>
      <c r="J132" s="15"/>
      <c r="K132" s="16"/>
    </row>
    <row r="133" spans="1:11" s="23" customFormat="1" ht="15" x14ac:dyDescent="0.2">
      <c r="A133" s="136" t="s">
        <v>147</v>
      </c>
      <c r="B133" s="76"/>
      <c r="C133" s="76"/>
      <c r="D133" s="129">
        <v>6327.47</v>
      </c>
      <c r="E133" s="76"/>
      <c r="F133" s="139"/>
      <c r="G133" s="137">
        <f t="shared" si="14"/>
        <v>1.03</v>
      </c>
      <c r="H133" s="138">
        <f t="shared" si="15"/>
        <v>0.09</v>
      </c>
      <c r="I133" s="15">
        <v>6144.6</v>
      </c>
      <c r="J133" s="15"/>
      <c r="K133" s="16"/>
    </row>
    <row r="134" spans="1:11" s="23" customFormat="1" ht="15" x14ac:dyDescent="0.2">
      <c r="A134" s="136" t="s">
        <v>149</v>
      </c>
      <c r="B134" s="76"/>
      <c r="C134" s="76"/>
      <c r="D134" s="129">
        <v>21571.39</v>
      </c>
      <c r="E134" s="76"/>
      <c r="F134" s="139"/>
      <c r="G134" s="137">
        <f t="shared" si="14"/>
        <v>3.51</v>
      </c>
      <c r="H134" s="138">
        <f t="shared" si="15"/>
        <v>0.28999999999999998</v>
      </c>
      <c r="I134" s="15">
        <v>6144.6</v>
      </c>
      <c r="J134" s="15"/>
      <c r="K134" s="16"/>
    </row>
    <row r="135" spans="1:11" s="23" customFormat="1" ht="15" x14ac:dyDescent="0.2">
      <c r="A135" s="136" t="s">
        <v>150</v>
      </c>
      <c r="B135" s="76"/>
      <c r="C135" s="76"/>
      <c r="D135" s="128">
        <v>81749.77</v>
      </c>
      <c r="E135" s="76"/>
      <c r="F135" s="139"/>
      <c r="G135" s="137">
        <f t="shared" si="14"/>
        <v>13.3</v>
      </c>
      <c r="H135" s="138">
        <f t="shared" si="15"/>
        <v>1.1100000000000001</v>
      </c>
      <c r="I135" s="15">
        <v>6144.6</v>
      </c>
      <c r="J135" s="15"/>
      <c r="K135" s="16"/>
    </row>
    <row r="136" spans="1:11" s="23" customFormat="1" ht="15" x14ac:dyDescent="0.2">
      <c r="A136" s="136" t="s">
        <v>109</v>
      </c>
      <c r="B136" s="76"/>
      <c r="C136" s="76"/>
      <c r="D136" s="128">
        <v>132356.35999999999</v>
      </c>
      <c r="E136" s="76"/>
      <c r="F136" s="139"/>
      <c r="G136" s="137">
        <f t="shared" si="14"/>
        <v>21.54</v>
      </c>
      <c r="H136" s="138">
        <f t="shared" si="15"/>
        <v>1.8</v>
      </c>
      <c r="I136" s="15">
        <v>6144.6</v>
      </c>
      <c r="J136" s="15"/>
      <c r="K136" s="16"/>
    </row>
    <row r="137" spans="1:11" s="23" customFormat="1" ht="15" x14ac:dyDescent="0.2">
      <c r="A137" s="136" t="s">
        <v>129</v>
      </c>
      <c r="B137" s="76"/>
      <c r="C137" s="76"/>
      <c r="D137" s="128">
        <v>9438.19</v>
      </c>
      <c r="E137" s="76"/>
      <c r="F137" s="139"/>
      <c r="G137" s="137">
        <f t="shared" si="14"/>
        <v>1.54</v>
      </c>
      <c r="H137" s="138">
        <f t="shared" si="15"/>
        <v>0.13</v>
      </c>
      <c r="I137" s="15">
        <v>6144.6</v>
      </c>
      <c r="J137" s="15"/>
      <c r="K137" s="16"/>
    </row>
    <row r="138" spans="1:11" s="23" customFormat="1" ht="15.75" thickBot="1" x14ac:dyDescent="0.25">
      <c r="A138" s="141" t="s">
        <v>127</v>
      </c>
      <c r="B138" s="142"/>
      <c r="C138" s="142"/>
      <c r="D138" s="143">
        <v>16546.14</v>
      </c>
      <c r="E138" s="142"/>
      <c r="F138" s="144"/>
      <c r="G138" s="145">
        <f t="shared" si="14"/>
        <v>2.69</v>
      </c>
      <c r="H138" s="146">
        <f t="shared" si="15"/>
        <v>0.22</v>
      </c>
      <c r="I138" s="15">
        <v>6144.6</v>
      </c>
      <c r="J138" s="15"/>
      <c r="K138" s="16"/>
    </row>
    <row r="139" spans="1:11" s="23" customFormat="1" ht="15" hidden="1" x14ac:dyDescent="0.2">
      <c r="A139" s="120"/>
      <c r="B139" s="52"/>
      <c r="C139" s="51"/>
      <c r="D139" s="96"/>
      <c r="E139" s="52"/>
      <c r="F139" s="97"/>
      <c r="G139" s="52"/>
      <c r="H139" s="52"/>
      <c r="I139" s="15"/>
      <c r="J139" s="15"/>
      <c r="K139" s="16"/>
    </row>
    <row r="140" spans="1:11" s="23" customFormat="1" ht="15" hidden="1" x14ac:dyDescent="0.2">
      <c r="A140" s="46"/>
      <c r="B140" s="47"/>
      <c r="C140" s="47"/>
      <c r="D140" s="77"/>
      <c r="E140" s="47"/>
      <c r="F140" s="78"/>
      <c r="G140" s="47"/>
      <c r="H140" s="47"/>
      <c r="I140" s="15">
        <v>6083.3</v>
      </c>
      <c r="J140" s="15"/>
      <c r="K140" s="16"/>
    </row>
    <row r="141" spans="1:11" s="23" customFormat="1" ht="15" hidden="1" x14ac:dyDescent="0.2">
      <c r="A141" s="46"/>
      <c r="B141" s="47"/>
      <c r="C141" s="47"/>
      <c r="D141" s="77"/>
      <c r="E141" s="47"/>
      <c r="F141" s="78"/>
      <c r="G141" s="47"/>
      <c r="H141" s="47"/>
      <c r="I141" s="15">
        <v>6083.3</v>
      </c>
      <c r="J141" s="15"/>
      <c r="K141" s="16"/>
    </row>
    <row r="142" spans="1:11" s="23" customFormat="1" ht="15" hidden="1" x14ac:dyDescent="0.2">
      <c r="A142" s="46"/>
      <c r="B142" s="47"/>
      <c r="C142" s="47"/>
      <c r="D142" s="77"/>
      <c r="E142" s="47"/>
      <c r="F142" s="78"/>
      <c r="G142" s="47"/>
      <c r="H142" s="47"/>
      <c r="I142" s="15">
        <v>6083.3</v>
      </c>
      <c r="J142" s="15"/>
      <c r="K142" s="16"/>
    </row>
    <row r="143" spans="1:11" s="23" customFormat="1" ht="15" hidden="1" x14ac:dyDescent="0.2">
      <c r="A143" s="46"/>
      <c r="B143" s="47"/>
      <c r="C143" s="47"/>
      <c r="D143" s="77"/>
      <c r="E143" s="47"/>
      <c r="F143" s="78"/>
      <c r="G143" s="47"/>
      <c r="H143" s="47"/>
      <c r="I143" s="15">
        <v>6083.3</v>
      </c>
      <c r="J143" s="15"/>
      <c r="K143" s="16"/>
    </row>
    <row r="144" spans="1:11" s="23" customFormat="1" ht="15" hidden="1" x14ac:dyDescent="0.2">
      <c r="A144" s="46"/>
      <c r="B144" s="47"/>
      <c r="C144" s="47"/>
      <c r="D144" s="77"/>
      <c r="E144" s="47"/>
      <c r="F144" s="78"/>
      <c r="G144" s="47"/>
      <c r="H144" s="47"/>
      <c r="I144" s="15">
        <v>6083.3</v>
      </c>
      <c r="J144" s="15"/>
      <c r="K144" s="16"/>
    </row>
    <row r="145" spans="1:11" s="23" customFormat="1" ht="15" hidden="1" x14ac:dyDescent="0.2">
      <c r="A145" s="46"/>
      <c r="B145" s="47"/>
      <c r="C145" s="47"/>
      <c r="D145" s="77"/>
      <c r="E145" s="47"/>
      <c r="F145" s="78"/>
      <c r="G145" s="47"/>
      <c r="H145" s="47"/>
      <c r="I145" s="15">
        <v>6083.3</v>
      </c>
      <c r="J145" s="15"/>
      <c r="K145" s="16"/>
    </row>
    <row r="146" spans="1:11" s="23" customFormat="1" ht="15" hidden="1" x14ac:dyDescent="0.2">
      <c r="A146" s="46"/>
      <c r="B146" s="47"/>
      <c r="C146" s="47"/>
      <c r="D146" s="77"/>
      <c r="E146" s="47"/>
      <c r="F146" s="78"/>
      <c r="G146" s="47"/>
      <c r="H146" s="47"/>
      <c r="I146" s="15">
        <v>6083.3</v>
      </c>
      <c r="J146" s="15"/>
      <c r="K146" s="16"/>
    </row>
    <row r="147" spans="1:11" s="23" customFormat="1" ht="15" hidden="1" x14ac:dyDescent="0.2">
      <c r="A147" s="46"/>
      <c r="B147" s="47"/>
      <c r="C147" s="47"/>
      <c r="D147" s="77"/>
      <c r="E147" s="47"/>
      <c r="F147" s="78"/>
      <c r="G147" s="47"/>
      <c r="H147" s="47"/>
      <c r="I147" s="15">
        <v>6083.3</v>
      </c>
      <c r="J147" s="15"/>
      <c r="K147" s="16"/>
    </row>
    <row r="148" spans="1:11" s="72" customFormat="1" ht="18.75" x14ac:dyDescent="0.4">
      <c r="A148" s="68"/>
      <c r="B148" s="69"/>
      <c r="C148" s="70"/>
      <c r="D148" s="70"/>
      <c r="E148" s="70"/>
      <c r="F148" s="70"/>
      <c r="G148" s="70"/>
      <c r="H148" s="70"/>
      <c r="K148" s="73"/>
    </row>
    <row r="149" spans="1:11" s="72" customFormat="1" ht="18.75" x14ac:dyDescent="0.4">
      <c r="A149" s="68"/>
      <c r="B149" s="69"/>
      <c r="C149" s="70"/>
      <c r="D149" s="70"/>
      <c r="E149" s="70"/>
      <c r="F149" s="70"/>
      <c r="G149" s="70"/>
      <c r="H149" s="70"/>
      <c r="K149" s="73"/>
    </row>
    <row r="150" spans="1:11" s="72" customFormat="1" ht="19.5" thickBot="1" x14ac:dyDescent="0.45">
      <c r="A150" s="68"/>
      <c r="B150" s="69"/>
      <c r="C150" s="70"/>
      <c r="D150" s="70"/>
      <c r="E150" s="70"/>
      <c r="F150" s="70"/>
      <c r="G150" s="70"/>
      <c r="H150" s="70"/>
      <c r="K150" s="73"/>
    </row>
    <row r="151" spans="1:11" s="72" customFormat="1" ht="19.5" thickBot="1" x14ac:dyDescent="0.45">
      <c r="A151" s="56" t="s">
        <v>111</v>
      </c>
      <c r="B151" s="79"/>
      <c r="C151" s="80"/>
      <c r="D151" s="80">
        <f>D114+D121</f>
        <v>2144586.29</v>
      </c>
      <c r="E151" s="80" t="e">
        <f>E114+E121</f>
        <v>#REF!</v>
      </c>
      <c r="F151" s="80" t="e">
        <f>F114+F121</f>
        <v>#REF!</v>
      </c>
      <c r="G151" s="80">
        <f>G114+G121</f>
        <v>103.62</v>
      </c>
      <c r="H151" s="80">
        <f>H114+H121</f>
        <v>8.65</v>
      </c>
      <c r="K151" s="73"/>
    </row>
    <row r="152" spans="1:11" s="72" customFormat="1" ht="18.75" x14ac:dyDescent="0.4">
      <c r="A152" s="68"/>
      <c r="B152" s="69"/>
      <c r="C152" s="70"/>
      <c r="D152" s="70"/>
      <c r="E152" s="70"/>
      <c r="F152" s="70"/>
      <c r="G152" s="70"/>
      <c r="H152" s="70"/>
      <c r="K152" s="73"/>
    </row>
    <row r="153" spans="1:11" s="72" customFormat="1" ht="18.75" x14ac:dyDescent="0.4">
      <c r="A153" s="68"/>
      <c r="B153" s="69"/>
      <c r="C153" s="70"/>
      <c r="D153" s="70"/>
      <c r="E153" s="70"/>
      <c r="F153" s="70"/>
      <c r="G153" s="70"/>
      <c r="H153" s="70"/>
      <c r="K153" s="73"/>
    </row>
    <row r="154" spans="1:11" s="62" customFormat="1" ht="19.5" x14ac:dyDescent="0.2">
      <c r="A154" s="81"/>
      <c r="B154" s="82"/>
      <c r="C154" s="82"/>
      <c r="D154" s="82"/>
      <c r="E154" s="82"/>
      <c r="F154" s="82"/>
      <c r="G154" s="82"/>
      <c r="H154" s="82"/>
      <c r="K154" s="63"/>
    </row>
    <row r="155" spans="1:11" s="65" customFormat="1" ht="14.25" x14ac:dyDescent="0.2">
      <c r="A155" s="154" t="s">
        <v>112</v>
      </c>
      <c r="B155" s="154"/>
      <c r="C155" s="154"/>
      <c r="D155" s="154"/>
      <c r="E155" s="154"/>
      <c r="F155" s="154"/>
      <c r="K155" s="67"/>
    </row>
    <row r="156" spans="1:11" s="65" customFormat="1" x14ac:dyDescent="0.2">
      <c r="K156" s="67"/>
    </row>
    <row r="157" spans="1:11" s="65" customFormat="1" x14ac:dyDescent="0.2">
      <c r="A157" s="64" t="s">
        <v>113</v>
      </c>
      <c r="K157" s="67"/>
    </row>
    <row r="158" spans="1:11" s="65" customFormat="1" x14ac:dyDescent="0.2">
      <c r="K158" s="67"/>
    </row>
    <row r="159" spans="1:11" s="65" customFormat="1" x14ac:dyDescent="0.2">
      <c r="K159" s="67"/>
    </row>
    <row r="160" spans="1:11" s="65" customFormat="1" x14ac:dyDescent="0.2">
      <c r="K160" s="67"/>
    </row>
    <row r="161" spans="11:11" s="65" customFormat="1" x14ac:dyDescent="0.2">
      <c r="K161" s="67"/>
    </row>
    <row r="162" spans="11:11" s="65" customFormat="1" x14ac:dyDescent="0.2">
      <c r="K162" s="67"/>
    </row>
    <row r="163" spans="11:11" s="65" customFormat="1" x14ac:dyDescent="0.2">
      <c r="K163" s="67"/>
    </row>
    <row r="164" spans="11:11" s="65" customFormat="1" x14ac:dyDescent="0.2">
      <c r="K164" s="67"/>
    </row>
    <row r="165" spans="11:11" s="65" customFormat="1" x14ac:dyDescent="0.2">
      <c r="K165" s="67"/>
    </row>
    <row r="166" spans="11:11" s="65" customFormat="1" x14ac:dyDescent="0.2">
      <c r="K166" s="67"/>
    </row>
    <row r="167" spans="11:11" s="65" customFormat="1" x14ac:dyDescent="0.2">
      <c r="K167" s="67"/>
    </row>
    <row r="168" spans="11:11" s="65" customFormat="1" x14ac:dyDescent="0.2">
      <c r="K168" s="67"/>
    </row>
    <row r="169" spans="11:11" s="65" customFormat="1" x14ac:dyDescent="0.2">
      <c r="K169" s="67"/>
    </row>
    <row r="170" spans="11:11" s="65" customFormat="1" x14ac:dyDescent="0.2">
      <c r="K170" s="67"/>
    </row>
    <row r="171" spans="11:11" s="65" customFormat="1" x14ac:dyDescent="0.2">
      <c r="K171" s="67"/>
    </row>
    <row r="172" spans="11:11" s="65" customFormat="1" x14ac:dyDescent="0.2">
      <c r="K172" s="67"/>
    </row>
    <row r="173" spans="11:11" s="65" customFormat="1" x14ac:dyDescent="0.2">
      <c r="K173" s="67"/>
    </row>
    <row r="174" spans="11:11" s="65" customFormat="1" x14ac:dyDescent="0.2">
      <c r="K174" s="67"/>
    </row>
    <row r="175" spans="11:11" s="65" customFormat="1" x14ac:dyDescent="0.2">
      <c r="K175" s="67"/>
    </row>
  </sheetData>
  <mergeCells count="13">
    <mergeCell ref="A155:F155"/>
    <mergeCell ref="A1:H1"/>
    <mergeCell ref="B2:H2"/>
    <mergeCell ref="B3:H3"/>
    <mergeCell ref="B4:H4"/>
    <mergeCell ref="A5:H5"/>
    <mergeCell ref="A7:H7"/>
    <mergeCell ref="A8:H8"/>
    <mergeCell ref="A9:H9"/>
    <mergeCell ref="A10:H10"/>
    <mergeCell ref="A11:H11"/>
    <mergeCell ref="A14:H14"/>
    <mergeCell ref="A6:H6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opLeftCell="A96" zoomScale="75" workbookViewId="0">
      <selection activeCell="N148" sqref="N148"/>
    </sheetView>
  </sheetViews>
  <sheetFormatPr defaultRowHeight="12.75" x14ac:dyDescent="0.2"/>
  <cols>
    <col min="1" max="1" width="74.7109375" style="1" customWidth="1"/>
    <col min="2" max="2" width="19.140625" style="1" customWidth="1"/>
    <col min="3" max="3" width="13.85546875" style="1" hidden="1" customWidth="1"/>
    <col min="4" max="4" width="16.42578125" style="1" customWidth="1"/>
    <col min="5" max="5" width="13.85546875" style="1" hidden="1" customWidth="1"/>
    <col min="6" max="6" width="20.85546875" style="1" hidden="1" customWidth="1"/>
    <col min="7" max="7" width="13.85546875" style="1" customWidth="1"/>
    <col min="8" max="8" width="20.85546875" style="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2" ht="16.5" customHeight="1" x14ac:dyDescent="0.2">
      <c r="A1" s="155" t="s">
        <v>116</v>
      </c>
      <c r="B1" s="156"/>
      <c r="C1" s="156"/>
      <c r="D1" s="156"/>
      <c r="E1" s="156"/>
      <c r="F1" s="156"/>
      <c r="G1" s="156"/>
      <c r="H1" s="156"/>
    </row>
    <row r="2" spans="1:12" ht="21.75" customHeight="1" x14ac:dyDescent="0.3">
      <c r="A2" s="3" t="s">
        <v>130</v>
      </c>
      <c r="B2" s="157" t="s">
        <v>0</v>
      </c>
      <c r="C2" s="157"/>
      <c r="D2" s="157"/>
      <c r="E2" s="157"/>
      <c r="F2" s="157"/>
      <c r="G2" s="156"/>
      <c r="H2" s="156"/>
    </row>
    <row r="3" spans="1:12" ht="14.25" customHeight="1" x14ac:dyDescent="0.3">
      <c r="B3" s="157"/>
      <c r="C3" s="157"/>
      <c r="D3" s="157"/>
      <c r="E3" s="157"/>
      <c r="F3" s="157"/>
      <c r="G3" s="156"/>
      <c r="H3" s="156"/>
    </row>
    <row r="4" spans="1:12" ht="14.25" customHeight="1" x14ac:dyDescent="0.3">
      <c r="B4" s="157" t="s">
        <v>117</v>
      </c>
      <c r="C4" s="157"/>
      <c r="D4" s="157"/>
      <c r="E4" s="157"/>
      <c r="F4" s="157"/>
      <c r="G4" s="156"/>
      <c r="H4" s="156"/>
    </row>
    <row r="5" spans="1:12" s="4" customFormat="1" ht="39.75" customHeight="1" x14ac:dyDescent="0.25">
      <c r="A5" s="158"/>
      <c r="B5" s="159"/>
      <c r="C5" s="159"/>
      <c r="D5" s="159"/>
      <c r="E5" s="159"/>
      <c r="F5" s="159"/>
      <c r="G5" s="159"/>
      <c r="H5" s="159"/>
    </row>
    <row r="6" spans="1:12" s="4" customFormat="1" ht="25.5" customHeight="1" x14ac:dyDescent="0.25">
      <c r="A6" s="158" t="s">
        <v>134</v>
      </c>
      <c r="B6" s="158"/>
      <c r="C6" s="158"/>
      <c r="D6" s="158"/>
      <c r="E6" s="158"/>
      <c r="F6" s="158"/>
      <c r="G6" s="158"/>
      <c r="H6" s="158"/>
    </row>
    <row r="7" spans="1:12" s="4" customFormat="1" ht="24.75" customHeight="1" x14ac:dyDescent="0.2">
      <c r="A7" s="160" t="s">
        <v>131</v>
      </c>
      <c r="B7" s="161"/>
      <c r="C7" s="161"/>
      <c r="D7" s="161"/>
      <c r="E7" s="161"/>
      <c r="F7" s="161"/>
      <c r="G7" s="161"/>
      <c r="H7" s="161"/>
    </row>
    <row r="8" spans="1:12" s="5" customFormat="1" ht="22.5" customHeight="1" x14ac:dyDescent="0.4">
      <c r="A8" s="162" t="s">
        <v>1</v>
      </c>
      <c r="B8" s="162"/>
      <c r="C8" s="162"/>
      <c r="D8" s="162"/>
      <c r="E8" s="163"/>
      <c r="F8" s="163"/>
      <c r="G8" s="163"/>
      <c r="H8" s="163"/>
      <c r="K8" s="6"/>
    </row>
    <row r="9" spans="1:12" s="7" customFormat="1" ht="18.75" customHeight="1" x14ac:dyDescent="0.4">
      <c r="A9" s="162" t="s">
        <v>133</v>
      </c>
      <c r="B9" s="162"/>
      <c r="C9" s="162"/>
      <c r="D9" s="162"/>
      <c r="E9" s="163"/>
      <c r="F9" s="163"/>
      <c r="G9" s="163"/>
      <c r="H9" s="163"/>
      <c r="K9" s="8"/>
    </row>
    <row r="10" spans="1:12" s="9" customFormat="1" ht="17.25" customHeight="1" x14ac:dyDescent="0.2">
      <c r="A10" s="164" t="s">
        <v>2</v>
      </c>
      <c r="B10" s="164"/>
      <c r="C10" s="164"/>
      <c r="D10" s="164"/>
      <c r="E10" s="165"/>
      <c r="F10" s="165"/>
      <c r="G10" s="165"/>
      <c r="H10" s="165"/>
      <c r="K10" s="10"/>
    </row>
    <row r="11" spans="1:12" s="7" customFormat="1" ht="30" customHeight="1" thickBot="1" x14ac:dyDescent="0.25">
      <c r="A11" s="166" t="s">
        <v>3</v>
      </c>
      <c r="B11" s="166"/>
      <c r="C11" s="166"/>
      <c r="D11" s="166"/>
      <c r="E11" s="167"/>
      <c r="F11" s="167"/>
      <c r="G11" s="167"/>
      <c r="H11" s="167"/>
      <c r="K11" s="8"/>
    </row>
    <row r="12" spans="1:12" s="15" customFormat="1" ht="139.5" customHeight="1" thickBot="1" x14ac:dyDescent="0.25">
      <c r="A12" s="11" t="s">
        <v>4</v>
      </c>
      <c r="B12" s="12" t="s">
        <v>5</v>
      </c>
      <c r="C12" s="13" t="s">
        <v>6</v>
      </c>
      <c r="D12" s="13" t="s">
        <v>7</v>
      </c>
      <c r="E12" s="13" t="s">
        <v>6</v>
      </c>
      <c r="F12" s="14" t="s">
        <v>8</v>
      </c>
      <c r="G12" s="13" t="s">
        <v>6</v>
      </c>
      <c r="H12" s="14" t="s">
        <v>8</v>
      </c>
      <c r="K12" s="16"/>
      <c r="L12" s="15">
        <f>6144.6+125.5+302.3+147.2</f>
        <v>6719.6</v>
      </c>
    </row>
    <row r="13" spans="1:12" s="23" customFormat="1" x14ac:dyDescent="0.2">
      <c r="A13" s="17"/>
      <c r="B13" s="18"/>
      <c r="C13" s="18">
        <v>3</v>
      </c>
      <c r="D13" s="19"/>
      <c r="E13" s="18">
        <v>3</v>
      </c>
      <c r="F13" s="20">
        <v>4</v>
      </c>
      <c r="G13" s="21"/>
      <c r="H13" s="22"/>
      <c r="K13" s="24"/>
    </row>
    <row r="14" spans="1:12" s="23" customFormat="1" ht="49.5" customHeight="1" x14ac:dyDescent="0.2">
      <c r="A14" s="168" t="s">
        <v>9</v>
      </c>
      <c r="B14" s="169"/>
      <c r="C14" s="169"/>
      <c r="D14" s="169"/>
      <c r="E14" s="169"/>
      <c r="F14" s="169"/>
      <c r="G14" s="170"/>
      <c r="H14" s="171"/>
      <c r="K14" s="24"/>
    </row>
    <row r="15" spans="1:12" s="15" customFormat="1" ht="15" x14ac:dyDescent="0.2">
      <c r="A15" s="25" t="s">
        <v>10</v>
      </c>
      <c r="B15" s="26" t="s">
        <v>11</v>
      </c>
      <c r="C15" s="27">
        <f>F15*12</f>
        <v>0</v>
      </c>
      <c r="D15" s="28">
        <f>G15*I15</f>
        <v>237873.84</v>
      </c>
      <c r="E15" s="29">
        <f>H15*12</f>
        <v>35.4</v>
      </c>
      <c r="F15" s="30"/>
      <c r="G15" s="29">
        <f>12*H15</f>
        <v>35.4</v>
      </c>
      <c r="H15" s="30">
        <f>H20+H23</f>
        <v>2.95</v>
      </c>
      <c r="I15" s="15">
        <v>6719.6</v>
      </c>
      <c r="J15" s="15">
        <f>1.07</f>
        <v>1.07</v>
      </c>
      <c r="K15" s="16">
        <v>2.2400000000000002</v>
      </c>
    </row>
    <row r="16" spans="1:12" s="36" customFormat="1" ht="30" customHeight="1" x14ac:dyDescent="0.2">
      <c r="A16" s="31" t="s">
        <v>12</v>
      </c>
      <c r="B16" s="32" t="s">
        <v>13</v>
      </c>
      <c r="C16" s="32"/>
      <c r="D16" s="33"/>
      <c r="E16" s="34"/>
      <c r="F16" s="35"/>
      <c r="G16" s="34"/>
      <c r="H16" s="35"/>
      <c r="K16" s="37"/>
    </row>
    <row r="17" spans="1:11" s="36" customFormat="1" x14ac:dyDescent="0.2">
      <c r="A17" s="31" t="s">
        <v>14</v>
      </c>
      <c r="B17" s="32" t="s">
        <v>13</v>
      </c>
      <c r="C17" s="32"/>
      <c r="D17" s="33"/>
      <c r="E17" s="34"/>
      <c r="F17" s="35"/>
      <c r="G17" s="34"/>
      <c r="H17" s="35"/>
      <c r="K17" s="37"/>
    </row>
    <row r="18" spans="1:11" s="36" customFormat="1" x14ac:dyDescent="0.2">
      <c r="A18" s="31" t="s">
        <v>15</v>
      </c>
      <c r="B18" s="32" t="s">
        <v>16</v>
      </c>
      <c r="C18" s="32"/>
      <c r="D18" s="33"/>
      <c r="E18" s="34"/>
      <c r="F18" s="35"/>
      <c r="G18" s="34"/>
      <c r="H18" s="35"/>
      <c r="K18" s="37"/>
    </row>
    <row r="19" spans="1:11" s="36" customFormat="1" x14ac:dyDescent="0.2">
      <c r="A19" s="31" t="s">
        <v>17</v>
      </c>
      <c r="B19" s="32" t="s">
        <v>13</v>
      </c>
      <c r="C19" s="32"/>
      <c r="D19" s="33"/>
      <c r="E19" s="34"/>
      <c r="F19" s="35"/>
      <c r="G19" s="34"/>
      <c r="H19" s="35"/>
      <c r="K19" s="37"/>
    </row>
    <row r="20" spans="1:11" s="36" customFormat="1" ht="15" x14ac:dyDescent="0.2">
      <c r="A20" s="25" t="s">
        <v>118</v>
      </c>
      <c r="B20" s="34"/>
      <c r="C20" s="108"/>
      <c r="D20" s="109"/>
      <c r="E20" s="108"/>
      <c r="F20" s="110"/>
      <c r="G20" s="108"/>
      <c r="H20" s="121">
        <v>2.83</v>
      </c>
      <c r="K20" s="37"/>
    </row>
    <row r="21" spans="1:11" s="36" customFormat="1" ht="15" x14ac:dyDescent="0.2">
      <c r="A21" s="31" t="s">
        <v>119</v>
      </c>
      <c r="B21" s="34" t="s">
        <v>13</v>
      </c>
      <c r="C21" s="108"/>
      <c r="D21" s="109"/>
      <c r="E21" s="108"/>
      <c r="F21" s="110"/>
      <c r="G21" s="108"/>
      <c r="H21" s="122">
        <v>0.12</v>
      </c>
      <c r="K21" s="37"/>
    </row>
    <row r="22" spans="1:11" s="36" customFormat="1" ht="15" x14ac:dyDescent="0.2">
      <c r="A22" s="31" t="s">
        <v>132</v>
      </c>
      <c r="B22" s="34" t="s">
        <v>13</v>
      </c>
      <c r="C22" s="108"/>
      <c r="D22" s="109"/>
      <c r="E22" s="108"/>
      <c r="F22" s="110"/>
      <c r="G22" s="108"/>
      <c r="H22" s="122">
        <v>0</v>
      </c>
      <c r="K22" s="37"/>
    </row>
    <row r="23" spans="1:11" s="36" customFormat="1" ht="15" x14ac:dyDescent="0.2">
      <c r="A23" s="25" t="s">
        <v>118</v>
      </c>
      <c r="B23" s="34"/>
      <c r="C23" s="108"/>
      <c r="D23" s="109"/>
      <c r="E23" s="108"/>
      <c r="F23" s="110"/>
      <c r="G23" s="108"/>
      <c r="H23" s="121">
        <f>H21+H22</f>
        <v>0.12</v>
      </c>
      <c r="K23" s="37"/>
    </row>
    <row r="24" spans="1:11" s="15" customFormat="1" ht="30" x14ac:dyDescent="0.2">
      <c r="A24" s="25" t="s">
        <v>18</v>
      </c>
      <c r="B24" s="27" t="s">
        <v>19</v>
      </c>
      <c r="C24" s="27">
        <f>F24*12</f>
        <v>0</v>
      </c>
      <c r="D24" s="28">
        <f>G24*I24</f>
        <v>106178.69</v>
      </c>
      <c r="E24" s="29">
        <f>H24*12</f>
        <v>17.28</v>
      </c>
      <c r="F24" s="30"/>
      <c r="G24" s="29">
        <f>12*H24</f>
        <v>17.28</v>
      </c>
      <c r="H24" s="123">
        <v>1.44</v>
      </c>
      <c r="I24" s="15">
        <v>6144.6</v>
      </c>
      <c r="J24" s="15">
        <v>1.07</v>
      </c>
      <c r="K24" s="16">
        <v>1.96</v>
      </c>
    </row>
    <row r="25" spans="1:11" s="36" customFormat="1" x14ac:dyDescent="0.2">
      <c r="A25" s="31" t="s">
        <v>20</v>
      </c>
      <c r="B25" s="32" t="s">
        <v>19</v>
      </c>
      <c r="C25" s="32"/>
      <c r="D25" s="33"/>
      <c r="E25" s="34"/>
      <c r="F25" s="35"/>
      <c r="G25" s="34"/>
      <c r="H25" s="35"/>
      <c r="K25" s="37"/>
    </row>
    <row r="26" spans="1:11" s="36" customFormat="1" x14ac:dyDescent="0.2">
      <c r="A26" s="31" t="s">
        <v>21</v>
      </c>
      <c r="B26" s="32" t="s">
        <v>19</v>
      </c>
      <c r="C26" s="32"/>
      <c r="D26" s="33"/>
      <c r="E26" s="34"/>
      <c r="F26" s="35"/>
      <c r="G26" s="34"/>
      <c r="H26" s="35"/>
      <c r="K26" s="37"/>
    </row>
    <row r="27" spans="1:11" s="36" customFormat="1" x14ac:dyDescent="0.2">
      <c r="A27" s="31" t="s">
        <v>22</v>
      </c>
      <c r="B27" s="32" t="s">
        <v>23</v>
      </c>
      <c r="C27" s="32"/>
      <c r="D27" s="33"/>
      <c r="E27" s="34"/>
      <c r="F27" s="35"/>
      <c r="G27" s="34"/>
      <c r="H27" s="35"/>
      <c r="K27" s="37"/>
    </row>
    <row r="28" spans="1:11" s="36" customFormat="1" x14ac:dyDescent="0.2">
      <c r="A28" s="31" t="s">
        <v>24</v>
      </c>
      <c r="B28" s="32" t="s">
        <v>19</v>
      </c>
      <c r="C28" s="32"/>
      <c r="D28" s="33"/>
      <c r="E28" s="34"/>
      <c r="F28" s="35"/>
      <c r="G28" s="34"/>
      <c r="H28" s="35"/>
      <c r="K28" s="37"/>
    </row>
    <row r="29" spans="1:11" s="36" customFormat="1" ht="25.5" x14ac:dyDescent="0.2">
      <c r="A29" s="31" t="s">
        <v>25</v>
      </c>
      <c r="B29" s="32" t="s">
        <v>26</v>
      </c>
      <c r="C29" s="32"/>
      <c r="D29" s="33"/>
      <c r="E29" s="34"/>
      <c r="F29" s="35"/>
      <c r="G29" s="34"/>
      <c r="H29" s="35"/>
      <c r="K29" s="37"/>
    </row>
    <row r="30" spans="1:11" s="36" customFormat="1" x14ac:dyDescent="0.2">
      <c r="A30" s="31" t="s">
        <v>27</v>
      </c>
      <c r="B30" s="32" t="s">
        <v>19</v>
      </c>
      <c r="C30" s="32"/>
      <c r="D30" s="33"/>
      <c r="E30" s="34"/>
      <c r="F30" s="35"/>
      <c r="G30" s="34"/>
      <c r="H30" s="35"/>
      <c r="K30" s="37"/>
    </row>
    <row r="31" spans="1:11" s="36" customFormat="1" x14ac:dyDescent="0.2">
      <c r="A31" s="31" t="s">
        <v>28</v>
      </c>
      <c r="B31" s="32" t="s">
        <v>19</v>
      </c>
      <c r="C31" s="32"/>
      <c r="D31" s="33"/>
      <c r="E31" s="34"/>
      <c r="F31" s="35"/>
      <c r="G31" s="34"/>
      <c r="H31" s="35"/>
      <c r="K31" s="37"/>
    </row>
    <row r="32" spans="1:11" s="36" customFormat="1" ht="25.5" x14ac:dyDescent="0.2">
      <c r="A32" s="31" t="s">
        <v>29</v>
      </c>
      <c r="B32" s="32" t="s">
        <v>30</v>
      </c>
      <c r="C32" s="32"/>
      <c r="D32" s="33"/>
      <c r="E32" s="34"/>
      <c r="F32" s="35"/>
      <c r="G32" s="34"/>
      <c r="H32" s="35"/>
      <c r="K32" s="37"/>
    </row>
    <row r="33" spans="1:11" s="40" customFormat="1" ht="15" x14ac:dyDescent="0.2">
      <c r="A33" s="38" t="s">
        <v>31</v>
      </c>
      <c r="B33" s="26" t="s">
        <v>32</v>
      </c>
      <c r="C33" s="27">
        <f>F33*12</f>
        <v>0</v>
      </c>
      <c r="D33" s="28">
        <f>G33*I33</f>
        <v>60476.4</v>
      </c>
      <c r="E33" s="29">
        <f t="shared" ref="E33:E38" si="0">H33*12</f>
        <v>9</v>
      </c>
      <c r="F33" s="30"/>
      <c r="G33" s="29">
        <f>12*H33</f>
        <v>9</v>
      </c>
      <c r="H33" s="123">
        <v>0.75</v>
      </c>
      <c r="I33" s="15">
        <v>6719.6</v>
      </c>
      <c r="J33" s="15">
        <v>1.07</v>
      </c>
      <c r="K33" s="16">
        <v>0.6</v>
      </c>
    </row>
    <row r="34" spans="1:11" s="15" customFormat="1" ht="15" x14ac:dyDescent="0.2">
      <c r="A34" s="38" t="s">
        <v>33</v>
      </c>
      <c r="B34" s="26" t="s">
        <v>34</v>
      </c>
      <c r="C34" s="27">
        <f>F34*12</f>
        <v>0</v>
      </c>
      <c r="D34" s="28">
        <f>G34*I34</f>
        <v>197556.24</v>
      </c>
      <c r="E34" s="29">
        <f t="shared" si="0"/>
        <v>29.4</v>
      </c>
      <c r="F34" s="30"/>
      <c r="G34" s="29">
        <f>12*H34</f>
        <v>29.4</v>
      </c>
      <c r="H34" s="123">
        <v>2.4500000000000002</v>
      </c>
      <c r="I34" s="15">
        <v>6719.6</v>
      </c>
      <c r="J34" s="15">
        <v>1.07</v>
      </c>
      <c r="K34" s="16">
        <v>1.94</v>
      </c>
    </row>
    <row r="35" spans="1:11" s="15" customFormat="1" ht="15" x14ac:dyDescent="0.2">
      <c r="A35" s="38" t="s">
        <v>35</v>
      </c>
      <c r="B35" s="26" t="s">
        <v>19</v>
      </c>
      <c r="C35" s="27">
        <f>F35*12</f>
        <v>0</v>
      </c>
      <c r="D35" s="28">
        <f>G35*I35</f>
        <v>115026.91</v>
      </c>
      <c r="E35" s="29">
        <f t="shared" si="0"/>
        <v>18.72</v>
      </c>
      <c r="F35" s="30"/>
      <c r="G35" s="29">
        <f>12*H35</f>
        <v>18.72</v>
      </c>
      <c r="H35" s="123">
        <v>1.56</v>
      </c>
      <c r="I35" s="15">
        <v>6144.6</v>
      </c>
      <c r="J35" s="15">
        <v>1.07</v>
      </c>
      <c r="K35" s="16">
        <v>1.24</v>
      </c>
    </row>
    <row r="36" spans="1:11" s="15" customFormat="1" ht="60" x14ac:dyDescent="0.2">
      <c r="A36" s="38" t="s">
        <v>114</v>
      </c>
      <c r="B36" s="26" t="s">
        <v>115</v>
      </c>
      <c r="C36" s="27"/>
      <c r="D36" s="28">
        <f>3*3407.5*1.105</f>
        <v>11295.86</v>
      </c>
      <c r="E36" s="29">
        <f t="shared" si="0"/>
        <v>1.8</v>
      </c>
      <c r="F36" s="30"/>
      <c r="G36" s="29">
        <f>D36/I36</f>
        <v>1.84</v>
      </c>
      <c r="H36" s="123">
        <f>G36/12</f>
        <v>0.15</v>
      </c>
      <c r="I36" s="15">
        <v>6144.6</v>
      </c>
      <c r="K36" s="16"/>
    </row>
    <row r="37" spans="1:11" s="15" customFormat="1" ht="15" x14ac:dyDescent="0.2">
      <c r="A37" s="38" t="s">
        <v>36</v>
      </c>
      <c r="B37" s="26" t="s">
        <v>19</v>
      </c>
      <c r="C37" s="27">
        <f>F37*12</f>
        <v>0</v>
      </c>
      <c r="D37" s="28">
        <f>G37*I37</f>
        <v>132723.35999999999</v>
      </c>
      <c r="E37" s="29">
        <f t="shared" si="0"/>
        <v>21.6</v>
      </c>
      <c r="F37" s="30"/>
      <c r="G37" s="29">
        <f>12*H37</f>
        <v>21.6</v>
      </c>
      <c r="H37" s="123">
        <v>1.8</v>
      </c>
      <c r="I37" s="15">
        <v>6144.6</v>
      </c>
      <c r="J37" s="15">
        <v>1.07</v>
      </c>
      <c r="K37" s="16">
        <v>1.43</v>
      </c>
    </row>
    <row r="38" spans="1:11" s="15" customFormat="1" ht="28.5" x14ac:dyDescent="0.2">
      <c r="A38" s="38" t="s">
        <v>37</v>
      </c>
      <c r="B38" s="41" t="s">
        <v>38</v>
      </c>
      <c r="C38" s="27">
        <f>F38*12</f>
        <v>0</v>
      </c>
      <c r="D38" s="28">
        <f>G38*I38</f>
        <v>287567.28000000003</v>
      </c>
      <c r="E38" s="29">
        <f t="shared" si="0"/>
        <v>46.8</v>
      </c>
      <c r="F38" s="30"/>
      <c r="G38" s="29">
        <f>12*H38</f>
        <v>46.8</v>
      </c>
      <c r="H38" s="123">
        <v>3.9</v>
      </c>
      <c r="I38" s="15">
        <v>6144.6</v>
      </c>
      <c r="J38" s="15">
        <v>1.07</v>
      </c>
      <c r="K38" s="16">
        <v>3.07</v>
      </c>
    </row>
    <row r="39" spans="1:11" s="15" customFormat="1" ht="45" x14ac:dyDescent="0.2">
      <c r="A39" s="38" t="s">
        <v>138</v>
      </c>
      <c r="B39" s="41"/>
      <c r="C39" s="27"/>
      <c r="D39" s="124">
        <f>7400*3</f>
        <v>22200</v>
      </c>
      <c r="E39" s="29"/>
      <c r="F39" s="30"/>
      <c r="G39" s="29"/>
      <c r="H39" s="123"/>
      <c r="I39" s="15">
        <v>6144.6</v>
      </c>
      <c r="K39" s="16"/>
    </row>
    <row r="40" spans="1:11" s="23" customFormat="1" ht="30" x14ac:dyDescent="0.2">
      <c r="A40" s="38" t="s">
        <v>39</v>
      </c>
      <c r="B40" s="26" t="s">
        <v>11</v>
      </c>
      <c r="C40" s="26"/>
      <c r="D40" s="124">
        <v>2042.21</v>
      </c>
      <c r="E40" s="125">
        <f t="shared" ref="E40:E41" si="1">H40*12</f>
        <v>0.36</v>
      </c>
      <c r="F40" s="126"/>
      <c r="G40" s="127">
        <f t="shared" ref="G40:G45" si="2">D40/I40</f>
        <v>0.33</v>
      </c>
      <c r="H40" s="123">
        <f t="shared" ref="H40:H45" si="3">G40/12</f>
        <v>0.03</v>
      </c>
      <c r="I40" s="15">
        <v>6144.6</v>
      </c>
      <c r="J40" s="15">
        <v>1.07</v>
      </c>
      <c r="K40" s="16">
        <v>0.02</v>
      </c>
    </row>
    <row r="41" spans="1:11" s="23" customFormat="1" ht="30" x14ac:dyDescent="0.2">
      <c r="A41" s="38" t="s">
        <v>40</v>
      </c>
      <c r="B41" s="26" t="s">
        <v>11</v>
      </c>
      <c r="C41" s="26"/>
      <c r="D41" s="124">
        <v>4084.42</v>
      </c>
      <c r="E41" s="125">
        <f t="shared" si="1"/>
        <v>0.6</v>
      </c>
      <c r="F41" s="126"/>
      <c r="G41" s="127">
        <f t="shared" si="2"/>
        <v>0.61</v>
      </c>
      <c r="H41" s="123">
        <f t="shared" si="3"/>
        <v>0.05</v>
      </c>
      <c r="I41" s="15">
        <v>6719.6</v>
      </c>
      <c r="J41" s="15">
        <v>1.07</v>
      </c>
      <c r="K41" s="16">
        <v>0.04</v>
      </c>
    </row>
    <row r="42" spans="1:11" s="23" customFormat="1" ht="18.75" customHeight="1" x14ac:dyDescent="0.2">
      <c r="A42" s="38" t="s">
        <v>124</v>
      </c>
      <c r="B42" s="26" t="s">
        <v>11</v>
      </c>
      <c r="C42" s="26"/>
      <c r="D42" s="124">
        <v>12896.1</v>
      </c>
      <c r="E42" s="125"/>
      <c r="F42" s="126"/>
      <c r="G42" s="127">
        <f t="shared" si="2"/>
        <v>2.1</v>
      </c>
      <c r="H42" s="123">
        <f t="shared" si="3"/>
        <v>0.18</v>
      </c>
      <c r="I42" s="15">
        <v>6144.6</v>
      </c>
      <c r="J42" s="15">
        <v>1.07</v>
      </c>
      <c r="K42" s="16">
        <v>0.12</v>
      </c>
    </row>
    <row r="43" spans="1:11" s="23" customFormat="1" ht="30" hidden="1" x14ac:dyDescent="0.2">
      <c r="A43" s="38" t="s">
        <v>41</v>
      </c>
      <c r="B43" s="26" t="s">
        <v>26</v>
      </c>
      <c r="C43" s="26"/>
      <c r="D43" s="28">
        <f t="shared" ref="D43:D44" ca="1" si="4">G43*I43</f>
        <v>0</v>
      </c>
      <c r="E43" s="42"/>
      <c r="F43" s="39"/>
      <c r="G43" s="127">
        <f t="shared" ca="1" si="2"/>
        <v>2.1</v>
      </c>
      <c r="H43" s="123">
        <f t="shared" ca="1" si="3"/>
        <v>0.18</v>
      </c>
      <c r="I43" s="15">
        <v>6144.6</v>
      </c>
      <c r="J43" s="15">
        <v>1.07</v>
      </c>
      <c r="K43" s="16">
        <v>0.04</v>
      </c>
    </row>
    <row r="44" spans="1:11" s="23" customFormat="1" ht="30" hidden="1" x14ac:dyDescent="0.2">
      <c r="A44" s="38" t="s">
        <v>42</v>
      </c>
      <c r="B44" s="26" t="s">
        <v>26</v>
      </c>
      <c r="C44" s="26"/>
      <c r="D44" s="28">
        <f t="shared" ca="1" si="4"/>
        <v>0</v>
      </c>
      <c r="E44" s="42"/>
      <c r="F44" s="39"/>
      <c r="G44" s="127">
        <f t="shared" ca="1" si="2"/>
        <v>2.1</v>
      </c>
      <c r="H44" s="123">
        <f t="shared" ca="1" si="3"/>
        <v>0.18</v>
      </c>
      <c r="I44" s="15">
        <v>6144.6</v>
      </c>
      <c r="J44" s="15">
        <v>1.07</v>
      </c>
      <c r="K44" s="16">
        <v>0</v>
      </c>
    </row>
    <row r="45" spans="1:11" s="23" customFormat="1" ht="30" x14ac:dyDescent="0.2">
      <c r="A45" s="38" t="s">
        <v>42</v>
      </c>
      <c r="B45" s="26" t="s">
        <v>26</v>
      </c>
      <c r="C45" s="26"/>
      <c r="D45" s="124">
        <v>12896.11</v>
      </c>
      <c r="E45" s="42"/>
      <c r="F45" s="39"/>
      <c r="G45" s="127">
        <f t="shared" si="2"/>
        <v>2.1</v>
      </c>
      <c r="H45" s="123">
        <f t="shared" si="3"/>
        <v>0.18</v>
      </c>
      <c r="I45" s="15">
        <v>6144.6</v>
      </c>
      <c r="J45" s="15"/>
      <c r="K45" s="16"/>
    </row>
    <row r="46" spans="1:11" s="23" customFormat="1" ht="30" x14ac:dyDescent="0.2">
      <c r="A46" s="38" t="s">
        <v>43</v>
      </c>
      <c r="B46" s="26"/>
      <c r="C46" s="26">
        <f>F46*12</f>
        <v>0</v>
      </c>
      <c r="D46" s="28">
        <f>G46*I46</f>
        <v>15484.39</v>
      </c>
      <c r="E46" s="42">
        <f>H46*12</f>
        <v>2.52</v>
      </c>
      <c r="F46" s="39"/>
      <c r="G46" s="29">
        <f>H46*12</f>
        <v>2.52</v>
      </c>
      <c r="H46" s="123">
        <v>0.21</v>
      </c>
      <c r="I46" s="15">
        <v>6144.6</v>
      </c>
      <c r="J46" s="15">
        <v>1.07</v>
      </c>
      <c r="K46" s="16">
        <v>0.14000000000000001</v>
      </c>
    </row>
    <row r="47" spans="1:11" s="15" customFormat="1" ht="15" x14ac:dyDescent="0.2">
      <c r="A47" s="38" t="s">
        <v>44</v>
      </c>
      <c r="B47" s="26" t="s">
        <v>45</v>
      </c>
      <c r="C47" s="111">
        <f>F47*12</f>
        <v>0</v>
      </c>
      <c r="D47" s="28">
        <f t="shared" ref="D47:D48" si="5">G47*I47</f>
        <v>4838.1099999999997</v>
      </c>
      <c r="E47" s="42">
        <f t="shared" ref="E47:E48" si="6">H47*12</f>
        <v>0.72</v>
      </c>
      <c r="F47" s="39"/>
      <c r="G47" s="29">
        <f t="shared" ref="G47:G48" si="7">H47*12</f>
        <v>0.72</v>
      </c>
      <c r="H47" s="123">
        <v>0.06</v>
      </c>
      <c r="I47" s="15">
        <v>6719.6</v>
      </c>
      <c r="J47" s="15">
        <v>1.07</v>
      </c>
      <c r="K47" s="16">
        <v>0.03</v>
      </c>
    </row>
    <row r="48" spans="1:11" s="15" customFormat="1" ht="15" x14ac:dyDescent="0.2">
      <c r="A48" s="38" t="s">
        <v>46</v>
      </c>
      <c r="B48" s="43" t="s">
        <v>47</v>
      </c>
      <c r="C48" s="93">
        <f>F48*12</f>
        <v>0</v>
      </c>
      <c r="D48" s="28">
        <f t="shared" si="5"/>
        <v>3225.41</v>
      </c>
      <c r="E48" s="42">
        <f t="shared" si="6"/>
        <v>0.48</v>
      </c>
      <c r="F48" s="39"/>
      <c r="G48" s="29">
        <f t="shared" si="7"/>
        <v>0.48</v>
      </c>
      <c r="H48" s="123">
        <v>0.04</v>
      </c>
      <c r="I48" s="15">
        <v>6719.6</v>
      </c>
      <c r="J48" s="15">
        <v>1.07</v>
      </c>
      <c r="K48" s="16">
        <v>0.02</v>
      </c>
    </row>
    <row r="49" spans="1:11" s="40" customFormat="1" ht="30" x14ac:dyDescent="0.2">
      <c r="A49" s="38" t="s">
        <v>48</v>
      </c>
      <c r="B49" s="26" t="s">
        <v>49</v>
      </c>
      <c r="C49" s="26">
        <f>F49*12</f>
        <v>0</v>
      </c>
      <c r="D49" s="28">
        <f>G49*I49</f>
        <v>4031.76</v>
      </c>
      <c r="E49" s="44"/>
      <c r="F49" s="45"/>
      <c r="G49" s="29">
        <f>H49*12</f>
        <v>0.6</v>
      </c>
      <c r="H49" s="123">
        <v>0.05</v>
      </c>
      <c r="I49" s="15">
        <v>6719.6</v>
      </c>
      <c r="J49" s="15">
        <v>1.07</v>
      </c>
      <c r="K49" s="16">
        <v>0.03</v>
      </c>
    </row>
    <row r="50" spans="1:11" s="40" customFormat="1" ht="15" x14ac:dyDescent="0.2">
      <c r="A50" s="38" t="s">
        <v>50</v>
      </c>
      <c r="B50" s="26"/>
      <c r="C50" s="27"/>
      <c r="D50" s="29">
        <f>SUM(D51:D65)</f>
        <v>30245.279999999999</v>
      </c>
      <c r="E50" s="29"/>
      <c r="F50" s="39"/>
      <c r="G50" s="29">
        <f>D50/I50</f>
        <v>4.92</v>
      </c>
      <c r="H50" s="30">
        <f>G50/12+0.01</f>
        <v>0.42</v>
      </c>
      <c r="I50" s="15">
        <v>6144.6</v>
      </c>
      <c r="J50" s="15">
        <v>1.07</v>
      </c>
      <c r="K50" s="16">
        <v>0.53</v>
      </c>
    </row>
    <row r="51" spans="1:11" s="23" customFormat="1" ht="15" hidden="1" x14ac:dyDescent="0.2">
      <c r="A51" s="46"/>
      <c r="B51" s="47"/>
      <c r="C51" s="47"/>
      <c r="D51" s="48"/>
      <c r="E51" s="49"/>
      <c r="F51" s="50"/>
      <c r="G51" s="49"/>
      <c r="H51" s="50"/>
      <c r="I51" s="15">
        <v>6144.6</v>
      </c>
      <c r="J51" s="15"/>
      <c r="K51" s="16"/>
    </row>
    <row r="52" spans="1:11" s="23" customFormat="1" ht="15" x14ac:dyDescent="0.2">
      <c r="A52" s="46" t="s">
        <v>51</v>
      </c>
      <c r="B52" s="47" t="s">
        <v>52</v>
      </c>
      <c r="C52" s="47"/>
      <c r="D52" s="128">
        <v>325.83</v>
      </c>
      <c r="E52" s="49"/>
      <c r="F52" s="50"/>
      <c r="G52" s="49"/>
      <c r="H52" s="50"/>
      <c r="I52" s="15">
        <v>6144.6</v>
      </c>
      <c r="J52" s="15">
        <v>1.07</v>
      </c>
      <c r="K52" s="16">
        <v>0.01</v>
      </c>
    </row>
    <row r="53" spans="1:11" s="23" customFormat="1" ht="15" x14ac:dyDescent="0.2">
      <c r="A53" s="46" t="s">
        <v>53</v>
      </c>
      <c r="B53" s="47" t="s">
        <v>54</v>
      </c>
      <c r="C53" s="47">
        <f>F53*12</f>
        <v>0</v>
      </c>
      <c r="D53" s="128">
        <v>918.96</v>
      </c>
      <c r="E53" s="49">
        <f>H53*12</f>
        <v>0</v>
      </c>
      <c r="F53" s="50"/>
      <c r="G53" s="49"/>
      <c r="H53" s="50"/>
      <c r="I53" s="15">
        <v>6144.6</v>
      </c>
      <c r="J53" s="15">
        <v>1.07</v>
      </c>
      <c r="K53" s="16">
        <v>0.01</v>
      </c>
    </row>
    <row r="54" spans="1:11" s="23" customFormat="1" ht="15" x14ac:dyDescent="0.2">
      <c r="A54" s="46" t="s">
        <v>120</v>
      </c>
      <c r="B54" s="53" t="s">
        <v>52</v>
      </c>
      <c r="C54" s="47"/>
      <c r="D54" s="128">
        <v>1637.48</v>
      </c>
      <c r="E54" s="49"/>
      <c r="F54" s="50"/>
      <c r="G54" s="49"/>
      <c r="H54" s="50"/>
      <c r="I54" s="15">
        <v>6144.6</v>
      </c>
      <c r="J54" s="15"/>
      <c r="K54" s="16"/>
    </row>
    <row r="55" spans="1:11" s="23" customFormat="1" ht="25.5" x14ac:dyDescent="0.2">
      <c r="A55" s="46" t="s">
        <v>128</v>
      </c>
      <c r="B55" s="53" t="s">
        <v>26</v>
      </c>
      <c r="C55" s="47">
        <f>F55*12</f>
        <v>0</v>
      </c>
      <c r="D55" s="48">
        <v>0</v>
      </c>
      <c r="E55" s="49">
        <f>H55*12</f>
        <v>0</v>
      </c>
      <c r="F55" s="50"/>
      <c r="G55" s="49"/>
      <c r="H55" s="50"/>
      <c r="I55" s="15">
        <v>6144.6</v>
      </c>
      <c r="J55" s="15">
        <v>1.07</v>
      </c>
      <c r="K55" s="16">
        <v>0.16</v>
      </c>
    </row>
    <row r="56" spans="1:11" s="23" customFormat="1" ht="15" x14ac:dyDescent="0.2">
      <c r="A56" s="46" t="s">
        <v>55</v>
      </c>
      <c r="B56" s="47" t="s">
        <v>52</v>
      </c>
      <c r="C56" s="47">
        <f>F56*12</f>
        <v>0</v>
      </c>
      <c r="D56" s="128">
        <v>1751.22</v>
      </c>
      <c r="E56" s="49">
        <f>H56*12</f>
        <v>0</v>
      </c>
      <c r="F56" s="50"/>
      <c r="G56" s="49"/>
      <c r="H56" s="50"/>
      <c r="I56" s="15">
        <v>6144.6</v>
      </c>
      <c r="J56" s="15">
        <v>1.07</v>
      </c>
      <c r="K56" s="16">
        <v>0.02</v>
      </c>
    </row>
    <row r="57" spans="1:11" s="23" customFormat="1" ht="15" x14ac:dyDescent="0.2">
      <c r="A57" s="46" t="s">
        <v>56</v>
      </c>
      <c r="B57" s="47" t="s">
        <v>52</v>
      </c>
      <c r="C57" s="47">
        <f>F57*12</f>
        <v>0</v>
      </c>
      <c r="D57" s="128">
        <v>5855.59</v>
      </c>
      <c r="E57" s="49">
        <f>H57*12</f>
        <v>0</v>
      </c>
      <c r="F57" s="50"/>
      <c r="G57" s="49"/>
      <c r="H57" s="50"/>
      <c r="I57" s="15">
        <v>6144.6</v>
      </c>
      <c r="J57" s="15">
        <v>1.07</v>
      </c>
      <c r="K57" s="16">
        <v>0.06</v>
      </c>
    </row>
    <row r="58" spans="1:11" s="23" customFormat="1" ht="15" x14ac:dyDescent="0.2">
      <c r="A58" s="46" t="s">
        <v>57</v>
      </c>
      <c r="B58" s="47" t="s">
        <v>52</v>
      </c>
      <c r="C58" s="47">
        <f>F58*12</f>
        <v>0</v>
      </c>
      <c r="D58" s="128">
        <v>918.95</v>
      </c>
      <c r="E58" s="49">
        <f>H58*12</f>
        <v>0</v>
      </c>
      <c r="F58" s="50"/>
      <c r="G58" s="49"/>
      <c r="H58" s="50"/>
      <c r="I58" s="15">
        <v>6144.6</v>
      </c>
      <c r="J58" s="15">
        <v>1.07</v>
      </c>
      <c r="K58" s="16">
        <v>0.01</v>
      </c>
    </row>
    <row r="59" spans="1:11" s="23" customFormat="1" ht="15" x14ac:dyDescent="0.2">
      <c r="A59" s="46" t="s">
        <v>58</v>
      </c>
      <c r="B59" s="47" t="s">
        <v>52</v>
      </c>
      <c r="C59" s="47"/>
      <c r="D59" s="128">
        <v>875.58</v>
      </c>
      <c r="E59" s="49"/>
      <c r="F59" s="50"/>
      <c r="G59" s="49"/>
      <c r="H59" s="50"/>
      <c r="I59" s="15">
        <v>6144.6</v>
      </c>
      <c r="J59" s="15">
        <v>1.07</v>
      </c>
      <c r="K59" s="16">
        <v>0.01</v>
      </c>
    </row>
    <row r="60" spans="1:11" s="23" customFormat="1" ht="15" x14ac:dyDescent="0.2">
      <c r="A60" s="46" t="s">
        <v>59</v>
      </c>
      <c r="B60" s="47" t="s">
        <v>54</v>
      </c>
      <c r="C60" s="47"/>
      <c r="D60" s="129">
        <v>3502.46</v>
      </c>
      <c r="E60" s="49"/>
      <c r="F60" s="50"/>
      <c r="G60" s="49"/>
      <c r="H60" s="50"/>
      <c r="I60" s="15">
        <v>6144.6</v>
      </c>
      <c r="J60" s="15">
        <v>1.07</v>
      </c>
      <c r="K60" s="16">
        <v>0.04</v>
      </c>
    </row>
    <row r="61" spans="1:11" s="23" customFormat="1" ht="25.5" x14ac:dyDescent="0.2">
      <c r="A61" s="46" t="s">
        <v>60</v>
      </c>
      <c r="B61" s="47" t="s">
        <v>52</v>
      </c>
      <c r="C61" s="47">
        <f>F61*12</f>
        <v>0</v>
      </c>
      <c r="D61" s="128">
        <v>5376.33</v>
      </c>
      <c r="E61" s="49">
        <f>H61*12</f>
        <v>0</v>
      </c>
      <c r="F61" s="50"/>
      <c r="G61" s="49"/>
      <c r="H61" s="50"/>
      <c r="I61" s="15">
        <v>6144.6</v>
      </c>
      <c r="J61" s="15">
        <v>1.07</v>
      </c>
      <c r="K61" s="16">
        <v>0.05</v>
      </c>
    </row>
    <row r="62" spans="1:11" s="23" customFormat="1" ht="15" x14ac:dyDescent="0.2">
      <c r="A62" s="46" t="s">
        <v>61</v>
      </c>
      <c r="B62" s="47" t="s">
        <v>52</v>
      </c>
      <c r="C62" s="47"/>
      <c r="D62" s="128">
        <v>6057.57</v>
      </c>
      <c r="E62" s="49"/>
      <c r="F62" s="50"/>
      <c r="G62" s="49"/>
      <c r="H62" s="50"/>
      <c r="I62" s="15">
        <v>6144.6</v>
      </c>
      <c r="J62" s="15">
        <v>1.07</v>
      </c>
      <c r="K62" s="16">
        <v>0.01</v>
      </c>
    </row>
    <row r="63" spans="1:11" s="23" customFormat="1" ht="15" hidden="1" x14ac:dyDescent="0.2">
      <c r="A63" s="46"/>
      <c r="B63" s="47"/>
      <c r="C63" s="51"/>
      <c r="D63" s="48"/>
      <c r="E63" s="52"/>
      <c r="F63" s="50"/>
      <c r="G63" s="49"/>
      <c r="H63" s="50"/>
      <c r="I63" s="15">
        <v>6144.6</v>
      </c>
      <c r="J63" s="15"/>
      <c r="K63" s="16"/>
    </row>
    <row r="64" spans="1:11" s="23" customFormat="1" ht="15" hidden="1" x14ac:dyDescent="0.2">
      <c r="A64" s="46"/>
      <c r="B64" s="47"/>
      <c r="C64" s="47"/>
      <c r="D64" s="48"/>
      <c r="E64" s="49"/>
      <c r="F64" s="50"/>
      <c r="G64" s="49"/>
      <c r="H64" s="50"/>
      <c r="I64" s="15">
        <v>6144.6</v>
      </c>
      <c r="J64" s="15"/>
      <c r="K64" s="16"/>
    </row>
    <row r="65" spans="1:11" s="114" customFormat="1" ht="21.75" customHeight="1" x14ac:dyDescent="0.2">
      <c r="A65" s="46" t="s">
        <v>151</v>
      </c>
      <c r="B65" s="53" t="s">
        <v>68</v>
      </c>
      <c r="C65" s="53"/>
      <c r="D65" s="129">
        <v>3025.31</v>
      </c>
      <c r="E65" s="112"/>
      <c r="F65" s="113"/>
      <c r="G65" s="112"/>
      <c r="H65" s="113"/>
      <c r="I65" s="15">
        <v>6144.6</v>
      </c>
      <c r="J65" s="15">
        <v>1.07</v>
      </c>
      <c r="K65" s="16">
        <v>0.04</v>
      </c>
    </row>
    <row r="66" spans="1:11" s="40" customFormat="1" ht="30" x14ac:dyDescent="0.2">
      <c r="A66" s="38" t="s">
        <v>62</v>
      </c>
      <c r="B66" s="26"/>
      <c r="C66" s="27"/>
      <c r="D66" s="29">
        <f>SUM(D67:D79)</f>
        <v>841.53</v>
      </c>
      <c r="E66" s="29"/>
      <c r="F66" s="39"/>
      <c r="G66" s="29">
        <f>D66/I66</f>
        <v>0.13</v>
      </c>
      <c r="H66" s="30">
        <f>G66/12</f>
        <v>0.01</v>
      </c>
      <c r="I66" s="15">
        <v>6719.6</v>
      </c>
      <c r="J66" s="15">
        <v>1.07</v>
      </c>
      <c r="K66" s="16">
        <v>0.05</v>
      </c>
    </row>
    <row r="67" spans="1:11" s="23" customFormat="1" ht="15" hidden="1" x14ac:dyDescent="0.2">
      <c r="A67" s="46" t="s">
        <v>63</v>
      </c>
      <c r="B67" s="47" t="s">
        <v>64</v>
      </c>
      <c r="C67" s="47"/>
      <c r="D67" s="48">
        <f t="shared" ref="D67:D78" si="8">G67*I67</f>
        <v>0</v>
      </c>
      <c r="E67" s="49"/>
      <c r="F67" s="50"/>
      <c r="G67" s="49">
        <f t="shared" ref="G67:G78" si="9">H67*12</f>
        <v>0</v>
      </c>
      <c r="H67" s="50">
        <v>0</v>
      </c>
      <c r="I67" s="15">
        <v>6132.8</v>
      </c>
      <c r="J67" s="15">
        <v>1.07</v>
      </c>
      <c r="K67" s="16">
        <v>0</v>
      </c>
    </row>
    <row r="68" spans="1:11" s="23" customFormat="1" ht="25.5" hidden="1" x14ac:dyDescent="0.2">
      <c r="A68" s="46" t="s">
        <v>65</v>
      </c>
      <c r="B68" s="47" t="s">
        <v>66</v>
      </c>
      <c r="C68" s="47"/>
      <c r="D68" s="48">
        <f t="shared" si="8"/>
        <v>0</v>
      </c>
      <c r="E68" s="49"/>
      <c r="F68" s="50"/>
      <c r="G68" s="49">
        <f t="shared" si="9"/>
        <v>0</v>
      </c>
      <c r="H68" s="50">
        <v>0</v>
      </c>
      <c r="I68" s="15">
        <v>6132.8</v>
      </c>
      <c r="J68" s="15">
        <v>1.07</v>
      </c>
      <c r="K68" s="16">
        <v>0</v>
      </c>
    </row>
    <row r="69" spans="1:11" s="23" customFormat="1" ht="15" hidden="1" x14ac:dyDescent="0.2">
      <c r="A69" s="46" t="s">
        <v>67</v>
      </c>
      <c r="B69" s="47" t="s">
        <v>68</v>
      </c>
      <c r="C69" s="47"/>
      <c r="D69" s="48">
        <f t="shared" si="8"/>
        <v>0</v>
      </c>
      <c r="E69" s="49"/>
      <c r="F69" s="50"/>
      <c r="G69" s="49">
        <f t="shared" si="9"/>
        <v>0</v>
      </c>
      <c r="H69" s="50">
        <v>0</v>
      </c>
      <c r="I69" s="15">
        <v>6132.8</v>
      </c>
      <c r="J69" s="15">
        <v>1.07</v>
      </c>
      <c r="K69" s="16">
        <v>0</v>
      </c>
    </row>
    <row r="70" spans="1:11" s="23" customFormat="1" ht="25.5" hidden="1" x14ac:dyDescent="0.2">
      <c r="A70" s="46" t="s">
        <v>69</v>
      </c>
      <c r="B70" s="47" t="s">
        <v>70</v>
      </c>
      <c r="C70" s="47"/>
      <c r="D70" s="48">
        <f t="shared" si="8"/>
        <v>0</v>
      </c>
      <c r="E70" s="49"/>
      <c r="F70" s="50"/>
      <c r="G70" s="49">
        <f t="shared" si="9"/>
        <v>0</v>
      </c>
      <c r="H70" s="50">
        <v>0</v>
      </c>
      <c r="I70" s="15">
        <v>6132.8</v>
      </c>
      <c r="J70" s="15">
        <v>1.07</v>
      </c>
      <c r="K70" s="16">
        <v>0</v>
      </c>
    </row>
    <row r="71" spans="1:11" s="23" customFormat="1" ht="15" hidden="1" x14ac:dyDescent="0.2">
      <c r="A71" s="46" t="s">
        <v>71</v>
      </c>
      <c r="B71" s="47" t="s">
        <v>72</v>
      </c>
      <c r="C71" s="47"/>
      <c r="D71" s="48">
        <f t="shared" si="8"/>
        <v>0</v>
      </c>
      <c r="E71" s="49"/>
      <c r="F71" s="50"/>
      <c r="G71" s="49">
        <f t="shared" si="9"/>
        <v>0</v>
      </c>
      <c r="H71" s="50">
        <v>0</v>
      </c>
      <c r="I71" s="15">
        <v>6132.8</v>
      </c>
      <c r="J71" s="15">
        <v>1.07</v>
      </c>
      <c r="K71" s="16">
        <v>0</v>
      </c>
    </row>
    <row r="72" spans="1:11" s="23" customFormat="1" ht="15" hidden="1" x14ac:dyDescent="0.2">
      <c r="A72" s="46" t="s">
        <v>73</v>
      </c>
      <c r="B72" s="47" t="s">
        <v>68</v>
      </c>
      <c r="C72" s="47"/>
      <c r="D72" s="48">
        <f t="shared" si="8"/>
        <v>0</v>
      </c>
      <c r="E72" s="49"/>
      <c r="F72" s="50"/>
      <c r="G72" s="49">
        <f t="shared" si="9"/>
        <v>0</v>
      </c>
      <c r="H72" s="50">
        <v>0</v>
      </c>
      <c r="I72" s="15">
        <v>6132.8</v>
      </c>
      <c r="J72" s="15">
        <v>1.07</v>
      </c>
      <c r="K72" s="16">
        <v>0</v>
      </c>
    </row>
    <row r="73" spans="1:11" s="23" customFormat="1" ht="15" hidden="1" x14ac:dyDescent="0.2">
      <c r="A73" s="46" t="s">
        <v>74</v>
      </c>
      <c r="B73" s="47" t="s">
        <v>52</v>
      </c>
      <c r="C73" s="47"/>
      <c r="D73" s="48">
        <f t="shared" si="8"/>
        <v>0</v>
      </c>
      <c r="E73" s="49"/>
      <c r="F73" s="50"/>
      <c r="G73" s="49">
        <f t="shared" si="9"/>
        <v>0</v>
      </c>
      <c r="H73" s="50">
        <v>0</v>
      </c>
      <c r="I73" s="15">
        <v>6132.8</v>
      </c>
      <c r="J73" s="15">
        <v>1.07</v>
      </c>
      <c r="K73" s="16">
        <v>0</v>
      </c>
    </row>
    <row r="74" spans="1:11" s="23" customFormat="1" ht="25.5" hidden="1" x14ac:dyDescent="0.2">
      <c r="A74" s="46" t="s">
        <v>75</v>
      </c>
      <c r="B74" s="47" t="s">
        <v>52</v>
      </c>
      <c r="C74" s="47"/>
      <c r="D74" s="48">
        <f t="shared" si="8"/>
        <v>0</v>
      </c>
      <c r="E74" s="49"/>
      <c r="F74" s="50"/>
      <c r="G74" s="49">
        <f t="shared" si="9"/>
        <v>0</v>
      </c>
      <c r="H74" s="50">
        <v>0</v>
      </c>
      <c r="I74" s="15">
        <v>6132.8</v>
      </c>
      <c r="J74" s="15">
        <v>1.07</v>
      </c>
      <c r="K74" s="16">
        <v>0</v>
      </c>
    </row>
    <row r="75" spans="1:11" s="23" customFormat="1" ht="15" x14ac:dyDescent="0.2">
      <c r="A75" s="136" t="s">
        <v>144</v>
      </c>
      <c r="B75" s="76"/>
      <c r="C75" s="76"/>
      <c r="D75" s="129">
        <v>0</v>
      </c>
      <c r="E75" s="49"/>
      <c r="F75" s="50"/>
      <c r="G75" s="49"/>
      <c r="H75" s="50"/>
      <c r="I75" s="15"/>
      <c r="J75" s="15"/>
      <c r="K75" s="16"/>
    </row>
    <row r="76" spans="1:11" s="114" customFormat="1" ht="15" x14ac:dyDescent="0.2">
      <c r="A76" s="46" t="s">
        <v>135</v>
      </c>
      <c r="B76" s="53" t="s">
        <v>52</v>
      </c>
      <c r="C76" s="53"/>
      <c r="D76" s="129">
        <v>841.53</v>
      </c>
      <c r="E76" s="112"/>
      <c r="F76" s="113"/>
      <c r="G76" s="112"/>
      <c r="H76" s="113"/>
      <c r="I76" s="15">
        <v>6144.6</v>
      </c>
      <c r="J76" s="15">
        <v>1.07</v>
      </c>
      <c r="K76" s="16">
        <v>0.03</v>
      </c>
    </row>
    <row r="77" spans="1:11" s="23" customFormat="1" ht="15" hidden="1" x14ac:dyDescent="0.2">
      <c r="A77" s="46" t="s">
        <v>76</v>
      </c>
      <c r="B77" s="47" t="s">
        <v>11</v>
      </c>
      <c r="C77" s="47"/>
      <c r="D77" s="48">
        <f t="shared" si="8"/>
        <v>0</v>
      </c>
      <c r="E77" s="49"/>
      <c r="F77" s="50"/>
      <c r="G77" s="49">
        <f t="shared" si="9"/>
        <v>0</v>
      </c>
      <c r="H77" s="50">
        <v>0</v>
      </c>
      <c r="I77" s="15">
        <v>6144.6</v>
      </c>
      <c r="J77" s="15">
        <v>1.07</v>
      </c>
      <c r="K77" s="16">
        <v>0</v>
      </c>
    </row>
    <row r="78" spans="1:11" s="23" customFormat="1" ht="15" hidden="1" x14ac:dyDescent="0.2">
      <c r="A78" s="46" t="s">
        <v>77</v>
      </c>
      <c r="B78" s="47" t="s">
        <v>11</v>
      </c>
      <c r="C78" s="51"/>
      <c r="D78" s="48">
        <f t="shared" si="8"/>
        <v>0</v>
      </c>
      <c r="E78" s="52"/>
      <c r="F78" s="50"/>
      <c r="G78" s="49">
        <f t="shared" si="9"/>
        <v>0</v>
      </c>
      <c r="H78" s="50">
        <v>0</v>
      </c>
      <c r="I78" s="15">
        <v>6144.6</v>
      </c>
      <c r="J78" s="15">
        <v>1.07</v>
      </c>
      <c r="K78" s="16">
        <v>0</v>
      </c>
    </row>
    <row r="79" spans="1:11" s="23" customFormat="1" ht="15" hidden="1" x14ac:dyDescent="0.2">
      <c r="A79" s="46"/>
      <c r="B79" s="47"/>
      <c r="C79" s="47"/>
      <c r="D79" s="48"/>
      <c r="E79" s="49"/>
      <c r="F79" s="50"/>
      <c r="G79" s="49"/>
      <c r="H79" s="50"/>
      <c r="I79" s="15">
        <v>6144.6</v>
      </c>
      <c r="J79" s="15"/>
      <c r="K79" s="16"/>
    </row>
    <row r="80" spans="1:11" s="23" customFormat="1" ht="30" x14ac:dyDescent="0.2">
      <c r="A80" s="38" t="s">
        <v>78</v>
      </c>
      <c r="B80" s="47"/>
      <c r="C80" s="47"/>
      <c r="D80" s="29">
        <f>D81+D82+D83+D84</f>
        <v>0</v>
      </c>
      <c r="E80" s="49"/>
      <c r="F80" s="50"/>
      <c r="G80" s="29">
        <f>D80/I80</f>
        <v>0</v>
      </c>
      <c r="H80" s="30">
        <f>G80/12</f>
        <v>0</v>
      </c>
      <c r="I80" s="15">
        <v>6144.6</v>
      </c>
      <c r="J80" s="15">
        <v>1.07</v>
      </c>
      <c r="K80" s="16">
        <v>0.05</v>
      </c>
    </row>
    <row r="81" spans="1:11" s="23" customFormat="1" ht="15" hidden="1" x14ac:dyDescent="0.2">
      <c r="A81" s="46"/>
      <c r="B81" s="47"/>
      <c r="C81" s="47"/>
      <c r="D81" s="48"/>
      <c r="E81" s="49"/>
      <c r="F81" s="50"/>
      <c r="G81" s="49"/>
      <c r="H81" s="50"/>
      <c r="I81" s="15">
        <v>6144.6</v>
      </c>
      <c r="J81" s="15"/>
      <c r="K81" s="16"/>
    </row>
    <row r="82" spans="1:11" s="114" customFormat="1" ht="15" x14ac:dyDescent="0.2">
      <c r="A82" s="46" t="s">
        <v>121</v>
      </c>
      <c r="B82" s="53" t="s">
        <v>52</v>
      </c>
      <c r="C82" s="53"/>
      <c r="D82" s="129">
        <v>0</v>
      </c>
      <c r="E82" s="112"/>
      <c r="F82" s="113"/>
      <c r="G82" s="112"/>
      <c r="H82" s="113"/>
      <c r="I82" s="15">
        <v>6144.6</v>
      </c>
      <c r="J82" s="15">
        <v>1.07</v>
      </c>
      <c r="K82" s="16">
        <v>0.03</v>
      </c>
    </row>
    <row r="83" spans="1:11" s="90" customFormat="1" ht="15" hidden="1" x14ac:dyDescent="0.2">
      <c r="A83" s="83" t="s">
        <v>79</v>
      </c>
      <c r="B83" s="84" t="s">
        <v>11</v>
      </c>
      <c r="C83" s="84"/>
      <c r="D83" s="85">
        <f>G83*I83</f>
        <v>0</v>
      </c>
      <c r="E83" s="86"/>
      <c r="F83" s="87"/>
      <c r="G83" s="86">
        <f>H83*12</f>
        <v>0</v>
      </c>
      <c r="H83" s="87">
        <v>0</v>
      </c>
      <c r="I83" s="15">
        <v>6144.6</v>
      </c>
      <c r="J83" s="88">
        <v>1.07</v>
      </c>
      <c r="K83" s="89">
        <v>0</v>
      </c>
    </row>
    <row r="84" spans="1:11" s="90" customFormat="1" ht="25.5" hidden="1" x14ac:dyDescent="0.2">
      <c r="A84" s="83" t="s">
        <v>80</v>
      </c>
      <c r="B84" s="84" t="s">
        <v>26</v>
      </c>
      <c r="C84" s="84"/>
      <c r="D84" s="91"/>
      <c r="E84" s="86"/>
      <c r="F84" s="87"/>
      <c r="G84" s="92"/>
      <c r="H84" s="106"/>
      <c r="I84" s="15">
        <v>6144.6</v>
      </c>
      <c r="J84" s="88"/>
      <c r="K84" s="89"/>
    </row>
    <row r="85" spans="1:11" s="23" customFormat="1" ht="15" x14ac:dyDescent="0.2">
      <c r="A85" s="38" t="s">
        <v>81</v>
      </c>
      <c r="B85" s="47"/>
      <c r="C85" s="47"/>
      <c r="D85" s="29">
        <f>SUM(D86:D95)</f>
        <v>18791.7</v>
      </c>
      <c r="E85" s="49"/>
      <c r="F85" s="50"/>
      <c r="G85" s="29">
        <f>D85/I85</f>
        <v>3.06</v>
      </c>
      <c r="H85" s="30">
        <f>G85/12</f>
        <v>0.26</v>
      </c>
      <c r="I85" s="15">
        <v>6144.6</v>
      </c>
      <c r="J85" s="15">
        <v>1.07</v>
      </c>
      <c r="K85" s="16">
        <v>0.26</v>
      </c>
    </row>
    <row r="86" spans="1:11" s="119" customFormat="1" ht="15" hidden="1" x14ac:dyDescent="0.2">
      <c r="A86" s="75" t="s">
        <v>82</v>
      </c>
      <c r="B86" s="49" t="s">
        <v>11</v>
      </c>
      <c r="C86" s="49"/>
      <c r="D86" s="48"/>
      <c r="E86" s="49"/>
      <c r="F86" s="50"/>
      <c r="G86" s="49"/>
      <c r="H86" s="50"/>
      <c r="I86" s="15">
        <v>6144.6</v>
      </c>
      <c r="J86" s="117">
        <v>1.07</v>
      </c>
      <c r="K86" s="118">
        <v>0.01</v>
      </c>
    </row>
    <row r="87" spans="1:11" s="23" customFormat="1" ht="15" x14ac:dyDescent="0.2">
      <c r="A87" s="46" t="s">
        <v>83</v>
      </c>
      <c r="B87" s="47" t="s">
        <v>52</v>
      </c>
      <c r="C87" s="47"/>
      <c r="D87" s="128">
        <v>13830.58</v>
      </c>
      <c r="E87" s="49"/>
      <c r="F87" s="50"/>
      <c r="G87" s="49"/>
      <c r="H87" s="50"/>
      <c r="I87" s="15">
        <v>6144.6</v>
      </c>
      <c r="J87" s="15">
        <v>1.07</v>
      </c>
      <c r="K87" s="16">
        <v>0.15</v>
      </c>
    </row>
    <row r="88" spans="1:11" s="23" customFormat="1" ht="15" x14ac:dyDescent="0.2">
      <c r="A88" s="46" t="s">
        <v>84</v>
      </c>
      <c r="B88" s="47" t="s">
        <v>52</v>
      </c>
      <c r="C88" s="47"/>
      <c r="D88" s="128">
        <v>915.28</v>
      </c>
      <c r="E88" s="49"/>
      <c r="F88" s="50"/>
      <c r="G88" s="49"/>
      <c r="H88" s="50"/>
      <c r="I88" s="15">
        <v>6144.6</v>
      </c>
      <c r="J88" s="15">
        <v>1.07</v>
      </c>
      <c r="K88" s="16">
        <v>0.01</v>
      </c>
    </row>
    <row r="89" spans="1:11" s="23" customFormat="1" ht="15" x14ac:dyDescent="0.2">
      <c r="A89" s="46" t="s">
        <v>136</v>
      </c>
      <c r="B89" s="53" t="s">
        <v>137</v>
      </c>
      <c r="C89" s="47"/>
      <c r="D89" s="128">
        <v>4045.84</v>
      </c>
      <c r="E89" s="49"/>
      <c r="F89" s="50"/>
      <c r="G89" s="49"/>
      <c r="H89" s="50"/>
      <c r="I89" s="15">
        <v>6144.6</v>
      </c>
      <c r="J89" s="15"/>
      <c r="K89" s="16"/>
    </row>
    <row r="90" spans="1:11" s="23" customFormat="1" ht="25.5" x14ac:dyDescent="0.2">
      <c r="A90" s="46" t="s">
        <v>88</v>
      </c>
      <c r="B90" s="53" t="s">
        <v>26</v>
      </c>
      <c r="C90" s="47"/>
      <c r="D90" s="128">
        <v>0</v>
      </c>
      <c r="E90" s="49"/>
      <c r="F90" s="50"/>
      <c r="G90" s="49"/>
      <c r="H90" s="50"/>
      <c r="I90" s="15">
        <v>6144.6</v>
      </c>
      <c r="J90" s="15"/>
      <c r="K90" s="16"/>
    </row>
    <row r="91" spans="1:11" s="23" customFormat="1" ht="27.75" customHeight="1" x14ac:dyDescent="0.2">
      <c r="A91" s="75" t="s">
        <v>110</v>
      </c>
      <c r="B91" s="47" t="s">
        <v>26</v>
      </c>
      <c r="C91" s="47"/>
      <c r="D91" s="48">
        <v>0</v>
      </c>
      <c r="E91" s="49"/>
      <c r="F91" s="50"/>
      <c r="G91" s="49"/>
      <c r="H91" s="50"/>
      <c r="I91" s="15">
        <v>6144.6</v>
      </c>
      <c r="J91" s="15">
        <v>1.07</v>
      </c>
      <c r="K91" s="16">
        <v>0.03</v>
      </c>
    </row>
    <row r="92" spans="1:11" s="23" customFormat="1" ht="25.5" hidden="1" x14ac:dyDescent="0.2">
      <c r="A92" s="46" t="s">
        <v>85</v>
      </c>
      <c r="B92" s="47" t="s">
        <v>26</v>
      </c>
      <c r="C92" s="47"/>
      <c r="D92" s="48"/>
      <c r="E92" s="49"/>
      <c r="F92" s="50"/>
      <c r="G92" s="49"/>
      <c r="H92" s="50"/>
      <c r="I92" s="15">
        <v>6144.6</v>
      </c>
      <c r="J92" s="15">
        <v>1.07</v>
      </c>
      <c r="K92" s="16">
        <v>0</v>
      </c>
    </row>
    <row r="93" spans="1:11" s="23" customFormat="1" ht="25.5" hidden="1" x14ac:dyDescent="0.2">
      <c r="A93" s="46" t="s">
        <v>86</v>
      </c>
      <c r="B93" s="47" t="s">
        <v>26</v>
      </c>
      <c r="C93" s="47"/>
      <c r="D93" s="48">
        <f>G93*I93</f>
        <v>0</v>
      </c>
      <c r="E93" s="49"/>
      <c r="F93" s="50"/>
      <c r="G93" s="49"/>
      <c r="H93" s="50"/>
      <c r="I93" s="15">
        <v>6144.6</v>
      </c>
      <c r="J93" s="15">
        <v>1.07</v>
      </c>
      <c r="K93" s="16">
        <v>0</v>
      </c>
    </row>
    <row r="94" spans="1:11" s="23" customFormat="1" ht="25.5" hidden="1" x14ac:dyDescent="0.2">
      <c r="A94" s="46" t="s">
        <v>87</v>
      </c>
      <c r="B94" s="47" t="s">
        <v>26</v>
      </c>
      <c r="C94" s="47"/>
      <c r="D94" s="48">
        <f>G94*I94</f>
        <v>0</v>
      </c>
      <c r="E94" s="49"/>
      <c r="F94" s="50"/>
      <c r="G94" s="49"/>
      <c r="H94" s="50"/>
      <c r="I94" s="15">
        <v>6144.6</v>
      </c>
      <c r="J94" s="15">
        <v>1.07</v>
      </c>
      <c r="K94" s="16">
        <v>0</v>
      </c>
    </row>
    <row r="95" spans="1:11" s="119" customFormat="1" ht="25.5" hidden="1" x14ac:dyDescent="0.2">
      <c r="A95" s="75" t="s">
        <v>88</v>
      </c>
      <c r="B95" s="49" t="s">
        <v>26</v>
      </c>
      <c r="C95" s="49"/>
      <c r="D95" s="48"/>
      <c r="E95" s="49"/>
      <c r="F95" s="50"/>
      <c r="G95" s="49"/>
      <c r="H95" s="50"/>
      <c r="I95" s="15">
        <v>6144.6</v>
      </c>
      <c r="J95" s="117">
        <v>1.07</v>
      </c>
      <c r="K95" s="118">
        <v>0.05</v>
      </c>
    </row>
    <row r="96" spans="1:11" s="23" customFormat="1" ht="15" x14ac:dyDescent="0.2">
      <c r="A96" s="38" t="s">
        <v>89</v>
      </c>
      <c r="B96" s="47"/>
      <c r="C96" s="47"/>
      <c r="D96" s="29">
        <f>D97+D98</f>
        <v>1098.1600000000001</v>
      </c>
      <c r="E96" s="29">
        <f>E97+E98</f>
        <v>0</v>
      </c>
      <c r="F96" s="29">
        <f>F97+F98</f>
        <v>0</v>
      </c>
      <c r="G96" s="29">
        <f>D96/I96</f>
        <v>0.18</v>
      </c>
      <c r="H96" s="30">
        <f>G96/12</f>
        <v>0.02</v>
      </c>
      <c r="I96" s="15">
        <v>6144.6</v>
      </c>
      <c r="J96" s="15">
        <v>1.07</v>
      </c>
      <c r="K96" s="16">
        <v>0.1</v>
      </c>
    </row>
    <row r="97" spans="1:11" s="23" customFormat="1" ht="15" x14ac:dyDescent="0.2">
      <c r="A97" s="46" t="s">
        <v>90</v>
      </c>
      <c r="B97" s="47" t="s">
        <v>52</v>
      </c>
      <c r="C97" s="47"/>
      <c r="D97" s="128">
        <v>1098.1600000000001</v>
      </c>
      <c r="E97" s="49"/>
      <c r="F97" s="50"/>
      <c r="G97" s="49"/>
      <c r="H97" s="50"/>
      <c r="I97" s="15">
        <v>6144.6</v>
      </c>
      <c r="J97" s="15">
        <v>1.07</v>
      </c>
      <c r="K97" s="16">
        <v>0.01</v>
      </c>
    </row>
    <row r="98" spans="1:11" s="23" customFormat="1" ht="15" hidden="1" x14ac:dyDescent="0.2">
      <c r="A98" s="46" t="s">
        <v>91</v>
      </c>
      <c r="B98" s="47" t="s">
        <v>52</v>
      </c>
      <c r="C98" s="47"/>
      <c r="D98" s="48"/>
      <c r="E98" s="49"/>
      <c r="F98" s="50"/>
      <c r="G98" s="49"/>
      <c r="H98" s="50"/>
      <c r="I98" s="15">
        <v>6144.6</v>
      </c>
      <c r="J98" s="15">
        <v>1.07</v>
      </c>
      <c r="K98" s="16">
        <v>0.01</v>
      </c>
    </row>
    <row r="99" spans="1:11" s="15" customFormat="1" ht="15" x14ac:dyDescent="0.2">
      <c r="A99" s="38" t="s">
        <v>92</v>
      </c>
      <c r="B99" s="26"/>
      <c r="C99" s="27"/>
      <c r="D99" s="29">
        <f>D100+D101</f>
        <v>24195.360000000001</v>
      </c>
      <c r="E99" s="29"/>
      <c r="F99" s="39"/>
      <c r="G99" s="29">
        <f>D99/I99</f>
        <v>3.94</v>
      </c>
      <c r="H99" s="30">
        <f>G99/12</f>
        <v>0.33</v>
      </c>
      <c r="I99" s="15">
        <v>6144.6</v>
      </c>
      <c r="J99" s="15">
        <v>1.07</v>
      </c>
      <c r="K99" s="16">
        <v>0.59</v>
      </c>
    </row>
    <row r="100" spans="1:11" s="23" customFormat="1" ht="15" x14ac:dyDescent="0.2">
      <c r="A100" s="46" t="s">
        <v>93</v>
      </c>
      <c r="B100" s="53" t="s">
        <v>54</v>
      </c>
      <c r="C100" s="47"/>
      <c r="D100" s="128">
        <v>24195.360000000001</v>
      </c>
      <c r="E100" s="49"/>
      <c r="F100" s="50"/>
      <c r="G100" s="49"/>
      <c r="H100" s="50"/>
      <c r="I100" s="15">
        <v>6144.6</v>
      </c>
      <c r="J100" s="15">
        <v>1.07</v>
      </c>
      <c r="K100" s="16">
        <v>0.02</v>
      </c>
    </row>
    <row r="101" spans="1:11" s="23" customFormat="1" ht="15" x14ac:dyDescent="0.2">
      <c r="A101" s="115" t="s">
        <v>122</v>
      </c>
      <c r="B101" s="116" t="s">
        <v>123</v>
      </c>
      <c r="C101" s="47">
        <f>F101*12</f>
        <v>0</v>
      </c>
      <c r="D101" s="128">
        <v>0</v>
      </c>
      <c r="E101" s="49">
        <f>H101*12</f>
        <v>0</v>
      </c>
      <c r="F101" s="50"/>
      <c r="G101" s="49"/>
      <c r="H101" s="50"/>
      <c r="I101" s="15">
        <v>6144.6</v>
      </c>
      <c r="J101" s="15">
        <v>1.07</v>
      </c>
      <c r="K101" s="16">
        <v>0.56999999999999995</v>
      </c>
    </row>
    <row r="102" spans="1:11" s="15" customFormat="1" ht="15" x14ac:dyDescent="0.2">
      <c r="A102" s="38" t="s">
        <v>94</v>
      </c>
      <c r="B102" s="26"/>
      <c r="C102" s="27"/>
      <c r="D102" s="29">
        <f>D103+D104+D105</f>
        <v>3661.02</v>
      </c>
      <c r="E102" s="29"/>
      <c r="F102" s="39"/>
      <c r="G102" s="29">
        <f>D102/I102</f>
        <v>0.6</v>
      </c>
      <c r="H102" s="30">
        <f>G102/12</f>
        <v>0.05</v>
      </c>
      <c r="I102" s="15">
        <v>6144.6</v>
      </c>
      <c r="J102" s="15">
        <v>1.07</v>
      </c>
      <c r="K102" s="16">
        <v>0.2</v>
      </c>
    </row>
    <row r="103" spans="1:11" s="23" customFormat="1" ht="15" x14ac:dyDescent="0.2">
      <c r="A103" s="46" t="s">
        <v>95</v>
      </c>
      <c r="B103" s="47" t="s">
        <v>64</v>
      </c>
      <c r="C103" s="47"/>
      <c r="D103" s="128">
        <v>3661.02</v>
      </c>
      <c r="E103" s="49"/>
      <c r="F103" s="50"/>
      <c r="G103" s="49"/>
      <c r="H103" s="50"/>
      <c r="I103" s="15">
        <v>6144.6</v>
      </c>
      <c r="J103" s="15">
        <v>1.07</v>
      </c>
      <c r="K103" s="16">
        <v>0.15</v>
      </c>
    </row>
    <row r="104" spans="1:11" s="23" customFormat="1" ht="15.75" thickBot="1" x14ac:dyDescent="0.25">
      <c r="A104" s="46" t="s">
        <v>96</v>
      </c>
      <c r="B104" s="47" t="s">
        <v>64</v>
      </c>
      <c r="C104" s="47"/>
      <c r="D104" s="128">
        <v>0</v>
      </c>
      <c r="E104" s="49"/>
      <c r="F104" s="50"/>
      <c r="G104" s="49"/>
      <c r="H104" s="50"/>
      <c r="I104" s="15">
        <v>6144.6</v>
      </c>
      <c r="J104" s="15">
        <v>1.07</v>
      </c>
      <c r="K104" s="16">
        <v>0.05</v>
      </c>
    </row>
    <row r="105" spans="1:11" s="23" customFormat="1" ht="25.5" hidden="1" customHeight="1" x14ac:dyDescent="0.2">
      <c r="A105" s="46" t="s">
        <v>97</v>
      </c>
      <c r="B105" s="47" t="s">
        <v>52</v>
      </c>
      <c r="C105" s="47"/>
      <c r="D105" s="48">
        <f>G105*I105</f>
        <v>0</v>
      </c>
      <c r="E105" s="49"/>
      <c r="F105" s="50"/>
      <c r="G105" s="49">
        <f>H105*12</f>
        <v>0</v>
      </c>
      <c r="H105" s="50">
        <v>0</v>
      </c>
      <c r="I105" s="15">
        <v>6144.6</v>
      </c>
      <c r="J105" s="15">
        <v>1.07</v>
      </c>
      <c r="K105" s="16">
        <v>0</v>
      </c>
    </row>
    <row r="106" spans="1:11" s="88" customFormat="1" ht="38.25" hidden="1" thickBot="1" x14ac:dyDescent="0.25">
      <c r="A106" s="103" t="s">
        <v>98</v>
      </c>
      <c r="B106" s="93" t="s">
        <v>26</v>
      </c>
      <c r="C106" s="93"/>
      <c r="D106" s="94">
        <v>0</v>
      </c>
      <c r="E106" s="94"/>
      <c r="F106" s="95"/>
      <c r="G106" s="94">
        <f>D106/I106</f>
        <v>0</v>
      </c>
      <c r="H106" s="95">
        <f>G106/12</f>
        <v>0</v>
      </c>
      <c r="I106" s="15">
        <v>6144.6</v>
      </c>
      <c r="K106" s="89"/>
    </row>
    <row r="107" spans="1:11" s="15" customFormat="1" ht="38.25" thickBot="1" x14ac:dyDescent="0.25">
      <c r="A107" s="57" t="s">
        <v>152</v>
      </c>
      <c r="B107" s="13" t="s">
        <v>26</v>
      </c>
      <c r="C107" s="13">
        <f>F107*12</f>
        <v>0</v>
      </c>
      <c r="D107" s="130">
        <f>G107*I107</f>
        <v>36867.599999999999</v>
      </c>
      <c r="E107" s="74">
        <f>H107*12</f>
        <v>6</v>
      </c>
      <c r="F107" s="74"/>
      <c r="G107" s="74">
        <f>H107*12</f>
        <v>6</v>
      </c>
      <c r="H107" s="98">
        <v>0.5</v>
      </c>
      <c r="I107" s="15">
        <v>6144.6</v>
      </c>
      <c r="J107" s="15">
        <v>1.07</v>
      </c>
      <c r="K107" s="16">
        <v>0.3</v>
      </c>
    </row>
    <row r="108" spans="1:11" s="15" customFormat="1" ht="19.5" hidden="1" thickBot="1" x14ac:dyDescent="0.25">
      <c r="A108" s="104" t="s">
        <v>99</v>
      </c>
      <c r="B108" s="105"/>
      <c r="C108" s="105">
        <f>F108*12</f>
        <v>0</v>
      </c>
      <c r="D108" s="130">
        <f t="shared" ref="D108:D113" si="10">G108*I108</f>
        <v>0</v>
      </c>
      <c r="E108" s="74">
        <f t="shared" ref="E108:E113" si="11">H108*12</f>
        <v>0</v>
      </c>
      <c r="F108" s="74"/>
      <c r="G108" s="74">
        <f t="shared" ref="G108:G113" si="12">H108*12</f>
        <v>0</v>
      </c>
      <c r="H108" s="30"/>
      <c r="I108" s="15">
        <v>6144.6</v>
      </c>
      <c r="K108" s="16"/>
    </row>
    <row r="109" spans="1:11" s="23" customFormat="1" ht="15.75" hidden="1" thickBot="1" x14ac:dyDescent="0.25">
      <c r="A109" s="46" t="s">
        <v>100</v>
      </c>
      <c r="B109" s="47"/>
      <c r="C109" s="47"/>
      <c r="D109" s="130">
        <f t="shared" si="10"/>
        <v>0</v>
      </c>
      <c r="E109" s="74">
        <f t="shared" si="11"/>
        <v>0</v>
      </c>
      <c r="F109" s="74"/>
      <c r="G109" s="74">
        <f t="shared" si="12"/>
        <v>0</v>
      </c>
      <c r="H109" s="50"/>
      <c r="I109" s="15">
        <v>6144.6</v>
      </c>
      <c r="K109" s="24"/>
    </row>
    <row r="110" spans="1:11" s="23" customFormat="1" ht="15.75" hidden="1" thickBot="1" x14ac:dyDescent="0.25">
      <c r="A110" s="46" t="s">
        <v>101</v>
      </c>
      <c r="B110" s="47"/>
      <c r="C110" s="47"/>
      <c r="D110" s="130">
        <f t="shared" si="10"/>
        <v>0</v>
      </c>
      <c r="E110" s="74">
        <f t="shared" si="11"/>
        <v>0</v>
      </c>
      <c r="F110" s="74"/>
      <c r="G110" s="74">
        <f t="shared" si="12"/>
        <v>0</v>
      </c>
      <c r="H110" s="50"/>
      <c r="I110" s="15">
        <v>6144.6</v>
      </c>
      <c r="K110" s="24"/>
    </row>
    <row r="111" spans="1:11" s="23" customFormat="1" ht="15.75" hidden="1" thickBot="1" x14ac:dyDescent="0.25">
      <c r="A111" s="46" t="s">
        <v>102</v>
      </c>
      <c r="B111" s="47"/>
      <c r="C111" s="47"/>
      <c r="D111" s="130">
        <f t="shared" si="10"/>
        <v>0</v>
      </c>
      <c r="E111" s="74">
        <f t="shared" si="11"/>
        <v>0</v>
      </c>
      <c r="F111" s="74"/>
      <c r="G111" s="74">
        <f t="shared" si="12"/>
        <v>0</v>
      </c>
      <c r="H111" s="50"/>
      <c r="I111" s="15">
        <v>6144.6</v>
      </c>
      <c r="K111" s="24"/>
    </row>
    <row r="112" spans="1:11" s="23" customFormat="1" ht="15.75" hidden="1" thickBot="1" x14ac:dyDescent="0.25">
      <c r="A112" s="100" t="s">
        <v>103</v>
      </c>
      <c r="B112" s="101"/>
      <c r="C112" s="101"/>
      <c r="D112" s="130">
        <f t="shared" si="10"/>
        <v>0</v>
      </c>
      <c r="E112" s="74">
        <f t="shared" si="11"/>
        <v>0</v>
      </c>
      <c r="F112" s="74"/>
      <c r="G112" s="74">
        <f t="shared" si="12"/>
        <v>0</v>
      </c>
      <c r="H112" s="107"/>
      <c r="I112" s="15">
        <v>6144.6</v>
      </c>
      <c r="K112" s="24"/>
    </row>
    <row r="113" spans="1:11" s="23" customFormat="1" ht="19.5" thickBot="1" x14ac:dyDescent="0.25">
      <c r="A113" s="54" t="s">
        <v>104</v>
      </c>
      <c r="B113" s="55" t="s">
        <v>19</v>
      </c>
      <c r="C113" s="102"/>
      <c r="D113" s="130">
        <f t="shared" si="10"/>
        <v>127561.9</v>
      </c>
      <c r="E113" s="74">
        <f t="shared" si="11"/>
        <v>20.76</v>
      </c>
      <c r="F113" s="74"/>
      <c r="G113" s="74">
        <f t="shared" si="12"/>
        <v>20.76</v>
      </c>
      <c r="H113" s="98">
        <v>1.73</v>
      </c>
      <c r="I113" s="15">
        <v>6144.6</v>
      </c>
      <c r="K113" s="24"/>
    </row>
    <row r="114" spans="1:11" s="15" customFormat="1" ht="15.75" thickBot="1" x14ac:dyDescent="0.35">
      <c r="A114" s="56" t="s">
        <v>105</v>
      </c>
      <c r="B114" s="13"/>
      <c r="C114" s="13" t="e">
        <f>F114*12</f>
        <v>#REF!</v>
      </c>
      <c r="D114" s="99">
        <f>D15+D24+D33+D34+D35+D36+D37+D38+D40+D41+D42+D46+D47+D48+D49+D50+D66+D80+D85+D96+D99+D102+D107+D113+D45+D39</f>
        <v>1473659.64</v>
      </c>
      <c r="E114" s="99" t="e">
        <f>E15+E24+E33+E34+E35+#REF!+E36+E37+E38+E40+E41+E42+E46+E47+E48+E49+E50+E66+E80+E85+E96+E99+E102+E107+E113</f>
        <v>#REF!</v>
      </c>
      <c r="F114" s="99" t="e">
        <f>F15+F24+F33+F34+F35+#REF!+F36+F37+F38+F40+F41+F42+F46+F47+F48+F49+F50+F66+F80+F85+F96+F99+F102+F107+F113</f>
        <v>#REF!</v>
      </c>
      <c r="G114" s="99"/>
      <c r="H114" s="99"/>
      <c r="I114" s="15">
        <v>6144.6</v>
      </c>
      <c r="K114" s="16"/>
    </row>
    <row r="115" spans="1:11" s="62" customFormat="1" ht="20.25" hidden="1" thickBot="1" x14ac:dyDescent="0.25">
      <c r="A115" s="57" t="s">
        <v>106</v>
      </c>
      <c r="B115" s="58" t="s">
        <v>19</v>
      </c>
      <c r="C115" s="58" t="s">
        <v>107</v>
      </c>
      <c r="D115" s="59"/>
      <c r="E115" s="60" t="s">
        <v>107</v>
      </c>
      <c r="F115" s="61"/>
      <c r="G115" s="60" t="s">
        <v>107</v>
      </c>
      <c r="H115" s="61"/>
      <c r="K115" s="63"/>
    </row>
    <row r="116" spans="1:11" s="65" customFormat="1" x14ac:dyDescent="0.2">
      <c r="A116" s="64"/>
      <c r="D116" s="66"/>
      <c r="E116" s="66"/>
      <c r="F116" s="66"/>
      <c r="G116" s="66"/>
      <c r="H116" s="66"/>
      <c r="K116" s="67"/>
    </row>
    <row r="117" spans="1:11" s="72" customFormat="1" ht="18.75" x14ac:dyDescent="0.4">
      <c r="A117" s="68"/>
      <c r="B117" s="69"/>
      <c r="C117" s="70"/>
      <c r="D117" s="71"/>
      <c r="E117" s="71"/>
      <c r="F117" s="71"/>
      <c r="G117" s="71"/>
      <c r="H117" s="71"/>
      <c r="K117" s="73"/>
    </row>
    <row r="118" spans="1:11" s="72" customFormat="1" ht="18.75" hidden="1" x14ac:dyDescent="0.4">
      <c r="A118" s="68"/>
      <c r="B118" s="69"/>
      <c r="C118" s="70"/>
      <c r="D118" s="71"/>
      <c r="E118" s="71"/>
      <c r="F118" s="71"/>
      <c r="G118" s="71"/>
      <c r="H118" s="71"/>
      <c r="K118" s="73"/>
    </row>
    <row r="119" spans="1:11" s="72" customFormat="1" ht="18.75" hidden="1" x14ac:dyDescent="0.4">
      <c r="A119" s="68"/>
      <c r="B119" s="69"/>
      <c r="C119" s="70"/>
      <c r="D119" s="71"/>
      <c r="E119" s="71"/>
      <c r="F119" s="71"/>
      <c r="G119" s="71"/>
      <c r="H119" s="71"/>
      <c r="K119" s="73"/>
    </row>
    <row r="120" spans="1:11" s="72" customFormat="1" ht="19.5" thickBot="1" x14ac:dyDescent="0.45">
      <c r="A120" s="68"/>
      <c r="B120" s="69"/>
      <c r="C120" s="70"/>
      <c r="D120" s="71"/>
      <c r="E120" s="71"/>
      <c r="F120" s="71"/>
      <c r="G120" s="71"/>
      <c r="H120" s="71"/>
      <c r="K120" s="73"/>
    </row>
    <row r="121" spans="1:11" s="15" customFormat="1" ht="30" x14ac:dyDescent="0.2">
      <c r="A121" s="131" t="s">
        <v>108</v>
      </c>
      <c r="B121" s="132"/>
      <c r="C121" s="132">
        <f>F121*12</f>
        <v>0</v>
      </c>
      <c r="D121" s="133">
        <f>D122+D123+D124+D125+D126+D127+D128+D129+D130+D131+D132+D133+D134+D135+D136+D137+D138</f>
        <v>182664.14</v>
      </c>
      <c r="E121" s="133">
        <f t="shared" ref="E121:H121" si="13">E122+E123+E124+E125+E126+E127+E128+E129+E130+E131+E132+E133+E134+E135+E136+E137+E138</f>
        <v>0</v>
      </c>
      <c r="F121" s="133">
        <f t="shared" si="13"/>
        <v>0</v>
      </c>
      <c r="G121" s="133">
        <f t="shared" si="13"/>
        <v>29.73</v>
      </c>
      <c r="H121" s="133">
        <f t="shared" si="13"/>
        <v>2.4900000000000002</v>
      </c>
      <c r="I121" s="15">
        <v>6144.6</v>
      </c>
      <c r="K121" s="16"/>
    </row>
    <row r="122" spans="1:11" s="15" customFormat="1" ht="21" customHeight="1" x14ac:dyDescent="0.2">
      <c r="A122" s="134" t="s">
        <v>139</v>
      </c>
      <c r="B122" s="135"/>
      <c r="C122" s="135"/>
      <c r="D122" s="135">
        <v>135019.22</v>
      </c>
      <c r="E122" s="135"/>
      <c r="F122" s="135"/>
      <c r="G122" s="135">
        <f>D122/I122</f>
        <v>21.97</v>
      </c>
      <c r="H122" s="135">
        <f>G122/12</f>
        <v>1.83</v>
      </c>
      <c r="I122" s="15">
        <v>6144.6</v>
      </c>
      <c r="K122" s="16"/>
    </row>
    <row r="123" spans="1:11" s="23" customFormat="1" ht="18.75" customHeight="1" x14ac:dyDescent="0.2">
      <c r="A123" s="140" t="s">
        <v>141</v>
      </c>
      <c r="B123" s="135"/>
      <c r="C123" s="135"/>
      <c r="D123" s="135">
        <v>0</v>
      </c>
      <c r="E123" s="135"/>
      <c r="F123" s="135"/>
      <c r="G123" s="135">
        <f>D123/I123</f>
        <v>0</v>
      </c>
      <c r="H123" s="135">
        <f>G123/12</f>
        <v>0</v>
      </c>
      <c r="I123" s="15">
        <v>6144.6</v>
      </c>
      <c r="J123" s="15"/>
      <c r="K123" s="16"/>
    </row>
    <row r="124" spans="1:11" s="23" customFormat="1" ht="20.25" customHeight="1" x14ac:dyDescent="0.2">
      <c r="A124" s="136" t="s">
        <v>125</v>
      </c>
      <c r="B124" s="76"/>
      <c r="C124" s="76"/>
      <c r="D124" s="147">
        <v>0</v>
      </c>
      <c r="E124" s="76"/>
      <c r="F124" s="76"/>
      <c r="G124" s="137">
        <f t="shared" ref="G124:G138" si="14">D124/I124</f>
        <v>0</v>
      </c>
      <c r="H124" s="138">
        <f t="shared" ref="H124:H138" si="15">G124/12</f>
        <v>0</v>
      </c>
      <c r="I124" s="15">
        <v>6144.6</v>
      </c>
      <c r="J124" s="15"/>
      <c r="K124" s="16"/>
    </row>
    <row r="125" spans="1:11" s="23" customFormat="1" ht="21" customHeight="1" x14ac:dyDescent="0.2">
      <c r="A125" s="136" t="s">
        <v>140</v>
      </c>
      <c r="B125" s="76"/>
      <c r="C125" s="76"/>
      <c r="D125" s="129">
        <v>0</v>
      </c>
      <c r="E125" s="76"/>
      <c r="F125" s="139"/>
      <c r="G125" s="137">
        <f t="shared" si="14"/>
        <v>0</v>
      </c>
      <c r="H125" s="138">
        <f t="shared" si="15"/>
        <v>0</v>
      </c>
      <c r="I125" s="15">
        <v>6144.6</v>
      </c>
      <c r="J125" s="15"/>
      <c r="K125" s="16"/>
    </row>
    <row r="126" spans="1:11" s="23" customFormat="1" ht="21" customHeight="1" x14ac:dyDescent="0.2">
      <c r="A126" s="136" t="s">
        <v>142</v>
      </c>
      <c r="B126" s="76"/>
      <c r="C126" s="76"/>
      <c r="D126" s="129">
        <v>0</v>
      </c>
      <c r="E126" s="76"/>
      <c r="F126" s="139"/>
      <c r="G126" s="137">
        <f t="shared" si="14"/>
        <v>0</v>
      </c>
      <c r="H126" s="138">
        <f t="shared" si="15"/>
        <v>0</v>
      </c>
      <c r="I126" s="15">
        <v>6144.6</v>
      </c>
      <c r="J126" s="15"/>
      <c r="K126" s="16"/>
    </row>
    <row r="127" spans="1:11" s="23" customFormat="1" ht="21" customHeight="1" x14ac:dyDescent="0.2">
      <c r="A127" s="136" t="s">
        <v>143</v>
      </c>
      <c r="B127" s="76"/>
      <c r="C127" s="76"/>
      <c r="D127" s="129">
        <v>0</v>
      </c>
      <c r="E127" s="76"/>
      <c r="F127" s="139"/>
      <c r="G127" s="137">
        <f t="shared" si="14"/>
        <v>0</v>
      </c>
      <c r="H127" s="138">
        <f t="shared" si="15"/>
        <v>0</v>
      </c>
      <c r="I127" s="15">
        <v>6144.6</v>
      </c>
      <c r="J127" s="15"/>
      <c r="K127" s="16"/>
    </row>
    <row r="128" spans="1:11" s="23" customFormat="1" ht="18.75" customHeight="1" x14ac:dyDescent="0.2">
      <c r="A128" s="136" t="s">
        <v>144</v>
      </c>
      <c r="B128" s="76"/>
      <c r="C128" s="76"/>
      <c r="D128" s="129">
        <v>0</v>
      </c>
      <c r="E128" s="76"/>
      <c r="F128" s="139"/>
      <c r="G128" s="137">
        <f t="shared" si="14"/>
        <v>0</v>
      </c>
      <c r="H128" s="138">
        <f t="shared" si="15"/>
        <v>0</v>
      </c>
      <c r="I128" s="15">
        <v>6144.6</v>
      </c>
      <c r="J128" s="15"/>
      <c r="K128" s="16"/>
    </row>
    <row r="129" spans="1:11" s="23" customFormat="1" ht="15" x14ac:dyDescent="0.2">
      <c r="A129" s="136" t="s">
        <v>145</v>
      </c>
      <c r="B129" s="76"/>
      <c r="C129" s="76"/>
      <c r="D129" s="129">
        <v>0</v>
      </c>
      <c r="E129" s="76"/>
      <c r="F129" s="139"/>
      <c r="G129" s="137">
        <f t="shared" si="14"/>
        <v>0</v>
      </c>
      <c r="H129" s="138">
        <f t="shared" si="15"/>
        <v>0</v>
      </c>
      <c r="I129" s="15">
        <v>6144.6</v>
      </c>
      <c r="J129" s="15"/>
      <c r="K129" s="16"/>
    </row>
    <row r="130" spans="1:11" s="23" customFormat="1" ht="15" x14ac:dyDescent="0.2">
      <c r="A130" s="136" t="s">
        <v>148</v>
      </c>
      <c r="B130" s="76"/>
      <c r="C130" s="76"/>
      <c r="D130" s="129">
        <v>722.42</v>
      </c>
      <c r="E130" s="76"/>
      <c r="F130" s="139"/>
      <c r="G130" s="137">
        <f t="shared" si="14"/>
        <v>0.12</v>
      </c>
      <c r="H130" s="138">
        <f t="shared" si="15"/>
        <v>0.01</v>
      </c>
      <c r="I130" s="15">
        <v>6144.6</v>
      </c>
      <c r="J130" s="15"/>
      <c r="K130" s="16"/>
    </row>
    <row r="131" spans="1:11" s="23" customFormat="1" ht="15" x14ac:dyDescent="0.2">
      <c r="A131" s="136" t="s">
        <v>126</v>
      </c>
      <c r="B131" s="76"/>
      <c r="C131" s="76"/>
      <c r="D131" s="129">
        <v>34267.56</v>
      </c>
      <c r="E131" s="76"/>
      <c r="F131" s="139"/>
      <c r="G131" s="137">
        <f t="shared" si="14"/>
        <v>5.58</v>
      </c>
      <c r="H131" s="138">
        <f t="shared" si="15"/>
        <v>0.47</v>
      </c>
      <c r="I131" s="15">
        <v>6144.6</v>
      </c>
      <c r="J131" s="15"/>
      <c r="K131" s="16"/>
    </row>
    <row r="132" spans="1:11" s="23" customFormat="1" ht="15" x14ac:dyDescent="0.2">
      <c r="A132" s="136" t="s">
        <v>146</v>
      </c>
      <c r="B132" s="76"/>
      <c r="C132" s="76"/>
      <c r="D132" s="129">
        <v>6327.47</v>
      </c>
      <c r="E132" s="76"/>
      <c r="F132" s="139"/>
      <c r="G132" s="137">
        <f t="shared" si="14"/>
        <v>1.03</v>
      </c>
      <c r="H132" s="138">
        <f t="shared" si="15"/>
        <v>0.09</v>
      </c>
      <c r="I132" s="15">
        <v>6144.6</v>
      </c>
      <c r="J132" s="15"/>
      <c r="K132" s="16"/>
    </row>
    <row r="133" spans="1:11" s="23" customFormat="1" ht="15" x14ac:dyDescent="0.2">
      <c r="A133" s="136" t="s">
        <v>147</v>
      </c>
      <c r="B133" s="76"/>
      <c r="C133" s="76"/>
      <c r="D133" s="129">
        <v>6327.47</v>
      </c>
      <c r="E133" s="76"/>
      <c r="F133" s="139"/>
      <c r="G133" s="137">
        <f t="shared" si="14"/>
        <v>1.03</v>
      </c>
      <c r="H133" s="138">
        <f t="shared" si="15"/>
        <v>0.09</v>
      </c>
      <c r="I133" s="15">
        <v>6144.6</v>
      </c>
      <c r="J133" s="15"/>
      <c r="K133" s="16"/>
    </row>
    <row r="134" spans="1:11" s="23" customFormat="1" ht="15" x14ac:dyDescent="0.2">
      <c r="A134" s="136" t="s">
        <v>149</v>
      </c>
      <c r="B134" s="76"/>
      <c r="C134" s="76"/>
      <c r="D134" s="129">
        <v>0</v>
      </c>
      <c r="E134" s="76"/>
      <c r="F134" s="139"/>
      <c r="G134" s="137">
        <f t="shared" si="14"/>
        <v>0</v>
      </c>
      <c r="H134" s="138">
        <f t="shared" si="15"/>
        <v>0</v>
      </c>
      <c r="I134" s="15">
        <v>6144.6</v>
      </c>
      <c r="J134" s="15"/>
      <c r="K134" s="16"/>
    </row>
    <row r="135" spans="1:11" s="23" customFormat="1" ht="15" x14ac:dyDescent="0.2">
      <c r="A135" s="136" t="s">
        <v>150</v>
      </c>
      <c r="B135" s="76"/>
      <c r="C135" s="76"/>
      <c r="D135" s="128">
        <v>0</v>
      </c>
      <c r="E135" s="76"/>
      <c r="F135" s="139"/>
      <c r="G135" s="137">
        <f t="shared" si="14"/>
        <v>0</v>
      </c>
      <c r="H135" s="138">
        <f t="shared" si="15"/>
        <v>0</v>
      </c>
      <c r="I135" s="15">
        <v>6144.6</v>
      </c>
      <c r="J135" s="15"/>
      <c r="K135" s="16"/>
    </row>
    <row r="136" spans="1:11" s="23" customFormat="1" ht="15" x14ac:dyDescent="0.2">
      <c r="A136" s="136" t="s">
        <v>109</v>
      </c>
      <c r="B136" s="76"/>
      <c r="C136" s="76"/>
      <c r="D136" s="128">
        <v>0</v>
      </c>
      <c r="E136" s="76"/>
      <c r="F136" s="139"/>
      <c r="G136" s="137">
        <f t="shared" si="14"/>
        <v>0</v>
      </c>
      <c r="H136" s="138">
        <f t="shared" si="15"/>
        <v>0</v>
      </c>
      <c r="I136" s="15">
        <v>6144.6</v>
      </c>
      <c r="J136" s="15"/>
      <c r="K136" s="16"/>
    </row>
    <row r="137" spans="1:11" s="23" customFormat="1" ht="15" x14ac:dyDescent="0.2">
      <c r="A137" s="136" t="s">
        <v>129</v>
      </c>
      <c r="B137" s="76"/>
      <c r="C137" s="76"/>
      <c r="D137" s="128">
        <v>0</v>
      </c>
      <c r="E137" s="76"/>
      <c r="F137" s="139"/>
      <c r="G137" s="137">
        <f t="shared" si="14"/>
        <v>0</v>
      </c>
      <c r="H137" s="138">
        <f t="shared" si="15"/>
        <v>0</v>
      </c>
      <c r="I137" s="15">
        <v>6144.6</v>
      </c>
      <c r="J137" s="15"/>
      <c r="K137" s="16"/>
    </row>
    <row r="138" spans="1:11" s="23" customFormat="1" ht="15.75" thickBot="1" x14ac:dyDescent="0.25">
      <c r="A138" s="141" t="s">
        <v>127</v>
      </c>
      <c r="B138" s="142"/>
      <c r="C138" s="142"/>
      <c r="D138" s="143">
        <v>0</v>
      </c>
      <c r="E138" s="142"/>
      <c r="F138" s="144"/>
      <c r="G138" s="145">
        <f t="shared" si="14"/>
        <v>0</v>
      </c>
      <c r="H138" s="146">
        <f t="shared" si="15"/>
        <v>0</v>
      </c>
      <c r="I138" s="15">
        <v>6144.6</v>
      </c>
      <c r="J138" s="15"/>
      <c r="K138" s="16"/>
    </row>
    <row r="139" spans="1:11" s="23" customFormat="1" ht="15" hidden="1" x14ac:dyDescent="0.2">
      <c r="A139" s="120"/>
      <c r="B139" s="52"/>
      <c r="C139" s="51"/>
      <c r="D139" s="96"/>
      <c r="E139" s="52"/>
      <c r="F139" s="97"/>
      <c r="G139" s="52"/>
      <c r="H139" s="52"/>
      <c r="I139" s="15"/>
      <c r="J139" s="15"/>
      <c r="K139" s="16"/>
    </row>
    <row r="140" spans="1:11" s="23" customFormat="1" ht="15" hidden="1" x14ac:dyDescent="0.2">
      <c r="A140" s="46"/>
      <c r="B140" s="47"/>
      <c r="C140" s="47"/>
      <c r="D140" s="77"/>
      <c r="E140" s="47"/>
      <c r="F140" s="78"/>
      <c r="G140" s="47"/>
      <c r="H140" s="47"/>
      <c r="I140" s="15">
        <v>6083.3</v>
      </c>
      <c r="J140" s="15"/>
      <c r="K140" s="16"/>
    </row>
    <row r="141" spans="1:11" s="23" customFormat="1" ht="15" hidden="1" x14ac:dyDescent="0.2">
      <c r="A141" s="46"/>
      <c r="B141" s="47"/>
      <c r="C141" s="47"/>
      <c r="D141" s="77"/>
      <c r="E141" s="47"/>
      <c r="F141" s="78"/>
      <c r="G141" s="47"/>
      <c r="H141" s="47"/>
      <c r="I141" s="15">
        <v>6083.3</v>
      </c>
      <c r="J141" s="15"/>
      <c r="K141" s="16"/>
    </row>
    <row r="142" spans="1:11" s="23" customFormat="1" ht="15" hidden="1" x14ac:dyDescent="0.2">
      <c r="A142" s="46"/>
      <c r="B142" s="47"/>
      <c r="C142" s="47"/>
      <c r="D142" s="77"/>
      <c r="E142" s="47"/>
      <c r="F142" s="78"/>
      <c r="G142" s="47"/>
      <c r="H142" s="47"/>
      <c r="I142" s="15">
        <v>6083.3</v>
      </c>
      <c r="J142" s="15"/>
      <c r="K142" s="16"/>
    </row>
    <row r="143" spans="1:11" s="23" customFormat="1" ht="15" hidden="1" x14ac:dyDescent="0.2">
      <c r="A143" s="46"/>
      <c r="B143" s="47"/>
      <c r="C143" s="47"/>
      <c r="D143" s="77"/>
      <c r="E143" s="47"/>
      <c r="F143" s="78"/>
      <c r="G143" s="47"/>
      <c r="H143" s="47"/>
      <c r="I143" s="15">
        <v>6083.3</v>
      </c>
      <c r="J143" s="15"/>
      <c r="K143" s="16"/>
    </row>
    <row r="144" spans="1:11" s="23" customFormat="1" ht="15" hidden="1" x14ac:dyDescent="0.2">
      <c r="A144" s="46"/>
      <c r="B144" s="47"/>
      <c r="C144" s="47"/>
      <c r="D144" s="77"/>
      <c r="E144" s="47"/>
      <c r="F144" s="78"/>
      <c r="G144" s="47"/>
      <c r="H144" s="47"/>
      <c r="I144" s="15">
        <v>6083.3</v>
      </c>
      <c r="J144" s="15"/>
      <c r="K144" s="16"/>
    </row>
    <row r="145" spans="1:11" s="23" customFormat="1" ht="15" hidden="1" x14ac:dyDescent="0.2">
      <c r="A145" s="46"/>
      <c r="B145" s="47"/>
      <c r="C145" s="47"/>
      <c r="D145" s="77"/>
      <c r="E145" s="47"/>
      <c r="F145" s="78"/>
      <c r="G145" s="47"/>
      <c r="H145" s="47"/>
      <c r="I145" s="15">
        <v>6083.3</v>
      </c>
      <c r="J145" s="15"/>
      <c r="K145" s="16"/>
    </row>
    <row r="146" spans="1:11" s="23" customFormat="1" ht="15" hidden="1" x14ac:dyDescent="0.2">
      <c r="A146" s="46"/>
      <c r="B146" s="47"/>
      <c r="C146" s="47"/>
      <c r="D146" s="77"/>
      <c r="E146" s="47"/>
      <c r="F146" s="78"/>
      <c r="G146" s="47"/>
      <c r="H146" s="47"/>
      <c r="I146" s="15">
        <v>6083.3</v>
      </c>
      <c r="J146" s="15"/>
      <c r="K146" s="16"/>
    </row>
    <row r="147" spans="1:11" s="23" customFormat="1" ht="15" hidden="1" x14ac:dyDescent="0.2">
      <c r="A147" s="46"/>
      <c r="B147" s="47"/>
      <c r="C147" s="47"/>
      <c r="D147" s="77"/>
      <c r="E147" s="47"/>
      <c r="F147" s="78"/>
      <c r="G147" s="47"/>
      <c r="H147" s="47"/>
      <c r="I147" s="15">
        <v>6083.3</v>
      </c>
      <c r="J147" s="15"/>
      <c r="K147" s="16"/>
    </row>
    <row r="148" spans="1:11" s="72" customFormat="1" ht="18.75" x14ac:dyDescent="0.4">
      <c r="A148" s="68"/>
      <c r="B148" s="69"/>
      <c r="C148" s="70"/>
      <c r="D148" s="70"/>
      <c r="E148" s="70"/>
      <c r="F148" s="70"/>
      <c r="G148" s="70"/>
      <c r="H148" s="70"/>
      <c r="K148" s="73"/>
    </row>
    <row r="149" spans="1:11" s="72" customFormat="1" ht="18.75" x14ac:dyDescent="0.4">
      <c r="A149" s="68"/>
      <c r="B149" s="69"/>
      <c r="C149" s="70"/>
      <c r="D149" s="70"/>
      <c r="E149" s="70"/>
      <c r="F149" s="70"/>
      <c r="G149" s="70"/>
      <c r="H149" s="70"/>
      <c r="K149" s="73"/>
    </row>
    <row r="150" spans="1:11" s="72" customFormat="1" ht="19.5" thickBot="1" x14ac:dyDescent="0.45">
      <c r="A150" s="68"/>
      <c r="B150" s="69"/>
      <c r="C150" s="70"/>
      <c r="D150" s="70"/>
      <c r="E150" s="70"/>
      <c r="F150" s="70"/>
      <c r="G150" s="70"/>
      <c r="H150" s="70"/>
      <c r="K150" s="73"/>
    </row>
    <row r="151" spans="1:11" s="72" customFormat="1" ht="19.5" thickBot="1" x14ac:dyDescent="0.45">
      <c r="A151" s="56" t="s">
        <v>111</v>
      </c>
      <c r="B151" s="79"/>
      <c r="C151" s="80"/>
      <c r="D151" s="80">
        <f>D114+D121</f>
        <v>1656323.78</v>
      </c>
      <c r="E151" s="80" t="e">
        <f>E114+E121</f>
        <v>#REF!</v>
      </c>
      <c r="F151" s="80" t="e">
        <f>F114+F121</f>
        <v>#REF!</v>
      </c>
      <c r="G151" s="80">
        <f>G114+G121</f>
        <v>29.73</v>
      </c>
      <c r="H151" s="80">
        <f>H114+H121</f>
        <v>2.4900000000000002</v>
      </c>
      <c r="K151" s="73"/>
    </row>
    <row r="152" spans="1:11" s="72" customFormat="1" ht="18.75" x14ac:dyDescent="0.4">
      <c r="A152" s="68"/>
      <c r="B152" s="69"/>
      <c r="C152" s="70"/>
      <c r="D152" s="70"/>
      <c r="E152" s="70"/>
      <c r="F152" s="70"/>
      <c r="G152" s="70"/>
      <c r="H152" s="70"/>
      <c r="K152" s="73"/>
    </row>
    <row r="153" spans="1:11" s="72" customFormat="1" ht="18.75" x14ac:dyDescent="0.4">
      <c r="A153" s="68"/>
      <c r="B153" s="69"/>
      <c r="C153" s="70"/>
      <c r="D153" s="70"/>
      <c r="E153" s="70"/>
      <c r="F153" s="70"/>
      <c r="G153" s="70"/>
      <c r="H153" s="70"/>
      <c r="K153" s="73"/>
    </row>
    <row r="154" spans="1:11" s="62" customFormat="1" ht="19.5" x14ac:dyDescent="0.2">
      <c r="A154" s="81"/>
      <c r="B154" s="82"/>
      <c r="C154" s="82"/>
      <c r="D154" s="82"/>
      <c r="E154" s="82"/>
      <c r="F154" s="82"/>
      <c r="G154" s="82"/>
      <c r="H154" s="82"/>
      <c r="K154" s="63"/>
    </row>
    <row r="155" spans="1:11" s="65" customFormat="1" ht="14.25" x14ac:dyDescent="0.2">
      <c r="A155" s="154" t="s">
        <v>112</v>
      </c>
      <c r="B155" s="154"/>
      <c r="C155" s="154"/>
      <c r="D155" s="154"/>
      <c r="E155" s="154"/>
      <c r="F155" s="154"/>
      <c r="K155" s="67"/>
    </row>
    <row r="156" spans="1:11" s="65" customFormat="1" x14ac:dyDescent="0.2">
      <c r="K156" s="67"/>
    </row>
    <row r="157" spans="1:11" s="65" customFormat="1" x14ac:dyDescent="0.2">
      <c r="A157" s="64" t="s">
        <v>113</v>
      </c>
      <c r="K157" s="67"/>
    </row>
    <row r="158" spans="1:11" s="65" customFormat="1" x14ac:dyDescent="0.2">
      <c r="K158" s="67"/>
    </row>
    <row r="159" spans="1:11" s="65" customFormat="1" x14ac:dyDescent="0.2">
      <c r="K159" s="67"/>
    </row>
    <row r="160" spans="1:11" s="65" customFormat="1" x14ac:dyDescent="0.2">
      <c r="K160" s="67"/>
    </row>
    <row r="161" spans="11:11" s="65" customFormat="1" x14ac:dyDescent="0.2">
      <c r="K161" s="67"/>
    </row>
    <row r="162" spans="11:11" s="65" customFormat="1" x14ac:dyDescent="0.2">
      <c r="K162" s="67"/>
    </row>
    <row r="163" spans="11:11" s="65" customFormat="1" x14ac:dyDescent="0.2">
      <c r="K163" s="67"/>
    </row>
    <row r="164" spans="11:11" s="65" customFormat="1" x14ac:dyDescent="0.2">
      <c r="K164" s="67"/>
    </row>
    <row r="165" spans="11:11" s="65" customFormat="1" x14ac:dyDescent="0.2">
      <c r="K165" s="67"/>
    </row>
    <row r="166" spans="11:11" s="65" customFormat="1" x14ac:dyDescent="0.2">
      <c r="K166" s="67"/>
    </row>
    <row r="167" spans="11:11" s="65" customFormat="1" x14ac:dyDescent="0.2">
      <c r="K167" s="67"/>
    </row>
    <row r="168" spans="11:11" s="65" customFormat="1" x14ac:dyDescent="0.2">
      <c r="K168" s="67"/>
    </row>
    <row r="169" spans="11:11" s="65" customFormat="1" x14ac:dyDescent="0.2">
      <c r="K169" s="67"/>
    </row>
    <row r="170" spans="11:11" s="65" customFormat="1" x14ac:dyDescent="0.2">
      <c r="K170" s="67"/>
    </row>
    <row r="171" spans="11:11" s="65" customFormat="1" x14ac:dyDescent="0.2">
      <c r="K171" s="67"/>
    </row>
    <row r="172" spans="11:11" s="65" customFormat="1" x14ac:dyDescent="0.2">
      <c r="K172" s="67"/>
    </row>
    <row r="173" spans="11:11" s="65" customFormat="1" x14ac:dyDescent="0.2">
      <c r="K173" s="67"/>
    </row>
    <row r="174" spans="11:11" s="65" customFormat="1" x14ac:dyDescent="0.2">
      <c r="K174" s="67"/>
    </row>
    <row r="175" spans="11:11" s="65" customFormat="1" x14ac:dyDescent="0.2">
      <c r="K175" s="67"/>
    </row>
  </sheetData>
  <mergeCells count="13">
    <mergeCell ref="A155:F155"/>
    <mergeCell ref="A7:H7"/>
    <mergeCell ref="A8:H8"/>
    <mergeCell ref="A9:H9"/>
    <mergeCell ref="A10:H10"/>
    <mergeCell ref="A11:H11"/>
    <mergeCell ref="A14:H14"/>
    <mergeCell ref="A6:H6"/>
    <mergeCell ref="A1:H1"/>
    <mergeCell ref="B2:H2"/>
    <mergeCell ref="B3:H3"/>
    <mergeCell ref="B4:H4"/>
    <mergeCell ref="A5:H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opLeftCell="A54" zoomScale="75" workbookViewId="0">
      <selection activeCell="D94" sqref="D94"/>
    </sheetView>
  </sheetViews>
  <sheetFormatPr defaultRowHeight="12.75" x14ac:dyDescent="0.2"/>
  <cols>
    <col min="1" max="1" width="74.7109375" style="1" customWidth="1"/>
    <col min="2" max="2" width="19.140625" style="1" customWidth="1"/>
    <col min="3" max="3" width="13.85546875" style="1" hidden="1" customWidth="1"/>
    <col min="4" max="4" width="16.42578125" style="1" customWidth="1"/>
    <col min="5" max="5" width="13.85546875" style="1" hidden="1" customWidth="1"/>
    <col min="6" max="6" width="20.85546875" style="1" hidden="1" customWidth="1"/>
    <col min="7" max="7" width="13.85546875" style="1" customWidth="1"/>
    <col min="8" max="8" width="20.85546875" style="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2" ht="16.5" customHeight="1" x14ac:dyDescent="0.2">
      <c r="A1" s="155" t="s">
        <v>116</v>
      </c>
      <c r="B1" s="156"/>
      <c r="C1" s="156"/>
      <c r="D1" s="156"/>
      <c r="E1" s="156"/>
      <c r="F1" s="156"/>
      <c r="G1" s="156"/>
      <c r="H1" s="156"/>
    </row>
    <row r="2" spans="1:12" ht="21.75" customHeight="1" x14ac:dyDescent="0.3">
      <c r="A2" s="3" t="s">
        <v>130</v>
      </c>
      <c r="B2" s="157" t="s">
        <v>0</v>
      </c>
      <c r="C2" s="157"/>
      <c r="D2" s="157"/>
      <c r="E2" s="157"/>
      <c r="F2" s="157"/>
      <c r="G2" s="156"/>
      <c r="H2" s="156"/>
    </row>
    <row r="3" spans="1:12" ht="14.25" customHeight="1" x14ac:dyDescent="0.3">
      <c r="B3" s="157"/>
      <c r="C3" s="157"/>
      <c r="D3" s="157"/>
      <c r="E3" s="157"/>
      <c r="F3" s="157"/>
      <c r="G3" s="156"/>
      <c r="H3" s="156"/>
    </row>
    <row r="4" spans="1:12" ht="14.25" customHeight="1" x14ac:dyDescent="0.3">
      <c r="B4" s="157" t="s">
        <v>117</v>
      </c>
      <c r="C4" s="157"/>
      <c r="D4" s="157"/>
      <c r="E4" s="157"/>
      <c r="F4" s="157"/>
      <c r="G4" s="156"/>
      <c r="H4" s="156"/>
    </row>
    <row r="5" spans="1:12" s="4" customFormat="1" ht="39.75" customHeight="1" x14ac:dyDescent="0.25">
      <c r="A5" s="158"/>
      <c r="B5" s="159"/>
      <c r="C5" s="159"/>
      <c r="D5" s="159"/>
      <c r="E5" s="159"/>
      <c r="F5" s="159"/>
      <c r="G5" s="159"/>
      <c r="H5" s="159"/>
    </row>
    <row r="6" spans="1:12" s="4" customFormat="1" ht="25.5" customHeight="1" x14ac:dyDescent="0.25">
      <c r="A6" s="158"/>
      <c r="B6" s="158"/>
      <c r="C6" s="158"/>
      <c r="D6" s="158"/>
      <c r="E6" s="158"/>
      <c r="F6" s="158"/>
      <c r="G6" s="158"/>
      <c r="H6" s="158"/>
    </row>
    <row r="7" spans="1:12" s="4" customFormat="1" ht="24.75" customHeight="1" x14ac:dyDescent="0.2">
      <c r="A7" s="160" t="s">
        <v>131</v>
      </c>
      <c r="B7" s="161"/>
      <c r="C7" s="161"/>
      <c r="D7" s="161"/>
      <c r="E7" s="161"/>
      <c r="F7" s="161"/>
      <c r="G7" s="161"/>
      <c r="H7" s="161"/>
    </row>
    <row r="8" spans="1:12" s="5" customFormat="1" ht="22.5" customHeight="1" x14ac:dyDescent="0.4">
      <c r="A8" s="162" t="s">
        <v>1</v>
      </c>
      <c r="B8" s="162"/>
      <c r="C8" s="162"/>
      <c r="D8" s="162"/>
      <c r="E8" s="163"/>
      <c r="F8" s="163"/>
      <c r="G8" s="163"/>
      <c r="H8" s="163"/>
      <c r="K8" s="6"/>
    </row>
    <row r="9" spans="1:12" s="7" customFormat="1" ht="18.75" customHeight="1" x14ac:dyDescent="0.4">
      <c r="A9" s="162" t="s">
        <v>133</v>
      </c>
      <c r="B9" s="162"/>
      <c r="C9" s="162"/>
      <c r="D9" s="162"/>
      <c r="E9" s="163"/>
      <c r="F9" s="163"/>
      <c r="G9" s="163"/>
      <c r="H9" s="163"/>
      <c r="K9" s="8"/>
    </row>
    <row r="10" spans="1:12" s="9" customFormat="1" ht="17.25" customHeight="1" x14ac:dyDescent="0.2">
      <c r="A10" s="164" t="s">
        <v>2</v>
      </c>
      <c r="B10" s="164"/>
      <c r="C10" s="164"/>
      <c r="D10" s="164"/>
      <c r="E10" s="165"/>
      <c r="F10" s="165"/>
      <c r="G10" s="165"/>
      <c r="H10" s="165"/>
      <c r="K10" s="10"/>
    </row>
    <row r="11" spans="1:12" s="7" customFormat="1" ht="30" customHeight="1" thickBot="1" x14ac:dyDescent="0.25">
      <c r="A11" s="166" t="s">
        <v>3</v>
      </c>
      <c r="B11" s="166"/>
      <c r="C11" s="166"/>
      <c r="D11" s="166"/>
      <c r="E11" s="167"/>
      <c r="F11" s="167"/>
      <c r="G11" s="167"/>
      <c r="H11" s="167"/>
      <c r="K11" s="8"/>
    </row>
    <row r="12" spans="1:12" s="15" customFormat="1" ht="139.5" customHeight="1" thickBot="1" x14ac:dyDescent="0.25">
      <c r="A12" s="11" t="s">
        <v>4</v>
      </c>
      <c r="B12" s="12" t="s">
        <v>5</v>
      </c>
      <c r="C12" s="13" t="s">
        <v>6</v>
      </c>
      <c r="D12" s="13" t="s">
        <v>7</v>
      </c>
      <c r="E12" s="13" t="s">
        <v>6</v>
      </c>
      <c r="F12" s="14" t="s">
        <v>8</v>
      </c>
      <c r="G12" s="13" t="s">
        <v>6</v>
      </c>
      <c r="H12" s="14" t="s">
        <v>8</v>
      </c>
      <c r="K12" s="16"/>
      <c r="L12" s="15">
        <f>6144.6+125.5+302.3+147.2</f>
        <v>6719.6</v>
      </c>
    </row>
    <row r="13" spans="1:12" s="23" customFormat="1" x14ac:dyDescent="0.2">
      <c r="A13" s="17"/>
      <c r="B13" s="18"/>
      <c r="C13" s="18">
        <v>3</v>
      </c>
      <c r="D13" s="19"/>
      <c r="E13" s="18">
        <v>3</v>
      </c>
      <c r="F13" s="20">
        <v>4</v>
      </c>
      <c r="G13" s="21"/>
      <c r="H13" s="22"/>
      <c r="K13" s="24"/>
    </row>
    <row r="14" spans="1:12" s="23" customFormat="1" ht="49.5" customHeight="1" x14ac:dyDescent="0.2">
      <c r="A14" s="168" t="s">
        <v>9</v>
      </c>
      <c r="B14" s="169"/>
      <c r="C14" s="169"/>
      <c r="D14" s="169"/>
      <c r="E14" s="169"/>
      <c r="F14" s="169"/>
      <c r="G14" s="170"/>
      <c r="H14" s="171"/>
      <c r="K14" s="24"/>
    </row>
    <row r="15" spans="1:12" s="15" customFormat="1" ht="15" x14ac:dyDescent="0.2">
      <c r="A15" s="25" t="s">
        <v>10</v>
      </c>
      <c r="B15" s="26" t="s">
        <v>11</v>
      </c>
      <c r="C15" s="27">
        <f>F15*12</f>
        <v>0</v>
      </c>
      <c r="D15" s="28">
        <f>G15*I15</f>
        <v>217518.84</v>
      </c>
      <c r="E15" s="29">
        <f>H15*12</f>
        <v>35.4</v>
      </c>
      <c r="F15" s="30"/>
      <c r="G15" s="29">
        <f>12*H15</f>
        <v>35.4</v>
      </c>
      <c r="H15" s="30">
        <f>H20+H22</f>
        <v>2.95</v>
      </c>
      <c r="I15" s="15">
        <v>6144.6</v>
      </c>
      <c r="J15" s="15">
        <f>1.07</f>
        <v>1.07</v>
      </c>
      <c r="K15" s="16">
        <v>2.2400000000000002</v>
      </c>
      <c r="L15" s="15">
        <v>6719.6</v>
      </c>
    </row>
    <row r="16" spans="1:12" s="36" customFormat="1" ht="30" customHeight="1" x14ac:dyDescent="0.2">
      <c r="A16" s="31" t="s">
        <v>12</v>
      </c>
      <c r="B16" s="32" t="s">
        <v>13</v>
      </c>
      <c r="C16" s="32"/>
      <c r="D16" s="33"/>
      <c r="E16" s="34"/>
      <c r="F16" s="35"/>
      <c r="G16" s="34"/>
      <c r="H16" s="35"/>
      <c r="K16" s="37"/>
    </row>
    <row r="17" spans="1:12" s="36" customFormat="1" x14ac:dyDescent="0.2">
      <c r="A17" s="31" t="s">
        <v>14</v>
      </c>
      <c r="B17" s="32" t="s">
        <v>13</v>
      </c>
      <c r="C17" s="32"/>
      <c r="D17" s="33"/>
      <c r="E17" s="34"/>
      <c r="F17" s="35"/>
      <c r="G17" s="34"/>
      <c r="H17" s="35"/>
      <c r="K17" s="37"/>
    </row>
    <row r="18" spans="1:12" s="36" customFormat="1" x14ac:dyDescent="0.2">
      <c r="A18" s="31" t="s">
        <v>15</v>
      </c>
      <c r="B18" s="32" t="s">
        <v>16</v>
      </c>
      <c r="C18" s="32"/>
      <c r="D18" s="33"/>
      <c r="E18" s="34"/>
      <c r="F18" s="35"/>
      <c r="G18" s="34"/>
      <c r="H18" s="35"/>
      <c r="K18" s="37"/>
    </row>
    <row r="19" spans="1:12" s="36" customFormat="1" x14ac:dyDescent="0.2">
      <c r="A19" s="31" t="s">
        <v>17</v>
      </c>
      <c r="B19" s="32" t="s">
        <v>13</v>
      </c>
      <c r="C19" s="32"/>
      <c r="D19" s="33"/>
      <c r="E19" s="34"/>
      <c r="F19" s="35"/>
      <c r="G19" s="34"/>
      <c r="H19" s="35"/>
      <c r="K19" s="37"/>
    </row>
    <row r="20" spans="1:12" s="36" customFormat="1" ht="15" x14ac:dyDescent="0.2">
      <c r="A20" s="25" t="s">
        <v>118</v>
      </c>
      <c r="B20" s="34"/>
      <c r="C20" s="108"/>
      <c r="D20" s="109"/>
      <c r="E20" s="108"/>
      <c r="F20" s="110"/>
      <c r="G20" s="108"/>
      <c r="H20" s="108">
        <v>2.83</v>
      </c>
      <c r="K20" s="37"/>
    </row>
    <row r="21" spans="1:12" s="36" customFormat="1" ht="15" x14ac:dyDescent="0.2">
      <c r="A21" s="31" t="s">
        <v>119</v>
      </c>
      <c r="B21" s="34" t="s">
        <v>13</v>
      </c>
      <c r="C21" s="108"/>
      <c r="D21" s="109"/>
      <c r="E21" s="108"/>
      <c r="F21" s="110"/>
      <c r="G21" s="108"/>
      <c r="H21" s="149">
        <v>0.12</v>
      </c>
      <c r="K21" s="37"/>
    </row>
    <row r="22" spans="1:12" s="36" customFormat="1" ht="15" x14ac:dyDescent="0.2">
      <c r="A22" s="25" t="s">
        <v>118</v>
      </c>
      <c r="B22" s="34"/>
      <c r="C22" s="108"/>
      <c r="D22" s="109"/>
      <c r="E22" s="108"/>
      <c r="F22" s="110"/>
      <c r="G22" s="108"/>
      <c r="H22" s="108">
        <f>H21</f>
        <v>0.12</v>
      </c>
      <c r="K22" s="37"/>
    </row>
    <row r="23" spans="1:12" s="15" customFormat="1" ht="30" x14ac:dyDescent="0.2">
      <c r="A23" s="25" t="s">
        <v>18</v>
      </c>
      <c r="B23" s="27" t="s">
        <v>19</v>
      </c>
      <c r="C23" s="27">
        <f>F23*12</f>
        <v>0</v>
      </c>
      <c r="D23" s="28">
        <f>G23*I23</f>
        <v>106178.69</v>
      </c>
      <c r="E23" s="29">
        <f>H23*12</f>
        <v>17.28</v>
      </c>
      <c r="F23" s="30"/>
      <c r="G23" s="29">
        <f>12*H23</f>
        <v>17.28</v>
      </c>
      <c r="H23" s="30">
        <v>1.44</v>
      </c>
      <c r="I23" s="15">
        <v>6144.6</v>
      </c>
      <c r="J23" s="15">
        <v>1.07</v>
      </c>
      <c r="K23" s="16">
        <v>1.96</v>
      </c>
    </row>
    <row r="24" spans="1:12" s="36" customFormat="1" x14ac:dyDescent="0.2">
      <c r="A24" s="31" t="s">
        <v>20</v>
      </c>
      <c r="B24" s="32" t="s">
        <v>19</v>
      </c>
      <c r="C24" s="32"/>
      <c r="D24" s="33"/>
      <c r="E24" s="34"/>
      <c r="F24" s="35"/>
      <c r="G24" s="34"/>
      <c r="H24" s="35"/>
      <c r="K24" s="37"/>
    </row>
    <row r="25" spans="1:12" s="36" customFormat="1" x14ac:dyDescent="0.2">
      <c r="A25" s="31" t="s">
        <v>21</v>
      </c>
      <c r="B25" s="32" t="s">
        <v>19</v>
      </c>
      <c r="C25" s="32"/>
      <c r="D25" s="33"/>
      <c r="E25" s="34"/>
      <c r="F25" s="35"/>
      <c r="G25" s="34"/>
      <c r="H25" s="35"/>
      <c r="K25" s="37"/>
    </row>
    <row r="26" spans="1:12" s="36" customFormat="1" x14ac:dyDescent="0.2">
      <c r="A26" s="31" t="s">
        <v>22</v>
      </c>
      <c r="B26" s="32" t="s">
        <v>23</v>
      </c>
      <c r="C26" s="32"/>
      <c r="D26" s="33"/>
      <c r="E26" s="34"/>
      <c r="F26" s="35"/>
      <c r="G26" s="34"/>
      <c r="H26" s="35"/>
      <c r="K26" s="37"/>
    </row>
    <row r="27" spans="1:12" s="36" customFormat="1" x14ac:dyDescent="0.2">
      <c r="A27" s="31" t="s">
        <v>24</v>
      </c>
      <c r="B27" s="32" t="s">
        <v>19</v>
      </c>
      <c r="C27" s="32"/>
      <c r="D27" s="33"/>
      <c r="E27" s="34"/>
      <c r="F27" s="35"/>
      <c r="G27" s="34"/>
      <c r="H27" s="35"/>
      <c r="K27" s="37"/>
    </row>
    <row r="28" spans="1:12" s="36" customFormat="1" ht="25.5" x14ac:dyDescent="0.2">
      <c r="A28" s="31" t="s">
        <v>25</v>
      </c>
      <c r="B28" s="32" t="s">
        <v>26</v>
      </c>
      <c r="C28" s="32"/>
      <c r="D28" s="33"/>
      <c r="E28" s="34"/>
      <c r="F28" s="35"/>
      <c r="G28" s="34"/>
      <c r="H28" s="35"/>
      <c r="K28" s="37"/>
    </row>
    <row r="29" spans="1:12" s="36" customFormat="1" x14ac:dyDescent="0.2">
      <c r="A29" s="31" t="s">
        <v>27</v>
      </c>
      <c r="B29" s="32" t="s">
        <v>19</v>
      </c>
      <c r="C29" s="32"/>
      <c r="D29" s="33"/>
      <c r="E29" s="34"/>
      <c r="F29" s="35"/>
      <c r="G29" s="34"/>
      <c r="H29" s="35"/>
      <c r="K29" s="37"/>
    </row>
    <row r="30" spans="1:12" s="36" customFormat="1" x14ac:dyDescent="0.2">
      <c r="A30" s="31" t="s">
        <v>28</v>
      </c>
      <c r="B30" s="32" t="s">
        <v>19</v>
      </c>
      <c r="C30" s="32"/>
      <c r="D30" s="33"/>
      <c r="E30" s="34"/>
      <c r="F30" s="35"/>
      <c r="G30" s="34"/>
      <c r="H30" s="35"/>
      <c r="K30" s="37"/>
    </row>
    <row r="31" spans="1:12" s="36" customFormat="1" ht="25.5" x14ac:dyDescent="0.2">
      <c r="A31" s="31" t="s">
        <v>29</v>
      </c>
      <c r="B31" s="32" t="s">
        <v>30</v>
      </c>
      <c r="C31" s="32"/>
      <c r="D31" s="33"/>
      <c r="E31" s="34"/>
      <c r="F31" s="35"/>
      <c r="G31" s="34"/>
      <c r="H31" s="35"/>
      <c r="K31" s="37"/>
    </row>
    <row r="32" spans="1:12" s="40" customFormat="1" ht="15" x14ac:dyDescent="0.2">
      <c r="A32" s="38" t="s">
        <v>31</v>
      </c>
      <c r="B32" s="26" t="s">
        <v>32</v>
      </c>
      <c r="C32" s="27">
        <f>F32*12</f>
        <v>0</v>
      </c>
      <c r="D32" s="28">
        <f>G32*I32</f>
        <v>55301.4</v>
      </c>
      <c r="E32" s="29">
        <f t="shared" ref="E32:E37" si="0">H32*12</f>
        <v>9</v>
      </c>
      <c r="F32" s="30"/>
      <c r="G32" s="29">
        <f>12*H32</f>
        <v>9</v>
      </c>
      <c r="H32" s="30">
        <v>0.75</v>
      </c>
      <c r="I32" s="15">
        <v>6144.6</v>
      </c>
      <c r="J32" s="15">
        <v>1.07</v>
      </c>
      <c r="K32" s="16">
        <v>0.6</v>
      </c>
      <c r="L32" s="40">
        <v>6719.6</v>
      </c>
    </row>
    <row r="33" spans="1:12" s="15" customFormat="1" ht="15" x14ac:dyDescent="0.2">
      <c r="A33" s="38" t="s">
        <v>33</v>
      </c>
      <c r="B33" s="26" t="s">
        <v>34</v>
      </c>
      <c r="C33" s="27">
        <f>F33*12</f>
        <v>0</v>
      </c>
      <c r="D33" s="28">
        <f>G33*I33</f>
        <v>180651.24</v>
      </c>
      <c r="E33" s="29">
        <f t="shared" si="0"/>
        <v>29.4</v>
      </c>
      <c r="F33" s="30"/>
      <c r="G33" s="29">
        <f>12*H33</f>
        <v>29.4</v>
      </c>
      <c r="H33" s="30">
        <v>2.4500000000000002</v>
      </c>
      <c r="I33" s="15">
        <v>6144.6</v>
      </c>
      <c r="J33" s="15">
        <v>1.07</v>
      </c>
      <c r="K33" s="16">
        <v>1.94</v>
      </c>
      <c r="L33" s="15">
        <v>6719.6</v>
      </c>
    </row>
    <row r="34" spans="1:12" s="15" customFormat="1" ht="15" x14ac:dyDescent="0.2">
      <c r="A34" s="38" t="s">
        <v>35</v>
      </c>
      <c r="B34" s="26" t="s">
        <v>19</v>
      </c>
      <c r="C34" s="27">
        <f>F34*12</f>
        <v>0</v>
      </c>
      <c r="D34" s="28">
        <f>G34*I34</f>
        <v>115026.91</v>
      </c>
      <c r="E34" s="29">
        <f t="shared" si="0"/>
        <v>18.72</v>
      </c>
      <c r="F34" s="30"/>
      <c r="G34" s="29">
        <f>12*H34</f>
        <v>18.72</v>
      </c>
      <c r="H34" s="30">
        <v>1.56</v>
      </c>
      <c r="I34" s="15">
        <v>6144.6</v>
      </c>
      <c r="J34" s="15">
        <v>1.07</v>
      </c>
      <c r="K34" s="16">
        <v>1.24</v>
      </c>
    </row>
    <row r="35" spans="1:12" s="15" customFormat="1" ht="60" x14ac:dyDescent="0.2">
      <c r="A35" s="38" t="s">
        <v>114</v>
      </c>
      <c r="B35" s="26" t="s">
        <v>115</v>
      </c>
      <c r="C35" s="27"/>
      <c r="D35" s="28">
        <f>3*3407.5*1.105</f>
        <v>11295.86</v>
      </c>
      <c r="E35" s="29">
        <f t="shared" si="0"/>
        <v>1.8</v>
      </c>
      <c r="F35" s="30"/>
      <c r="G35" s="29">
        <f>D35/I35</f>
        <v>1.84</v>
      </c>
      <c r="H35" s="30">
        <f>G35/12</f>
        <v>0.15</v>
      </c>
      <c r="I35" s="15">
        <v>6144.6</v>
      </c>
      <c r="K35" s="16"/>
    </row>
    <row r="36" spans="1:12" s="15" customFormat="1" ht="15" x14ac:dyDescent="0.2">
      <c r="A36" s="38" t="s">
        <v>36</v>
      </c>
      <c r="B36" s="26" t="s">
        <v>19</v>
      </c>
      <c r="C36" s="27">
        <f>F36*12</f>
        <v>0</v>
      </c>
      <c r="D36" s="28">
        <f>G36*I36</f>
        <v>132723.35999999999</v>
      </c>
      <c r="E36" s="29">
        <f t="shared" si="0"/>
        <v>21.6</v>
      </c>
      <c r="F36" s="30"/>
      <c r="G36" s="29">
        <f>12*H36</f>
        <v>21.6</v>
      </c>
      <c r="H36" s="30">
        <v>1.8</v>
      </c>
      <c r="I36" s="15">
        <v>6144.6</v>
      </c>
      <c r="J36" s="15">
        <v>1.07</v>
      </c>
      <c r="K36" s="16">
        <v>1.43</v>
      </c>
    </row>
    <row r="37" spans="1:12" s="15" customFormat="1" ht="28.5" x14ac:dyDescent="0.2">
      <c r="A37" s="38" t="s">
        <v>37</v>
      </c>
      <c r="B37" s="41" t="s">
        <v>38</v>
      </c>
      <c r="C37" s="27">
        <f>F37*12</f>
        <v>0</v>
      </c>
      <c r="D37" s="28">
        <f>G37*I37</f>
        <v>287567.28000000003</v>
      </c>
      <c r="E37" s="29">
        <f t="shared" si="0"/>
        <v>46.8</v>
      </c>
      <c r="F37" s="30"/>
      <c r="G37" s="29">
        <f>12*H37</f>
        <v>46.8</v>
      </c>
      <c r="H37" s="30">
        <v>3.9</v>
      </c>
      <c r="I37" s="15">
        <v>6144.6</v>
      </c>
      <c r="J37" s="15">
        <v>1.07</v>
      </c>
      <c r="K37" s="16">
        <v>3.07</v>
      </c>
    </row>
    <row r="38" spans="1:12" s="15" customFormat="1" ht="45" x14ac:dyDescent="0.2">
      <c r="A38" s="38" t="s">
        <v>138</v>
      </c>
      <c r="B38" s="41"/>
      <c r="C38" s="27"/>
      <c r="D38" s="28">
        <f>7400*3</f>
        <v>22200</v>
      </c>
      <c r="E38" s="29"/>
      <c r="F38" s="30"/>
      <c r="G38" s="29">
        <f>D38/I38</f>
        <v>3.61</v>
      </c>
      <c r="H38" s="30">
        <f>G38/12</f>
        <v>0.3</v>
      </c>
      <c r="I38" s="15">
        <v>6144.6</v>
      </c>
      <c r="K38" s="16"/>
    </row>
    <row r="39" spans="1:12" s="23" customFormat="1" ht="30" x14ac:dyDescent="0.2">
      <c r="A39" s="38" t="s">
        <v>39</v>
      </c>
      <c r="B39" s="26" t="s">
        <v>11</v>
      </c>
      <c r="C39" s="26"/>
      <c r="D39" s="28">
        <v>2042.21</v>
      </c>
      <c r="E39" s="42">
        <f t="shared" ref="E39:E40" si="1">H39*12</f>
        <v>0.36</v>
      </c>
      <c r="F39" s="39"/>
      <c r="G39" s="29">
        <f t="shared" ref="G39:G44" si="2">D39/I39</f>
        <v>0.33</v>
      </c>
      <c r="H39" s="30">
        <f t="shared" ref="H39:H44" si="3">G39/12</f>
        <v>0.03</v>
      </c>
      <c r="I39" s="15">
        <v>6144.6</v>
      </c>
      <c r="J39" s="15">
        <v>1.07</v>
      </c>
      <c r="K39" s="16">
        <v>0.02</v>
      </c>
    </row>
    <row r="40" spans="1:12" s="23" customFormat="1" ht="30" x14ac:dyDescent="0.2">
      <c r="A40" s="38" t="s">
        <v>40</v>
      </c>
      <c r="B40" s="26" t="s">
        <v>11</v>
      </c>
      <c r="C40" s="26"/>
      <c r="D40" s="28">
        <f>4084.42*I40/L40</f>
        <v>3734.91</v>
      </c>
      <c r="E40" s="42">
        <f t="shared" si="1"/>
        <v>0.6</v>
      </c>
      <c r="F40" s="39"/>
      <c r="G40" s="29">
        <f t="shared" si="2"/>
        <v>0.61</v>
      </c>
      <c r="H40" s="30">
        <f t="shared" si="3"/>
        <v>0.05</v>
      </c>
      <c r="I40" s="15">
        <v>6144.6</v>
      </c>
      <c r="J40" s="15">
        <v>1.07</v>
      </c>
      <c r="K40" s="16">
        <v>0.04</v>
      </c>
      <c r="L40" s="23">
        <v>6719.6</v>
      </c>
    </row>
    <row r="41" spans="1:12" s="23" customFormat="1" ht="18.75" customHeight="1" x14ac:dyDescent="0.2">
      <c r="A41" s="38" t="s">
        <v>124</v>
      </c>
      <c r="B41" s="26" t="s">
        <v>11</v>
      </c>
      <c r="C41" s="26"/>
      <c r="D41" s="28">
        <v>12896.1</v>
      </c>
      <c r="E41" s="42"/>
      <c r="F41" s="39"/>
      <c r="G41" s="29">
        <f t="shared" si="2"/>
        <v>2.1</v>
      </c>
      <c r="H41" s="30">
        <f t="shared" si="3"/>
        <v>0.18</v>
      </c>
      <c r="I41" s="15">
        <v>6144.6</v>
      </c>
      <c r="J41" s="15">
        <v>1.07</v>
      </c>
      <c r="K41" s="16">
        <v>0.12</v>
      </c>
    </row>
    <row r="42" spans="1:12" s="23" customFormat="1" ht="30" hidden="1" x14ac:dyDescent="0.2">
      <c r="A42" s="38" t="s">
        <v>41</v>
      </c>
      <c r="B42" s="26" t="s">
        <v>26</v>
      </c>
      <c r="C42" s="26"/>
      <c r="D42" s="28">
        <f t="shared" ref="D42:D43" ca="1" si="4">G42*I42</f>
        <v>0</v>
      </c>
      <c r="E42" s="42"/>
      <c r="F42" s="39"/>
      <c r="G42" s="29">
        <f t="shared" ca="1" si="2"/>
        <v>2.1</v>
      </c>
      <c r="H42" s="30">
        <f t="shared" ca="1" si="3"/>
        <v>0.18</v>
      </c>
      <c r="I42" s="15">
        <v>6144.6</v>
      </c>
      <c r="J42" s="15">
        <v>1.07</v>
      </c>
      <c r="K42" s="16">
        <v>0.04</v>
      </c>
    </row>
    <row r="43" spans="1:12" s="23" customFormat="1" ht="30" hidden="1" x14ac:dyDescent="0.2">
      <c r="A43" s="38" t="s">
        <v>42</v>
      </c>
      <c r="B43" s="26" t="s">
        <v>26</v>
      </c>
      <c r="C43" s="26"/>
      <c r="D43" s="28">
        <f t="shared" ca="1" si="4"/>
        <v>0</v>
      </c>
      <c r="E43" s="42"/>
      <c r="F43" s="39"/>
      <c r="G43" s="29">
        <f t="shared" ca="1" si="2"/>
        <v>2.1</v>
      </c>
      <c r="H43" s="30">
        <f t="shared" ca="1" si="3"/>
        <v>0.18</v>
      </c>
      <c r="I43" s="15">
        <v>6144.6</v>
      </c>
      <c r="J43" s="15">
        <v>1.07</v>
      </c>
      <c r="K43" s="16">
        <v>0</v>
      </c>
    </row>
    <row r="44" spans="1:12" s="23" customFormat="1" ht="30" x14ac:dyDescent="0.2">
      <c r="A44" s="38" t="s">
        <v>42</v>
      </c>
      <c r="B44" s="26" t="s">
        <v>26</v>
      </c>
      <c r="C44" s="26"/>
      <c r="D44" s="28">
        <v>12896.11</v>
      </c>
      <c r="E44" s="42"/>
      <c r="F44" s="39"/>
      <c r="G44" s="29">
        <f t="shared" si="2"/>
        <v>2.1</v>
      </c>
      <c r="H44" s="30">
        <f t="shared" si="3"/>
        <v>0.18</v>
      </c>
      <c r="I44" s="15">
        <v>6144.6</v>
      </c>
      <c r="J44" s="15"/>
      <c r="K44" s="16"/>
    </row>
    <row r="45" spans="1:12" s="23" customFormat="1" ht="30" x14ac:dyDescent="0.2">
      <c r="A45" s="38" t="s">
        <v>43</v>
      </c>
      <c r="B45" s="26"/>
      <c r="C45" s="26">
        <f>F45*12</f>
        <v>0</v>
      </c>
      <c r="D45" s="28">
        <f>G45*I45</f>
        <v>15484.39</v>
      </c>
      <c r="E45" s="42">
        <f>H45*12</f>
        <v>2.52</v>
      </c>
      <c r="F45" s="39"/>
      <c r="G45" s="29">
        <f>H45*12</f>
        <v>2.52</v>
      </c>
      <c r="H45" s="30">
        <v>0.21</v>
      </c>
      <c r="I45" s="15">
        <v>6144.6</v>
      </c>
      <c r="J45" s="15">
        <v>1.07</v>
      </c>
      <c r="K45" s="16">
        <v>0.14000000000000001</v>
      </c>
    </row>
    <row r="46" spans="1:12" s="15" customFormat="1" ht="15" x14ac:dyDescent="0.2">
      <c r="A46" s="38" t="s">
        <v>44</v>
      </c>
      <c r="B46" s="26" t="s">
        <v>45</v>
      </c>
      <c r="C46" s="111">
        <f>F46*12</f>
        <v>0</v>
      </c>
      <c r="D46" s="28">
        <f t="shared" ref="D46:D47" si="5">G46*I46</f>
        <v>4424.1099999999997</v>
      </c>
      <c r="E46" s="42">
        <f t="shared" ref="E46:E47" si="6">H46*12</f>
        <v>0.72</v>
      </c>
      <c r="F46" s="39"/>
      <c r="G46" s="29">
        <f t="shared" ref="G46:G47" si="7">H46*12</f>
        <v>0.72</v>
      </c>
      <c r="H46" s="30">
        <v>0.06</v>
      </c>
      <c r="I46" s="15">
        <v>6144.6</v>
      </c>
      <c r="J46" s="15">
        <v>1.07</v>
      </c>
      <c r="K46" s="16">
        <v>0.03</v>
      </c>
      <c r="L46" s="15">
        <v>6719.6</v>
      </c>
    </row>
    <row r="47" spans="1:12" s="15" customFormat="1" ht="15" x14ac:dyDescent="0.2">
      <c r="A47" s="38" t="s">
        <v>46</v>
      </c>
      <c r="B47" s="43" t="s">
        <v>47</v>
      </c>
      <c r="C47" s="93">
        <f>F47*12</f>
        <v>0</v>
      </c>
      <c r="D47" s="28">
        <f t="shared" si="5"/>
        <v>2949.41</v>
      </c>
      <c r="E47" s="42">
        <f t="shared" si="6"/>
        <v>0.48</v>
      </c>
      <c r="F47" s="39"/>
      <c r="G47" s="29">
        <f t="shared" si="7"/>
        <v>0.48</v>
      </c>
      <c r="H47" s="30">
        <v>0.04</v>
      </c>
      <c r="I47" s="15">
        <v>6144.6</v>
      </c>
      <c r="J47" s="15">
        <v>1.07</v>
      </c>
      <c r="K47" s="16">
        <v>0.02</v>
      </c>
      <c r="L47" s="15">
        <v>6719.6</v>
      </c>
    </row>
    <row r="48" spans="1:12" s="40" customFormat="1" ht="30" x14ac:dyDescent="0.2">
      <c r="A48" s="38" t="s">
        <v>48</v>
      </c>
      <c r="B48" s="26" t="s">
        <v>49</v>
      </c>
      <c r="C48" s="26">
        <f>F48*12</f>
        <v>0</v>
      </c>
      <c r="D48" s="28">
        <f>G48*I48</f>
        <v>3686.76</v>
      </c>
      <c r="E48" s="44"/>
      <c r="F48" s="45"/>
      <c r="G48" s="29">
        <f>H48*12</f>
        <v>0.6</v>
      </c>
      <c r="H48" s="30">
        <v>0.05</v>
      </c>
      <c r="I48" s="15">
        <v>6144.6</v>
      </c>
      <c r="J48" s="15">
        <v>1.07</v>
      </c>
      <c r="K48" s="16">
        <v>0.03</v>
      </c>
      <c r="L48" s="40">
        <v>6719.6</v>
      </c>
    </row>
    <row r="49" spans="1:12" s="40" customFormat="1" ht="15" x14ac:dyDescent="0.2">
      <c r="A49" s="38" t="s">
        <v>50</v>
      </c>
      <c r="B49" s="26"/>
      <c r="C49" s="27"/>
      <c r="D49" s="29">
        <f>D51+D52+D53+D54+D55+D56+D57+D58+D59+D60+D63</f>
        <v>30245.279999999999</v>
      </c>
      <c r="E49" s="29"/>
      <c r="F49" s="39"/>
      <c r="G49" s="29">
        <f>D49/I49</f>
        <v>4.92</v>
      </c>
      <c r="H49" s="30">
        <f>G49/12</f>
        <v>0.41</v>
      </c>
      <c r="I49" s="15">
        <v>6144.6</v>
      </c>
      <c r="J49" s="15">
        <v>1.07</v>
      </c>
      <c r="K49" s="16">
        <v>0.53</v>
      </c>
    </row>
    <row r="50" spans="1:12" s="23" customFormat="1" ht="15" hidden="1" x14ac:dyDescent="0.2">
      <c r="A50" s="46"/>
      <c r="B50" s="47"/>
      <c r="C50" s="47"/>
      <c r="D50" s="48"/>
      <c r="E50" s="49"/>
      <c r="F50" s="50"/>
      <c r="G50" s="49"/>
      <c r="H50" s="50"/>
      <c r="I50" s="15">
        <v>6144.6</v>
      </c>
      <c r="J50" s="15"/>
      <c r="K50" s="16"/>
    </row>
    <row r="51" spans="1:12" s="23" customFormat="1" ht="15" x14ac:dyDescent="0.2">
      <c r="A51" s="46" t="s">
        <v>51</v>
      </c>
      <c r="B51" s="47" t="s">
        <v>52</v>
      </c>
      <c r="C51" s="47"/>
      <c r="D51" s="48">
        <v>325.83</v>
      </c>
      <c r="E51" s="49"/>
      <c r="F51" s="50"/>
      <c r="G51" s="49"/>
      <c r="H51" s="50"/>
      <c r="I51" s="15">
        <v>6144.6</v>
      </c>
      <c r="J51" s="15">
        <v>1.07</v>
      </c>
      <c r="K51" s="16">
        <v>0.01</v>
      </c>
    </row>
    <row r="52" spans="1:12" s="23" customFormat="1" ht="15" x14ac:dyDescent="0.2">
      <c r="A52" s="46" t="s">
        <v>53</v>
      </c>
      <c r="B52" s="47" t="s">
        <v>54</v>
      </c>
      <c r="C52" s="47">
        <f>F52*12</f>
        <v>0</v>
      </c>
      <c r="D52" s="48">
        <v>918.96</v>
      </c>
      <c r="E52" s="49">
        <f>H52*12</f>
        <v>0</v>
      </c>
      <c r="F52" s="50"/>
      <c r="G52" s="49"/>
      <c r="H52" s="50"/>
      <c r="I52" s="15">
        <v>6144.6</v>
      </c>
      <c r="J52" s="15">
        <v>1.07</v>
      </c>
      <c r="K52" s="16">
        <v>0.01</v>
      </c>
    </row>
    <row r="53" spans="1:12" s="23" customFormat="1" ht="15" x14ac:dyDescent="0.2">
      <c r="A53" s="46" t="s">
        <v>120</v>
      </c>
      <c r="B53" s="53" t="s">
        <v>52</v>
      </c>
      <c r="C53" s="47"/>
      <c r="D53" s="48">
        <v>1637.48</v>
      </c>
      <c r="E53" s="49"/>
      <c r="F53" s="50"/>
      <c r="G53" s="49"/>
      <c r="H53" s="50"/>
      <c r="I53" s="15">
        <v>6144.6</v>
      </c>
      <c r="J53" s="15"/>
      <c r="K53" s="16"/>
    </row>
    <row r="54" spans="1:12" s="23" customFormat="1" ht="15" x14ac:dyDescent="0.2">
      <c r="A54" s="46" t="s">
        <v>55</v>
      </c>
      <c r="B54" s="47" t="s">
        <v>52</v>
      </c>
      <c r="C54" s="47">
        <f>F54*12</f>
        <v>0</v>
      </c>
      <c r="D54" s="48">
        <v>1751.22</v>
      </c>
      <c r="E54" s="49">
        <f>H54*12</f>
        <v>0</v>
      </c>
      <c r="F54" s="50"/>
      <c r="G54" s="49"/>
      <c r="H54" s="50"/>
      <c r="I54" s="15">
        <v>6144.6</v>
      </c>
      <c r="J54" s="15">
        <v>1.07</v>
      </c>
      <c r="K54" s="16">
        <v>0.02</v>
      </c>
    </row>
    <row r="55" spans="1:12" s="23" customFormat="1" ht="15" x14ac:dyDescent="0.2">
      <c r="A55" s="46" t="s">
        <v>56</v>
      </c>
      <c r="B55" s="47" t="s">
        <v>52</v>
      </c>
      <c r="C55" s="47">
        <f>F55*12</f>
        <v>0</v>
      </c>
      <c r="D55" s="48">
        <v>5855.59</v>
      </c>
      <c r="E55" s="49">
        <f>H55*12</f>
        <v>0</v>
      </c>
      <c r="F55" s="50"/>
      <c r="G55" s="49"/>
      <c r="H55" s="50"/>
      <c r="I55" s="15">
        <v>6144.6</v>
      </c>
      <c r="J55" s="15">
        <v>1.07</v>
      </c>
      <c r="K55" s="16">
        <v>0.06</v>
      </c>
    </row>
    <row r="56" spans="1:12" s="23" customFormat="1" ht="15" x14ac:dyDescent="0.2">
      <c r="A56" s="46" t="s">
        <v>57</v>
      </c>
      <c r="B56" s="47" t="s">
        <v>52</v>
      </c>
      <c r="C56" s="47">
        <f>F56*12</f>
        <v>0</v>
      </c>
      <c r="D56" s="48">
        <v>918.95</v>
      </c>
      <c r="E56" s="49">
        <f>H56*12</f>
        <v>0</v>
      </c>
      <c r="F56" s="50"/>
      <c r="G56" s="49"/>
      <c r="H56" s="50"/>
      <c r="I56" s="15">
        <v>6144.6</v>
      </c>
      <c r="J56" s="15">
        <v>1.07</v>
      </c>
      <c r="K56" s="16">
        <v>0.01</v>
      </c>
    </row>
    <row r="57" spans="1:12" s="23" customFormat="1" ht="15" x14ac:dyDescent="0.2">
      <c r="A57" s="46" t="s">
        <v>58</v>
      </c>
      <c r="B57" s="47" t="s">
        <v>52</v>
      </c>
      <c r="C57" s="47"/>
      <c r="D57" s="48">
        <v>875.58</v>
      </c>
      <c r="E57" s="49"/>
      <c r="F57" s="50"/>
      <c r="G57" s="49"/>
      <c r="H57" s="50"/>
      <c r="I57" s="15">
        <v>6144.6</v>
      </c>
      <c r="J57" s="15">
        <v>1.07</v>
      </c>
      <c r="K57" s="16">
        <v>0.01</v>
      </c>
    </row>
    <row r="58" spans="1:12" s="23" customFormat="1" ht="15" x14ac:dyDescent="0.2">
      <c r="A58" s="46" t="s">
        <v>59</v>
      </c>
      <c r="B58" s="47" t="s">
        <v>54</v>
      </c>
      <c r="C58" s="47"/>
      <c r="D58" s="148">
        <v>3502.46</v>
      </c>
      <c r="E58" s="49"/>
      <c r="F58" s="50"/>
      <c r="G58" s="49"/>
      <c r="H58" s="50"/>
      <c r="I58" s="15">
        <v>6144.6</v>
      </c>
      <c r="J58" s="15">
        <v>1.07</v>
      </c>
      <c r="K58" s="16">
        <v>0.04</v>
      </c>
    </row>
    <row r="59" spans="1:12" s="23" customFormat="1" ht="25.5" x14ac:dyDescent="0.2">
      <c r="A59" s="46" t="s">
        <v>60</v>
      </c>
      <c r="B59" s="47" t="s">
        <v>52</v>
      </c>
      <c r="C59" s="47">
        <f>F59*12</f>
        <v>0</v>
      </c>
      <c r="D59" s="48">
        <v>5376.33</v>
      </c>
      <c r="E59" s="49">
        <f>H59*12</f>
        <v>0</v>
      </c>
      <c r="F59" s="50"/>
      <c r="G59" s="49"/>
      <c r="H59" s="50"/>
      <c r="I59" s="15">
        <v>6144.6</v>
      </c>
      <c r="J59" s="15">
        <v>1.07</v>
      </c>
      <c r="K59" s="16">
        <v>0.05</v>
      </c>
    </row>
    <row r="60" spans="1:12" s="23" customFormat="1" ht="15" x14ac:dyDescent="0.2">
      <c r="A60" s="46" t="s">
        <v>61</v>
      </c>
      <c r="B60" s="47" t="s">
        <v>52</v>
      </c>
      <c r="C60" s="47"/>
      <c r="D60" s="48">
        <v>6057.57</v>
      </c>
      <c r="E60" s="49"/>
      <c r="F60" s="50"/>
      <c r="G60" s="49"/>
      <c r="H60" s="50"/>
      <c r="I60" s="15">
        <v>6144.6</v>
      </c>
      <c r="J60" s="15">
        <v>1.07</v>
      </c>
      <c r="K60" s="16">
        <v>0.01</v>
      </c>
    </row>
    <row r="61" spans="1:12" s="23" customFormat="1" ht="15" hidden="1" x14ac:dyDescent="0.2">
      <c r="A61" s="46"/>
      <c r="B61" s="47"/>
      <c r="C61" s="51"/>
      <c r="D61" s="48"/>
      <c r="E61" s="52"/>
      <c r="F61" s="50"/>
      <c r="G61" s="49"/>
      <c r="H61" s="50"/>
      <c r="I61" s="15">
        <v>6144.6</v>
      </c>
      <c r="J61" s="15"/>
      <c r="K61" s="16"/>
    </row>
    <row r="62" spans="1:12" s="23" customFormat="1" ht="15" hidden="1" x14ac:dyDescent="0.2">
      <c r="A62" s="46"/>
      <c r="B62" s="47"/>
      <c r="C62" s="47"/>
      <c r="D62" s="48"/>
      <c r="E62" s="49"/>
      <c r="F62" s="50"/>
      <c r="G62" s="49"/>
      <c r="H62" s="50"/>
      <c r="I62" s="15">
        <v>6144.6</v>
      </c>
      <c r="J62" s="15"/>
      <c r="K62" s="16"/>
    </row>
    <row r="63" spans="1:12" s="114" customFormat="1" ht="21.75" customHeight="1" x14ac:dyDescent="0.2">
      <c r="A63" s="46" t="s">
        <v>151</v>
      </c>
      <c r="B63" s="53" t="s">
        <v>68</v>
      </c>
      <c r="C63" s="53"/>
      <c r="D63" s="148">
        <v>3025.31</v>
      </c>
      <c r="E63" s="112"/>
      <c r="F63" s="113"/>
      <c r="G63" s="112"/>
      <c r="H63" s="113"/>
      <c r="I63" s="15">
        <v>6144.6</v>
      </c>
      <c r="J63" s="15">
        <v>1.07</v>
      </c>
      <c r="K63" s="16">
        <v>0.04</v>
      </c>
    </row>
    <row r="64" spans="1:12" s="40" customFormat="1" ht="30" x14ac:dyDescent="0.2">
      <c r="A64" s="38" t="s">
        <v>62</v>
      </c>
      <c r="B64" s="26"/>
      <c r="C64" s="27"/>
      <c r="D64" s="29">
        <f>SUM(D65:D76)</f>
        <v>769.52</v>
      </c>
      <c r="E64" s="29"/>
      <c r="F64" s="39"/>
      <c r="G64" s="29">
        <f>D64/I64</f>
        <v>0.13</v>
      </c>
      <c r="H64" s="30">
        <f>G64/12</f>
        <v>0.01</v>
      </c>
      <c r="I64" s="15">
        <v>6144.6</v>
      </c>
      <c r="J64" s="15">
        <v>1.07</v>
      </c>
      <c r="K64" s="16">
        <v>0.05</v>
      </c>
      <c r="L64" s="40">
        <v>6719.6</v>
      </c>
    </row>
    <row r="65" spans="1:12" s="23" customFormat="1" ht="15" hidden="1" x14ac:dyDescent="0.2">
      <c r="A65" s="46" t="s">
        <v>63</v>
      </c>
      <c r="B65" s="47" t="s">
        <v>64</v>
      </c>
      <c r="C65" s="47"/>
      <c r="D65" s="48">
        <f t="shared" ref="D65:D75" si="8">G65*I65</f>
        <v>0</v>
      </c>
      <c r="E65" s="49"/>
      <c r="F65" s="50"/>
      <c r="G65" s="49">
        <f t="shared" ref="G65:G75" si="9">H65*12</f>
        <v>0</v>
      </c>
      <c r="H65" s="50">
        <v>0</v>
      </c>
      <c r="I65" s="15">
        <v>6132.8</v>
      </c>
      <c r="J65" s="15">
        <v>1.07</v>
      </c>
      <c r="K65" s="16">
        <v>0</v>
      </c>
    </row>
    <row r="66" spans="1:12" s="23" customFormat="1" ht="25.5" hidden="1" x14ac:dyDescent="0.2">
      <c r="A66" s="46" t="s">
        <v>65</v>
      </c>
      <c r="B66" s="47" t="s">
        <v>66</v>
      </c>
      <c r="C66" s="47"/>
      <c r="D66" s="48">
        <f t="shared" si="8"/>
        <v>0</v>
      </c>
      <c r="E66" s="49"/>
      <c r="F66" s="50"/>
      <c r="G66" s="49">
        <f t="shared" si="9"/>
        <v>0</v>
      </c>
      <c r="H66" s="50">
        <v>0</v>
      </c>
      <c r="I66" s="15">
        <v>6132.8</v>
      </c>
      <c r="J66" s="15">
        <v>1.07</v>
      </c>
      <c r="K66" s="16">
        <v>0</v>
      </c>
    </row>
    <row r="67" spans="1:12" s="23" customFormat="1" ht="15" hidden="1" x14ac:dyDescent="0.2">
      <c r="A67" s="46" t="s">
        <v>67</v>
      </c>
      <c r="B67" s="47" t="s">
        <v>68</v>
      </c>
      <c r="C67" s="47"/>
      <c r="D67" s="48">
        <f t="shared" si="8"/>
        <v>0</v>
      </c>
      <c r="E67" s="49"/>
      <c r="F67" s="50"/>
      <c r="G67" s="49">
        <f t="shared" si="9"/>
        <v>0</v>
      </c>
      <c r="H67" s="50">
        <v>0</v>
      </c>
      <c r="I67" s="15">
        <v>6132.8</v>
      </c>
      <c r="J67" s="15">
        <v>1.07</v>
      </c>
      <c r="K67" s="16">
        <v>0</v>
      </c>
    </row>
    <row r="68" spans="1:12" s="23" customFormat="1" ht="25.5" hidden="1" x14ac:dyDescent="0.2">
      <c r="A68" s="46" t="s">
        <v>69</v>
      </c>
      <c r="B68" s="47" t="s">
        <v>70</v>
      </c>
      <c r="C68" s="47"/>
      <c r="D68" s="48">
        <f t="shared" si="8"/>
        <v>0</v>
      </c>
      <c r="E68" s="49"/>
      <c r="F68" s="50"/>
      <c r="G68" s="49">
        <f t="shared" si="9"/>
        <v>0</v>
      </c>
      <c r="H68" s="50">
        <v>0</v>
      </c>
      <c r="I68" s="15">
        <v>6132.8</v>
      </c>
      <c r="J68" s="15">
        <v>1.07</v>
      </c>
      <c r="K68" s="16">
        <v>0</v>
      </c>
    </row>
    <row r="69" spans="1:12" s="23" customFormat="1" ht="15" hidden="1" x14ac:dyDescent="0.2">
      <c r="A69" s="46" t="s">
        <v>71</v>
      </c>
      <c r="B69" s="47" t="s">
        <v>72</v>
      </c>
      <c r="C69" s="47"/>
      <c r="D69" s="48">
        <f t="shared" si="8"/>
        <v>0</v>
      </c>
      <c r="E69" s="49"/>
      <c r="F69" s="50"/>
      <c r="G69" s="49">
        <f t="shared" si="9"/>
        <v>0</v>
      </c>
      <c r="H69" s="50">
        <v>0</v>
      </c>
      <c r="I69" s="15">
        <v>6132.8</v>
      </c>
      <c r="J69" s="15">
        <v>1.07</v>
      </c>
      <c r="K69" s="16">
        <v>0</v>
      </c>
    </row>
    <row r="70" spans="1:12" s="23" customFormat="1" ht="15" hidden="1" x14ac:dyDescent="0.2">
      <c r="A70" s="46" t="s">
        <v>73</v>
      </c>
      <c r="B70" s="47" t="s">
        <v>68</v>
      </c>
      <c r="C70" s="47"/>
      <c r="D70" s="48">
        <f t="shared" si="8"/>
        <v>0</v>
      </c>
      <c r="E70" s="49"/>
      <c r="F70" s="50"/>
      <c r="G70" s="49">
        <f t="shared" si="9"/>
        <v>0</v>
      </c>
      <c r="H70" s="50">
        <v>0</v>
      </c>
      <c r="I70" s="15">
        <v>6132.8</v>
      </c>
      <c r="J70" s="15">
        <v>1.07</v>
      </c>
      <c r="K70" s="16">
        <v>0</v>
      </c>
    </row>
    <row r="71" spans="1:12" s="23" customFormat="1" ht="15" hidden="1" x14ac:dyDescent="0.2">
      <c r="A71" s="46" t="s">
        <v>74</v>
      </c>
      <c r="B71" s="47" t="s">
        <v>52</v>
      </c>
      <c r="C71" s="47"/>
      <c r="D71" s="48">
        <f t="shared" si="8"/>
        <v>0</v>
      </c>
      <c r="E71" s="49"/>
      <c r="F71" s="50"/>
      <c r="G71" s="49">
        <f t="shared" si="9"/>
        <v>0</v>
      </c>
      <c r="H71" s="50">
        <v>0</v>
      </c>
      <c r="I71" s="15">
        <v>6132.8</v>
      </c>
      <c r="J71" s="15">
        <v>1.07</v>
      </c>
      <c r="K71" s="16">
        <v>0</v>
      </c>
    </row>
    <row r="72" spans="1:12" s="23" customFormat="1" ht="25.5" hidden="1" x14ac:dyDescent="0.2">
      <c r="A72" s="46" t="s">
        <v>75</v>
      </c>
      <c r="B72" s="47" t="s">
        <v>52</v>
      </c>
      <c r="C72" s="47"/>
      <c r="D72" s="48">
        <f t="shared" si="8"/>
        <v>0</v>
      </c>
      <c r="E72" s="49"/>
      <c r="F72" s="50"/>
      <c r="G72" s="49">
        <f t="shared" si="9"/>
        <v>0</v>
      </c>
      <c r="H72" s="50">
        <v>0</v>
      </c>
      <c r="I72" s="15">
        <v>6132.8</v>
      </c>
      <c r="J72" s="15">
        <v>1.07</v>
      </c>
      <c r="K72" s="16">
        <v>0</v>
      </c>
    </row>
    <row r="73" spans="1:12" s="114" customFormat="1" ht="15" x14ac:dyDescent="0.2">
      <c r="A73" s="75" t="s">
        <v>135</v>
      </c>
      <c r="B73" s="112" t="s">
        <v>52</v>
      </c>
      <c r="C73" s="112"/>
      <c r="D73" s="148">
        <f>841.53*I73/L73</f>
        <v>769.52</v>
      </c>
      <c r="E73" s="112"/>
      <c r="F73" s="113"/>
      <c r="G73" s="112"/>
      <c r="H73" s="113"/>
      <c r="I73" s="15">
        <v>6144.6</v>
      </c>
      <c r="J73" s="15">
        <v>1.07</v>
      </c>
      <c r="K73" s="16">
        <v>0.03</v>
      </c>
      <c r="L73" s="23">
        <v>6719.6</v>
      </c>
    </row>
    <row r="74" spans="1:12" s="23" customFormat="1" ht="15" hidden="1" x14ac:dyDescent="0.2">
      <c r="A74" s="46" t="s">
        <v>76</v>
      </c>
      <c r="B74" s="47" t="s">
        <v>11</v>
      </c>
      <c r="C74" s="47"/>
      <c r="D74" s="48">
        <f t="shared" si="8"/>
        <v>0</v>
      </c>
      <c r="E74" s="49"/>
      <c r="F74" s="50"/>
      <c r="G74" s="49">
        <f t="shared" si="9"/>
        <v>0</v>
      </c>
      <c r="H74" s="50">
        <v>0</v>
      </c>
      <c r="I74" s="15">
        <v>6144.6</v>
      </c>
      <c r="J74" s="15">
        <v>1.07</v>
      </c>
      <c r="K74" s="16">
        <v>0</v>
      </c>
      <c r="L74" s="23">
        <v>6719.6</v>
      </c>
    </row>
    <row r="75" spans="1:12" s="23" customFormat="1" ht="15" hidden="1" x14ac:dyDescent="0.2">
      <c r="A75" s="46" t="s">
        <v>77</v>
      </c>
      <c r="B75" s="47" t="s">
        <v>11</v>
      </c>
      <c r="C75" s="51"/>
      <c r="D75" s="48">
        <f t="shared" si="8"/>
        <v>0</v>
      </c>
      <c r="E75" s="52"/>
      <c r="F75" s="50"/>
      <c r="G75" s="49">
        <f t="shared" si="9"/>
        <v>0</v>
      </c>
      <c r="H75" s="50">
        <v>0</v>
      </c>
      <c r="I75" s="15">
        <v>6144.6</v>
      </c>
      <c r="J75" s="15">
        <v>1.07</v>
      </c>
      <c r="K75" s="16">
        <v>0</v>
      </c>
      <c r="L75" s="23">
        <v>6719.6</v>
      </c>
    </row>
    <row r="76" spans="1:12" s="23" customFormat="1" ht="15" hidden="1" x14ac:dyDescent="0.2">
      <c r="A76" s="46"/>
      <c r="B76" s="47"/>
      <c r="C76" s="47"/>
      <c r="D76" s="48"/>
      <c r="E76" s="49"/>
      <c r="F76" s="50"/>
      <c r="G76" s="49"/>
      <c r="H76" s="50"/>
      <c r="I76" s="15">
        <v>6144.6</v>
      </c>
      <c r="J76" s="15"/>
      <c r="K76" s="16"/>
      <c r="L76" s="23">
        <v>6719.6</v>
      </c>
    </row>
    <row r="77" spans="1:12" s="23" customFormat="1" ht="30" x14ac:dyDescent="0.2">
      <c r="A77" s="38" t="s">
        <v>78</v>
      </c>
      <c r="B77" s="47"/>
      <c r="C77" s="47"/>
      <c r="D77" s="29">
        <v>0</v>
      </c>
      <c r="E77" s="49"/>
      <c r="F77" s="50"/>
      <c r="G77" s="29">
        <f>D77/I77</f>
        <v>0</v>
      </c>
      <c r="H77" s="30">
        <f>G77/12</f>
        <v>0</v>
      </c>
      <c r="I77" s="15">
        <v>6144.6</v>
      </c>
      <c r="J77" s="15">
        <v>1.07</v>
      </c>
      <c r="K77" s="16">
        <v>0.05</v>
      </c>
    </row>
    <row r="78" spans="1:12" s="23" customFormat="1" ht="15" hidden="1" x14ac:dyDescent="0.2">
      <c r="A78" s="46"/>
      <c r="B78" s="47"/>
      <c r="C78" s="47"/>
      <c r="D78" s="48"/>
      <c r="E78" s="49"/>
      <c r="F78" s="50"/>
      <c r="G78" s="49"/>
      <c r="H78" s="50"/>
      <c r="I78" s="15">
        <v>6144.6</v>
      </c>
      <c r="J78" s="15"/>
      <c r="K78" s="16"/>
    </row>
    <row r="79" spans="1:12" s="90" customFormat="1" ht="15" hidden="1" x14ac:dyDescent="0.2">
      <c r="A79" s="83" t="s">
        <v>79</v>
      </c>
      <c r="B79" s="84" t="s">
        <v>11</v>
      </c>
      <c r="C79" s="84"/>
      <c r="D79" s="85">
        <f>G79*I79</f>
        <v>0</v>
      </c>
      <c r="E79" s="86"/>
      <c r="F79" s="87"/>
      <c r="G79" s="86">
        <f>H79*12</f>
        <v>0</v>
      </c>
      <c r="H79" s="87">
        <v>0</v>
      </c>
      <c r="I79" s="15">
        <v>6144.6</v>
      </c>
      <c r="J79" s="88">
        <v>1.07</v>
      </c>
      <c r="K79" s="89">
        <v>0</v>
      </c>
    </row>
    <row r="80" spans="1:12" s="90" customFormat="1" ht="25.5" hidden="1" x14ac:dyDescent="0.2">
      <c r="A80" s="83" t="s">
        <v>80</v>
      </c>
      <c r="B80" s="84" t="s">
        <v>26</v>
      </c>
      <c r="C80" s="84"/>
      <c r="D80" s="91"/>
      <c r="E80" s="86"/>
      <c r="F80" s="87"/>
      <c r="G80" s="92"/>
      <c r="H80" s="106"/>
      <c r="I80" s="15">
        <v>6144.6</v>
      </c>
      <c r="J80" s="88"/>
      <c r="K80" s="89"/>
    </row>
    <row r="81" spans="1:11" s="23" customFormat="1" ht="15" x14ac:dyDescent="0.2">
      <c r="A81" s="38" t="s">
        <v>81</v>
      </c>
      <c r="B81" s="47"/>
      <c r="C81" s="47"/>
      <c r="D81" s="29">
        <f>SUM(D82:D89)</f>
        <v>18791.7</v>
      </c>
      <c r="E81" s="49"/>
      <c r="F81" s="50"/>
      <c r="G81" s="29">
        <f>D81/I81</f>
        <v>3.06</v>
      </c>
      <c r="H81" s="30">
        <f>G81/12-0.01</f>
        <v>0.25</v>
      </c>
      <c r="I81" s="15">
        <v>6144.6</v>
      </c>
      <c r="J81" s="15">
        <v>1.07</v>
      </c>
      <c r="K81" s="16">
        <v>0.26</v>
      </c>
    </row>
    <row r="82" spans="1:11" s="119" customFormat="1" ht="15" hidden="1" x14ac:dyDescent="0.2">
      <c r="A82" s="75" t="s">
        <v>82</v>
      </c>
      <c r="B82" s="49" t="s">
        <v>11</v>
      </c>
      <c r="C82" s="49"/>
      <c r="D82" s="48"/>
      <c r="E82" s="49"/>
      <c r="F82" s="50"/>
      <c r="G82" s="49"/>
      <c r="H82" s="50"/>
      <c r="I82" s="15">
        <v>6144.6</v>
      </c>
      <c r="J82" s="117">
        <v>1.07</v>
      </c>
      <c r="K82" s="118">
        <v>0.01</v>
      </c>
    </row>
    <row r="83" spans="1:11" s="23" customFormat="1" ht="15" x14ac:dyDescent="0.2">
      <c r="A83" s="46" t="s">
        <v>83</v>
      </c>
      <c r="B83" s="47" t="s">
        <v>52</v>
      </c>
      <c r="C83" s="47"/>
      <c r="D83" s="48">
        <v>13830.58</v>
      </c>
      <c r="E83" s="49"/>
      <c r="F83" s="50"/>
      <c r="G83" s="49"/>
      <c r="H83" s="50"/>
      <c r="I83" s="15">
        <v>6144.6</v>
      </c>
      <c r="J83" s="15">
        <v>1.07</v>
      </c>
      <c r="K83" s="16">
        <v>0.15</v>
      </c>
    </row>
    <row r="84" spans="1:11" s="23" customFormat="1" ht="15" x14ac:dyDescent="0.2">
      <c r="A84" s="46" t="s">
        <v>84</v>
      </c>
      <c r="B84" s="47" t="s">
        <v>52</v>
      </c>
      <c r="C84" s="47"/>
      <c r="D84" s="48">
        <v>915.28</v>
      </c>
      <c r="E84" s="49"/>
      <c r="F84" s="50"/>
      <c r="G84" s="49"/>
      <c r="H84" s="50"/>
      <c r="I84" s="15">
        <v>6144.6</v>
      </c>
      <c r="J84" s="15">
        <v>1.07</v>
      </c>
      <c r="K84" s="16">
        <v>0.01</v>
      </c>
    </row>
    <row r="85" spans="1:11" s="23" customFormat="1" ht="15" x14ac:dyDescent="0.2">
      <c r="A85" s="46" t="s">
        <v>136</v>
      </c>
      <c r="B85" s="53" t="s">
        <v>137</v>
      </c>
      <c r="C85" s="47"/>
      <c r="D85" s="48">
        <v>4045.84</v>
      </c>
      <c r="E85" s="49"/>
      <c r="F85" s="50"/>
      <c r="G85" s="49"/>
      <c r="H85" s="50"/>
      <c r="I85" s="15">
        <v>6144.6</v>
      </c>
      <c r="J85" s="15"/>
      <c r="K85" s="16"/>
    </row>
    <row r="86" spans="1:11" s="23" customFormat="1" ht="25.5" hidden="1" x14ac:dyDescent="0.2">
      <c r="A86" s="46" t="s">
        <v>85</v>
      </c>
      <c r="B86" s="47" t="s">
        <v>26</v>
      </c>
      <c r="C86" s="47"/>
      <c r="D86" s="48"/>
      <c r="E86" s="49"/>
      <c r="F86" s="50"/>
      <c r="G86" s="49"/>
      <c r="H86" s="50"/>
      <c r="I86" s="15">
        <v>6144.6</v>
      </c>
      <c r="J86" s="15">
        <v>1.07</v>
      </c>
      <c r="K86" s="16">
        <v>0</v>
      </c>
    </row>
    <row r="87" spans="1:11" s="23" customFormat="1" ht="25.5" hidden="1" x14ac:dyDescent="0.2">
      <c r="A87" s="46" t="s">
        <v>86</v>
      </c>
      <c r="B87" s="47" t="s">
        <v>26</v>
      </c>
      <c r="C87" s="47"/>
      <c r="D87" s="48">
        <f>G87*I87</f>
        <v>0</v>
      </c>
      <c r="E87" s="49"/>
      <c r="F87" s="50"/>
      <c r="G87" s="49"/>
      <c r="H87" s="50"/>
      <c r="I87" s="15">
        <v>6144.6</v>
      </c>
      <c r="J87" s="15">
        <v>1.07</v>
      </c>
      <c r="K87" s="16">
        <v>0</v>
      </c>
    </row>
    <row r="88" spans="1:11" s="23" customFormat="1" ht="25.5" hidden="1" x14ac:dyDescent="0.2">
      <c r="A88" s="46" t="s">
        <v>87</v>
      </c>
      <c r="B88" s="47" t="s">
        <v>26</v>
      </c>
      <c r="C88" s="47"/>
      <c r="D88" s="48">
        <f>G88*I88</f>
        <v>0</v>
      </c>
      <c r="E88" s="49"/>
      <c r="F88" s="50"/>
      <c r="G88" s="49"/>
      <c r="H88" s="50"/>
      <c r="I88" s="15">
        <v>6144.6</v>
      </c>
      <c r="J88" s="15">
        <v>1.07</v>
      </c>
      <c r="K88" s="16">
        <v>0</v>
      </c>
    </row>
    <row r="89" spans="1:11" s="119" customFormat="1" ht="25.5" hidden="1" x14ac:dyDescent="0.2">
      <c r="A89" s="75" t="s">
        <v>88</v>
      </c>
      <c r="B89" s="49" t="s">
        <v>26</v>
      </c>
      <c r="C89" s="49"/>
      <c r="D89" s="48"/>
      <c r="E89" s="49"/>
      <c r="F89" s="50"/>
      <c r="G89" s="49"/>
      <c r="H89" s="50"/>
      <c r="I89" s="15">
        <v>6144.6</v>
      </c>
      <c r="J89" s="117">
        <v>1.07</v>
      </c>
      <c r="K89" s="118">
        <v>0.05</v>
      </c>
    </row>
    <row r="90" spans="1:11" s="23" customFormat="1" ht="15" x14ac:dyDescent="0.2">
      <c r="A90" s="38" t="s">
        <v>89</v>
      </c>
      <c r="B90" s="47"/>
      <c r="C90" s="47"/>
      <c r="D90" s="29">
        <f>D91+D92</f>
        <v>1098.1600000000001</v>
      </c>
      <c r="E90" s="29">
        <f>E91+E92</f>
        <v>0</v>
      </c>
      <c r="F90" s="29">
        <f>F91+F92</f>
        <v>0</v>
      </c>
      <c r="G90" s="29">
        <f>D90/I90</f>
        <v>0.18</v>
      </c>
      <c r="H90" s="30">
        <f>G90/12</f>
        <v>0.02</v>
      </c>
      <c r="I90" s="15">
        <v>6144.6</v>
      </c>
      <c r="J90" s="15">
        <v>1.07</v>
      </c>
      <c r="K90" s="16">
        <v>0.1</v>
      </c>
    </row>
    <row r="91" spans="1:11" s="23" customFormat="1" ht="15" x14ac:dyDescent="0.2">
      <c r="A91" s="46" t="s">
        <v>90</v>
      </c>
      <c r="B91" s="47" t="s">
        <v>52</v>
      </c>
      <c r="C91" s="47"/>
      <c r="D91" s="48">
        <v>1098.1600000000001</v>
      </c>
      <c r="E91" s="49"/>
      <c r="F91" s="50"/>
      <c r="G91" s="49"/>
      <c r="H91" s="50"/>
      <c r="I91" s="15">
        <v>6144.6</v>
      </c>
      <c r="J91" s="15">
        <v>1.07</v>
      </c>
      <c r="K91" s="16">
        <v>0.01</v>
      </c>
    </row>
    <row r="92" spans="1:11" s="23" customFormat="1" ht="15" hidden="1" x14ac:dyDescent="0.2">
      <c r="A92" s="46" t="s">
        <v>91</v>
      </c>
      <c r="B92" s="47" t="s">
        <v>52</v>
      </c>
      <c r="C92" s="47"/>
      <c r="D92" s="48"/>
      <c r="E92" s="49"/>
      <c r="F92" s="50"/>
      <c r="G92" s="49"/>
      <c r="H92" s="50"/>
      <c r="I92" s="15">
        <v>6144.6</v>
      </c>
      <c r="J92" s="15">
        <v>1.07</v>
      </c>
      <c r="K92" s="16">
        <v>0.01</v>
      </c>
    </row>
    <row r="93" spans="1:11" s="15" customFormat="1" ht="15" x14ac:dyDescent="0.2">
      <c r="A93" s="38" t="s">
        <v>92</v>
      </c>
      <c r="B93" s="26"/>
      <c r="C93" s="27"/>
      <c r="D93" s="29">
        <f>D94</f>
        <v>24195.360000000001</v>
      </c>
      <c r="E93" s="29"/>
      <c r="F93" s="39"/>
      <c r="G93" s="29">
        <f>D93/I93</f>
        <v>3.94</v>
      </c>
      <c r="H93" s="30">
        <f>G93/12</f>
        <v>0.33</v>
      </c>
      <c r="I93" s="15">
        <v>6144.6</v>
      </c>
      <c r="J93" s="15">
        <v>1.07</v>
      </c>
      <c r="K93" s="16">
        <v>0.59</v>
      </c>
    </row>
    <row r="94" spans="1:11" s="23" customFormat="1" ht="15" x14ac:dyDescent="0.2">
      <c r="A94" s="46" t="s">
        <v>93</v>
      </c>
      <c r="B94" s="53" t="s">
        <v>54</v>
      </c>
      <c r="C94" s="47"/>
      <c r="D94" s="48">
        <v>24195.360000000001</v>
      </c>
      <c r="E94" s="49"/>
      <c r="F94" s="50"/>
      <c r="G94" s="49"/>
      <c r="H94" s="50"/>
      <c r="I94" s="15">
        <v>6144.6</v>
      </c>
      <c r="J94" s="15">
        <v>1.07</v>
      </c>
      <c r="K94" s="16">
        <v>0.02</v>
      </c>
    </row>
    <row r="95" spans="1:11" s="15" customFormat="1" ht="15" x14ac:dyDescent="0.2">
      <c r="A95" s="38" t="s">
        <v>94</v>
      </c>
      <c r="B95" s="26"/>
      <c r="C95" s="27"/>
      <c r="D95" s="29">
        <f>D96</f>
        <v>3661.02</v>
      </c>
      <c r="E95" s="29"/>
      <c r="F95" s="39"/>
      <c r="G95" s="29">
        <f>D95/I95</f>
        <v>0.6</v>
      </c>
      <c r="H95" s="30">
        <f>G95/12</f>
        <v>0.05</v>
      </c>
      <c r="I95" s="15">
        <v>6144.6</v>
      </c>
      <c r="J95" s="15">
        <v>1.07</v>
      </c>
      <c r="K95" s="16">
        <v>0.2</v>
      </c>
    </row>
    <row r="96" spans="1:11" s="23" customFormat="1" ht="15.75" thickBot="1" x14ac:dyDescent="0.25">
      <c r="A96" s="46" t="s">
        <v>95</v>
      </c>
      <c r="B96" s="47" t="s">
        <v>64</v>
      </c>
      <c r="C96" s="47"/>
      <c r="D96" s="48">
        <v>3661.02</v>
      </c>
      <c r="E96" s="49"/>
      <c r="F96" s="50"/>
      <c r="G96" s="49"/>
      <c r="H96" s="50"/>
      <c r="I96" s="15">
        <v>6144.6</v>
      </c>
      <c r="J96" s="15">
        <v>1.07</v>
      </c>
      <c r="K96" s="16">
        <v>0.15</v>
      </c>
    </row>
    <row r="97" spans="1:11" s="23" customFormat="1" ht="25.5" hidden="1" customHeight="1" x14ac:dyDescent="0.2">
      <c r="A97" s="46" t="s">
        <v>97</v>
      </c>
      <c r="B97" s="47" t="s">
        <v>52</v>
      </c>
      <c r="C97" s="47"/>
      <c r="D97" s="48">
        <f>G97*I97</f>
        <v>0</v>
      </c>
      <c r="E97" s="49"/>
      <c r="F97" s="50"/>
      <c r="G97" s="49">
        <f>H97*12</f>
        <v>0</v>
      </c>
      <c r="H97" s="50">
        <v>0</v>
      </c>
      <c r="I97" s="15">
        <v>6144.6</v>
      </c>
      <c r="J97" s="15">
        <v>1.07</v>
      </c>
      <c r="K97" s="16">
        <v>0</v>
      </c>
    </row>
    <row r="98" spans="1:11" s="88" customFormat="1" ht="38.25" hidden="1" thickBot="1" x14ac:dyDescent="0.25">
      <c r="A98" s="103" t="s">
        <v>98</v>
      </c>
      <c r="B98" s="93" t="s">
        <v>26</v>
      </c>
      <c r="C98" s="93"/>
      <c r="D98" s="94">
        <v>0</v>
      </c>
      <c r="E98" s="94"/>
      <c r="F98" s="95"/>
      <c r="G98" s="94">
        <f>D98/I98</f>
        <v>0</v>
      </c>
      <c r="H98" s="95">
        <f>G98/12</f>
        <v>0</v>
      </c>
      <c r="I98" s="15">
        <v>6144.6</v>
      </c>
      <c r="K98" s="89"/>
    </row>
    <row r="99" spans="1:11" s="15" customFormat="1" ht="38.25" thickBot="1" x14ac:dyDescent="0.25">
      <c r="A99" s="57" t="s">
        <v>152</v>
      </c>
      <c r="B99" s="13" t="s">
        <v>26</v>
      </c>
      <c r="C99" s="13">
        <f>F99*12</f>
        <v>0</v>
      </c>
      <c r="D99" s="74">
        <f>G99*I99</f>
        <v>36867.599999999999</v>
      </c>
      <c r="E99" s="74">
        <f>H99*12</f>
        <v>6</v>
      </c>
      <c r="F99" s="74"/>
      <c r="G99" s="74">
        <f>H99*12</f>
        <v>6</v>
      </c>
      <c r="H99" s="98">
        <v>0.5</v>
      </c>
      <c r="I99" s="15">
        <v>6144.6</v>
      </c>
      <c r="J99" s="15">
        <v>1.07</v>
      </c>
      <c r="K99" s="16">
        <v>0.3</v>
      </c>
    </row>
    <row r="100" spans="1:11" s="15" customFormat="1" ht="19.5" hidden="1" thickBot="1" x14ac:dyDescent="0.25">
      <c r="A100" s="104" t="s">
        <v>99</v>
      </c>
      <c r="B100" s="105"/>
      <c r="C100" s="105">
        <f>F100*12</f>
        <v>0</v>
      </c>
      <c r="D100" s="74">
        <f t="shared" ref="D100:D105" si="10">G100*I100</f>
        <v>0</v>
      </c>
      <c r="E100" s="74">
        <f t="shared" ref="E100:E105" si="11">H100*12</f>
        <v>0</v>
      </c>
      <c r="F100" s="74"/>
      <c r="G100" s="74">
        <f t="shared" ref="G100:G105" si="12">H100*12</f>
        <v>0</v>
      </c>
      <c r="H100" s="30"/>
      <c r="I100" s="15">
        <v>6144.6</v>
      </c>
      <c r="K100" s="16"/>
    </row>
    <row r="101" spans="1:11" s="23" customFormat="1" ht="15.75" hidden="1" thickBot="1" x14ac:dyDescent="0.25">
      <c r="A101" s="46" t="s">
        <v>100</v>
      </c>
      <c r="B101" s="47"/>
      <c r="C101" s="47"/>
      <c r="D101" s="74">
        <f t="shared" si="10"/>
        <v>0</v>
      </c>
      <c r="E101" s="74">
        <f t="shared" si="11"/>
        <v>0</v>
      </c>
      <c r="F101" s="74"/>
      <c r="G101" s="74">
        <f t="shared" si="12"/>
        <v>0</v>
      </c>
      <c r="H101" s="50"/>
      <c r="I101" s="15">
        <v>6144.6</v>
      </c>
      <c r="K101" s="24"/>
    </row>
    <row r="102" spans="1:11" s="23" customFormat="1" ht="15.75" hidden="1" thickBot="1" x14ac:dyDescent="0.25">
      <c r="A102" s="46" t="s">
        <v>101</v>
      </c>
      <c r="B102" s="47"/>
      <c r="C102" s="47"/>
      <c r="D102" s="74">
        <f t="shared" si="10"/>
        <v>0</v>
      </c>
      <c r="E102" s="74">
        <f t="shared" si="11"/>
        <v>0</v>
      </c>
      <c r="F102" s="74"/>
      <c r="G102" s="74">
        <f t="shared" si="12"/>
        <v>0</v>
      </c>
      <c r="H102" s="50"/>
      <c r="I102" s="15">
        <v>6144.6</v>
      </c>
      <c r="K102" s="24"/>
    </row>
    <row r="103" spans="1:11" s="23" customFormat="1" ht="15.75" hidden="1" thickBot="1" x14ac:dyDescent="0.25">
      <c r="A103" s="46" t="s">
        <v>102</v>
      </c>
      <c r="B103" s="47"/>
      <c r="C103" s="47"/>
      <c r="D103" s="74">
        <f t="shared" si="10"/>
        <v>0</v>
      </c>
      <c r="E103" s="74">
        <f t="shared" si="11"/>
        <v>0</v>
      </c>
      <c r="F103" s="74"/>
      <c r="G103" s="74">
        <f t="shared" si="12"/>
        <v>0</v>
      </c>
      <c r="H103" s="50"/>
      <c r="I103" s="15">
        <v>6144.6</v>
      </c>
      <c r="K103" s="24"/>
    </row>
    <row r="104" spans="1:11" s="23" customFormat="1" ht="15.75" hidden="1" thickBot="1" x14ac:dyDescent="0.25">
      <c r="A104" s="100" t="s">
        <v>103</v>
      </c>
      <c r="B104" s="101"/>
      <c r="C104" s="101"/>
      <c r="D104" s="74">
        <f t="shared" si="10"/>
        <v>0</v>
      </c>
      <c r="E104" s="74">
        <f t="shared" si="11"/>
        <v>0</v>
      </c>
      <c r="F104" s="74"/>
      <c r="G104" s="74">
        <f t="shared" si="12"/>
        <v>0</v>
      </c>
      <c r="H104" s="107"/>
      <c r="I104" s="15">
        <v>6144.6</v>
      </c>
      <c r="K104" s="24"/>
    </row>
    <row r="105" spans="1:11" s="23" customFormat="1" ht="19.5" thickBot="1" x14ac:dyDescent="0.25">
      <c r="A105" s="54" t="s">
        <v>104</v>
      </c>
      <c r="B105" s="55" t="s">
        <v>19</v>
      </c>
      <c r="C105" s="102"/>
      <c r="D105" s="74">
        <f t="shared" si="10"/>
        <v>127561.9</v>
      </c>
      <c r="E105" s="74">
        <f t="shared" si="11"/>
        <v>20.76</v>
      </c>
      <c r="F105" s="74"/>
      <c r="G105" s="74">
        <f t="shared" si="12"/>
        <v>20.76</v>
      </c>
      <c r="H105" s="98">
        <v>1.73</v>
      </c>
      <c r="I105" s="15">
        <v>6144.6</v>
      </c>
      <c r="K105" s="24"/>
    </row>
    <row r="106" spans="1:11" s="15" customFormat="1" ht="15.75" thickBot="1" x14ac:dyDescent="0.35">
      <c r="A106" s="56" t="s">
        <v>105</v>
      </c>
      <c r="B106" s="13"/>
      <c r="C106" s="13">
        <f>F106*12</f>
        <v>0</v>
      </c>
      <c r="D106" s="99">
        <f>D15+D23+D32+D33+D34+D35+D36+D37+D39+D40+D41+D45+D46+D47+D48+D49+D64+D77+D81+D90+D93+D95+D99+D105+D44+D38</f>
        <v>1429768.12</v>
      </c>
      <c r="E106" s="99">
        <f>E15+E23+E32+E33+E34+E35+E36+E37+E39+E40+E41+E45+E46+E47+E48+E49+E64+E77+E81+E90+E93+E95+E99+E105+E44+E38</f>
        <v>211.44</v>
      </c>
      <c r="F106" s="99">
        <f>F15+F23+F32+F33+F34+F35+F36+F37+F39+F40+F41+F45+F46+F47+F48+F49+F64+F77+F81+F90+F93+F95+F99+F105+F44+F38</f>
        <v>0</v>
      </c>
      <c r="G106" s="99">
        <f>G15+G23+G32+G33+G34+G35+G36+G37+G39+G40+G41+G45+G46+G47+G48+G49+G64+G77+G81+G90+G93+G95+G99+G105+G44+G38</f>
        <v>232.7</v>
      </c>
      <c r="H106" s="99">
        <f>H15+H23+H32+H33+H34+H35+H36+H37+H39+H40+H41+H45+H46+H47+H48+H49+H64+H77+H81+H90+H93+H95+H99+H105+H44+H38</f>
        <v>19.399999999999999</v>
      </c>
      <c r="I106" s="15">
        <v>6144.6</v>
      </c>
      <c r="K106" s="16"/>
    </row>
    <row r="107" spans="1:11" s="62" customFormat="1" ht="20.25" hidden="1" thickBot="1" x14ac:dyDescent="0.25">
      <c r="A107" s="57" t="s">
        <v>106</v>
      </c>
      <c r="B107" s="58" t="s">
        <v>19</v>
      </c>
      <c r="C107" s="58" t="s">
        <v>107</v>
      </c>
      <c r="D107" s="59"/>
      <c r="E107" s="60" t="s">
        <v>107</v>
      </c>
      <c r="F107" s="61"/>
      <c r="G107" s="60" t="s">
        <v>107</v>
      </c>
      <c r="H107" s="61"/>
      <c r="K107" s="63"/>
    </row>
    <row r="108" spans="1:11" s="65" customFormat="1" x14ac:dyDescent="0.2">
      <c r="A108" s="64"/>
      <c r="D108" s="66"/>
      <c r="E108" s="66"/>
      <c r="F108" s="66"/>
      <c r="G108" s="66"/>
      <c r="H108" s="66"/>
      <c r="K108" s="67"/>
    </row>
    <row r="109" spans="1:11" s="72" customFormat="1" ht="18.75" x14ac:dyDescent="0.4">
      <c r="A109" s="68"/>
      <c r="B109" s="69"/>
      <c r="C109" s="70"/>
      <c r="D109" s="71"/>
      <c r="E109" s="71"/>
      <c r="F109" s="71"/>
      <c r="G109" s="71"/>
      <c r="H109" s="71"/>
      <c r="K109" s="73"/>
    </row>
    <row r="110" spans="1:11" s="72" customFormat="1" ht="18.75" hidden="1" x14ac:dyDescent="0.4">
      <c r="A110" s="68"/>
      <c r="B110" s="69"/>
      <c r="C110" s="70"/>
      <c r="D110" s="71"/>
      <c r="E110" s="71"/>
      <c r="F110" s="71"/>
      <c r="G110" s="71"/>
      <c r="H110" s="71"/>
      <c r="K110" s="73"/>
    </row>
    <row r="111" spans="1:11" s="72" customFormat="1" ht="18.75" hidden="1" x14ac:dyDescent="0.4">
      <c r="A111" s="68"/>
      <c r="B111" s="69"/>
      <c r="C111" s="70"/>
      <c r="D111" s="71"/>
      <c r="E111" s="71"/>
      <c r="F111" s="71"/>
      <c r="G111" s="71"/>
      <c r="H111" s="71"/>
      <c r="K111" s="73"/>
    </row>
    <row r="112" spans="1:11" s="72" customFormat="1" ht="19.5" thickBot="1" x14ac:dyDescent="0.45">
      <c r="A112" s="68"/>
      <c r="B112" s="69"/>
      <c r="C112" s="70"/>
      <c r="D112" s="71"/>
      <c r="E112" s="71"/>
      <c r="F112" s="71"/>
      <c r="G112" s="71"/>
      <c r="H112" s="71"/>
      <c r="K112" s="73"/>
    </row>
    <row r="113" spans="1:12" s="15" customFormat="1" ht="30" x14ac:dyDescent="0.2">
      <c r="A113" s="131" t="s">
        <v>108</v>
      </c>
      <c r="B113" s="132"/>
      <c r="C113" s="132">
        <f>F113*12</f>
        <v>0</v>
      </c>
      <c r="D113" s="133">
        <f>D114+D115+D116+D117+D118</f>
        <v>182664.14</v>
      </c>
      <c r="E113" s="133">
        <f t="shared" ref="E113:H113" si="13">E114+E115+E116+E117+E118</f>
        <v>0</v>
      </c>
      <c r="F113" s="133">
        <f t="shared" si="13"/>
        <v>0</v>
      </c>
      <c r="G113" s="133">
        <f t="shared" si="13"/>
        <v>29.73</v>
      </c>
      <c r="H113" s="133">
        <f t="shared" si="13"/>
        <v>2.4900000000000002</v>
      </c>
      <c r="I113" s="15">
        <v>6144.6</v>
      </c>
      <c r="K113" s="16"/>
    </row>
    <row r="114" spans="1:12" s="15" customFormat="1" ht="21" customHeight="1" x14ac:dyDescent="0.2">
      <c r="A114" s="150" t="s">
        <v>139</v>
      </c>
      <c r="B114" s="151"/>
      <c r="C114" s="151"/>
      <c r="D114" s="151">
        <v>135019.22</v>
      </c>
      <c r="E114" s="151"/>
      <c r="F114" s="151"/>
      <c r="G114" s="151">
        <f>D114/I114</f>
        <v>21.97</v>
      </c>
      <c r="H114" s="151">
        <f>G114/12</f>
        <v>1.83</v>
      </c>
      <c r="I114" s="15">
        <v>6144.6</v>
      </c>
      <c r="K114" s="16"/>
      <c r="L114" s="152"/>
    </row>
    <row r="115" spans="1:12" s="23" customFormat="1" ht="15" x14ac:dyDescent="0.2">
      <c r="A115" s="75" t="s">
        <v>148</v>
      </c>
      <c r="B115" s="49"/>
      <c r="C115" s="49"/>
      <c r="D115" s="148">
        <v>722.42</v>
      </c>
      <c r="E115" s="49"/>
      <c r="F115" s="50"/>
      <c r="G115" s="52">
        <f t="shared" ref="G115:G118" si="14">D115/I115</f>
        <v>0.12</v>
      </c>
      <c r="H115" s="97">
        <f t="shared" ref="H115:H118" si="15">G115/12</f>
        <v>0.01</v>
      </c>
      <c r="I115" s="15">
        <v>6144.6</v>
      </c>
      <c r="J115" s="15"/>
      <c r="K115" s="16"/>
      <c r="L115" s="152"/>
    </row>
    <row r="116" spans="1:12" s="23" customFormat="1" ht="15" x14ac:dyDescent="0.2">
      <c r="A116" s="75" t="s">
        <v>126</v>
      </c>
      <c r="B116" s="49"/>
      <c r="C116" s="49"/>
      <c r="D116" s="148">
        <v>34267.56</v>
      </c>
      <c r="E116" s="49"/>
      <c r="F116" s="50"/>
      <c r="G116" s="52">
        <f t="shared" si="14"/>
        <v>5.58</v>
      </c>
      <c r="H116" s="97">
        <f t="shared" si="15"/>
        <v>0.47</v>
      </c>
      <c r="I116" s="15">
        <v>6144.6</v>
      </c>
      <c r="J116" s="15"/>
      <c r="K116" s="16"/>
      <c r="L116" s="152"/>
    </row>
    <row r="117" spans="1:12" s="23" customFormat="1" ht="15" x14ac:dyDescent="0.2">
      <c r="A117" s="75" t="s">
        <v>146</v>
      </c>
      <c r="B117" s="49"/>
      <c r="C117" s="49"/>
      <c r="D117" s="148">
        <v>6327.47</v>
      </c>
      <c r="E117" s="49"/>
      <c r="F117" s="50"/>
      <c r="G117" s="52">
        <f t="shared" si="14"/>
        <v>1.03</v>
      </c>
      <c r="H117" s="97">
        <f t="shared" si="15"/>
        <v>0.09</v>
      </c>
      <c r="I117" s="15">
        <v>6144.6</v>
      </c>
      <c r="J117" s="15"/>
      <c r="K117" s="16"/>
      <c r="L117" s="152"/>
    </row>
    <row r="118" spans="1:12" s="23" customFormat="1" ht="15" x14ac:dyDescent="0.2">
      <c r="A118" s="75" t="s">
        <v>147</v>
      </c>
      <c r="B118" s="49"/>
      <c r="C118" s="49"/>
      <c r="D118" s="148">
        <v>6327.47</v>
      </c>
      <c r="E118" s="49"/>
      <c r="F118" s="50"/>
      <c r="G118" s="52">
        <f t="shared" si="14"/>
        <v>1.03</v>
      </c>
      <c r="H118" s="97">
        <f t="shared" si="15"/>
        <v>0.09</v>
      </c>
      <c r="I118" s="15">
        <v>6144.6</v>
      </c>
      <c r="J118" s="15"/>
      <c r="K118" s="16"/>
      <c r="L118" s="152"/>
    </row>
    <row r="119" spans="1:12" s="23" customFormat="1" ht="15" hidden="1" x14ac:dyDescent="0.2">
      <c r="A119" s="120"/>
      <c r="B119" s="52"/>
      <c r="C119" s="51"/>
      <c r="D119" s="96"/>
      <c r="E119" s="52"/>
      <c r="F119" s="97"/>
      <c r="G119" s="52"/>
      <c r="H119" s="52"/>
      <c r="I119" s="15"/>
      <c r="J119" s="15"/>
      <c r="K119" s="16"/>
    </row>
    <row r="120" spans="1:12" s="23" customFormat="1" ht="15" hidden="1" x14ac:dyDescent="0.2">
      <c r="A120" s="46"/>
      <c r="B120" s="47"/>
      <c r="C120" s="47"/>
      <c r="D120" s="77"/>
      <c r="E120" s="47"/>
      <c r="F120" s="78"/>
      <c r="G120" s="47"/>
      <c r="H120" s="47"/>
      <c r="I120" s="15">
        <v>6083.3</v>
      </c>
      <c r="J120" s="15"/>
      <c r="K120" s="16"/>
    </row>
    <row r="121" spans="1:12" s="23" customFormat="1" ht="15" hidden="1" x14ac:dyDescent="0.2">
      <c r="A121" s="46"/>
      <c r="B121" s="47"/>
      <c r="C121" s="47"/>
      <c r="D121" s="77"/>
      <c r="E121" s="47"/>
      <c r="F121" s="78"/>
      <c r="G121" s="47"/>
      <c r="H121" s="47"/>
      <c r="I121" s="15">
        <v>6083.3</v>
      </c>
      <c r="J121" s="15"/>
      <c r="K121" s="16"/>
    </row>
    <row r="122" spans="1:12" s="23" customFormat="1" ht="15" hidden="1" x14ac:dyDescent="0.2">
      <c r="A122" s="46"/>
      <c r="B122" s="47"/>
      <c r="C122" s="47"/>
      <c r="D122" s="77"/>
      <c r="E122" s="47"/>
      <c r="F122" s="78"/>
      <c r="G122" s="47"/>
      <c r="H122" s="47"/>
      <c r="I122" s="15">
        <v>6083.3</v>
      </c>
      <c r="J122" s="15"/>
      <c r="K122" s="16"/>
    </row>
    <row r="123" spans="1:12" s="23" customFormat="1" ht="15" hidden="1" x14ac:dyDescent="0.2">
      <c r="A123" s="46"/>
      <c r="B123" s="47"/>
      <c r="C123" s="47"/>
      <c r="D123" s="77"/>
      <c r="E123" s="47"/>
      <c r="F123" s="78"/>
      <c r="G123" s="47"/>
      <c r="H123" s="47"/>
      <c r="I123" s="15">
        <v>6083.3</v>
      </c>
      <c r="J123" s="15"/>
      <c r="K123" s="16"/>
    </row>
    <row r="124" spans="1:12" s="23" customFormat="1" ht="15" hidden="1" x14ac:dyDescent="0.2">
      <c r="A124" s="46"/>
      <c r="B124" s="47"/>
      <c r="C124" s="47"/>
      <c r="D124" s="77"/>
      <c r="E124" s="47"/>
      <c r="F124" s="78"/>
      <c r="G124" s="47"/>
      <c r="H124" s="47"/>
      <c r="I124" s="15">
        <v>6083.3</v>
      </c>
      <c r="J124" s="15"/>
      <c r="K124" s="16"/>
    </row>
    <row r="125" spans="1:12" s="23" customFormat="1" ht="15" hidden="1" x14ac:dyDescent="0.2">
      <c r="A125" s="46"/>
      <c r="B125" s="47"/>
      <c r="C125" s="47"/>
      <c r="D125" s="77"/>
      <c r="E125" s="47"/>
      <c r="F125" s="78"/>
      <c r="G125" s="47"/>
      <c r="H125" s="47"/>
      <c r="I125" s="15">
        <v>6083.3</v>
      </c>
      <c r="J125" s="15"/>
      <c r="K125" s="16"/>
    </row>
    <row r="126" spans="1:12" s="23" customFormat="1" ht="15" hidden="1" x14ac:dyDescent="0.2">
      <c r="A126" s="46"/>
      <c r="B126" s="47"/>
      <c r="C126" s="47"/>
      <c r="D126" s="77"/>
      <c r="E126" s="47"/>
      <c r="F126" s="78"/>
      <c r="G126" s="47"/>
      <c r="H126" s="47"/>
      <c r="I126" s="15">
        <v>6083.3</v>
      </c>
      <c r="J126" s="15"/>
      <c r="K126" s="16"/>
    </row>
    <row r="127" spans="1:12" s="23" customFormat="1" ht="15" hidden="1" x14ac:dyDescent="0.2">
      <c r="A127" s="46"/>
      <c r="B127" s="47"/>
      <c r="C127" s="47"/>
      <c r="D127" s="77"/>
      <c r="E127" s="47"/>
      <c r="F127" s="78"/>
      <c r="G127" s="47"/>
      <c r="H127" s="47"/>
      <c r="I127" s="15">
        <v>6083.3</v>
      </c>
      <c r="J127" s="15"/>
      <c r="K127" s="16"/>
    </row>
    <row r="128" spans="1:12" s="72" customFormat="1" ht="18.75" x14ac:dyDescent="0.4">
      <c r="A128" s="68"/>
      <c r="B128" s="69"/>
      <c r="C128" s="70"/>
      <c r="D128" s="70"/>
      <c r="E128" s="70"/>
      <c r="F128" s="70"/>
      <c r="G128" s="70"/>
      <c r="H128" s="70"/>
      <c r="K128" s="73"/>
    </row>
    <row r="129" spans="1:11" s="72" customFormat="1" ht="18.75" x14ac:dyDescent="0.4">
      <c r="A129" s="68"/>
      <c r="B129" s="69"/>
      <c r="C129" s="70"/>
      <c r="D129" s="70"/>
      <c r="E129" s="70"/>
      <c r="F129" s="70"/>
      <c r="G129" s="70"/>
      <c r="H129" s="70"/>
      <c r="K129" s="73"/>
    </row>
    <row r="130" spans="1:11" s="72" customFormat="1" ht="19.5" thickBot="1" x14ac:dyDescent="0.45">
      <c r="A130" s="68"/>
      <c r="B130" s="69"/>
      <c r="C130" s="70"/>
      <c r="D130" s="70"/>
      <c r="E130" s="70"/>
      <c r="F130" s="70"/>
      <c r="G130" s="70"/>
      <c r="H130" s="70"/>
      <c r="K130" s="73"/>
    </row>
    <row r="131" spans="1:11" s="72" customFormat="1" ht="19.5" thickBot="1" x14ac:dyDescent="0.45">
      <c r="A131" s="56" t="s">
        <v>111</v>
      </c>
      <c r="B131" s="79"/>
      <c r="C131" s="80"/>
      <c r="D131" s="80">
        <f>D106+D113</f>
        <v>1612432.26</v>
      </c>
      <c r="E131" s="80">
        <f>E106+E113</f>
        <v>211.44</v>
      </c>
      <c r="F131" s="80">
        <f>F106+F113</f>
        <v>0</v>
      </c>
      <c r="G131" s="80">
        <f>G106+G113</f>
        <v>262.43</v>
      </c>
      <c r="H131" s="80">
        <f>H106+H113</f>
        <v>21.89</v>
      </c>
      <c r="K131" s="73"/>
    </row>
    <row r="132" spans="1:11" s="72" customFormat="1" ht="18.75" x14ac:dyDescent="0.4">
      <c r="A132" s="68"/>
      <c r="B132" s="69"/>
      <c r="C132" s="70"/>
      <c r="D132" s="70"/>
      <c r="E132" s="70"/>
      <c r="F132" s="70"/>
      <c r="G132" s="70"/>
      <c r="H132" s="70"/>
      <c r="K132" s="73"/>
    </row>
    <row r="133" spans="1:11" s="72" customFormat="1" ht="18.75" x14ac:dyDescent="0.4">
      <c r="A133" s="68"/>
      <c r="B133" s="69"/>
      <c r="C133" s="70"/>
      <c r="D133" s="70"/>
      <c r="E133" s="70"/>
      <c r="F133" s="70"/>
      <c r="G133" s="70"/>
      <c r="H133" s="70"/>
      <c r="K133" s="73"/>
    </row>
    <row r="134" spans="1:11" s="62" customFormat="1" ht="19.5" x14ac:dyDescent="0.2">
      <c r="A134" s="81"/>
      <c r="B134" s="82"/>
      <c r="C134" s="82"/>
      <c r="D134" s="82"/>
      <c r="E134" s="82"/>
      <c r="F134" s="82"/>
      <c r="G134" s="82"/>
      <c r="H134" s="82"/>
      <c r="K134" s="63"/>
    </row>
    <row r="135" spans="1:11" s="65" customFormat="1" ht="14.25" x14ac:dyDescent="0.2">
      <c r="A135" s="154" t="s">
        <v>112</v>
      </c>
      <c r="B135" s="154"/>
      <c r="C135" s="154"/>
      <c r="D135" s="154"/>
      <c r="E135" s="154"/>
      <c r="F135" s="154"/>
      <c r="K135" s="67"/>
    </row>
    <row r="136" spans="1:11" s="65" customFormat="1" x14ac:dyDescent="0.2">
      <c r="K136" s="67"/>
    </row>
    <row r="137" spans="1:11" s="65" customFormat="1" x14ac:dyDescent="0.2">
      <c r="A137" s="64" t="s">
        <v>113</v>
      </c>
      <c r="K137" s="67"/>
    </row>
    <row r="138" spans="1:11" s="65" customFormat="1" x14ac:dyDescent="0.2">
      <c r="K138" s="67"/>
    </row>
    <row r="139" spans="1:11" s="65" customFormat="1" x14ac:dyDescent="0.2">
      <c r="K139" s="67"/>
    </row>
    <row r="140" spans="1:11" s="65" customFormat="1" x14ac:dyDescent="0.2">
      <c r="K140" s="67"/>
    </row>
    <row r="141" spans="1:11" s="65" customFormat="1" x14ac:dyDescent="0.2">
      <c r="K141" s="67"/>
    </row>
    <row r="142" spans="1:11" s="65" customFormat="1" x14ac:dyDescent="0.2">
      <c r="K142" s="67"/>
    </row>
    <row r="143" spans="1:11" s="65" customFormat="1" x14ac:dyDescent="0.2">
      <c r="K143" s="67"/>
    </row>
    <row r="144" spans="1:11" s="65" customFormat="1" x14ac:dyDescent="0.2">
      <c r="K144" s="67"/>
    </row>
    <row r="145" spans="11:11" s="65" customFormat="1" x14ac:dyDescent="0.2">
      <c r="K145" s="67"/>
    </row>
    <row r="146" spans="11:11" s="65" customFormat="1" x14ac:dyDescent="0.2">
      <c r="K146" s="67"/>
    </row>
    <row r="147" spans="11:11" s="65" customFormat="1" x14ac:dyDescent="0.2">
      <c r="K147" s="67"/>
    </row>
    <row r="148" spans="11:11" s="65" customFormat="1" x14ac:dyDescent="0.2">
      <c r="K148" s="67"/>
    </row>
    <row r="149" spans="11:11" s="65" customFormat="1" x14ac:dyDescent="0.2">
      <c r="K149" s="67"/>
    </row>
    <row r="150" spans="11:11" s="65" customFormat="1" x14ac:dyDescent="0.2">
      <c r="K150" s="67"/>
    </row>
    <row r="151" spans="11:11" s="65" customFormat="1" x14ac:dyDescent="0.2">
      <c r="K151" s="67"/>
    </row>
    <row r="152" spans="11:11" s="65" customFormat="1" x14ac:dyDescent="0.2">
      <c r="K152" s="67"/>
    </row>
    <row r="153" spans="11:11" s="65" customFormat="1" x14ac:dyDescent="0.2">
      <c r="K153" s="67"/>
    </row>
    <row r="154" spans="11:11" s="65" customFormat="1" x14ac:dyDescent="0.2">
      <c r="K154" s="67"/>
    </row>
    <row r="155" spans="11:11" s="65" customFormat="1" x14ac:dyDescent="0.2">
      <c r="K155" s="67"/>
    </row>
  </sheetData>
  <mergeCells count="13">
    <mergeCell ref="A6:H6"/>
    <mergeCell ref="A1:H1"/>
    <mergeCell ref="B2:H2"/>
    <mergeCell ref="B3:H3"/>
    <mergeCell ref="B4:H4"/>
    <mergeCell ref="A5:H5"/>
    <mergeCell ref="A135:F135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topLeftCell="A63" zoomScale="75" workbookViewId="0">
      <selection activeCell="D116" sqref="D116:D118"/>
    </sheetView>
  </sheetViews>
  <sheetFormatPr defaultRowHeight="12.75" x14ac:dyDescent="0.2"/>
  <cols>
    <col min="1" max="1" width="74.7109375" style="1" customWidth="1"/>
    <col min="2" max="2" width="19.140625" style="1" customWidth="1"/>
    <col min="3" max="3" width="13.85546875" style="1" hidden="1" customWidth="1"/>
    <col min="4" max="4" width="16.42578125" style="1" customWidth="1"/>
    <col min="5" max="5" width="13.85546875" style="1" hidden="1" customWidth="1"/>
    <col min="6" max="6" width="20.85546875" style="1" hidden="1" customWidth="1"/>
    <col min="7" max="7" width="13.85546875" style="1" customWidth="1"/>
    <col min="8" max="8" width="20.85546875" style="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2" ht="16.5" customHeight="1" x14ac:dyDescent="0.2">
      <c r="A1" s="155" t="s">
        <v>116</v>
      </c>
      <c r="B1" s="156"/>
      <c r="C1" s="156"/>
      <c r="D1" s="156"/>
      <c r="E1" s="156"/>
      <c r="F1" s="156"/>
      <c r="G1" s="156"/>
      <c r="H1" s="156"/>
    </row>
    <row r="2" spans="1:12" ht="21.75" customHeight="1" x14ac:dyDescent="0.3">
      <c r="A2" s="3" t="s">
        <v>130</v>
      </c>
      <c r="B2" s="157" t="s">
        <v>0</v>
      </c>
      <c r="C2" s="157"/>
      <c r="D2" s="157"/>
      <c r="E2" s="157"/>
      <c r="F2" s="157"/>
      <c r="G2" s="156"/>
      <c r="H2" s="156"/>
    </row>
    <row r="3" spans="1:12" ht="14.25" customHeight="1" x14ac:dyDescent="0.3">
      <c r="B3" s="157"/>
      <c r="C3" s="157"/>
      <c r="D3" s="157"/>
      <c r="E3" s="157"/>
      <c r="F3" s="157"/>
      <c r="G3" s="156"/>
      <c r="H3" s="156"/>
    </row>
    <row r="4" spans="1:12" ht="14.25" customHeight="1" x14ac:dyDescent="0.3">
      <c r="B4" s="157" t="s">
        <v>117</v>
      </c>
      <c r="C4" s="157"/>
      <c r="D4" s="157"/>
      <c r="E4" s="157"/>
      <c r="F4" s="157"/>
      <c r="G4" s="156"/>
      <c r="H4" s="156"/>
    </row>
    <row r="5" spans="1:12" s="4" customFormat="1" ht="39.75" customHeight="1" x14ac:dyDescent="0.25">
      <c r="A5" s="158"/>
      <c r="B5" s="159"/>
      <c r="C5" s="159"/>
      <c r="D5" s="159"/>
      <c r="E5" s="159"/>
      <c r="F5" s="159"/>
      <c r="G5" s="159"/>
      <c r="H5" s="159"/>
    </row>
    <row r="6" spans="1:12" s="4" customFormat="1" ht="25.5" customHeight="1" x14ac:dyDescent="0.25">
      <c r="A6" s="158"/>
      <c r="B6" s="158"/>
      <c r="C6" s="158"/>
      <c r="D6" s="158"/>
      <c r="E6" s="158"/>
      <c r="F6" s="158"/>
      <c r="G6" s="158"/>
      <c r="H6" s="158"/>
    </row>
    <row r="7" spans="1:12" s="4" customFormat="1" ht="24.75" customHeight="1" x14ac:dyDescent="0.2">
      <c r="A7" s="160" t="s">
        <v>131</v>
      </c>
      <c r="B7" s="161"/>
      <c r="C7" s="161"/>
      <c r="D7" s="161"/>
      <c r="E7" s="161"/>
      <c r="F7" s="161"/>
      <c r="G7" s="161"/>
      <c r="H7" s="161"/>
    </row>
    <row r="8" spans="1:12" s="5" customFormat="1" ht="22.5" customHeight="1" x14ac:dyDescent="0.4">
      <c r="A8" s="162" t="s">
        <v>1</v>
      </c>
      <c r="B8" s="162"/>
      <c r="C8" s="162"/>
      <c r="D8" s="162"/>
      <c r="E8" s="163"/>
      <c r="F8" s="163"/>
      <c r="G8" s="163"/>
      <c r="H8" s="163"/>
      <c r="K8" s="6"/>
    </row>
    <row r="9" spans="1:12" s="7" customFormat="1" ht="18.75" customHeight="1" x14ac:dyDescent="0.4">
      <c r="A9" s="162" t="s">
        <v>133</v>
      </c>
      <c r="B9" s="162"/>
      <c r="C9" s="162"/>
      <c r="D9" s="162"/>
      <c r="E9" s="163"/>
      <c r="F9" s="163"/>
      <c r="G9" s="163"/>
      <c r="H9" s="163"/>
      <c r="K9" s="8"/>
    </row>
    <row r="10" spans="1:12" s="9" customFormat="1" ht="17.25" customHeight="1" x14ac:dyDescent="0.2">
      <c r="A10" s="164" t="s">
        <v>2</v>
      </c>
      <c r="B10" s="164"/>
      <c r="C10" s="164"/>
      <c r="D10" s="164"/>
      <c r="E10" s="165"/>
      <c r="F10" s="165"/>
      <c r="G10" s="165"/>
      <c r="H10" s="165"/>
      <c r="K10" s="10"/>
    </row>
    <row r="11" spans="1:12" s="7" customFormat="1" ht="30" customHeight="1" thickBot="1" x14ac:dyDescent="0.25">
      <c r="A11" s="166" t="s">
        <v>3</v>
      </c>
      <c r="B11" s="166"/>
      <c r="C11" s="166"/>
      <c r="D11" s="166"/>
      <c r="E11" s="167"/>
      <c r="F11" s="167"/>
      <c r="G11" s="167"/>
      <c r="H11" s="167"/>
      <c r="K11" s="8"/>
    </row>
    <row r="12" spans="1:12" s="15" customFormat="1" ht="139.5" customHeight="1" thickBot="1" x14ac:dyDescent="0.25">
      <c r="A12" s="11" t="s">
        <v>4</v>
      </c>
      <c r="B12" s="12" t="s">
        <v>5</v>
      </c>
      <c r="C12" s="13" t="s">
        <v>6</v>
      </c>
      <c r="D12" s="13" t="s">
        <v>7</v>
      </c>
      <c r="E12" s="13" t="s">
        <v>6</v>
      </c>
      <c r="F12" s="14" t="s">
        <v>8</v>
      </c>
      <c r="G12" s="13" t="s">
        <v>6</v>
      </c>
      <c r="H12" s="14" t="s">
        <v>8</v>
      </c>
      <c r="K12" s="16"/>
      <c r="L12" s="15">
        <f>6144.6+125.5+302.3+147.2</f>
        <v>6719.6</v>
      </c>
    </row>
    <row r="13" spans="1:12" s="23" customFormat="1" x14ac:dyDescent="0.2">
      <c r="A13" s="17"/>
      <c r="B13" s="18"/>
      <c r="C13" s="18">
        <v>3</v>
      </c>
      <c r="D13" s="19"/>
      <c r="E13" s="18">
        <v>3</v>
      </c>
      <c r="F13" s="20">
        <v>4</v>
      </c>
      <c r="G13" s="21"/>
      <c r="H13" s="22"/>
      <c r="K13" s="24"/>
    </row>
    <row r="14" spans="1:12" s="23" customFormat="1" ht="49.5" customHeight="1" x14ac:dyDescent="0.2">
      <c r="A14" s="168" t="s">
        <v>9</v>
      </c>
      <c r="B14" s="169"/>
      <c r="C14" s="169"/>
      <c r="D14" s="169"/>
      <c r="E14" s="169"/>
      <c r="F14" s="169"/>
      <c r="G14" s="170"/>
      <c r="H14" s="171"/>
      <c r="K14" s="24"/>
    </row>
    <row r="15" spans="1:12" s="15" customFormat="1" ht="15" x14ac:dyDescent="0.2">
      <c r="A15" s="25" t="s">
        <v>10</v>
      </c>
      <c r="B15" s="26" t="s">
        <v>11</v>
      </c>
      <c r="C15" s="27">
        <f>F15*12</f>
        <v>0</v>
      </c>
      <c r="D15" s="28">
        <f>G15*I15</f>
        <v>217518.84</v>
      </c>
      <c r="E15" s="29">
        <f>H15*12</f>
        <v>35.4</v>
      </c>
      <c r="F15" s="30"/>
      <c r="G15" s="29">
        <f>12*H15</f>
        <v>35.4</v>
      </c>
      <c r="H15" s="30">
        <f>H20+H22</f>
        <v>2.95</v>
      </c>
      <c r="I15" s="15">
        <v>6144.6</v>
      </c>
      <c r="J15" s="15">
        <f>1.07</f>
        <v>1.07</v>
      </c>
      <c r="K15" s="16">
        <v>2.2400000000000002</v>
      </c>
      <c r="L15" s="15">
        <v>6719.6</v>
      </c>
    </row>
    <row r="16" spans="1:12" s="36" customFormat="1" ht="30" customHeight="1" x14ac:dyDescent="0.2">
      <c r="A16" s="31" t="s">
        <v>12</v>
      </c>
      <c r="B16" s="32" t="s">
        <v>13</v>
      </c>
      <c r="C16" s="32"/>
      <c r="D16" s="33"/>
      <c r="E16" s="34"/>
      <c r="F16" s="35"/>
      <c r="G16" s="34"/>
      <c r="H16" s="35"/>
      <c r="K16" s="37"/>
    </row>
    <row r="17" spans="1:12" s="36" customFormat="1" x14ac:dyDescent="0.2">
      <c r="A17" s="31" t="s">
        <v>14</v>
      </c>
      <c r="B17" s="32" t="s">
        <v>13</v>
      </c>
      <c r="C17" s="32"/>
      <c r="D17" s="33"/>
      <c r="E17" s="34"/>
      <c r="F17" s="35"/>
      <c r="G17" s="34"/>
      <c r="H17" s="35"/>
      <c r="K17" s="37"/>
    </row>
    <row r="18" spans="1:12" s="36" customFormat="1" x14ac:dyDescent="0.2">
      <c r="A18" s="31" t="s">
        <v>15</v>
      </c>
      <c r="B18" s="32" t="s">
        <v>16</v>
      </c>
      <c r="C18" s="32"/>
      <c r="D18" s="33"/>
      <c r="E18" s="34"/>
      <c r="F18" s="35"/>
      <c r="G18" s="34"/>
      <c r="H18" s="35"/>
      <c r="K18" s="37"/>
    </row>
    <row r="19" spans="1:12" s="36" customFormat="1" x14ac:dyDescent="0.2">
      <c r="A19" s="31" t="s">
        <v>17</v>
      </c>
      <c r="B19" s="32" t="s">
        <v>13</v>
      </c>
      <c r="C19" s="32"/>
      <c r="D19" s="33"/>
      <c r="E19" s="34"/>
      <c r="F19" s="35"/>
      <c r="G19" s="34"/>
      <c r="H19" s="35"/>
      <c r="K19" s="37"/>
    </row>
    <row r="20" spans="1:12" s="36" customFormat="1" ht="15" x14ac:dyDescent="0.2">
      <c r="A20" s="25" t="s">
        <v>118</v>
      </c>
      <c r="B20" s="34"/>
      <c r="C20" s="108"/>
      <c r="D20" s="109"/>
      <c r="E20" s="108"/>
      <c r="F20" s="110"/>
      <c r="G20" s="108"/>
      <c r="H20" s="108">
        <v>2.83</v>
      </c>
      <c r="K20" s="37"/>
    </row>
    <row r="21" spans="1:12" s="36" customFormat="1" ht="15" x14ac:dyDescent="0.2">
      <c r="A21" s="31" t="s">
        <v>119</v>
      </c>
      <c r="B21" s="34" t="s">
        <v>13</v>
      </c>
      <c r="C21" s="108"/>
      <c r="D21" s="109"/>
      <c r="E21" s="108"/>
      <c r="F21" s="110"/>
      <c r="G21" s="108"/>
      <c r="H21" s="149">
        <v>0.12</v>
      </c>
      <c r="K21" s="37"/>
    </row>
    <row r="22" spans="1:12" s="36" customFormat="1" ht="15" x14ac:dyDescent="0.2">
      <c r="A22" s="25" t="s">
        <v>118</v>
      </c>
      <c r="B22" s="34"/>
      <c r="C22" s="108"/>
      <c r="D22" s="109"/>
      <c r="E22" s="108"/>
      <c r="F22" s="110"/>
      <c r="G22" s="108"/>
      <c r="H22" s="108">
        <f>H21</f>
        <v>0.12</v>
      </c>
      <c r="K22" s="37"/>
    </row>
    <row r="23" spans="1:12" s="15" customFormat="1" ht="30" x14ac:dyDescent="0.2">
      <c r="A23" s="25" t="s">
        <v>18</v>
      </c>
      <c r="B23" s="27" t="s">
        <v>19</v>
      </c>
      <c r="C23" s="27">
        <f>F23*12</f>
        <v>0</v>
      </c>
      <c r="D23" s="28">
        <f>G23*I23</f>
        <v>106178.69</v>
      </c>
      <c r="E23" s="29">
        <f>H23*12</f>
        <v>17.28</v>
      </c>
      <c r="F23" s="30"/>
      <c r="G23" s="29">
        <f>12*H23</f>
        <v>17.28</v>
      </c>
      <c r="H23" s="30">
        <v>1.44</v>
      </c>
      <c r="I23" s="15">
        <v>6144.6</v>
      </c>
      <c r="J23" s="15">
        <v>1.07</v>
      </c>
      <c r="K23" s="16">
        <v>1.96</v>
      </c>
    </row>
    <row r="24" spans="1:12" s="36" customFormat="1" x14ac:dyDescent="0.2">
      <c r="A24" s="31" t="s">
        <v>20</v>
      </c>
      <c r="B24" s="32" t="s">
        <v>19</v>
      </c>
      <c r="C24" s="32"/>
      <c r="D24" s="33"/>
      <c r="E24" s="34"/>
      <c r="F24" s="35"/>
      <c r="G24" s="34"/>
      <c r="H24" s="35"/>
      <c r="K24" s="37"/>
    </row>
    <row r="25" spans="1:12" s="36" customFormat="1" x14ac:dyDescent="0.2">
      <c r="A25" s="31" t="s">
        <v>21</v>
      </c>
      <c r="B25" s="32" t="s">
        <v>19</v>
      </c>
      <c r="C25" s="32"/>
      <c r="D25" s="33"/>
      <c r="E25" s="34"/>
      <c r="F25" s="35"/>
      <c r="G25" s="34"/>
      <c r="H25" s="35"/>
      <c r="K25" s="37"/>
    </row>
    <row r="26" spans="1:12" s="36" customFormat="1" x14ac:dyDescent="0.2">
      <c r="A26" s="31" t="s">
        <v>22</v>
      </c>
      <c r="B26" s="32" t="s">
        <v>23</v>
      </c>
      <c r="C26" s="32"/>
      <c r="D26" s="33"/>
      <c r="E26" s="34"/>
      <c r="F26" s="35"/>
      <c r="G26" s="34"/>
      <c r="H26" s="35"/>
      <c r="K26" s="37"/>
    </row>
    <row r="27" spans="1:12" s="36" customFormat="1" x14ac:dyDescent="0.2">
      <c r="A27" s="31" t="s">
        <v>24</v>
      </c>
      <c r="B27" s="32" t="s">
        <v>19</v>
      </c>
      <c r="C27" s="32"/>
      <c r="D27" s="33"/>
      <c r="E27" s="34"/>
      <c r="F27" s="35"/>
      <c r="G27" s="34"/>
      <c r="H27" s="35"/>
      <c r="K27" s="37"/>
    </row>
    <row r="28" spans="1:12" s="36" customFormat="1" ht="25.5" x14ac:dyDescent="0.2">
      <c r="A28" s="31" t="s">
        <v>25</v>
      </c>
      <c r="B28" s="32" t="s">
        <v>26</v>
      </c>
      <c r="C28" s="32"/>
      <c r="D28" s="33"/>
      <c r="E28" s="34"/>
      <c r="F28" s="35"/>
      <c r="G28" s="34"/>
      <c r="H28" s="35"/>
      <c r="K28" s="37"/>
    </row>
    <row r="29" spans="1:12" s="36" customFormat="1" x14ac:dyDescent="0.2">
      <c r="A29" s="31" t="s">
        <v>27</v>
      </c>
      <c r="B29" s="32" t="s">
        <v>19</v>
      </c>
      <c r="C29" s="32"/>
      <c r="D29" s="33"/>
      <c r="E29" s="34"/>
      <c r="F29" s="35"/>
      <c r="G29" s="34"/>
      <c r="H29" s="35"/>
      <c r="K29" s="37"/>
    </row>
    <row r="30" spans="1:12" s="36" customFormat="1" x14ac:dyDescent="0.2">
      <c r="A30" s="31" t="s">
        <v>28</v>
      </c>
      <c r="B30" s="32" t="s">
        <v>19</v>
      </c>
      <c r="C30" s="32"/>
      <c r="D30" s="33"/>
      <c r="E30" s="34"/>
      <c r="F30" s="35"/>
      <c r="G30" s="34"/>
      <c r="H30" s="35"/>
      <c r="K30" s="37"/>
    </row>
    <row r="31" spans="1:12" s="36" customFormat="1" ht="25.5" x14ac:dyDescent="0.2">
      <c r="A31" s="31" t="s">
        <v>29</v>
      </c>
      <c r="B31" s="32" t="s">
        <v>30</v>
      </c>
      <c r="C31" s="32"/>
      <c r="D31" s="33"/>
      <c r="E31" s="34"/>
      <c r="F31" s="35"/>
      <c r="G31" s="34"/>
      <c r="H31" s="35"/>
      <c r="K31" s="37"/>
    </row>
    <row r="32" spans="1:12" s="40" customFormat="1" ht="15" x14ac:dyDescent="0.2">
      <c r="A32" s="38" t="s">
        <v>31</v>
      </c>
      <c r="B32" s="26" t="s">
        <v>32</v>
      </c>
      <c r="C32" s="27">
        <f>F32*12</f>
        <v>0</v>
      </c>
      <c r="D32" s="28">
        <f>G32*I32</f>
        <v>55301.4</v>
      </c>
      <c r="E32" s="29">
        <f t="shared" ref="E32:E37" si="0">H32*12</f>
        <v>9</v>
      </c>
      <c r="F32" s="30"/>
      <c r="G32" s="29">
        <f>12*H32</f>
        <v>9</v>
      </c>
      <c r="H32" s="30">
        <v>0.75</v>
      </c>
      <c r="I32" s="15">
        <v>6144.6</v>
      </c>
      <c r="J32" s="15">
        <v>1.07</v>
      </c>
      <c r="K32" s="16">
        <v>0.6</v>
      </c>
      <c r="L32" s="40">
        <v>6719.6</v>
      </c>
    </row>
    <row r="33" spans="1:12" s="15" customFormat="1" ht="15" x14ac:dyDescent="0.2">
      <c r="A33" s="38" t="s">
        <v>33</v>
      </c>
      <c r="B33" s="26" t="s">
        <v>34</v>
      </c>
      <c r="C33" s="27">
        <f>F33*12</f>
        <v>0</v>
      </c>
      <c r="D33" s="28">
        <f>G33*I33</f>
        <v>180651.24</v>
      </c>
      <c r="E33" s="29">
        <f t="shared" si="0"/>
        <v>29.4</v>
      </c>
      <c r="F33" s="30"/>
      <c r="G33" s="29">
        <f>12*H33</f>
        <v>29.4</v>
      </c>
      <c r="H33" s="30">
        <v>2.4500000000000002</v>
      </c>
      <c r="I33" s="15">
        <v>6144.6</v>
      </c>
      <c r="J33" s="15">
        <v>1.07</v>
      </c>
      <c r="K33" s="16">
        <v>1.94</v>
      </c>
      <c r="L33" s="15">
        <v>6719.6</v>
      </c>
    </row>
    <row r="34" spans="1:12" s="15" customFormat="1" ht="15" x14ac:dyDescent="0.2">
      <c r="A34" s="38" t="s">
        <v>35</v>
      </c>
      <c r="B34" s="26" t="s">
        <v>19</v>
      </c>
      <c r="C34" s="27">
        <f>F34*12</f>
        <v>0</v>
      </c>
      <c r="D34" s="28">
        <f>G34*I34</f>
        <v>115026.91</v>
      </c>
      <c r="E34" s="29">
        <f t="shared" si="0"/>
        <v>18.72</v>
      </c>
      <c r="F34" s="30"/>
      <c r="G34" s="29">
        <f>12*H34</f>
        <v>18.72</v>
      </c>
      <c r="H34" s="30">
        <v>1.56</v>
      </c>
      <c r="I34" s="15">
        <v>6144.6</v>
      </c>
      <c r="J34" s="15">
        <v>1.07</v>
      </c>
      <c r="K34" s="16">
        <v>1.24</v>
      </c>
    </row>
    <row r="35" spans="1:12" s="15" customFormat="1" ht="60" x14ac:dyDescent="0.2">
      <c r="A35" s="38" t="s">
        <v>114</v>
      </c>
      <c r="B35" s="26" t="s">
        <v>115</v>
      </c>
      <c r="C35" s="27"/>
      <c r="D35" s="28">
        <f>3*3407.5*1.105</f>
        <v>11295.86</v>
      </c>
      <c r="E35" s="29">
        <f t="shared" si="0"/>
        <v>1.8</v>
      </c>
      <c r="F35" s="30"/>
      <c r="G35" s="29">
        <f>D35/I35</f>
        <v>1.84</v>
      </c>
      <c r="H35" s="30">
        <f>G35/12</f>
        <v>0.15</v>
      </c>
      <c r="I35" s="15">
        <v>6144.6</v>
      </c>
      <c r="K35" s="16"/>
    </row>
    <row r="36" spans="1:12" s="15" customFormat="1" ht="15" x14ac:dyDescent="0.2">
      <c r="A36" s="38" t="s">
        <v>36</v>
      </c>
      <c r="B36" s="26" t="s">
        <v>19</v>
      </c>
      <c r="C36" s="27">
        <f>F36*12</f>
        <v>0</v>
      </c>
      <c r="D36" s="28">
        <f>G36*I36</f>
        <v>132723.35999999999</v>
      </c>
      <c r="E36" s="29">
        <f t="shared" si="0"/>
        <v>21.6</v>
      </c>
      <c r="F36" s="30"/>
      <c r="G36" s="29">
        <f>12*H36</f>
        <v>21.6</v>
      </c>
      <c r="H36" s="30">
        <v>1.8</v>
      </c>
      <c r="I36" s="15">
        <v>6144.6</v>
      </c>
      <c r="J36" s="15">
        <v>1.07</v>
      </c>
      <c r="K36" s="16">
        <v>1.43</v>
      </c>
    </row>
    <row r="37" spans="1:12" s="15" customFormat="1" ht="28.5" x14ac:dyDescent="0.2">
      <c r="A37" s="38" t="s">
        <v>37</v>
      </c>
      <c r="B37" s="41" t="s">
        <v>38</v>
      </c>
      <c r="C37" s="27">
        <f>F37*12</f>
        <v>0</v>
      </c>
      <c r="D37" s="28">
        <f>G37*I37</f>
        <v>287567.28000000003</v>
      </c>
      <c r="E37" s="29">
        <f t="shared" si="0"/>
        <v>46.8</v>
      </c>
      <c r="F37" s="30"/>
      <c r="G37" s="29">
        <f>12*H37</f>
        <v>46.8</v>
      </c>
      <c r="H37" s="30">
        <v>3.9</v>
      </c>
      <c r="I37" s="15">
        <v>6144.6</v>
      </c>
      <c r="J37" s="15">
        <v>1.07</v>
      </c>
      <c r="K37" s="16">
        <v>3.07</v>
      </c>
    </row>
    <row r="38" spans="1:12" s="15" customFormat="1" ht="45" x14ac:dyDescent="0.2">
      <c r="A38" s="38" t="s">
        <v>138</v>
      </c>
      <c r="B38" s="41"/>
      <c r="C38" s="27"/>
      <c r="D38" s="28">
        <f>7400*3</f>
        <v>22200</v>
      </c>
      <c r="E38" s="29"/>
      <c r="F38" s="30"/>
      <c r="G38" s="29">
        <f>D38/I38</f>
        <v>3.61</v>
      </c>
      <c r="H38" s="30">
        <f>G38/12</f>
        <v>0.3</v>
      </c>
      <c r="I38" s="15">
        <v>6144.6</v>
      </c>
      <c r="K38" s="16"/>
    </row>
    <row r="39" spans="1:12" s="23" customFormat="1" ht="30" x14ac:dyDescent="0.2">
      <c r="A39" s="38" t="s">
        <v>39</v>
      </c>
      <c r="B39" s="26" t="s">
        <v>11</v>
      </c>
      <c r="C39" s="26"/>
      <c r="D39" s="28">
        <v>2042.21</v>
      </c>
      <c r="E39" s="42">
        <f t="shared" ref="E39:E40" si="1">H39*12</f>
        <v>0.36</v>
      </c>
      <c r="F39" s="39"/>
      <c r="G39" s="29">
        <f t="shared" ref="G39:G44" si="2">D39/I39</f>
        <v>0.33</v>
      </c>
      <c r="H39" s="30">
        <f t="shared" ref="H39:H44" si="3">G39/12</f>
        <v>0.03</v>
      </c>
      <c r="I39" s="15">
        <v>6144.6</v>
      </c>
      <c r="J39" s="15">
        <v>1.07</v>
      </c>
      <c r="K39" s="16">
        <v>0.02</v>
      </c>
    </row>
    <row r="40" spans="1:12" s="23" customFormat="1" ht="30" x14ac:dyDescent="0.2">
      <c r="A40" s="38" t="s">
        <v>40</v>
      </c>
      <c r="B40" s="26" t="s">
        <v>11</v>
      </c>
      <c r="C40" s="26"/>
      <c r="D40" s="28">
        <f>4084.42*I40/L40</f>
        <v>3734.91</v>
      </c>
      <c r="E40" s="42">
        <f t="shared" si="1"/>
        <v>0.6</v>
      </c>
      <c r="F40" s="39"/>
      <c r="G40" s="29">
        <f t="shared" si="2"/>
        <v>0.61</v>
      </c>
      <c r="H40" s="30">
        <f t="shared" si="3"/>
        <v>0.05</v>
      </c>
      <c r="I40" s="15">
        <v>6144.6</v>
      </c>
      <c r="J40" s="15">
        <v>1.07</v>
      </c>
      <c r="K40" s="16">
        <v>0.04</v>
      </c>
      <c r="L40" s="23">
        <v>6719.6</v>
      </c>
    </row>
    <row r="41" spans="1:12" s="23" customFormat="1" ht="18.75" customHeight="1" x14ac:dyDescent="0.2">
      <c r="A41" s="38" t="s">
        <v>124</v>
      </c>
      <c r="B41" s="26" t="s">
        <v>11</v>
      </c>
      <c r="C41" s="26"/>
      <c r="D41" s="28">
        <v>12896.1</v>
      </c>
      <c r="E41" s="42"/>
      <c r="F41" s="39"/>
      <c r="G41" s="29">
        <f t="shared" si="2"/>
        <v>2.1</v>
      </c>
      <c r="H41" s="30">
        <f t="shared" si="3"/>
        <v>0.18</v>
      </c>
      <c r="I41" s="15">
        <v>6144.6</v>
      </c>
      <c r="J41" s="15">
        <v>1.07</v>
      </c>
      <c r="K41" s="16">
        <v>0.12</v>
      </c>
    </row>
    <row r="42" spans="1:12" s="23" customFormat="1" ht="30" hidden="1" x14ac:dyDescent="0.2">
      <c r="A42" s="38" t="s">
        <v>41</v>
      </c>
      <c r="B42" s="26" t="s">
        <v>26</v>
      </c>
      <c r="C42" s="26"/>
      <c r="D42" s="28">
        <f t="shared" ref="D42:D43" ca="1" si="4">G42*I42</f>
        <v>0</v>
      </c>
      <c r="E42" s="42"/>
      <c r="F42" s="39"/>
      <c r="G42" s="29">
        <f t="shared" ca="1" si="2"/>
        <v>2.1</v>
      </c>
      <c r="H42" s="30">
        <f t="shared" ca="1" si="3"/>
        <v>0.18</v>
      </c>
      <c r="I42" s="15">
        <v>6144.6</v>
      </c>
      <c r="J42" s="15">
        <v>1.07</v>
      </c>
      <c r="K42" s="16">
        <v>0.04</v>
      </c>
    </row>
    <row r="43" spans="1:12" s="23" customFormat="1" ht="30" hidden="1" x14ac:dyDescent="0.2">
      <c r="A43" s="38" t="s">
        <v>42</v>
      </c>
      <c r="B43" s="26" t="s">
        <v>26</v>
      </c>
      <c r="C43" s="26"/>
      <c r="D43" s="28">
        <f t="shared" ca="1" si="4"/>
        <v>0</v>
      </c>
      <c r="E43" s="42"/>
      <c r="F43" s="39"/>
      <c r="G43" s="29">
        <f t="shared" ca="1" si="2"/>
        <v>2.1</v>
      </c>
      <c r="H43" s="30">
        <f t="shared" ca="1" si="3"/>
        <v>0.18</v>
      </c>
      <c r="I43" s="15">
        <v>6144.6</v>
      </c>
      <c r="J43" s="15">
        <v>1.07</v>
      </c>
      <c r="K43" s="16">
        <v>0</v>
      </c>
    </row>
    <row r="44" spans="1:12" s="23" customFormat="1" ht="30" x14ac:dyDescent="0.2">
      <c r="A44" s="38" t="s">
        <v>42</v>
      </c>
      <c r="B44" s="26" t="s">
        <v>26</v>
      </c>
      <c r="C44" s="26"/>
      <c r="D44" s="28">
        <v>12896.11</v>
      </c>
      <c r="E44" s="42"/>
      <c r="F44" s="39"/>
      <c r="G44" s="29">
        <f t="shared" si="2"/>
        <v>2.1</v>
      </c>
      <c r="H44" s="30">
        <f t="shared" si="3"/>
        <v>0.18</v>
      </c>
      <c r="I44" s="15">
        <v>6144.6</v>
      </c>
      <c r="J44" s="15"/>
      <c r="K44" s="16"/>
    </row>
    <row r="45" spans="1:12" s="23" customFormat="1" ht="30" x14ac:dyDescent="0.2">
      <c r="A45" s="38" t="s">
        <v>43</v>
      </c>
      <c r="B45" s="26"/>
      <c r="C45" s="26">
        <f>F45*12</f>
        <v>0</v>
      </c>
      <c r="D45" s="28">
        <f>G45*I45</f>
        <v>15484.39</v>
      </c>
      <c r="E45" s="42">
        <f>H45*12</f>
        <v>2.52</v>
      </c>
      <c r="F45" s="39"/>
      <c r="G45" s="29">
        <f>H45*12</f>
        <v>2.52</v>
      </c>
      <c r="H45" s="30">
        <v>0.21</v>
      </c>
      <c r="I45" s="15">
        <v>6144.6</v>
      </c>
      <c r="J45" s="15">
        <v>1.07</v>
      </c>
      <c r="K45" s="16">
        <v>0.14000000000000001</v>
      </c>
    </row>
    <row r="46" spans="1:12" s="15" customFormat="1" ht="15" x14ac:dyDescent="0.2">
      <c r="A46" s="38" t="s">
        <v>44</v>
      </c>
      <c r="B46" s="26" t="s">
        <v>45</v>
      </c>
      <c r="C46" s="111">
        <f>F46*12</f>
        <v>0</v>
      </c>
      <c r="D46" s="28">
        <f t="shared" ref="D46:D47" si="5">G46*I46</f>
        <v>4424.1099999999997</v>
      </c>
      <c r="E46" s="42">
        <f t="shared" ref="E46:E47" si="6">H46*12</f>
        <v>0.72</v>
      </c>
      <c r="F46" s="39"/>
      <c r="G46" s="29">
        <f t="shared" ref="G46:G47" si="7">H46*12</f>
        <v>0.72</v>
      </c>
      <c r="H46" s="30">
        <v>0.06</v>
      </c>
      <c r="I46" s="15">
        <v>6144.6</v>
      </c>
      <c r="J46" s="15">
        <v>1.07</v>
      </c>
      <c r="K46" s="16">
        <v>0.03</v>
      </c>
      <c r="L46" s="15">
        <v>6719.6</v>
      </c>
    </row>
    <row r="47" spans="1:12" s="15" customFormat="1" ht="15" x14ac:dyDescent="0.2">
      <c r="A47" s="38" t="s">
        <v>46</v>
      </c>
      <c r="B47" s="43" t="s">
        <v>47</v>
      </c>
      <c r="C47" s="93">
        <f>F47*12</f>
        <v>0</v>
      </c>
      <c r="D47" s="28">
        <f t="shared" si="5"/>
        <v>2949.41</v>
      </c>
      <c r="E47" s="42">
        <f t="shared" si="6"/>
        <v>0.48</v>
      </c>
      <c r="F47" s="39"/>
      <c r="G47" s="29">
        <f t="shared" si="7"/>
        <v>0.48</v>
      </c>
      <c r="H47" s="30">
        <v>0.04</v>
      </c>
      <c r="I47" s="15">
        <v>6144.6</v>
      </c>
      <c r="J47" s="15">
        <v>1.07</v>
      </c>
      <c r="K47" s="16">
        <v>0.02</v>
      </c>
      <c r="L47" s="15">
        <v>6719.6</v>
      </c>
    </row>
    <row r="48" spans="1:12" s="40" customFormat="1" ht="30" x14ac:dyDescent="0.2">
      <c r="A48" s="38" t="s">
        <v>48</v>
      </c>
      <c r="B48" s="26" t="s">
        <v>49</v>
      </c>
      <c r="C48" s="26">
        <f>F48*12</f>
        <v>0</v>
      </c>
      <c r="D48" s="28">
        <f>G48*I48</f>
        <v>3686.76</v>
      </c>
      <c r="E48" s="44"/>
      <c r="F48" s="45"/>
      <c r="G48" s="29">
        <f>H48*12</f>
        <v>0.6</v>
      </c>
      <c r="H48" s="30">
        <v>0.05</v>
      </c>
      <c r="I48" s="15">
        <v>6144.6</v>
      </c>
      <c r="J48" s="15">
        <v>1.07</v>
      </c>
      <c r="K48" s="16">
        <v>0.03</v>
      </c>
      <c r="L48" s="40">
        <v>6719.6</v>
      </c>
    </row>
    <row r="49" spans="1:12" s="40" customFormat="1" ht="15" x14ac:dyDescent="0.2">
      <c r="A49" s="38" t="s">
        <v>50</v>
      </c>
      <c r="B49" s="26"/>
      <c r="C49" s="27"/>
      <c r="D49" s="29">
        <f>D51+D52+D53+D54+D55+D56+D57+D58+D59+D60+D63</f>
        <v>30245.279999999999</v>
      </c>
      <c r="E49" s="29"/>
      <c r="F49" s="39"/>
      <c r="G49" s="29">
        <f>D49/I49</f>
        <v>4.92</v>
      </c>
      <c r="H49" s="30">
        <f>G49/12</f>
        <v>0.41</v>
      </c>
      <c r="I49" s="15">
        <v>6144.6</v>
      </c>
      <c r="J49" s="15">
        <v>1.07</v>
      </c>
      <c r="K49" s="16">
        <v>0.53</v>
      </c>
    </row>
    <row r="50" spans="1:12" s="23" customFormat="1" ht="15" hidden="1" x14ac:dyDescent="0.2">
      <c r="A50" s="46"/>
      <c r="B50" s="47"/>
      <c r="C50" s="47"/>
      <c r="D50" s="48"/>
      <c r="E50" s="49"/>
      <c r="F50" s="50"/>
      <c r="G50" s="49"/>
      <c r="H50" s="50"/>
      <c r="I50" s="15">
        <v>6144.6</v>
      </c>
      <c r="J50" s="15"/>
      <c r="K50" s="16"/>
    </row>
    <row r="51" spans="1:12" s="23" customFormat="1" ht="15" x14ac:dyDescent="0.2">
      <c r="A51" s="46" t="s">
        <v>51</v>
      </c>
      <c r="B51" s="47" t="s">
        <v>52</v>
      </c>
      <c r="C51" s="47"/>
      <c r="D51" s="48">
        <v>325.83</v>
      </c>
      <c r="E51" s="49"/>
      <c r="F51" s="50"/>
      <c r="G51" s="49"/>
      <c r="H51" s="50"/>
      <c r="I51" s="15">
        <v>6144.6</v>
      </c>
      <c r="J51" s="15">
        <v>1.07</v>
      </c>
      <c r="K51" s="16">
        <v>0.01</v>
      </c>
    </row>
    <row r="52" spans="1:12" s="23" customFormat="1" ht="15" x14ac:dyDescent="0.2">
      <c r="A52" s="46" t="s">
        <v>53</v>
      </c>
      <c r="B52" s="47" t="s">
        <v>54</v>
      </c>
      <c r="C52" s="47">
        <f>F52*12</f>
        <v>0</v>
      </c>
      <c r="D52" s="48">
        <v>918.96</v>
      </c>
      <c r="E52" s="49">
        <f>H52*12</f>
        <v>0</v>
      </c>
      <c r="F52" s="50"/>
      <c r="G52" s="49"/>
      <c r="H52" s="50"/>
      <c r="I52" s="15">
        <v>6144.6</v>
      </c>
      <c r="J52" s="15">
        <v>1.07</v>
      </c>
      <c r="K52" s="16">
        <v>0.01</v>
      </c>
    </row>
    <row r="53" spans="1:12" s="23" customFormat="1" ht="15" x14ac:dyDescent="0.2">
      <c r="A53" s="46" t="s">
        <v>120</v>
      </c>
      <c r="B53" s="53" t="s">
        <v>52</v>
      </c>
      <c r="C53" s="47"/>
      <c r="D53" s="48">
        <v>1637.48</v>
      </c>
      <c r="E53" s="49"/>
      <c r="F53" s="50"/>
      <c r="G53" s="49"/>
      <c r="H53" s="50"/>
      <c r="I53" s="15">
        <v>6144.6</v>
      </c>
      <c r="J53" s="15"/>
      <c r="K53" s="16"/>
    </row>
    <row r="54" spans="1:12" s="23" customFormat="1" ht="15" x14ac:dyDescent="0.2">
      <c r="A54" s="46" t="s">
        <v>55</v>
      </c>
      <c r="B54" s="47" t="s">
        <v>52</v>
      </c>
      <c r="C54" s="47">
        <f>F54*12</f>
        <v>0</v>
      </c>
      <c r="D54" s="48">
        <v>1751.22</v>
      </c>
      <c r="E54" s="49">
        <f>H54*12</f>
        <v>0</v>
      </c>
      <c r="F54" s="50"/>
      <c r="G54" s="49"/>
      <c r="H54" s="50"/>
      <c r="I54" s="15">
        <v>6144.6</v>
      </c>
      <c r="J54" s="15">
        <v>1.07</v>
      </c>
      <c r="K54" s="16">
        <v>0.02</v>
      </c>
    </row>
    <row r="55" spans="1:12" s="23" customFormat="1" ht="15" x14ac:dyDescent="0.2">
      <c r="A55" s="46" t="s">
        <v>56</v>
      </c>
      <c r="B55" s="47" t="s">
        <v>52</v>
      </c>
      <c r="C55" s="47">
        <f>F55*12</f>
        <v>0</v>
      </c>
      <c r="D55" s="48">
        <v>5855.59</v>
      </c>
      <c r="E55" s="49">
        <f>H55*12</f>
        <v>0</v>
      </c>
      <c r="F55" s="50"/>
      <c r="G55" s="49"/>
      <c r="H55" s="50"/>
      <c r="I55" s="15">
        <v>6144.6</v>
      </c>
      <c r="J55" s="15">
        <v>1.07</v>
      </c>
      <c r="K55" s="16">
        <v>0.06</v>
      </c>
    </row>
    <row r="56" spans="1:12" s="23" customFormat="1" ht="15" x14ac:dyDescent="0.2">
      <c r="A56" s="46" t="s">
        <v>57</v>
      </c>
      <c r="B56" s="47" t="s">
        <v>52</v>
      </c>
      <c r="C56" s="47">
        <f>F56*12</f>
        <v>0</v>
      </c>
      <c r="D56" s="48">
        <v>918.95</v>
      </c>
      <c r="E56" s="49">
        <f>H56*12</f>
        <v>0</v>
      </c>
      <c r="F56" s="50"/>
      <c r="G56" s="49"/>
      <c r="H56" s="50"/>
      <c r="I56" s="15">
        <v>6144.6</v>
      </c>
      <c r="J56" s="15">
        <v>1.07</v>
      </c>
      <c r="K56" s="16">
        <v>0.01</v>
      </c>
    </row>
    <row r="57" spans="1:12" s="23" customFormat="1" ht="15" x14ac:dyDescent="0.2">
      <c r="A57" s="46" t="s">
        <v>58</v>
      </c>
      <c r="B57" s="47" t="s">
        <v>52</v>
      </c>
      <c r="C57" s="47"/>
      <c r="D57" s="48">
        <v>875.58</v>
      </c>
      <c r="E57" s="49"/>
      <c r="F57" s="50"/>
      <c r="G57" s="49"/>
      <c r="H57" s="50"/>
      <c r="I57" s="15">
        <v>6144.6</v>
      </c>
      <c r="J57" s="15">
        <v>1.07</v>
      </c>
      <c r="K57" s="16">
        <v>0.01</v>
      </c>
    </row>
    <row r="58" spans="1:12" s="23" customFormat="1" ht="15" x14ac:dyDescent="0.2">
      <c r="A58" s="46" t="s">
        <v>59</v>
      </c>
      <c r="B58" s="47" t="s">
        <v>54</v>
      </c>
      <c r="C58" s="47"/>
      <c r="D58" s="148">
        <v>3502.46</v>
      </c>
      <c r="E58" s="49"/>
      <c r="F58" s="50"/>
      <c r="G58" s="49"/>
      <c r="H58" s="50"/>
      <c r="I58" s="15">
        <v>6144.6</v>
      </c>
      <c r="J58" s="15">
        <v>1.07</v>
      </c>
      <c r="K58" s="16">
        <v>0.04</v>
      </c>
    </row>
    <row r="59" spans="1:12" s="23" customFormat="1" ht="25.5" x14ac:dyDescent="0.2">
      <c r="A59" s="46" t="s">
        <v>60</v>
      </c>
      <c r="B59" s="47" t="s">
        <v>52</v>
      </c>
      <c r="C59" s="47">
        <f>F59*12</f>
        <v>0</v>
      </c>
      <c r="D59" s="48">
        <v>5376.33</v>
      </c>
      <c r="E59" s="49">
        <f>H59*12</f>
        <v>0</v>
      </c>
      <c r="F59" s="50"/>
      <c r="G59" s="49"/>
      <c r="H59" s="50"/>
      <c r="I59" s="15">
        <v>6144.6</v>
      </c>
      <c r="J59" s="15">
        <v>1.07</v>
      </c>
      <c r="K59" s="16">
        <v>0.05</v>
      </c>
    </row>
    <row r="60" spans="1:12" s="23" customFormat="1" ht="15" x14ac:dyDescent="0.2">
      <c r="A60" s="46" t="s">
        <v>61</v>
      </c>
      <c r="B60" s="47" t="s">
        <v>52</v>
      </c>
      <c r="C60" s="47"/>
      <c r="D60" s="48">
        <v>6057.57</v>
      </c>
      <c r="E60" s="49"/>
      <c r="F60" s="50"/>
      <c r="G60" s="49"/>
      <c r="H60" s="50"/>
      <c r="I60" s="15">
        <v>6144.6</v>
      </c>
      <c r="J60" s="15">
        <v>1.07</v>
      </c>
      <c r="K60" s="16">
        <v>0.01</v>
      </c>
    </row>
    <row r="61" spans="1:12" s="23" customFormat="1" ht="15" hidden="1" x14ac:dyDescent="0.2">
      <c r="A61" s="46"/>
      <c r="B61" s="47"/>
      <c r="C61" s="51"/>
      <c r="D61" s="48"/>
      <c r="E61" s="52"/>
      <c r="F61" s="50"/>
      <c r="G61" s="49"/>
      <c r="H61" s="50"/>
      <c r="I61" s="15">
        <v>6144.6</v>
      </c>
      <c r="J61" s="15"/>
      <c r="K61" s="16"/>
    </row>
    <row r="62" spans="1:12" s="23" customFormat="1" ht="15" hidden="1" x14ac:dyDescent="0.2">
      <c r="A62" s="46"/>
      <c r="B62" s="47"/>
      <c r="C62" s="47"/>
      <c r="D62" s="48"/>
      <c r="E62" s="49"/>
      <c r="F62" s="50"/>
      <c r="G62" s="49"/>
      <c r="H62" s="50"/>
      <c r="I62" s="15">
        <v>6144.6</v>
      </c>
      <c r="J62" s="15"/>
      <c r="K62" s="16"/>
    </row>
    <row r="63" spans="1:12" s="114" customFormat="1" ht="21.75" customHeight="1" x14ac:dyDescent="0.2">
      <c r="A63" s="46" t="s">
        <v>151</v>
      </c>
      <c r="B63" s="53" t="s">
        <v>68</v>
      </c>
      <c r="C63" s="53"/>
      <c r="D63" s="148">
        <v>3025.31</v>
      </c>
      <c r="E63" s="112"/>
      <c r="F63" s="113"/>
      <c r="G63" s="112"/>
      <c r="H63" s="113"/>
      <c r="I63" s="15">
        <v>6144.6</v>
      </c>
      <c r="J63" s="15">
        <v>1.07</v>
      </c>
      <c r="K63" s="16">
        <v>0.04</v>
      </c>
    </row>
    <row r="64" spans="1:12" s="40" customFormat="1" ht="30" x14ac:dyDescent="0.2">
      <c r="A64" s="38" t="s">
        <v>62</v>
      </c>
      <c r="B64" s="26"/>
      <c r="C64" s="27"/>
      <c r="D64" s="29">
        <f>SUM(D65:D76)</f>
        <v>769.52</v>
      </c>
      <c r="E64" s="29"/>
      <c r="F64" s="39"/>
      <c r="G64" s="29">
        <f>D64/I64</f>
        <v>0.13</v>
      </c>
      <c r="H64" s="30">
        <f>G64/12</f>
        <v>0.01</v>
      </c>
      <c r="I64" s="15">
        <v>6144.6</v>
      </c>
      <c r="J64" s="15">
        <v>1.07</v>
      </c>
      <c r="K64" s="16">
        <v>0.05</v>
      </c>
      <c r="L64" s="40">
        <v>6719.6</v>
      </c>
    </row>
    <row r="65" spans="1:12" s="23" customFormat="1" ht="15" hidden="1" x14ac:dyDescent="0.2">
      <c r="A65" s="46" t="s">
        <v>63</v>
      </c>
      <c r="B65" s="47" t="s">
        <v>64</v>
      </c>
      <c r="C65" s="47"/>
      <c r="D65" s="48">
        <f t="shared" ref="D65:D75" si="8">G65*I65</f>
        <v>0</v>
      </c>
      <c r="E65" s="49"/>
      <c r="F65" s="50"/>
      <c r="G65" s="49">
        <f t="shared" ref="G65:G75" si="9">H65*12</f>
        <v>0</v>
      </c>
      <c r="H65" s="50">
        <v>0</v>
      </c>
      <c r="I65" s="15">
        <v>6132.8</v>
      </c>
      <c r="J65" s="15">
        <v>1.07</v>
      </c>
      <c r="K65" s="16">
        <v>0</v>
      </c>
    </row>
    <row r="66" spans="1:12" s="23" customFormat="1" ht="25.5" hidden="1" x14ac:dyDescent="0.2">
      <c r="A66" s="46" t="s">
        <v>65</v>
      </c>
      <c r="B66" s="47" t="s">
        <v>66</v>
      </c>
      <c r="C66" s="47"/>
      <c r="D66" s="48">
        <f t="shared" si="8"/>
        <v>0</v>
      </c>
      <c r="E66" s="49"/>
      <c r="F66" s="50"/>
      <c r="G66" s="49">
        <f t="shared" si="9"/>
        <v>0</v>
      </c>
      <c r="H66" s="50">
        <v>0</v>
      </c>
      <c r="I66" s="15">
        <v>6132.8</v>
      </c>
      <c r="J66" s="15">
        <v>1.07</v>
      </c>
      <c r="K66" s="16">
        <v>0</v>
      </c>
    </row>
    <row r="67" spans="1:12" s="23" customFormat="1" ht="15" hidden="1" x14ac:dyDescent="0.2">
      <c r="A67" s="46" t="s">
        <v>67</v>
      </c>
      <c r="B67" s="47" t="s">
        <v>68</v>
      </c>
      <c r="C67" s="47"/>
      <c r="D67" s="48">
        <f t="shared" si="8"/>
        <v>0</v>
      </c>
      <c r="E67" s="49"/>
      <c r="F67" s="50"/>
      <c r="G67" s="49">
        <f t="shared" si="9"/>
        <v>0</v>
      </c>
      <c r="H67" s="50">
        <v>0</v>
      </c>
      <c r="I67" s="15">
        <v>6132.8</v>
      </c>
      <c r="J67" s="15">
        <v>1.07</v>
      </c>
      <c r="K67" s="16">
        <v>0</v>
      </c>
    </row>
    <row r="68" spans="1:12" s="23" customFormat="1" ht="25.5" hidden="1" x14ac:dyDescent="0.2">
      <c r="A68" s="46" t="s">
        <v>69</v>
      </c>
      <c r="B68" s="47" t="s">
        <v>70</v>
      </c>
      <c r="C68" s="47"/>
      <c r="D68" s="48">
        <f t="shared" si="8"/>
        <v>0</v>
      </c>
      <c r="E68" s="49"/>
      <c r="F68" s="50"/>
      <c r="G68" s="49">
        <f t="shared" si="9"/>
        <v>0</v>
      </c>
      <c r="H68" s="50">
        <v>0</v>
      </c>
      <c r="I68" s="15">
        <v>6132.8</v>
      </c>
      <c r="J68" s="15">
        <v>1.07</v>
      </c>
      <c r="K68" s="16">
        <v>0</v>
      </c>
    </row>
    <row r="69" spans="1:12" s="23" customFormat="1" ht="15" hidden="1" x14ac:dyDescent="0.2">
      <c r="A69" s="46" t="s">
        <v>71</v>
      </c>
      <c r="B69" s="47" t="s">
        <v>72</v>
      </c>
      <c r="C69" s="47"/>
      <c r="D69" s="48">
        <f t="shared" si="8"/>
        <v>0</v>
      </c>
      <c r="E69" s="49"/>
      <c r="F69" s="50"/>
      <c r="G69" s="49">
        <f t="shared" si="9"/>
        <v>0</v>
      </c>
      <c r="H69" s="50">
        <v>0</v>
      </c>
      <c r="I69" s="15">
        <v>6132.8</v>
      </c>
      <c r="J69" s="15">
        <v>1.07</v>
      </c>
      <c r="K69" s="16">
        <v>0</v>
      </c>
    </row>
    <row r="70" spans="1:12" s="23" customFormat="1" ht="15" hidden="1" x14ac:dyDescent="0.2">
      <c r="A70" s="46" t="s">
        <v>73</v>
      </c>
      <c r="B70" s="47" t="s">
        <v>68</v>
      </c>
      <c r="C70" s="47"/>
      <c r="D70" s="48">
        <f t="shared" si="8"/>
        <v>0</v>
      </c>
      <c r="E70" s="49"/>
      <c r="F70" s="50"/>
      <c r="G70" s="49">
        <f t="shared" si="9"/>
        <v>0</v>
      </c>
      <c r="H70" s="50">
        <v>0</v>
      </c>
      <c r="I70" s="15">
        <v>6132.8</v>
      </c>
      <c r="J70" s="15">
        <v>1.07</v>
      </c>
      <c r="K70" s="16">
        <v>0</v>
      </c>
    </row>
    <row r="71" spans="1:12" s="23" customFormat="1" ht="15" hidden="1" x14ac:dyDescent="0.2">
      <c r="A71" s="46" t="s">
        <v>74</v>
      </c>
      <c r="B71" s="47" t="s">
        <v>52</v>
      </c>
      <c r="C71" s="47"/>
      <c r="D71" s="48">
        <f t="shared" si="8"/>
        <v>0</v>
      </c>
      <c r="E71" s="49"/>
      <c r="F71" s="50"/>
      <c r="G71" s="49">
        <f t="shared" si="9"/>
        <v>0</v>
      </c>
      <c r="H71" s="50">
        <v>0</v>
      </c>
      <c r="I71" s="15">
        <v>6132.8</v>
      </c>
      <c r="J71" s="15">
        <v>1.07</v>
      </c>
      <c r="K71" s="16">
        <v>0</v>
      </c>
    </row>
    <row r="72" spans="1:12" s="23" customFormat="1" ht="25.5" hidden="1" x14ac:dyDescent="0.2">
      <c r="A72" s="46" t="s">
        <v>75</v>
      </c>
      <c r="B72" s="47" t="s">
        <v>52</v>
      </c>
      <c r="C72" s="47"/>
      <c r="D72" s="48">
        <f t="shared" si="8"/>
        <v>0</v>
      </c>
      <c r="E72" s="49"/>
      <c r="F72" s="50"/>
      <c r="G72" s="49">
        <f t="shared" si="9"/>
        <v>0</v>
      </c>
      <c r="H72" s="50">
        <v>0</v>
      </c>
      <c r="I72" s="15">
        <v>6132.8</v>
      </c>
      <c r="J72" s="15">
        <v>1.07</v>
      </c>
      <c r="K72" s="16">
        <v>0</v>
      </c>
    </row>
    <row r="73" spans="1:12" s="114" customFormat="1" ht="15" x14ac:dyDescent="0.2">
      <c r="A73" s="75" t="s">
        <v>135</v>
      </c>
      <c r="B73" s="112" t="s">
        <v>52</v>
      </c>
      <c r="C73" s="112"/>
      <c r="D73" s="148">
        <f>841.53*I73/L73</f>
        <v>769.52</v>
      </c>
      <c r="E73" s="112"/>
      <c r="F73" s="113"/>
      <c r="G73" s="112"/>
      <c r="H73" s="113"/>
      <c r="I73" s="15">
        <v>6144.6</v>
      </c>
      <c r="J73" s="15">
        <v>1.07</v>
      </c>
      <c r="K73" s="16">
        <v>0.03</v>
      </c>
      <c r="L73" s="23">
        <v>6719.6</v>
      </c>
    </row>
    <row r="74" spans="1:12" s="23" customFormat="1" ht="15" hidden="1" x14ac:dyDescent="0.2">
      <c r="A74" s="46" t="s">
        <v>76</v>
      </c>
      <c r="B74" s="47" t="s">
        <v>11</v>
      </c>
      <c r="C74" s="47"/>
      <c r="D74" s="48">
        <f t="shared" si="8"/>
        <v>0</v>
      </c>
      <c r="E74" s="49"/>
      <c r="F74" s="50"/>
      <c r="G74" s="49">
        <f t="shared" si="9"/>
        <v>0</v>
      </c>
      <c r="H74" s="50">
        <v>0</v>
      </c>
      <c r="I74" s="15">
        <v>6144.6</v>
      </c>
      <c r="J74" s="15">
        <v>1.07</v>
      </c>
      <c r="K74" s="16">
        <v>0</v>
      </c>
      <c r="L74" s="23">
        <v>6719.6</v>
      </c>
    </row>
    <row r="75" spans="1:12" s="23" customFormat="1" ht="15" hidden="1" x14ac:dyDescent="0.2">
      <c r="A75" s="46" t="s">
        <v>77</v>
      </c>
      <c r="B75" s="47" t="s">
        <v>11</v>
      </c>
      <c r="C75" s="51"/>
      <c r="D75" s="48">
        <f t="shared" si="8"/>
        <v>0</v>
      </c>
      <c r="E75" s="52"/>
      <c r="F75" s="50"/>
      <c r="G75" s="49">
        <f t="shared" si="9"/>
        <v>0</v>
      </c>
      <c r="H75" s="50">
        <v>0</v>
      </c>
      <c r="I75" s="15">
        <v>6144.6</v>
      </c>
      <c r="J75" s="15">
        <v>1.07</v>
      </c>
      <c r="K75" s="16">
        <v>0</v>
      </c>
      <c r="L75" s="23">
        <v>6719.6</v>
      </c>
    </row>
    <row r="76" spans="1:12" s="23" customFormat="1" ht="15" hidden="1" x14ac:dyDescent="0.2">
      <c r="A76" s="46"/>
      <c r="B76" s="47"/>
      <c r="C76" s="47"/>
      <c r="D76" s="48"/>
      <c r="E76" s="49"/>
      <c r="F76" s="50"/>
      <c r="G76" s="49"/>
      <c r="H76" s="50"/>
      <c r="I76" s="15">
        <v>6144.6</v>
      </c>
      <c r="J76" s="15"/>
      <c r="K76" s="16"/>
      <c r="L76" s="23">
        <v>6719.6</v>
      </c>
    </row>
    <row r="77" spans="1:12" s="23" customFormat="1" ht="30" x14ac:dyDescent="0.2">
      <c r="A77" s="38" t="s">
        <v>78</v>
      </c>
      <c r="B77" s="47"/>
      <c r="C77" s="47"/>
      <c r="D77" s="29">
        <v>0</v>
      </c>
      <c r="E77" s="49"/>
      <c r="F77" s="50"/>
      <c r="G77" s="29">
        <f>D77/I77</f>
        <v>0</v>
      </c>
      <c r="H77" s="30">
        <f>G77/12</f>
        <v>0</v>
      </c>
      <c r="I77" s="15">
        <v>6144.6</v>
      </c>
      <c r="J77" s="15">
        <v>1.07</v>
      </c>
      <c r="K77" s="16">
        <v>0.05</v>
      </c>
    </row>
    <row r="78" spans="1:12" s="23" customFormat="1" ht="15" hidden="1" x14ac:dyDescent="0.2">
      <c r="A78" s="46"/>
      <c r="B78" s="47"/>
      <c r="C78" s="47"/>
      <c r="D78" s="48"/>
      <c r="E78" s="49"/>
      <c r="F78" s="50"/>
      <c r="G78" s="49"/>
      <c r="H78" s="50"/>
      <c r="I78" s="15">
        <v>6144.6</v>
      </c>
      <c r="J78" s="15"/>
      <c r="K78" s="16"/>
    </row>
    <row r="79" spans="1:12" s="90" customFormat="1" ht="15" hidden="1" x14ac:dyDescent="0.2">
      <c r="A79" s="83" t="s">
        <v>79</v>
      </c>
      <c r="B79" s="84" t="s">
        <v>11</v>
      </c>
      <c r="C79" s="84"/>
      <c r="D79" s="85">
        <f>G79*I79</f>
        <v>0</v>
      </c>
      <c r="E79" s="86"/>
      <c r="F79" s="87"/>
      <c r="G79" s="86">
        <f>H79*12</f>
        <v>0</v>
      </c>
      <c r="H79" s="87">
        <v>0</v>
      </c>
      <c r="I79" s="15">
        <v>6144.6</v>
      </c>
      <c r="J79" s="88">
        <v>1.07</v>
      </c>
      <c r="K79" s="89">
        <v>0</v>
      </c>
    </row>
    <row r="80" spans="1:12" s="90" customFormat="1" ht="25.5" hidden="1" x14ac:dyDescent="0.2">
      <c r="A80" s="83" t="s">
        <v>80</v>
      </c>
      <c r="B80" s="84" t="s">
        <v>26</v>
      </c>
      <c r="C80" s="84"/>
      <c r="D80" s="91"/>
      <c r="E80" s="86"/>
      <c r="F80" s="87"/>
      <c r="G80" s="92"/>
      <c r="H80" s="106"/>
      <c r="I80" s="15">
        <v>6144.6</v>
      </c>
      <c r="J80" s="88"/>
      <c r="K80" s="89"/>
    </row>
    <row r="81" spans="1:11" s="23" customFormat="1" ht="15" x14ac:dyDescent="0.2">
      <c r="A81" s="38" t="s">
        <v>81</v>
      </c>
      <c r="B81" s="47"/>
      <c r="C81" s="47"/>
      <c r="D81" s="29">
        <f>SUM(D82:D89)</f>
        <v>18791.7</v>
      </c>
      <c r="E81" s="49"/>
      <c r="F81" s="50"/>
      <c r="G81" s="29">
        <f>D81/I81</f>
        <v>3.06</v>
      </c>
      <c r="H81" s="30">
        <f>G81/12-0.01</f>
        <v>0.25</v>
      </c>
      <c r="I81" s="15">
        <v>6144.6</v>
      </c>
      <c r="J81" s="15">
        <v>1.07</v>
      </c>
      <c r="K81" s="16">
        <v>0.26</v>
      </c>
    </row>
    <row r="82" spans="1:11" s="119" customFormat="1" ht="15" hidden="1" x14ac:dyDescent="0.2">
      <c r="A82" s="75" t="s">
        <v>82</v>
      </c>
      <c r="B82" s="49" t="s">
        <v>11</v>
      </c>
      <c r="C82" s="49"/>
      <c r="D82" s="48"/>
      <c r="E82" s="49"/>
      <c r="F82" s="50"/>
      <c r="G82" s="49"/>
      <c r="H82" s="50"/>
      <c r="I82" s="15">
        <v>6144.6</v>
      </c>
      <c r="J82" s="117">
        <v>1.07</v>
      </c>
      <c r="K82" s="118">
        <v>0.01</v>
      </c>
    </row>
    <row r="83" spans="1:11" s="23" customFormat="1" ht="15" x14ac:dyDescent="0.2">
      <c r="A83" s="46" t="s">
        <v>83</v>
      </c>
      <c r="B83" s="47" t="s">
        <v>52</v>
      </c>
      <c r="C83" s="47"/>
      <c r="D83" s="48">
        <v>13830.58</v>
      </c>
      <c r="E83" s="49"/>
      <c r="F83" s="50"/>
      <c r="G83" s="49"/>
      <c r="H83" s="50"/>
      <c r="I83" s="15">
        <v>6144.6</v>
      </c>
      <c r="J83" s="15">
        <v>1.07</v>
      </c>
      <c r="K83" s="16">
        <v>0.15</v>
      </c>
    </row>
    <row r="84" spans="1:11" s="23" customFormat="1" ht="15" x14ac:dyDescent="0.2">
      <c r="A84" s="46" t="s">
        <v>84</v>
      </c>
      <c r="B84" s="47" t="s">
        <v>52</v>
      </c>
      <c r="C84" s="47"/>
      <c r="D84" s="48">
        <v>915.28</v>
      </c>
      <c r="E84" s="49"/>
      <c r="F84" s="50"/>
      <c r="G84" s="49"/>
      <c r="H84" s="50"/>
      <c r="I84" s="15">
        <v>6144.6</v>
      </c>
      <c r="J84" s="15">
        <v>1.07</v>
      </c>
      <c r="K84" s="16">
        <v>0.01</v>
      </c>
    </row>
    <row r="85" spans="1:11" s="23" customFormat="1" ht="15" x14ac:dyDescent="0.2">
      <c r="A85" s="46" t="s">
        <v>136</v>
      </c>
      <c r="B85" s="53" t="s">
        <v>137</v>
      </c>
      <c r="C85" s="47"/>
      <c r="D85" s="48">
        <v>4045.84</v>
      </c>
      <c r="E85" s="49"/>
      <c r="F85" s="50"/>
      <c r="G85" s="49"/>
      <c r="H85" s="50"/>
      <c r="I85" s="15">
        <v>6144.6</v>
      </c>
      <c r="J85" s="15"/>
      <c r="K85" s="16"/>
    </row>
    <row r="86" spans="1:11" s="23" customFormat="1" ht="25.5" hidden="1" x14ac:dyDescent="0.2">
      <c r="A86" s="46" t="s">
        <v>85</v>
      </c>
      <c r="B86" s="47" t="s">
        <v>26</v>
      </c>
      <c r="C86" s="47"/>
      <c r="D86" s="48"/>
      <c r="E86" s="49"/>
      <c r="F86" s="50"/>
      <c r="G86" s="49"/>
      <c r="H86" s="50"/>
      <c r="I86" s="15">
        <v>6144.6</v>
      </c>
      <c r="J86" s="15">
        <v>1.07</v>
      </c>
      <c r="K86" s="16">
        <v>0</v>
      </c>
    </row>
    <row r="87" spans="1:11" s="23" customFormat="1" ht="25.5" hidden="1" x14ac:dyDescent="0.2">
      <c r="A87" s="46" t="s">
        <v>86</v>
      </c>
      <c r="B87" s="47" t="s">
        <v>26</v>
      </c>
      <c r="C87" s="47"/>
      <c r="D87" s="48">
        <f>G87*I87</f>
        <v>0</v>
      </c>
      <c r="E87" s="49"/>
      <c r="F87" s="50"/>
      <c r="G87" s="49"/>
      <c r="H87" s="50"/>
      <c r="I87" s="15">
        <v>6144.6</v>
      </c>
      <c r="J87" s="15">
        <v>1.07</v>
      </c>
      <c r="K87" s="16">
        <v>0</v>
      </c>
    </row>
    <row r="88" spans="1:11" s="23" customFormat="1" ht="25.5" hidden="1" x14ac:dyDescent="0.2">
      <c r="A88" s="46" t="s">
        <v>87</v>
      </c>
      <c r="B88" s="47" t="s">
        <v>26</v>
      </c>
      <c r="C88" s="47"/>
      <c r="D88" s="48">
        <f>G88*I88</f>
        <v>0</v>
      </c>
      <c r="E88" s="49"/>
      <c r="F88" s="50"/>
      <c r="G88" s="49"/>
      <c r="H88" s="50"/>
      <c r="I88" s="15">
        <v>6144.6</v>
      </c>
      <c r="J88" s="15">
        <v>1.07</v>
      </c>
      <c r="K88" s="16">
        <v>0</v>
      </c>
    </row>
    <row r="89" spans="1:11" s="119" customFormat="1" ht="25.5" hidden="1" x14ac:dyDescent="0.2">
      <c r="A89" s="75" t="s">
        <v>88</v>
      </c>
      <c r="B89" s="49" t="s">
        <v>26</v>
      </c>
      <c r="C89" s="49"/>
      <c r="D89" s="48"/>
      <c r="E89" s="49"/>
      <c r="F89" s="50"/>
      <c r="G89" s="49"/>
      <c r="H89" s="50"/>
      <c r="I89" s="15">
        <v>6144.6</v>
      </c>
      <c r="J89" s="117">
        <v>1.07</v>
      </c>
      <c r="K89" s="118">
        <v>0.05</v>
      </c>
    </row>
    <row r="90" spans="1:11" s="23" customFormat="1" ht="15" x14ac:dyDescent="0.2">
      <c r="A90" s="38" t="s">
        <v>89</v>
      </c>
      <c r="B90" s="47"/>
      <c r="C90" s="47"/>
      <c r="D90" s="29">
        <f>D91+D92</f>
        <v>1098.1600000000001</v>
      </c>
      <c r="E90" s="29">
        <f>E91+E92</f>
        <v>0</v>
      </c>
      <c r="F90" s="29">
        <f>F91+F92</f>
        <v>0</v>
      </c>
      <c r="G90" s="29">
        <f>D90/I90</f>
        <v>0.18</v>
      </c>
      <c r="H90" s="30">
        <f>G90/12</f>
        <v>0.02</v>
      </c>
      <c r="I90" s="15">
        <v>6144.6</v>
      </c>
      <c r="J90" s="15">
        <v>1.07</v>
      </c>
      <c r="K90" s="16">
        <v>0.1</v>
      </c>
    </row>
    <row r="91" spans="1:11" s="23" customFormat="1" ht="15" x14ac:dyDescent="0.2">
      <c r="A91" s="46" t="s">
        <v>90</v>
      </c>
      <c r="B91" s="47" t="s">
        <v>52</v>
      </c>
      <c r="C91" s="47"/>
      <c r="D91" s="48">
        <v>1098.1600000000001</v>
      </c>
      <c r="E91" s="49"/>
      <c r="F91" s="50"/>
      <c r="G91" s="49"/>
      <c r="H91" s="50"/>
      <c r="I91" s="15">
        <v>6144.6</v>
      </c>
      <c r="J91" s="15">
        <v>1.07</v>
      </c>
      <c r="K91" s="16">
        <v>0.01</v>
      </c>
    </row>
    <row r="92" spans="1:11" s="23" customFormat="1" ht="15" hidden="1" x14ac:dyDescent="0.2">
      <c r="A92" s="46" t="s">
        <v>91</v>
      </c>
      <c r="B92" s="47" t="s">
        <v>52</v>
      </c>
      <c r="C92" s="47"/>
      <c r="D92" s="48"/>
      <c r="E92" s="49"/>
      <c r="F92" s="50"/>
      <c r="G92" s="49"/>
      <c r="H92" s="50"/>
      <c r="I92" s="15">
        <v>6144.6</v>
      </c>
      <c r="J92" s="15">
        <v>1.07</v>
      </c>
      <c r="K92" s="16">
        <v>0.01</v>
      </c>
    </row>
    <row r="93" spans="1:11" s="15" customFormat="1" ht="15" x14ac:dyDescent="0.2">
      <c r="A93" s="38" t="s">
        <v>92</v>
      </c>
      <c r="B93" s="26"/>
      <c r="C93" s="27"/>
      <c r="D93" s="29">
        <f>D94</f>
        <v>24195.360000000001</v>
      </c>
      <c r="E93" s="29"/>
      <c r="F93" s="39"/>
      <c r="G93" s="29">
        <f>D93/I93</f>
        <v>3.94</v>
      </c>
      <c r="H93" s="30">
        <f>G93/12</f>
        <v>0.33</v>
      </c>
      <c r="I93" s="15">
        <v>6144.6</v>
      </c>
      <c r="J93" s="15">
        <v>1.07</v>
      </c>
      <c r="K93" s="16">
        <v>0.59</v>
      </c>
    </row>
    <row r="94" spans="1:11" s="23" customFormat="1" ht="15" x14ac:dyDescent="0.2">
      <c r="A94" s="46" t="s">
        <v>93</v>
      </c>
      <c r="B94" s="53" t="s">
        <v>54</v>
      </c>
      <c r="C94" s="47"/>
      <c r="D94" s="48">
        <v>24195.360000000001</v>
      </c>
      <c r="E94" s="49"/>
      <c r="F94" s="50"/>
      <c r="G94" s="49"/>
      <c r="H94" s="50"/>
      <c r="I94" s="15">
        <v>6144.6</v>
      </c>
      <c r="J94" s="15">
        <v>1.07</v>
      </c>
      <c r="K94" s="16">
        <v>0.02</v>
      </c>
    </row>
    <row r="95" spans="1:11" s="15" customFormat="1" ht="15" x14ac:dyDescent="0.2">
      <c r="A95" s="38" t="s">
        <v>94</v>
      </c>
      <c r="B95" s="26"/>
      <c r="C95" s="27"/>
      <c r="D95" s="29">
        <f>D96</f>
        <v>3661.02</v>
      </c>
      <c r="E95" s="29"/>
      <c r="F95" s="39"/>
      <c r="G95" s="29">
        <f>D95/I95</f>
        <v>0.6</v>
      </c>
      <c r="H95" s="30">
        <f>G95/12</f>
        <v>0.05</v>
      </c>
      <c r="I95" s="15">
        <v>6144.6</v>
      </c>
      <c r="J95" s="15">
        <v>1.07</v>
      </c>
      <c r="K95" s="16">
        <v>0.2</v>
      </c>
    </row>
    <row r="96" spans="1:11" s="23" customFormat="1" ht="15.75" thickBot="1" x14ac:dyDescent="0.25">
      <c r="A96" s="46" t="s">
        <v>95</v>
      </c>
      <c r="B96" s="47" t="s">
        <v>64</v>
      </c>
      <c r="C96" s="47"/>
      <c r="D96" s="48">
        <v>3661.02</v>
      </c>
      <c r="E96" s="49"/>
      <c r="F96" s="50"/>
      <c r="G96" s="49"/>
      <c r="H96" s="50"/>
      <c r="I96" s="15">
        <v>6144.6</v>
      </c>
      <c r="J96" s="15">
        <v>1.07</v>
      </c>
      <c r="K96" s="16">
        <v>0.15</v>
      </c>
    </row>
    <row r="97" spans="1:11" s="23" customFormat="1" ht="25.5" hidden="1" customHeight="1" x14ac:dyDescent="0.2">
      <c r="A97" s="46" t="s">
        <v>97</v>
      </c>
      <c r="B97" s="47" t="s">
        <v>52</v>
      </c>
      <c r="C97" s="47"/>
      <c r="D97" s="48">
        <f>G97*I97</f>
        <v>0</v>
      </c>
      <c r="E97" s="49"/>
      <c r="F97" s="50"/>
      <c r="G97" s="49">
        <f>H97*12</f>
        <v>0</v>
      </c>
      <c r="H97" s="50">
        <v>0</v>
      </c>
      <c r="I97" s="15">
        <v>6144.6</v>
      </c>
      <c r="J97" s="15">
        <v>1.07</v>
      </c>
      <c r="K97" s="16">
        <v>0</v>
      </c>
    </row>
    <row r="98" spans="1:11" s="88" customFormat="1" ht="38.25" hidden="1" thickBot="1" x14ac:dyDescent="0.25">
      <c r="A98" s="103" t="s">
        <v>98</v>
      </c>
      <c r="B98" s="93" t="s">
        <v>26</v>
      </c>
      <c r="C98" s="93"/>
      <c r="D98" s="94">
        <v>0</v>
      </c>
      <c r="E98" s="94"/>
      <c r="F98" s="95"/>
      <c r="G98" s="94">
        <f>D98/I98</f>
        <v>0</v>
      </c>
      <c r="H98" s="95">
        <f>G98/12</f>
        <v>0</v>
      </c>
      <c r="I98" s="15">
        <v>6144.6</v>
      </c>
      <c r="K98" s="89"/>
    </row>
    <row r="99" spans="1:11" s="15" customFormat="1" ht="38.25" thickBot="1" x14ac:dyDescent="0.25">
      <c r="A99" s="57" t="s">
        <v>152</v>
      </c>
      <c r="B99" s="13" t="s">
        <v>26</v>
      </c>
      <c r="C99" s="13">
        <f>F99*12</f>
        <v>0</v>
      </c>
      <c r="D99" s="74">
        <f>G99*I99</f>
        <v>36867.599999999999</v>
      </c>
      <c r="E99" s="74">
        <f>H99*12</f>
        <v>6</v>
      </c>
      <c r="F99" s="74"/>
      <c r="G99" s="74">
        <f>H99*12</f>
        <v>6</v>
      </c>
      <c r="H99" s="98">
        <v>0.5</v>
      </c>
      <c r="I99" s="15">
        <v>6144.6</v>
      </c>
      <c r="J99" s="15">
        <v>1.07</v>
      </c>
      <c r="K99" s="16">
        <v>0.3</v>
      </c>
    </row>
    <row r="100" spans="1:11" s="15" customFormat="1" ht="19.5" hidden="1" thickBot="1" x14ac:dyDescent="0.25">
      <c r="A100" s="104" t="s">
        <v>99</v>
      </c>
      <c r="B100" s="105"/>
      <c r="C100" s="105">
        <f>F100*12</f>
        <v>0</v>
      </c>
      <c r="D100" s="74">
        <f t="shared" ref="D100:D105" si="10">G100*I100</f>
        <v>0</v>
      </c>
      <c r="E100" s="74">
        <f t="shared" ref="E100:E105" si="11">H100*12</f>
        <v>0</v>
      </c>
      <c r="F100" s="74"/>
      <c r="G100" s="74">
        <f t="shared" ref="G100:G105" si="12">H100*12</f>
        <v>0</v>
      </c>
      <c r="H100" s="30"/>
      <c r="I100" s="15">
        <v>6144.6</v>
      </c>
      <c r="K100" s="16"/>
    </row>
    <row r="101" spans="1:11" s="23" customFormat="1" ht="15.75" hidden="1" thickBot="1" x14ac:dyDescent="0.25">
      <c r="A101" s="46" t="s">
        <v>100</v>
      </c>
      <c r="B101" s="47"/>
      <c r="C101" s="47"/>
      <c r="D101" s="74">
        <f t="shared" si="10"/>
        <v>0</v>
      </c>
      <c r="E101" s="74">
        <f t="shared" si="11"/>
        <v>0</v>
      </c>
      <c r="F101" s="74"/>
      <c r="G101" s="74">
        <f t="shared" si="12"/>
        <v>0</v>
      </c>
      <c r="H101" s="50"/>
      <c r="I101" s="15">
        <v>6144.6</v>
      </c>
      <c r="K101" s="24"/>
    </row>
    <row r="102" spans="1:11" s="23" customFormat="1" ht="15.75" hidden="1" thickBot="1" x14ac:dyDescent="0.25">
      <c r="A102" s="46" t="s">
        <v>101</v>
      </c>
      <c r="B102" s="47"/>
      <c r="C102" s="47"/>
      <c r="D102" s="74">
        <f t="shared" si="10"/>
        <v>0</v>
      </c>
      <c r="E102" s="74">
        <f t="shared" si="11"/>
        <v>0</v>
      </c>
      <c r="F102" s="74"/>
      <c r="G102" s="74">
        <f t="shared" si="12"/>
        <v>0</v>
      </c>
      <c r="H102" s="50"/>
      <c r="I102" s="15">
        <v>6144.6</v>
      </c>
      <c r="K102" s="24"/>
    </row>
    <row r="103" spans="1:11" s="23" customFormat="1" ht="15.75" hidden="1" thickBot="1" x14ac:dyDescent="0.25">
      <c r="A103" s="46" t="s">
        <v>102</v>
      </c>
      <c r="B103" s="47"/>
      <c r="C103" s="47"/>
      <c r="D103" s="74">
        <f t="shared" si="10"/>
        <v>0</v>
      </c>
      <c r="E103" s="74">
        <f t="shared" si="11"/>
        <v>0</v>
      </c>
      <c r="F103" s="74"/>
      <c r="G103" s="74">
        <f t="shared" si="12"/>
        <v>0</v>
      </c>
      <c r="H103" s="50"/>
      <c r="I103" s="15">
        <v>6144.6</v>
      </c>
      <c r="K103" s="24"/>
    </row>
    <row r="104" spans="1:11" s="23" customFormat="1" ht="15.75" hidden="1" thickBot="1" x14ac:dyDescent="0.25">
      <c r="A104" s="100" t="s">
        <v>103</v>
      </c>
      <c r="B104" s="101"/>
      <c r="C104" s="101"/>
      <c r="D104" s="74">
        <f t="shared" si="10"/>
        <v>0</v>
      </c>
      <c r="E104" s="74">
        <f t="shared" si="11"/>
        <v>0</v>
      </c>
      <c r="F104" s="74"/>
      <c r="G104" s="74">
        <f t="shared" si="12"/>
        <v>0</v>
      </c>
      <c r="H104" s="107"/>
      <c r="I104" s="15">
        <v>6144.6</v>
      </c>
      <c r="K104" s="24"/>
    </row>
    <row r="105" spans="1:11" s="23" customFormat="1" ht="19.5" thickBot="1" x14ac:dyDescent="0.25">
      <c r="A105" s="54" t="s">
        <v>104</v>
      </c>
      <c r="B105" s="55" t="s">
        <v>19</v>
      </c>
      <c r="C105" s="102"/>
      <c r="D105" s="74">
        <f t="shared" si="10"/>
        <v>127561.9</v>
      </c>
      <c r="E105" s="74">
        <f t="shared" si="11"/>
        <v>20.76</v>
      </c>
      <c r="F105" s="74"/>
      <c r="G105" s="74">
        <f t="shared" si="12"/>
        <v>20.76</v>
      </c>
      <c r="H105" s="98">
        <v>1.73</v>
      </c>
      <c r="I105" s="15">
        <v>6144.6</v>
      </c>
      <c r="K105" s="24"/>
    </row>
    <row r="106" spans="1:11" s="15" customFormat="1" ht="15.75" thickBot="1" x14ac:dyDescent="0.35">
      <c r="A106" s="56" t="s">
        <v>105</v>
      </c>
      <c r="B106" s="13"/>
      <c r="C106" s="13">
        <f>F106*12</f>
        <v>0</v>
      </c>
      <c r="D106" s="99">
        <f>D15+D23+D32+D33+D34+D35+D36+D37+D39+D40+D41+D45+D46+D47+D48+D49+D64+D77+D81+D90+D93+D95+D99+D105+D44+D38</f>
        <v>1429768.12</v>
      </c>
      <c r="E106" s="99">
        <f>E15+E23+E32+E33+E34+E35+E36+E37+E39+E40+E41+E45+E46+E47+E48+E49+E64+E77+E81+E90+E93+E95+E99+E105+E44+E38</f>
        <v>211.44</v>
      </c>
      <c r="F106" s="99">
        <f>F15+F23+F32+F33+F34+F35+F36+F37+F39+F40+F41+F45+F46+F47+F48+F49+F64+F77+F81+F90+F93+F95+F99+F105+F44+F38</f>
        <v>0</v>
      </c>
      <c r="G106" s="99">
        <f>G15+G23+G32+G33+G34+G35+G36+G37+G39+G40+G41+G45+G46+G47+G48+G49+G64+G77+G81+G90+G93+G95+G99+G105+G44+G38</f>
        <v>232.7</v>
      </c>
      <c r="H106" s="99">
        <f>H15+H23+H32+H33+H34+H35+H36+H37+H39+H40+H41+H45+H46+H47+H48+H49+H64+H77+H81+H90+H93+H95+H99+H105+H44+H38</f>
        <v>19.399999999999999</v>
      </c>
      <c r="I106" s="15">
        <v>6144.6</v>
      </c>
      <c r="K106" s="16"/>
    </row>
    <row r="107" spans="1:11" s="62" customFormat="1" ht="20.25" hidden="1" thickBot="1" x14ac:dyDescent="0.25">
      <c r="A107" s="57" t="s">
        <v>106</v>
      </c>
      <c r="B107" s="58" t="s">
        <v>19</v>
      </c>
      <c r="C107" s="58" t="s">
        <v>107</v>
      </c>
      <c r="D107" s="59"/>
      <c r="E107" s="60" t="s">
        <v>107</v>
      </c>
      <c r="F107" s="61"/>
      <c r="G107" s="60" t="s">
        <v>107</v>
      </c>
      <c r="H107" s="61"/>
      <c r="K107" s="63"/>
    </row>
    <row r="108" spans="1:11" s="65" customFormat="1" x14ac:dyDescent="0.2">
      <c r="A108" s="64"/>
      <c r="D108" s="66"/>
      <c r="E108" s="66"/>
      <c r="F108" s="66"/>
      <c r="G108" s="66"/>
      <c r="H108" s="66"/>
      <c r="K108" s="67"/>
    </row>
    <row r="109" spans="1:11" s="72" customFormat="1" ht="18.75" x14ac:dyDescent="0.4">
      <c r="A109" s="68"/>
      <c r="B109" s="69"/>
      <c r="C109" s="70"/>
      <c r="D109" s="71"/>
      <c r="E109" s="71"/>
      <c r="F109" s="71"/>
      <c r="G109" s="71"/>
      <c r="H109" s="71"/>
      <c r="K109" s="73"/>
    </row>
    <row r="110" spans="1:11" s="72" customFormat="1" ht="18.75" hidden="1" x14ac:dyDescent="0.4">
      <c r="A110" s="68"/>
      <c r="B110" s="69"/>
      <c r="C110" s="70"/>
      <c r="D110" s="71"/>
      <c r="E110" s="71"/>
      <c r="F110" s="71"/>
      <c r="G110" s="71"/>
      <c r="H110" s="71"/>
      <c r="K110" s="73"/>
    </row>
    <row r="111" spans="1:11" s="72" customFormat="1" ht="18.75" hidden="1" x14ac:dyDescent="0.4">
      <c r="A111" s="68"/>
      <c r="B111" s="69"/>
      <c r="C111" s="70"/>
      <c r="D111" s="71"/>
      <c r="E111" s="71"/>
      <c r="F111" s="71"/>
      <c r="G111" s="71"/>
      <c r="H111" s="71"/>
      <c r="K111" s="73"/>
    </row>
    <row r="112" spans="1:11" s="72" customFormat="1" ht="19.5" thickBot="1" x14ac:dyDescent="0.45">
      <c r="A112" s="68"/>
      <c r="B112" s="69"/>
      <c r="C112" s="70"/>
      <c r="D112" s="71"/>
      <c r="E112" s="71"/>
      <c r="F112" s="71"/>
      <c r="G112" s="71"/>
      <c r="H112" s="71"/>
      <c r="K112" s="73"/>
    </row>
    <row r="113" spans="1:12" s="15" customFormat="1" ht="30" x14ac:dyDescent="0.2">
      <c r="A113" s="131" t="s">
        <v>108</v>
      </c>
      <c r="B113" s="132"/>
      <c r="C113" s="132">
        <f>F113*12</f>
        <v>0</v>
      </c>
      <c r="D113" s="133">
        <f>D114+D115+D116+D117+D118</f>
        <v>182664.14</v>
      </c>
      <c r="E113" s="133">
        <f t="shared" ref="E113:H113" si="13">E114+E115+E116+E117+E118</f>
        <v>0</v>
      </c>
      <c r="F113" s="133">
        <f t="shared" si="13"/>
        <v>0</v>
      </c>
      <c r="G113" s="133">
        <f t="shared" si="13"/>
        <v>29.73</v>
      </c>
      <c r="H113" s="133">
        <f t="shared" si="13"/>
        <v>2.4900000000000002</v>
      </c>
      <c r="I113" s="15">
        <v>6144.6</v>
      </c>
      <c r="K113" s="16"/>
    </row>
    <row r="114" spans="1:12" s="15" customFormat="1" ht="21" customHeight="1" x14ac:dyDescent="0.2">
      <c r="A114" s="150" t="s">
        <v>139</v>
      </c>
      <c r="B114" s="151"/>
      <c r="C114" s="151"/>
      <c r="D114" s="151">
        <v>135019.22</v>
      </c>
      <c r="E114" s="151"/>
      <c r="F114" s="151"/>
      <c r="G114" s="151">
        <f>D114/I114</f>
        <v>21.97</v>
      </c>
      <c r="H114" s="151">
        <f>G114/12</f>
        <v>1.83</v>
      </c>
      <c r="I114" s="15">
        <v>6144.6</v>
      </c>
      <c r="K114" s="16"/>
      <c r="L114" s="152"/>
    </row>
    <row r="115" spans="1:12" s="23" customFormat="1" ht="15" x14ac:dyDescent="0.2">
      <c r="A115" s="75" t="s">
        <v>148</v>
      </c>
      <c r="B115" s="49"/>
      <c r="C115" s="49"/>
      <c r="D115" s="148">
        <v>722.42</v>
      </c>
      <c r="E115" s="49"/>
      <c r="F115" s="50"/>
      <c r="G115" s="52">
        <f t="shared" ref="G115:G118" si="14">D115/I115</f>
        <v>0.12</v>
      </c>
      <c r="H115" s="97">
        <f t="shared" ref="H115:H118" si="15">G115/12</f>
        <v>0.01</v>
      </c>
      <c r="I115" s="15">
        <v>6144.6</v>
      </c>
      <c r="J115" s="15"/>
      <c r="K115" s="16"/>
      <c r="L115" s="152"/>
    </row>
    <row r="116" spans="1:12" s="23" customFormat="1" ht="15" x14ac:dyDescent="0.2">
      <c r="A116" s="75" t="s">
        <v>126</v>
      </c>
      <c r="B116" s="49"/>
      <c r="C116" s="49"/>
      <c r="D116" s="148">
        <v>34267.56</v>
      </c>
      <c r="E116" s="49"/>
      <c r="F116" s="50"/>
      <c r="G116" s="52">
        <f t="shared" si="14"/>
        <v>5.58</v>
      </c>
      <c r="H116" s="97">
        <f t="shared" si="15"/>
        <v>0.47</v>
      </c>
      <c r="I116" s="15">
        <v>6144.6</v>
      </c>
      <c r="J116" s="15"/>
      <c r="K116" s="16"/>
      <c r="L116" s="152"/>
    </row>
    <row r="117" spans="1:12" s="23" customFormat="1" ht="15" x14ac:dyDescent="0.2">
      <c r="A117" s="75" t="s">
        <v>146</v>
      </c>
      <c r="B117" s="49"/>
      <c r="C117" s="49"/>
      <c r="D117" s="148">
        <v>6327.47</v>
      </c>
      <c r="E117" s="49"/>
      <c r="F117" s="50"/>
      <c r="G117" s="52">
        <f t="shared" si="14"/>
        <v>1.03</v>
      </c>
      <c r="H117" s="97">
        <f t="shared" si="15"/>
        <v>0.09</v>
      </c>
      <c r="I117" s="15">
        <v>6144.6</v>
      </c>
      <c r="J117" s="15"/>
      <c r="K117" s="16"/>
      <c r="L117" s="152"/>
    </row>
    <row r="118" spans="1:12" s="23" customFormat="1" ht="15" x14ac:dyDescent="0.2">
      <c r="A118" s="75" t="s">
        <v>147</v>
      </c>
      <c r="B118" s="49"/>
      <c r="C118" s="49"/>
      <c r="D118" s="148">
        <v>6327.47</v>
      </c>
      <c r="E118" s="49"/>
      <c r="F118" s="50"/>
      <c r="G118" s="52">
        <f t="shared" si="14"/>
        <v>1.03</v>
      </c>
      <c r="H118" s="97">
        <f t="shared" si="15"/>
        <v>0.09</v>
      </c>
      <c r="I118" s="15">
        <v>6144.6</v>
      </c>
      <c r="J118" s="15"/>
      <c r="K118" s="16"/>
      <c r="L118" s="152"/>
    </row>
    <row r="119" spans="1:12" s="23" customFormat="1" ht="15" hidden="1" x14ac:dyDescent="0.2">
      <c r="A119" s="120"/>
      <c r="B119" s="52"/>
      <c r="C119" s="51"/>
      <c r="D119" s="96"/>
      <c r="E119" s="52"/>
      <c r="F119" s="97"/>
      <c r="G119" s="52"/>
      <c r="H119" s="52"/>
      <c r="I119" s="15"/>
      <c r="J119" s="15"/>
      <c r="K119" s="16"/>
    </row>
    <row r="120" spans="1:12" s="23" customFormat="1" ht="15" hidden="1" x14ac:dyDescent="0.2">
      <c r="A120" s="46"/>
      <c r="B120" s="47"/>
      <c r="C120" s="47"/>
      <c r="D120" s="77"/>
      <c r="E120" s="47"/>
      <c r="F120" s="78"/>
      <c r="G120" s="47"/>
      <c r="H120" s="47"/>
      <c r="I120" s="15">
        <v>6083.3</v>
      </c>
      <c r="J120" s="15"/>
      <c r="K120" s="16"/>
    </row>
    <row r="121" spans="1:12" s="23" customFormat="1" ht="15" hidden="1" x14ac:dyDescent="0.2">
      <c r="A121" s="46"/>
      <c r="B121" s="47"/>
      <c r="C121" s="47"/>
      <c r="D121" s="77"/>
      <c r="E121" s="47"/>
      <c r="F121" s="78"/>
      <c r="G121" s="47"/>
      <c r="H121" s="47"/>
      <c r="I121" s="15">
        <v>6083.3</v>
      </c>
      <c r="J121" s="15"/>
      <c r="K121" s="16"/>
    </row>
    <row r="122" spans="1:12" s="23" customFormat="1" ht="15" hidden="1" x14ac:dyDescent="0.2">
      <c r="A122" s="46"/>
      <c r="B122" s="47"/>
      <c r="C122" s="47"/>
      <c r="D122" s="77"/>
      <c r="E122" s="47"/>
      <c r="F122" s="78"/>
      <c r="G122" s="47"/>
      <c r="H122" s="47"/>
      <c r="I122" s="15">
        <v>6083.3</v>
      </c>
      <c r="J122" s="15"/>
      <c r="K122" s="16"/>
    </row>
    <row r="123" spans="1:12" s="23" customFormat="1" ht="15" hidden="1" x14ac:dyDescent="0.2">
      <c r="A123" s="46"/>
      <c r="B123" s="47"/>
      <c r="C123" s="47"/>
      <c r="D123" s="77"/>
      <c r="E123" s="47"/>
      <c r="F123" s="78"/>
      <c r="G123" s="47"/>
      <c r="H123" s="47"/>
      <c r="I123" s="15">
        <v>6083.3</v>
      </c>
      <c r="J123" s="15"/>
      <c r="K123" s="16"/>
    </row>
    <row r="124" spans="1:12" s="23" customFormat="1" ht="15" hidden="1" x14ac:dyDescent="0.2">
      <c r="A124" s="46"/>
      <c r="B124" s="47"/>
      <c r="C124" s="47"/>
      <c r="D124" s="77"/>
      <c r="E124" s="47"/>
      <c r="F124" s="78"/>
      <c r="G124" s="47"/>
      <c r="H124" s="47"/>
      <c r="I124" s="15">
        <v>6083.3</v>
      </c>
      <c r="J124" s="15"/>
      <c r="K124" s="16"/>
    </row>
    <row r="125" spans="1:12" s="23" customFormat="1" ht="15" hidden="1" x14ac:dyDescent="0.2">
      <c r="A125" s="46"/>
      <c r="B125" s="47"/>
      <c r="C125" s="47"/>
      <c r="D125" s="77"/>
      <c r="E125" s="47"/>
      <c r="F125" s="78"/>
      <c r="G125" s="47"/>
      <c r="H125" s="47"/>
      <c r="I125" s="15">
        <v>6083.3</v>
      </c>
      <c r="J125" s="15"/>
      <c r="K125" s="16"/>
    </row>
    <row r="126" spans="1:12" s="23" customFormat="1" ht="15" hidden="1" x14ac:dyDescent="0.2">
      <c r="A126" s="46"/>
      <c r="B126" s="47"/>
      <c r="C126" s="47"/>
      <c r="D126" s="77"/>
      <c r="E126" s="47"/>
      <c r="F126" s="78"/>
      <c r="G126" s="47"/>
      <c r="H126" s="47"/>
      <c r="I126" s="15">
        <v>6083.3</v>
      </c>
      <c r="J126" s="15"/>
      <c r="K126" s="16"/>
    </row>
    <row r="127" spans="1:12" s="23" customFormat="1" ht="15" hidden="1" x14ac:dyDescent="0.2">
      <c r="A127" s="46"/>
      <c r="B127" s="47"/>
      <c r="C127" s="47"/>
      <c r="D127" s="77"/>
      <c r="E127" s="47"/>
      <c r="F127" s="78"/>
      <c r="G127" s="47"/>
      <c r="H127" s="47"/>
      <c r="I127" s="15">
        <v>6083.3</v>
      </c>
      <c r="J127" s="15"/>
      <c r="K127" s="16"/>
    </row>
    <row r="128" spans="1:12" s="72" customFormat="1" ht="18.75" x14ac:dyDescent="0.4">
      <c r="A128" s="68"/>
      <c r="B128" s="69"/>
      <c r="C128" s="70"/>
      <c r="D128" s="70"/>
      <c r="E128" s="70"/>
      <c r="F128" s="70"/>
      <c r="G128" s="70"/>
      <c r="H128" s="70"/>
      <c r="K128" s="73"/>
    </row>
    <row r="129" spans="1:11" s="72" customFormat="1" ht="18.75" x14ac:dyDescent="0.4">
      <c r="A129" s="68"/>
      <c r="B129" s="69"/>
      <c r="C129" s="70"/>
      <c r="D129" s="70"/>
      <c r="E129" s="70"/>
      <c r="F129" s="70"/>
      <c r="G129" s="70"/>
      <c r="H129" s="70"/>
      <c r="K129" s="73"/>
    </row>
    <row r="130" spans="1:11" s="72" customFormat="1" ht="19.5" thickBot="1" x14ac:dyDescent="0.45">
      <c r="A130" s="68"/>
      <c r="B130" s="69"/>
      <c r="C130" s="70"/>
      <c r="D130" s="70"/>
      <c r="E130" s="70"/>
      <c r="F130" s="70"/>
      <c r="G130" s="70"/>
      <c r="H130" s="70"/>
      <c r="K130" s="73"/>
    </row>
    <row r="131" spans="1:11" s="72" customFormat="1" ht="19.5" thickBot="1" x14ac:dyDescent="0.45">
      <c r="A131" s="56" t="s">
        <v>111</v>
      </c>
      <c r="B131" s="79"/>
      <c r="C131" s="80"/>
      <c r="D131" s="80">
        <f>D106+D113</f>
        <v>1612432.26</v>
      </c>
      <c r="E131" s="80">
        <f>E106+E113</f>
        <v>211.44</v>
      </c>
      <c r="F131" s="80">
        <f>F106+F113</f>
        <v>0</v>
      </c>
      <c r="G131" s="80">
        <f>G106+G113</f>
        <v>262.43</v>
      </c>
      <c r="H131" s="80">
        <f>H106+H113</f>
        <v>21.89</v>
      </c>
      <c r="K131" s="73"/>
    </row>
    <row r="132" spans="1:11" s="72" customFormat="1" ht="18.75" x14ac:dyDescent="0.4">
      <c r="A132" s="68"/>
      <c r="B132" s="69"/>
      <c r="C132" s="70"/>
      <c r="D132" s="70"/>
      <c r="E132" s="70"/>
      <c r="F132" s="70"/>
      <c r="G132" s="70"/>
      <c r="H132" s="70"/>
      <c r="K132" s="73"/>
    </row>
    <row r="133" spans="1:11" s="72" customFormat="1" ht="18.75" x14ac:dyDescent="0.4">
      <c r="A133" s="68"/>
      <c r="B133" s="69"/>
      <c r="C133" s="70"/>
      <c r="D133" s="70"/>
      <c r="E133" s="70"/>
      <c r="F133" s="70"/>
      <c r="G133" s="70"/>
      <c r="H133" s="70"/>
      <c r="K133" s="73"/>
    </row>
    <row r="134" spans="1:11" s="62" customFormat="1" ht="19.5" x14ac:dyDescent="0.2">
      <c r="A134" s="81"/>
      <c r="B134" s="82"/>
      <c r="C134" s="82"/>
      <c r="D134" s="82"/>
      <c r="E134" s="82"/>
      <c r="F134" s="82"/>
      <c r="G134" s="82"/>
      <c r="H134" s="82"/>
      <c r="K134" s="63"/>
    </row>
    <row r="135" spans="1:11" s="65" customFormat="1" ht="14.25" x14ac:dyDescent="0.2">
      <c r="A135" s="154" t="s">
        <v>112</v>
      </c>
      <c r="B135" s="154"/>
      <c r="C135" s="154"/>
      <c r="D135" s="154"/>
      <c r="E135" s="154"/>
      <c r="F135" s="154"/>
      <c r="K135" s="67"/>
    </row>
    <row r="136" spans="1:11" s="65" customFormat="1" x14ac:dyDescent="0.2">
      <c r="K136" s="67"/>
    </row>
    <row r="137" spans="1:11" s="65" customFormat="1" x14ac:dyDescent="0.2">
      <c r="A137" s="64" t="s">
        <v>113</v>
      </c>
      <c r="K137" s="67"/>
    </row>
    <row r="138" spans="1:11" s="65" customFormat="1" x14ac:dyDescent="0.2">
      <c r="K138" s="67"/>
    </row>
    <row r="139" spans="1:11" s="65" customFormat="1" x14ac:dyDescent="0.2">
      <c r="K139" s="67"/>
    </row>
    <row r="140" spans="1:11" s="65" customFormat="1" x14ac:dyDescent="0.2">
      <c r="K140" s="67"/>
    </row>
    <row r="141" spans="1:11" s="65" customFormat="1" x14ac:dyDescent="0.2">
      <c r="K141" s="67"/>
    </row>
    <row r="142" spans="1:11" s="65" customFormat="1" x14ac:dyDescent="0.2">
      <c r="K142" s="67"/>
    </row>
    <row r="143" spans="1:11" s="65" customFormat="1" x14ac:dyDescent="0.2">
      <c r="K143" s="67"/>
    </row>
    <row r="144" spans="1:11" s="65" customFormat="1" x14ac:dyDescent="0.2">
      <c r="K144" s="67"/>
    </row>
    <row r="145" spans="11:11" s="65" customFormat="1" x14ac:dyDescent="0.2">
      <c r="K145" s="67"/>
    </row>
    <row r="146" spans="11:11" s="65" customFormat="1" x14ac:dyDescent="0.2">
      <c r="K146" s="67"/>
    </row>
    <row r="147" spans="11:11" s="65" customFormat="1" x14ac:dyDescent="0.2">
      <c r="K147" s="67"/>
    </row>
    <row r="148" spans="11:11" s="65" customFormat="1" x14ac:dyDescent="0.2">
      <c r="K148" s="67"/>
    </row>
    <row r="149" spans="11:11" s="65" customFormat="1" x14ac:dyDescent="0.2">
      <c r="K149" s="67"/>
    </row>
    <row r="150" spans="11:11" s="65" customFormat="1" x14ac:dyDescent="0.2">
      <c r="K150" s="67"/>
    </row>
    <row r="151" spans="11:11" s="65" customFormat="1" x14ac:dyDescent="0.2">
      <c r="K151" s="67"/>
    </row>
    <row r="152" spans="11:11" s="65" customFormat="1" x14ac:dyDescent="0.2">
      <c r="K152" s="67"/>
    </row>
    <row r="153" spans="11:11" s="65" customFormat="1" x14ac:dyDescent="0.2">
      <c r="K153" s="67"/>
    </row>
    <row r="154" spans="11:11" s="65" customFormat="1" x14ac:dyDescent="0.2">
      <c r="K154" s="67"/>
    </row>
    <row r="155" spans="11:11" s="65" customFormat="1" x14ac:dyDescent="0.2">
      <c r="K155" s="67"/>
    </row>
  </sheetData>
  <mergeCells count="13">
    <mergeCell ref="A6:H6"/>
    <mergeCell ref="A1:H1"/>
    <mergeCell ref="B2:H2"/>
    <mergeCell ref="B3:H3"/>
    <mergeCell ref="B4:H4"/>
    <mergeCell ref="A5:H5"/>
    <mergeCell ref="A135:F135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zoomScale="75" workbookViewId="0">
      <selection sqref="A1:H73"/>
    </sheetView>
  </sheetViews>
  <sheetFormatPr defaultRowHeight="12.75" x14ac:dyDescent="0.2"/>
  <cols>
    <col min="1" max="1" width="74.7109375" style="1" customWidth="1"/>
    <col min="2" max="2" width="19.140625" style="1" customWidth="1"/>
    <col min="3" max="3" width="13.85546875" style="1" hidden="1" customWidth="1"/>
    <col min="4" max="4" width="16.42578125" style="1" customWidth="1"/>
    <col min="5" max="5" width="13.85546875" style="1" hidden="1" customWidth="1"/>
    <col min="6" max="6" width="20.85546875" style="1" hidden="1" customWidth="1"/>
    <col min="7" max="7" width="13.85546875" style="1" customWidth="1"/>
    <col min="8" max="8" width="20.85546875" style="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2" ht="16.5" customHeight="1" x14ac:dyDescent="0.2">
      <c r="A1" s="155" t="s">
        <v>116</v>
      </c>
      <c r="B1" s="156"/>
      <c r="C1" s="156"/>
      <c r="D1" s="156"/>
      <c r="E1" s="156"/>
      <c r="F1" s="156"/>
      <c r="G1" s="156"/>
      <c r="H1" s="156"/>
    </row>
    <row r="2" spans="1:12" ht="21.75" customHeight="1" x14ac:dyDescent="0.3">
      <c r="A2" s="3" t="s">
        <v>130</v>
      </c>
      <c r="B2" s="157" t="s">
        <v>0</v>
      </c>
      <c r="C2" s="157"/>
      <c r="D2" s="157"/>
      <c r="E2" s="157"/>
      <c r="F2" s="157"/>
      <c r="G2" s="156"/>
      <c r="H2" s="156"/>
    </row>
    <row r="3" spans="1:12" ht="14.25" customHeight="1" x14ac:dyDescent="0.3">
      <c r="B3" s="157"/>
      <c r="C3" s="157"/>
      <c r="D3" s="157"/>
      <c r="E3" s="157"/>
      <c r="F3" s="157"/>
      <c r="G3" s="156"/>
      <c r="H3" s="156"/>
    </row>
    <row r="4" spans="1:12" ht="14.25" customHeight="1" x14ac:dyDescent="0.3">
      <c r="B4" s="157" t="s">
        <v>117</v>
      </c>
      <c r="C4" s="157"/>
      <c r="D4" s="157"/>
      <c r="E4" s="157"/>
      <c r="F4" s="157"/>
      <c r="G4" s="156"/>
      <c r="H4" s="156"/>
    </row>
    <row r="5" spans="1:12" s="4" customFormat="1" ht="39.75" customHeight="1" x14ac:dyDescent="0.25">
      <c r="A5" s="158"/>
      <c r="B5" s="159"/>
      <c r="C5" s="159"/>
      <c r="D5" s="159"/>
      <c r="E5" s="159"/>
      <c r="F5" s="159"/>
      <c r="G5" s="159"/>
      <c r="H5" s="159"/>
    </row>
    <row r="6" spans="1:12" s="4" customFormat="1" ht="25.5" customHeight="1" x14ac:dyDescent="0.25">
      <c r="A6" s="158"/>
      <c r="B6" s="158"/>
      <c r="C6" s="158"/>
      <c r="D6" s="158"/>
      <c r="E6" s="158"/>
      <c r="F6" s="158"/>
      <c r="G6" s="158"/>
      <c r="H6" s="158"/>
    </row>
    <row r="7" spans="1:12" s="4" customFormat="1" ht="24.75" customHeight="1" x14ac:dyDescent="0.2">
      <c r="A7" s="160" t="s">
        <v>131</v>
      </c>
      <c r="B7" s="161"/>
      <c r="C7" s="161"/>
      <c r="D7" s="161"/>
      <c r="E7" s="161"/>
      <c r="F7" s="161"/>
      <c r="G7" s="161"/>
      <c r="H7" s="161"/>
    </row>
    <row r="8" spans="1:12" s="5" customFormat="1" ht="22.5" customHeight="1" x14ac:dyDescent="0.4">
      <c r="A8" s="162" t="s">
        <v>1</v>
      </c>
      <c r="B8" s="162"/>
      <c r="C8" s="162"/>
      <c r="D8" s="162"/>
      <c r="E8" s="163"/>
      <c r="F8" s="163"/>
      <c r="G8" s="163"/>
      <c r="H8" s="163"/>
      <c r="K8" s="6"/>
    </row>
    <row r="9" spans="1:12" s="7" customFormat="1" ht="18.75" customHeight="1" x14ac:dyDescent="0.4">
      <c r="A9" s="162" t="s">
        <v>154</v>
      </c>
      <c r="B9" s="162"/>
      <c r="C9" s="162"/>
      <c r="D9" s="162"/>
      <c r="E9" s="163"/>
      <c r="F9" s="163"/>
      <c r="G9" s="163"/>
      <c r="H9" s="163"/>
      <c r="K9" s="8"/>
    </row>
    <row r="10" spans="1:12" s="9" customFormat="1" ht="17.25" customHeight="1" x14ac:dyDescent="0.2">
      <c r="A10" s="164" t="s">
        <v>2</v>
      </c>
      <c r="B10" s="164"/>
      <c r="C10" s="164"/>
      <c r="D10" s="164"/>
      <c r="E10" s="165"/>
      <c r="F10" s="165"/>
      <c r="G10" s="165"/>
      <c r="H10" s="165"/>
      <c r="K10" s="10"/>
    </row>
    <row r="11" spans="1:12" s="9" customFormat="1" ht="17.25" customHeight="1" x14ac:dyDescent="0.2">
      <c r="A11" s="172" t="s">
        <v>153</v>
      </c>
      <c r="B11" s="172"/>
      <c r="C11" s="172"/>
      <c r="D11" s="172"/>
      <c r="E11" s="172"/>
      <c r="F11" s="172"/>
      <c r="G11" s="172"/>
      <c r="H11" s="172"/>
      <c r="K11" s="10"/>
    </row>
    <row r="12" spans="1:12" s="7" customFormat="1" ht="30" customHeight="1" thickBot="1" x14ac:dyDescent="0.25">
      <c r="A12" s="166" t="s">
        <v>3</v>
      </c>
      <c r="B12" s="166"/>
      <c r="C12" s="166"/>
      <c r="D12" s="166"/>
      <c r="E12" s="167"/>
      <c r="F12" s="167"/>
      <c r="G12" s="167"/>
      <c r="H12" s="167"/>
      <c r="K12" s="8"/>
    </row>
    <row r="13" spans="1:12" s="15" customFormat="1" ht="139.5" customHeight="1" thickBot="1" x14ac:dyDescent="0.25">
      <c r="A13" s="11" t="s">
        <v>4</v>
      </c>
      <c r="B13" s="12" t="s">
        <v>5</v>
      </c>
      <c r="C13" s="13" t="s">
        <v>6</v>
      </c>
      <c r="D13" s="13" t="s">
        <v>7</v>
      </c>
      <c r="E13" s="13" t="s">
        <v>6</v>
      </c>
      <c r="F13" s="14" t="s">
        <v>8</v>
      </c>
      <c r="G13" s="13" t="s">
        <v>6</v>
      </c>
      <c r="H13" s="14" t="s">
        <v>8</v>
      </c>
      <c r="K13" s="16"/>
      <c r="L13" s="15">
        <f>6144.6+125.5+302.3+147.2</f>
        <v>6719.6</v>
      </c>
    </row>
    <row r="14" spans="1:12" s="23" customFormat="1" x14ac:dyDescent="0.2">
      <c r="A14" s="17"/>
      <c r="B14" s="18"/>
      <c r="C14" s="18">
        <v>3</v>
      </c>
      <c r="D14" s="19"/>
      <c r="E14" s="18">
        <v>3</v>
      </c>
      <c r="F14" s="20">
        <v>4</v>
      </c>
      <c r="G14" s="21"/>
      <c r="H14" s="22"/>
      <c r="K14" s="24"/>
    </row>
    <row r="15" spans="1:12" s="23" customFormat="1" ht="49.5" customHeight="1" x14ac:dyDescent="0.2">
      <c r="A15" s="168" t="s">
        <v>9</v>
      </c>
      <c r="B15" s="169"/>
      <c r="C15" s="169"/>
      <c r="D15" s="169"/>
      <c r="E15" s="169"/>
      <c r="F15" s="169"/>
      <c r="G15" s="170"/>
      <c r="H15" s="171"/>
      <c r="K15" s="24"/>
    </row>
    <row r="16" spans="1:12" s="15" customFormat="1" ht="15" x14ac:dyDescent="0.2">
      <c r="A16" s="25" t="s">
        <v>10</v>
      </c>
      <c r="B16" s="26" t="s">
        <v>11</v>
      </c>
      <c r="C16" s="27">
        <f>F16*12</f>
        <v>0</v>
      </c>
      <c r="D16" s="28">
        <f>G16*I16</f>
        <v>4442.7</v>
      </c>
      <c r="E16" s="29">
        <f>H16*12</f>
        <v>35.4</v>
      </c>
      <c r="F16" s="30"/>
      <c r="G16" s="29">
        <f>12*H16</f>
        <v>35.4</v>
      </c>
      <c r="H16" s="30">
        <f>H21+H23</f>
        <v>2.95</v>
      </c>
      <c r="I16" s="15">
        <v>125.5</v>
      </c>
      <c r="J16" s="15">
        <f>1.07</f>
        <v>1.07</v>
      </c>
      <c r="K16" s="16">
        <v>2.2400000000000002</v>
      </c>
      <c r="L16" s="15">
        <v>6719.6</v>
      </c>
    </row>
    <row r="17" spans="1:12" s="36" customFormat="1" ht="30" customHeight="1" x14ac:dyDescent="0.2">
      <c r="A17" s="31" t="s">
        <v>12</v>
      </c>
      <c r="B17" s="32" t="s">
        <v>13</v>
      </c>
      <c r="C17" s="32"/>
      <c r="D17" s="33"/>
      <c r="E17" s="34"/>
      <c r="F17" s="35"/>
      <c r="G17" s="34"/>
      <c r="H17" s="35"/>
      <c r="K17" s="37"/>
    </row>
    <row r="18" spans="1:12" s="36" customFormat="1" x14ac:dyDescent="0.2">
      <c r="A18" s="31" t="s">
        <v>14</v>
      </c>
      <c r="B18" s="32" t="s">
        <v>13</v>
      </c>
      <c r="C18" s="32"/>
      <c r="D18" s="33"/>
      <c r="E18" s="34"/>
      <c r="F18" s="35"/>
      <c r="G18" s="34"/>
      <c r="H18" s="35"/>
      <c r="K18" s="37"/>
    </row>
    <row r="19" spans="1:12" s="36" customFormat="1" x14ac:dyDescent="0.2">
      <c r="A19" s="31" t="s">
        <v>15</v>
      </c>
      <c r="B19" s="32" t="s">
        <v>16</v>
      </c>
      <c r="C19" s="32"/>
      <c r="D19" s="33"/>
      <c r="E19" s="34"/>
      <c r="F19" s="35"/>
      <c r="G19" s="34"/>
      <c r="H19" s="35"/>
      <c r="K19" s="37"/>
    </row>
    <row r="20" spans="1:12" s="36" customFormat="1" x14ac:dyDescent="0.2">
      <c r="A20" s="31" t="s">
        <v>17</v>
      </c>
      <c r="B20" s="32" t="s">
        <v>13</v>
      </c>
      <c r="C20" s="32"/>
      <c r="D20" s="33"/>
      <c r="E20" s="34"/>
      <c r="F20" s="35"/>
      <c r="G20" s="34"/>
      <c r="H20" s="35"/>
      <c r="K20" s="37"/>
    </row>
    <row r="21" spans="1:12" s="36" customFormat="1" ht="15" x14ac:dyDescent="0.2">
      <c r="A21" s="25" t="s">
        <v>118</v>
      </c>
      <c r="B21" s="34"/>
      <c r="C21" s="108"/>
      <c r="D21" s="109"/>
      <c r="E21" s="108"/>
      <c r="F21" s="110"/>
      <c r="G21" s="108"/>
      <c r="H21" s="108">
        <v>2.83</v>
      </c>
      <c r="K21" s="37"/>
    </row>
    <row r="22" spans="1:12" s="36" customFormat="1" ht="15" x14ac:dyDescent="0.2">
      <c r="A22" s="31" t="s">
        <v>119</v>
      </c>
      <c r="B22" s="34" t="s">
        <v>13</v>
      </c>
      <c r="C22" s="108"/>
      <c r="D22" s="109"/>
      <c r="E22" s="108"/>
      <c r="F22" s="110"/>
      <c r="G22" s="108"/>
      <c r="H22" s="149">
        <v>0.12</v>
      </c>
      <c r="K22" s="37"/>
    </row>
    <row r="23" spans="1:12" s="36" customFormat="1" ht="15" x14ac:dyDescent="0.2">
      <c r="A23" s="25" t="s">
        <v>118</v>
      </c>
      <c r="B23" s="34"/>
      <c r="C23" s="108"/>
      <c r="D23" s="109"/>
      <c r="E23" s="108"/>
      <c r="F23" s="110"/>
      <c r="G23" s="108"/>
      <c r="H23" s="108">
        <f>H22</f>
        <v>0.12</v>
      </c>
      <c r="K23" s="37"/>
    </row>
    <row r="24" spans="1:12" s="40" customFormat="1" ht="15" x14ac:dyDescent="0.2">
      <c r="A24" s="38" t="s">
        <v>31</v>
      </c>
      <c r="B24" s="26" t="s">
        <v>32</v>
      </c>
      <c r="C24" s="27">
        <f>F24*12</f>
        <v>0</v>
      </c>
      <c r="D24" s="28">
        <f>G24*I24</f>
        <v>1129.5</v>
      </c>
      <c r="E24" s="29">
        <f t="shared" ref="E24:E25" si="0">H24*12</f>
        <v>9</v>
      </c>
      <c r="F24" s="30"/>
      <c r="G24" s="29">
        <f>12*H24</f>
        <v>9</v>
      </c>
      <c r="H24" s="30">
        <v>0.75</v>
      </c>
      <c r="I24" s="15">
        <v>125.5</v>
      </c>
      <c r="J24" s="15">
        <v>1.07</v>
      </c>
      <c r="K24" s="16">
        <v>0.6</v>
      </c>
      <c r="L24" s="40">
        <v>6719.6</v>
      </c>
    </row>
    <row r="25" spans="1:12" s="15" customFormat="1" ht="15" x14ac:dyDescent="0.2">
      <c r="A25" s="38" t="s">
        <v>33</v>
      </c>
      <c r="B25" s="26" t="s">
        <v>34</v>
      </c>
      <c r="C25" s="27">
        <f>F25*12</f>
        <v>0</v>
      </c>
      <c r="D25" s="28">
        <f>G25*I25</f>
        <v>3689.7</v>
      </c>
      <c r="E25" s="29">
        <f t="shared" si="0"/>
        <v>29.4</v>
      </c>
      <c r="F25" s="30"/>
      <c r="G25" s="29">
        <f>12*H25</f>
        <v>29.4</v>
      </c>
      <c r="H25" s="30">
        <v>2.4500000000000002</v>
      </c>
      <c r="I25" s="15">
        <v>125.5</v>
      </c>
      <c r="J25" s="15">
        <v>1.07</v>
      </c>
      <c r="K25" s="16">
        <v>1.94</v>
      </c>
      <c r="L25" s="15">
        <v>6719.6</v>
      </c>
    </row>
    <row r="26" spans="1:12" s="23" customFormat="1" ht="30" x14ac:dyDescent="0.2">
      <c r="A26" s="38" t="s">
        <v>40</v>
      </c>
      <c r="B26" s="26" t="s">
        <v>11</v>
      </c>
      <c r="C26" s="26"/>
      <c r="D26" s="28">
        <f>4084.42*I26/L26</f>
        <v>76.28</v>
      </c>
      <c r="E26" s="42">
        <f t="shared" ref="E26" si="1">H26*12</f>
        <v>0.6</v>
      </c>
      <c r="F26" s="39"/>
      <c r="G26" s="29">
        <f t="shared" ref="G26" si="2">D26/I26</f>
        <v>0.61</v>
      </c>
      <c r="H26" s="30">
        <f t="shared" ref="H26" si="3">G26/12</f>
        <v>0.05</v>
      </c>
      <c r="I26" s="15">
        <v>125.5</v>
      </c>
      <c r="J26" s="15">
        <v>1.07</v>
      </c>
      <c r="K26" s="16">
        <v>0.04</v>
      </c>
      <c r="L26" s="23">
        <v>6719.6</v>
      </c>
    </row>
    <row r="27" spans="1:12" s="15" customFormat="1" ht="15" x14ac:dyDescent="0.2">
      <c r="A27" s="38" t="s">
        <v>44</v>
      </c>
      <c r="B27" s="26" t="s">
        <v>45</v>
      </c>
      <c r="C27" s="111">
        <f>F27*12</f>
        <v>0</v>
      </c>
      <c r="D27" s="28">
        <f t="shared" ref="D27:D28" si="4">G27*I27</f>
        <v>90.36</v>
      </c>
      <c r="E27" s="42">
        <f t="shared" ref="E27:E28" si="5">H27*12</f>
        <v>0.72</v>
      </c>
      <c r="F27" s="39"/>
      <c r="G27" s="29">
        <f t="shared" ref="G27:G28" si="6">H27*12</f>
        <v>0.72</v>
      </c>
      <c r="H27" s="30">
        <v>0.06</v>
      </c>
      <c r="I27" s="15">
        <v>125.5</v>
      </c>
      <c r="J27" s="15">
        <v>1.07</v>
      </c>
      <c r="K27" s="16">
        <v>0.03</v>
      </c>
      <c r="L27" s="15">
        <v>6719.6</v>
      </c>
    </row>
    <row r="28" spans="1:12" s="15" customFormat="1" ht="15" x14ac:dyDescent="0.2">
      <c r="A28" s="38" t="s">
        <v>46</v>
      </c>
      <c r="B28" s="43" t="s">
        <v>47</v>
      </c>
      <c r="C28" s="93">
        <f>F28*12</f>
        <v>0</v>
      </c>
      <c r="D28" s="28">
        <f t="shared" si="4"/>
        <v>60.24</v>
      </c>
      <c r="E28" s="42">
        <f t="shared" si="5"/>
        <v>0.48</v>
      </c>
      <c r="F28" s="39"/>
      <c r="G28" s="29">
        <f t="shared" si="6"/>
        <v>0.48</v>
      </c>
      <c r="H28" s="30">
        <v>0.04</v>
      </c>
      <c r="I28" s="15">
        <v>125.5</v>
      </c>
      <c r="J28" s="15">
        <v>1.07</v>
      </c>
      <c r="K28" s="16">
        <v>0.02</v>
      </c>
      <c r="L28" s="15">
        <v>6719.6</v>
      </c>
    </row>
    <row r="29" spans="1:12" s="40" customFormat="1" ht="30" x14ac:dyDescent="0.2">
      <c r="A29" s="38" t="s">
        <v>48</v>
      </c>
      <c r="B29" s="26" t="s">
        <v>49</v>
      </c>
      <c r="C29" s="26">
        <f>F29*12</f>
        <v>0</v>
      </c>
      <c r="D29" s="28">
        <f>G29*I29</f>
        <v>75.3</v>
      </c>
      <c r="E29" s="44"/>
      <c r="F29" s="45"/>
      <c r="G29" s="29">
        <f>H29*12</f>
        <v>0.6</v>
      </c>
      <c r="H29" s="30">
        <v>0.05</v>
      </c>
      <c r="I29" s="15">
        <v>125.5</v>
      </c>
      <c r="J29" s="15">
        <v>1.07</v>
      </c>
      <c r="K29" s="16">
        <v>0.03</v>
      </c>
      <c r="L29" s="40">
        <v>6719.6</v>
      </c>
    </row>
    <row r="30" spans="1:12" s="40" customFormat="1" ht="30" x14ac:dyDescent="0.2">
      <c r="A30" s="38" t="s">
        <v>62</v>
      </c>
      <c r="B30" s="26"/>
      <c r="C30" s="27"/>
      <c r="D30" s="29">
        <f>SUM(D31:D42)</f>
        <v>15.72</v>
      </c>
      <c r="E30" s="29"/>
      <c r="F30" s="39"/>
      <c r="G30" s="29">
        <f>D30/I30</f>
        <v>0.13</v>
      </c>
      <c r="H30" s="30">
        <f>G30/12</f>
        <v>0.01</v>
      </c>
      <c r="I30" s="15">
        <v>125.5</v>
      </c>
      <c r="J30" s="15">
        <v>1.07</v>
      </c>
      <c r="K30" s="16">
        <v>0.05</v>
      </c>
      <c r="L30" s="40">
        <v>6719.6</v>
      </c>
    </row>
    <row r="31" spans="1:12" s="23" customFormat="1" ht="15" hidden="1" x14ac:dyDescent="0.2">
      <c r="A31" s="46" t="s">
        <v>63</v>
      </c>
      <c r="B31" s="47" t="s">
        <v>64</v>
      </c>
      <c r="C31" s="47"/>
      <c r="D31" s="48">
        <f t="shared" ref="D31:D41" si="7">G31*I31</f>
        <v>0</v>
      </c>
      <c r="E31" s="49"/>
      <c r="F31" s="50"/>
      <c r="G31" s="49">
        <f t="shared" ref="G31:G41" si="8">H31*12</f>
        <v>0</v>
      </c>
      <c r="H31" s="50">
        <v>0</v>
      </c>
      <c r="I31" s="15">
        <v>125.5</v>
      </c>
      <c r="J31" s="15">
        <v>1.07</v>
      </c>
      <c r="K31" s="16">
        <v>0</v>
      </c>
    </row>
    <row r="32" spans="1:12" s="23" customFormat="1" ht="25.5" hidden="1" x14ac:dyDescent="0.2">
      <c r="A32" s="46" t="s">
        <v>65</v>
      </c>
      <c r="B32" s="47" t="s">
        <v>66</v>
      </c>
      <c r="C32" s="47"/>
      <c r="D32" s="48">
        <f t="shared" si="7"/>
        <v>0</v>
      </c>
      <c r="E32" s="49"/>
      <c r="F32" s="50"/>
      <c r="G32" s="49">
        <f t="shared" si="8"/>
        <v>0</v>
      </c>
      <c r="H32" s="50">
        <v>0</v>
      </c>
      <c r="I32" s="15">
        <v>125.5</v>
      </c>
      <c r="J32" s="15">
        <v>1.07</v>
      </c>
      <c r="K32" s="16">
        <v>0</v>
      </c>
    </row>
    <row r="33" spans="1:12" s="23" customFormat="1" ht="15" hidden="1" x14ac:dyDescent="0.2">
      <c r="A33" s="46" t="s">
        <v>67</v>
      </c>
      <c r="B33" s="47" t="s">
        <v>68</v>
      </c>
      <c r="C33" s="47"/>
      <c r="D33" s="48">
        <f t="shared" si="7"/>
        <v>0</v>
      </c>
      <c r="E33" s="49"/>
      <c r="F33" s="50"/>
      <c r="G33" s="49">
        <f t="shared" si="8"/>
        <v>0</v>
      </c>
      <c r="H33" s="50">
        <v>0</v>
      </c>
      <c r="I33" s="15">
        <v>125.5</v>
      </c>
      <c r="J33" s="15">
        <v>1.07</v>
      </c>
      <c r="K33" s="16">
        <v>0</v>
      </c>
    </row>
    <row r="34" spans="1:12" s="23" customFormat="1" ht="25.5" hidden="1" x14ac:dyDescent="0.2">
      <c r="A34" s="46" t="s">
        <v>69</v>
      </c>
      <c r="B34" s="47" t="s">
        <v>70</v>
      </c>
      <c r="C34" s="47"/>
      <c r="D34" s="48">
        <f t="shared" si="7"/>
        <v>0</v>
      </c>
      <c r="E34" s="49"/>
      <c r="F34" s="50"/>
      <c r="G34" s="49">
        <f t="shared" si="8"/>
        <v>0</v>
      </c>
      <c r="H34" s="50">
        <v>0</v>
      </c>
      <c r="I34" s="15">
        <v>125.5</v>
      </c>
      <c r="J34" s="15">
        <v>1.07</v>
      </c>
      <c r="K34" s="16">
        <v>0</v>
      </c>
    </row>
    <row r="35" spans="1:12" s="23" customFormat="1" ht="15" hidden="1" x14ac:dyDescent="0.2">
      <c r="A35" s="46" t="s">
        <v>71</v>
      </c>
      <c r="B35" s="47" t="s">
        <v>72</v>
      </c>
      <c r="C35" s="47"/>
      <c r="D35" s="48">
        <f t="shared" si="7"/>
        <v>0</v>
      </c>
      <c r="E35" s="49"/>
      <c r="F35" s="50"/>
      <c r="G35" s="49">
        <f t="shared" si="8"/>
        <v>0</v>
      </c>
      <c r="H35" s="50">
        <v>0</v>
      </c>
      <c r="I35" s="15">
        <v>125.5</v>
      </c>
      <c r="J35" s="15">
        <v>1.07</v>
      </c>
      <c r="K35" s="16">
        <v>0</v>
      </c>
    </row>
    <row r="36" spans="1:12" s="23" customFormat="1" ht="15" hidden="1" x14ac:dyDescent="0.2">
      <c r="A36" s="46" t="s">
        <v>73</v>
      </c>
      <c r="B36" s="47" t="s">
        <v>68</v>
      </c>
      <c r="C36" s="47"/>
      <c r="D36" s="48">
        <f t="shared" si="7"/>
        <v>0</v>
      </c>
      <c r="E36" s="49"/>
      <c r="F36" s="50"/>
      <c r="G36" s="49">
        <f t="shared" si="8"/>
        <v>0</v>
      </c>
      <c r="H36" s="50">
        <v>0</v>
      </c>
      <c r="I36" s="15">
        <v>125.5</v>
      </c>
      <c r="J36" s="15">
        <v>1.07</v>
      </c>
      <c r="K36" s="16">
        <v>0</v>
      </c>
    </row>
    <row r="37" spans="1:12" s="23" customFormat="1" ht="15" hidden="1" x14ac:dyDescent="0.2">
      <c r="A37" s="46" t="s">
        <v>74</v>
      </c>
      <c r="B37" s="47" t="s">
        <v>52</v>
      </c>
      <c r="C37" s="47"/>
      <c r="D37" s="48">
        <f t="shared" si="7"/>
        <v>0</v>
      </c>
      <c r="E37" s="49"/>
      <c r="F37" s="50"/>
      <c r="G37" s="49">
        <f t="shared" si="8"/>
        <v>0</v>
      </c>
      <c r="H37" s="50">
        <v>0</v>
      </c>
      <c r="I37" s="15">
        <v>125.5</v>
      </c>
      <c r="J37" s="15">
        <v>1.07</v>
      </c>
      <c r="K37" s="16">
        <v>0</v>
      </c>
    </row>
    <row r="38" spans="1:12" s="23" customFormat="1" ht="25.5" hidden="1" x14ac:dyDescent="0.2">
      <c r="A38" s="46" t="s">
        <v>75</v>
      </c>
      <c r="B38" s="47" t="s">
        <v>52</v>
      </c>
      <c r="C38" s="47"/>
      <c r="D38" s="48">
        <f t="shared" si="7"/>
        <v>0</v>
      </c>
      <c r="E38" s="49"/>
      <c r="F38" s="50"/>
      <c r="G38" s="49">
        <f t="shared" si="8"/>
        <v>0</v>
      </c>
      <c r="H38" s="50">
        <v>0</v>
      </c>
      <c r="I38" s="15">
        <v>125.5</v>
      </c>
      <c r="J38" s="15">
        <v>1.07</v>
      </c>
      <c r="K38" s="16">
        <v>0</v>
      </c>
    </row>
    <row r="39" spans="1:12" s="114" customFormat="1" ht="15.75" thickBot="1" x14ac:dyDescent="0.25">
      <c r="A39" s="75" t="s">
        <v>135</v>
      </c>
      <c r="B39" s="112" t="s">
        <v>52</v>
      </c>
      <c r="C39" s="112"/>
      <c r="D39" s="148">
        <f>841.53*I39/L39</f>
        <v>15.72</v>
      </c>
      <c r="E39" s="112"/>
      <c r="F39" s="113"/>
      <c r="G39" s="112"/>
      <c r="H39" s="113"/>
      <c r="I39" s="15">
        <v>125.5</v>
      </c>
      <c r="J39" s="15">
        <v>1.07</v>
      </c>
      <c r="K39" s="16">
        <v>0.03</v>
      </c>
      <c r="L39" s="23">
        <v>6719.6</v>
      </c>
    </row>
    <row r="40" spans="1:12" s="23" customFormat="1" ht="15" hidden="1" x14ac:dyDescent="0.2">
      <c r="A40" s="46" t="s">
        <v>76</v>
      </c>
      <c r="B40" s="47" t="s">
        <v>11</v>
      </c>
      <c r="C40" s="47"/>
      <c r="D40" s="48">
        <f t="shared" si="7"/>
        <v>0</v>
      </c>
      <c r="E40" s="49"/>
      <c r="F40" s="50"/>
      <c r="G40" s="49">
        <f t="shared" si="8"/>
        <v>0</v>
      </c>
      <c r="H40" s="50">
        <v>0</v>
      </c>
      <c r="I40" s="15">
        <v>125.5</v>
      </c>
      <c r="J40" s="15">
        <v>1.07</v>
      </c>
      <c r="K40" s="16">
        <v>0</v>
      </c>
      <c r="L40" s="23">
        <v>6719.6</v>
      </c>
    </row>
    <row r="41" spans="1:12" s="23" customFormat="1" ht="15" hidden="1" x14ac:dyDescent="0.2">
      <c r="A41" s="46" t="s">
        <v>77</v>
      </c>
      <c r="B41" s="47" t="s">
        <v>11</v>
      </c>
      <c r="C41" s="51"/>
      <c r="D41" s="48">
        <f t="shared" si="7"/>
        <v>0</v>
      </c>
      <c r="E41" s="52"/>
      <c r="F41" s="50"/>
      <c r="G41" s="49">
        <f t="shared" si="8"/>
        <v>0</v>
      </c>
      <c r="H41" s="50">
        <v>0</v>
      </c>
      <c r="I41" s="15">
        <v>125.5</v>
      </c>
      <c r="J41" s="15">
        <v>1.07</v>
      </c>
      <c r="K41" s="16">
        <v>0</v>
      </c>
      <c r="L41" s="23">
        <v>6719.6</v>
      </c>
    </row>
    <row r="42" spans="1:12" s="23" customFormat="1" ht="15" hidden="1" x14ac:dyDescent="0.2">
      <c r="A42" s="46"/>
      <c r="B42" s="47"/>
      <c r="C42" s="47"/>
      <c r="D42" s="48"/>
      <c r="E42" s="49"/>
      <c r="F42" s="50"/>
      <c r="G42" s="49"/>
      <c r="H42" s="50"/>
      <c r="I42" s="15">
        <v>125.5</v>
      </c>
      <c r="J42" s="15"/>
      <c r="K42" s="16"/>
      <c r="L42" s="23">
        <v>6719.6</v>
      </c>
    </row>
    <row r="43" spans="1:12" s="23" customFormat="1" ht="15" hidden="1" x14ac:dyDescent="0.2">
      <c r="A43" s="46"/>
      <c r="B43" s="47"/>
      <c r="C43" s="47"/>
      <c r="D43" s="48"/>
      <c r="E43" s="49"/>
      <c r="F43" s="50"/>
      <c r="G43" s="49"/>
      <c r="H43" s="50"/>
      <c r="I43" s="15">
        <v>125.5</v>
      </c>
      <c r="J43" s="15"/>
      <c r="K43" s="16"/>
    </row>
    <row r="44" spans="1:12" s="90" customFormat="1" ht="15" hidden="1" x14ac:dyDescent="0.2">
      <c r="A44" s="83" t="s">
        <v>79</v>
      </c>
      <c r="B44" s="84" t="s">
        <v>11</v>
      </c>
      <c r="C44" s="84"/>
      <c r="D44" s="85">
        <f>G44*I44</f>
        <v>0</v>
      </c>
      <c r="E44" s="86"/>
      <c r="F44" s="87"/>
      <c r="G44" s="86">
        <f>H44*12</f>
        <v>0</v>
      </c>
      <c r="H44" s="87">
        <v>0</v>
      </c>
      <c r="I44" s="15">
        <v>125.5</v>
      </c>
      <c r="J44" s="88">
        <v>1.07</v>
      </c>
      <c r="K44" s="89">
        <v>0</v>
      </c>
    </row>
    <row r="45" spans="1:12" s="90" customFormat="1" ht="25.5" hidden="1" x14ac:dyDescent="0.2">
      <c r="A45" s="83" t="s">
        <v>80</v>
      </c>
      <c r="B45" s="84" t="s">
        <v>26</v>
      </c>
      <c r="C45" s="84"/>
      <c r="D45" s="91"/>
      <c r="E45" s="86"/>
      <c r="F45" s="87"/>
      <c r="G45" s="92"/>
      <c r="H45" s="106"/>
      <c r="I45" s="15">
        <v>125.5</v>
      </c>
      <c r="J45" s="88"/>
      <c r="K45" s="89"/>
    </row>
    <row r="46" spans="1:12" s="15" customFormat="1" ht="15.75" thickBot="1" x14ac:dyDescent="0.35">
      <c r="A46" s="56" t="s">
        <v>105</v>
      </c>
      <c r="B46" s="13"/>
      <c r="C46" s="13">
        <f>F46*12</f>
        <v>0</v>
      </c>
      <c r="D46" s="99">
        <f>D16+D24+D25+D26+D27+D28+D29+D30</f>
        <v>9579.7999999999993</v>
      </c>
      <c r="E46" s="99">
        <f>E16+E24+E25+E26+E27+E28+E29+E30</f>
        <v>75.599999999999994</v>
      </c>
      <c r="F46" s="99">
        <f>F16+F24+F25+F26+F27+F28+F29+F30</f>
        <v>0</v>
      </c>
      <c r="G46" s="99">
        <f>G16+G24+G25+G26+G27+G28+G29+G30</f>
        <v>76.34</v>
      </c>
      <c r="H46" s="99">
        <f>H16+H24+H25+H26+H27+H28+H29+H30</f>
        <v>6.36</v>
      </c>
      <c r="I46" s="15">
        <v>125.5</v>
      </c>
      <c r="K46" s="16"/>
    </row>
    <row r="47" spans="1:12" s="62" customFormat="1" ht="20.25" hidden="1" thickBot="1" x14ac:dyDescent="0.25">
      <c r="A47" s="57" t="s">
        <v>106</v>
      </c>
      <c r="B47" s="58" t="s">
        <v>19</v>
      </c>
      <c r="C47" s="58" t="s">
        <v>107</v>
      </c>
      <c r="D47" s="59"/>
      <c r="E47" s="60" t="s">
        <v>107</v>
      </c>
      <c r="F47" s="61"/>
      <c r="G47" s="60" t="s">
        <v>107</v>
      </c>
      <c r="H47" s="61"/>
      <c r="K47" s="63"/>
    </row>
    <row r="48" spans="1:12" s="65" customFormat="1" x14ac:dyDescent="0.2">
      <c r="A48" s="64"/>
      <c r="D48" s="66"/>
      <c r="E48" s="66"/>
      <c r="F48" s="66"/>
      <c r="G48" s="66"/>
      <c r="H48" s="66"/>
      <c r="K48" s="67"/>
    </row>
    <row r="49" spans="1:11" s="72" customFormat="1" ht="18.75" x14ac:dyDescent="0.4">
      <c r="A49" s="68"/>
      <c r="B49" s="69"/>
      <c r="C49" s="70"/>
      <c r="D49" s="71"/>
      <c r="E49" s="71"/>
      <c r="F49" s="71"/>
      <c r="G49" s="71"/>
      <c r="H49" s="71"/>
      <c r="K49" s="73"/>
    </row>
    <row r="50" spans="1:11" s="72" customFormat="1" ht="18.75" hidden="1" x14ac:dyDescent="0.4">
      <c r="A50" s="68"/>
      <c r="B50" s="69"/>
      <c r="C50" s="70"/>
      <c r="D50" s="71"/>
      <c r="E50" s="71"/>
      <c r="F50" s="71"/>
      <c r="G50" s="71"/>
      <c r="H50" s="71"/>
      <c r="K50" s="73"/>
    </row>
    <row r="51" spans="1:11" s="72" customFormat="1" ht="18.75" hidden="1" x14ac:dyDescent="0.4">
      <c r="A51" s="68"/>
      <c r="B51" s="69"/>
      <c r="C51" s="70"/>
      <c r="D51" s="71"/>
      <c r="E51" s="71"/>
      <c r="F51" s="71"/>
      <c r="G51" s="71"/>
      <c r="H51" s="71"/>
      <c r="K51" s="73"/>
    </row>
    <row r="52" spans="1:11" s="72" customFormat="1" ht="18.75" x14ac:dyDescent="0.4">
      <c r="A52" s="68"/>
      <c r="B52" s="69"/>
      <c r="C52" s="70"/>
      <c r="D52" s="71"/>
      <c r="E52" s="71"/>
      <c r="F52" s="71"/>
      <c r="G52" s="71"/>
      <c r="H52" s="71"/>
      <c r="K52" s="73"/>
    </row>
    <row r="53" spans="1:11" s="15" customFormat="1" ht="30" x14ac:dyDescent="0.2">
      <c r="A53" s="153" t="s">
        <v>108</v>
      </c>
      <c r="B53" s="26"/>
      <c r="C53" s="26" t="e">
        <f>F53*12</f>
        <v>#REF!</v>
      </c>
      <c r="D53" s="42">
        <v>0</v>
      </c>
      <c r="E53" s="42" t="e">
        <f>#REF!+#REF!+#REF!+#REF!+#REF!+#REF!+#REF!+#REF!+#REF!+#REF!+#REF!+#REF!+#REF!+#REF!+#REF!+#REF!</f>
        <v>#REF!</v>
      </c>
      <c r="F53" s="42" t="e">
        <f>#REF!+#REF!+#REF!+#REF!+#REF!+#REF!+#REF!+#REF!+#REF!+#REF!+#REF!+#REF!+#REF!+#REF!+#REF!+#REF!</f>
        <v>#REF!</v>
      </c>
      <c r="G53" s="42">
        <v>0</v>
      </c>
      <c r="H53" s="42">
        <v>0</v>
      </c>
      <c r="I53" s="15">
        <v>125.5</v>
      </c>
      <c r="K53" s="16"/>
    </row>
    <row r="54" spans="1:11" s="23" customFormat="1" ht="15" hidden="1" x14ac:dyDescent="0.2">
      <c r="A54" s="120"/>
      <c r="B54" s="52"/>
      <c r="C54" s="51"/>
      <c r="D54" s="96"/>
      <c r="E54" s="52"/>
      <c r="F54" s="97"/>
      <c r="G54" s="52"/>
      <c r="H54" s="52"/>
      <c r="I54" s="15"/>
      <c r="J54" s="15"/>
      <c r="K54" s="16"/>
    </row>
    <row r="55" spans="1:11" s="23" customFormat="1" ht="15" hidden="1" x14ac:dyDescent="0.2">
      <c r="A55" s="46"/>
      <c r="B55" s="47"/>
      <c r="C55" s="47"/>
      <c r="D55" s="77"/>
      <c r="E55" s="47"/>
      <c r="F55" s="78"/>
      <c r="G55" s="47"/>
      <c r="H55" s="47"/>
      <c r="I55" s="15">
        <v>6083.3</v>
      </c>
      <c r="J55" s="15"/>
      <c r="K55" s="16"/>
    </row>
    <row r="56" spans="1:11" s="23" customFormat="1" ht="15" hidden="1" x14ac:dyDescent="0.2">
      <c r="A56" s="46"/>
      <c r="B56" s="47"/>
      <c r="C56" s="47"/>
      <c r="D56" s="77"/>
      <c r="E56" s="47"/>
      <c r="F56" s="78"/>
      <c r="G56" s="47"/>
      <c r="H56" s="47"/>
      <c r="I56" s="15">
        <v>6083.3</v>
      </c>
      <c r="J56" s="15"/>
      <c r="K56" s="16"/>
    </row>
    <row r="57" spans="1:11" s="23" customFormat="1" ht="15" hidden="1" x14ac:dyDescent="0.2">
      <c r="A57" s="46"/>
      <c r="B57" s="47"/>
      <c r="C57" s="47"/>
      <c r="D57" s="77"/>
      <c r="E57" s="47"/>
      <c r="F57" s="78"/>
      <c r="G57" s="47"/>
      <c r="H57" s="47"/>
      <c r="I57" s="15">
        <v>6083.3</v>
      </c>
      <c r="J57" s="15"/>
      <c r="K57" s="16"/>
    </row>
    <row r="58" spans="1:11" s="23" customFormat="1" ht="15" hidden="1" x14ac:dyDescent="0.2">
      <c r="A58" s="46"/>
      <c r="B58" s="47"/>
      <c r="C58" s="47"/>
      <c r="D58" s="77"/>
      <c r="E58" s="47"/>
      <c r="F58" s="78"/>
      <c r="G58" s="47"/>
      <c r="H58" s="47"/>
      <c r="I58" s="15">
        <v>6083.3</v>
      </c>
      <c r="J58" s="15"/>
      <c r="K58" s="16"/>
    </row>
    <row r="59" spans="1:11" s="23" customFormat="1" ht="15" hidden="1" x14ac:dyDescent="0.2">
      <c r="A59" s="46"/>
      <c r="B59" s="47"/>
      <c r="C59" s="47"/>
      <c r="D59" s="77"/>
      <c r="E59" s="47"/>
      <c r="F59" s="78"/>
      <c r="G59" s="47"/>
      <c r="H59" s="47"/>
      <c r="I59" s="15">
        <v>6083.3</v>
      </c>
      <c r="J59" s="15"/>
      <c r="K59" s="16"/>
    </row>
    <row r="60" spans="1:11" s="23" customFormat="1" ht="15" hidden="1" x14ac:dyDescent="0.2">
      <c r="A60" s="46"/>
      <c r="B60" s="47"/>
      <c r="C60" s="47"/>
      <c r="D60" s="77"/>
      <c r="E60" s="47"/>
      <c r="F60" s="78"/>
      <c r="G60" s="47"/>
      <c r="H60" s="47"/>
      <c r="I60" s="15">
        <v>6083.3</v>
      </c>
      <c r="J60" s="15"/>
      <c r="K60" s="16"/>
    </row>
    <row r="61" spans="1:11" s="23" customFormat="1" ht="15" hidden="1" x14ac:dyDescent="0.2">
      <c r="A61" s="46"/>
      <c r="B61" s="47"/>
      <c r="C61" s="47"/>
      <c r="D61" s="77"/>
      <c r="E61" s="47"/>
      <c r="F61" s="78"/>
      <c r="G61" s="47"/>
      <c r="H61" s="47"/>
      <c r="I61" s="15">
        <v>6083.3</v>
      </c>
      <c r="J61" s="15"/>
      <c r="K61" s="16"/>
    </row>
    <row r="62" spans="1:11" s="23" customFormat="1" ht="15" hidden="1" x14ac:dyDescent="0.2">
      <c r="A62" s="46"/>
      <c r="B62" s="47"/>
      <c r="C62" s="47"/>
      <c r="D62" s="77"/>
      <c r="E62" s="47"/>
      <c r="F62" s="78"/>
      <c r="G62" s="47"/>
      <c r="H62" s="47"/>
      <c r="I62" s="15">
        <v>6083.3</v>
      </c>
      <c r="J62" s="15"/>
      <c r="K62" s="16"/>
    </row>
    <row r="63" spans="1:11" s="72" customFormat="1" ht="18.75" x14ac:dyDescent="0.4">
      <c r="A63" s="68"/>
      <c r="B63" s="69"/>
      <c r="C63" s="70"/>
      <c r="D63" s="70"/>
      <c r="E63" s="70"/>
      <c r="F63" s="70"/>
      <c r="G63" s="70"/>
      <c r="H63" s="70"/>
      <c r="K63" s="73"/>
    </row>
    <row r="64" spans="1:11" s="72" customFormat="1" ht="18.75" x14ac:dyDescent="0.4">
      <c r="A64" s="68"/>
      <c r="B64" s="69"/>
      <c r="C64" s="70"/>
      <c r="D64" s="70"/>
      <c r="E64" s="70"/>
      <c r="F64" s="70"/>
      <c r="G64" s="70"/>
      <c r="H64" s="70"/>
      <c r="K64" s="73"/>
    </row>
    <row r="65" spans="1:11" s="72" customFormat="1" ht="19.5" thickBot="1" x14ac:dyDescent="0.45">
      <c r="A65" s="68"/>
      <c r="B65" s="69"/>
      <c r="C65" s="70"/>
      <c r="D65" s="70"/>
      <c r="E65" s="70"/>
      <c r="F65" s="70"/>
      <c r="G65" s="70"/>
      <c r="H65" s="70"/>
      <c r="K65" s="73"/>
    </row>
    <row r="66" spans="1:11" s="72" customFormat="1" ht="19.5" thickBot="1" x14ac:dyDescent="0.45">
      <c r="A66" s="56" t="s">
        <v>111</v>
      </c>
      <c r="B66" s="79"/>
      <c r="C66" s="80"/>
      <c r="D66" s="80">
        <f>D46+D53</f>
        <v>9579.7999999999993</v>
      </c>
      <c r="E66" s="80" t="e">
        <f>E46+E53</f>
        <v>#REF!</v>
      </c>
      <c r="F66" s="80" t="e">
        <f>F46+F53</f>
        <v>#REF!</v>
      </c>
      <c r="G66" s="80">
        <f>G46+G53</f>
        <v>76.34</v>
      </c>
      <c r="H66" s="80">
        <f>H46+H53</f>
        <v>6.36</v>
      </c>
      <c r="K66" s="73"/>
    </row>
    <row r="67" spans="1:11" s="72" customFormat="1" ht="18.75" x14ac:dyDescent="0.4">
      <c r="A67" s="68"/>
      <c r="B67" s="69"/>
      <c r="C67" s="70"/>
      <c r="D67" s="70"/>
      <c r="E67" s="70"/>
      <c r="F67" s="70"/>
      <c r="G67" s="70"/>
      <c r="H67" s="70"/>
      <c r="K67" s="73"/>
    </row>
    <row r="68" spans="1:11" s="72" customFormat="1" ht="18.75" x14ac:dyDescent="0.4">
      <c r="A68" s="68"/>
      <c r="B68" s="69"/>
      <c r="C68" s="70"/>
      <c r="D68" s="70"/>
      <c r="E68" s="70"/>
      <c r="F68" s="70"/>
      <c r="G68" s="70"/>
      <c r="H68" s="70"/>
      <c r="K68" s="73"/>
    </row>
    <row r="69" spans="1:11" s="62" customFormat="1" ht="19.5" x14ac:dyDescent="0.2">
      <c r="A69" s="81"/>
      <c r="B69" s="82"/>
      <c r="C69" s="82"/>
      <c r="D69" s="82"/>
      <c r="E69" s="82"/>
      <c r="F69" s="82"/>
      <c r="G69" s="82"/>
      <c r="H69" s="82"/>
      <c r="K69" s="63"/>
    </row>
    <row r="70" spans="1:11" s="65" customFormat="1" ht="14.25" x14ac:dyDescent="0.2">
      <c r="A70" s="154" t="s">
        <v>112</v>
      </c>
      <c r="B70" s="154"/>
      <c r="C70" s="154"/>
      <c r="D70" s="154"/>
      <c r="E70" s="154"/>
      <c r="F70" s="154"/>
      <c r="K70" s="67"/>
    </row>
    <row r="71" spans="1:11" s="65" customFormat="1" x14ac:dyDescent="0.2">
      <c r="K71" s="67"/>
    </row>
    <row r="72" spans="1:11" s="65" customFormat="1" x14ac:dyDescent="0.2">
      <c r="A72" s="64" t="s">
        <v>113</v>
      </c>
      <c r="K72" s="67"/>
    </row>
    <row r="73" spans="1:11" s="65" customFormat="1" x14ac:dyDescent="0.2">
      <c r="K73" s="67"/>
    </row>
    <row r="74" spans="1:11" s="65" customFormat="1" x14ac:dyDescent="0.2">
      <c r="K74" s="67"/>
    </row>
    <row r="75" spans="1:11" s="65" customFormat="1" x14ac:dyDescent="0.2">
      <c r="K75" s="67"/>
    </row>
    <row r="76" spans="1:11" s="65" customFormat="1" x14ac:dyDescent="0.2">
      <c r="K76" s="67"/>
    </row>
    <row r="77" spans="1:11" s="65" customFormat="1" x14ac:dyDescent="0.2">
      <c r="K77" s="67"/>
    </row>
    <row r="78" spans="1:11" s="65" customFormat="1" x14ac:dyDescent="0.2">
      <c r="K78" s="67"/>
    </row>
    <row r="79" spans="1:11" s="65" customFormat="1" x14ac:dyDescent="0.2">
      <c r="K79" s="67"/>
    </row>
    <row r="80" spans="1:11" s="65" customFormat="1" x14ac:dyDescent="0.2">
      <c r="K80" s="67"/>
    </row>
    <row r="81" spans="11:11" s="65" customFormat="1" x14ac:dyDescent="0.2">
      <c r="K81" s="67"/>
    </row>
    <row r="82" spans="11:11" s="65" customFormat="1" x14ac:dyDescent="0.2">
      <c r="K82" s="67"/>
    </row>
    <row r="83" spans="11:11" s="65" customFormat="1" x14ac:dyDescent="0.2">
      <c r="K83" s="67"/>
    </row>
    <row r="84" spans="11:11" s="65" customFormat="1" x14ac:dyDescent="0.2">
      <c r="K84" s="67"/>
    </row>
    <row r="85" spans="11:11" s="65" customFormat="1" x14ac:dyDescent="0.2">
      <c r="K85" s="67"/>
    </row>
    <row r="86" spans="11:11" s="65" customFormat="1" x14ac:dyDescent="0.2">
      <c r="K86" s="67"/>
    </row>
    <row r="87" spans="11:11" s="65" customFormat="1" x14ac:dyDescent="0.2">
      <c r="K87" s="67"/>
    </row>
    <row r="88" spans="11:11" s="65" customFormat="1" x14ac:dyDescent="0.2">
      <c r="K88" s="67"/>
    </row>
    <row r="89" spans="11:11" s="65" customFormat="1" x14ac:dyDescent="0.2">
      <c r="K89" s="67"/>
    </row>
    <row r="90" spans="11:11" s="65" customFormat="1" x14ac:dyDescent="0.2">
      <c r="K90" s="67"/>
    </row>
  </sheetData>
  <mergeCells count="14">
    <mergeCell ref="A6:H6"/>
    <mergeCell ref="A1:H1"/>
    <mergeCell ref="B2:H2"/>
    <mergeCell ref="B3:H3"/>
    <mergeCell ref="B4:H4"/>
    <mergeCell ref="A5:H5"/>
    <mergeCell ref="A70:F70"/>
    <mergeCell ref="A11:H11"/>
    <mergeCell ref="A7:H7"/>
    <mergeCell ref="A8:H8"/>
    <mergeCell ref="A9:H9"/>
    <mergeCell ref="A10:H10"/>
    <mergeCell ref="A12:H12"/>
    <mergeCell ref="A15:H1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zoomScale="75" workbookViewId="0">
      <selection sqref="A1:H73"/>
    </sheetView>
  </sheetViews>
  <sheetFormatPr defaultRowHeight="12.75" x14ac:dyDescent="0.2"/>
  <cols>
    <col min="1" max="1" width="74.7109375" style="1" customWidth="1"/>
    <col min="2" max="2" width="19.140625" style="1" customWidth="1"/>
    <col min="3" max="3" width="13.85546875" style="1" hidden="1" customWidth="1"/>
    <col min="4" max="4" width="16.42578125" style="1" customWidth="1"/>
    <col min="5" max="5" width="13.85546875" style="1" hidden="1" customWidth="1"/>
    <col min="6" max="6" width="20.85546875" style="1" hidden="1" customWidth="1"/>
    <col min="7" max="7" width="13.85546875" style="1" customWidth="1"/>
    <col min="8" max="8" width="20.85546875" style="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2" ht="16.5" customHeight="1" x14ac:dyDescent="0.2">
      <c r="A1" s="155" t="s">
        <v>116</v>
      </c>
      <c r="B1" s="156"/>
      <c r="C1" s="156"/>
      <c r="D1" s="156"/>
      <c r="E1" s="156"/>
      <c r="F1" s="156"/>
      <c r="G1" s="156"/>
      <c r="H1" s="156"/>
    </row>
    <row r="2" spans="1:12" ht="21.75" customHeight="1" x14ac:dyDescent="0.3">
      <c r="A2" s="3" t="s">
        <v>130</v>
      </c>
      <c r="B2" s="157" t="s">
        <v>0</v>
      </c>
      <c r="C2" s="157"/>
      <c r="D2" s="157"/>
      <c r="E2" s="157"/>
      <c r="F2" s="157"/>
      <c r="G2" s="156"/>
      <c r="H2" s="156"/>
    </row>
    <row r="3" spans="1:12" ht="14.25" customHeight="1" x14ac:dyDescent="0.3">
      <c r="B3" s="157"/>
      <c r="C3" s="157"/>
      <c r="D3" s="157"/>
      <c r="E3" s="157"/>
      <c r="F3" s="157"/>
      <c r="G3" s="156"/>
      <c r="H3" s="156"/>
    </row>
    <row r="4" spans="1:12" ht="14.25" customHeight="1" x14ac:dyDescent="0.3">
      <c r="B4" s="157" t="s">
        <v>117</v>
      </c>
      <c r="C4" s="157"/>
      <c r="D4" s="157"/>
      <c r="E4" s="157"/>
      <c r="F4" s="157"/>
      <c r="G4" s="156"/>
      <c r="H4" s="156"/>
    </row>
    <row r="5" spans="1:12" s="4" customFormat="1" ht="39.75" customHeight="1" x14ac:dyDescent="0.25">
      <c r="A5" s="158"/>
      <c r="B5" s="159"/>
      <c r="C5" s="159"/>
      <c r="D5" s="159"/>
      <c r="E5" s="159"/>
      <c r="F5" s="159"/>
      <c r="G5" s="159"/>
      <c r="H5" s="159"/>
    </row>
    <row r="6" spans="1:12" s="4" customFormat="1" ht="25.5" customHeight="1" x14ac:dyDescent="0.25">
      <c r="A6" s="158"/>
      <c r="B6" s="158"/>
      <c r="C6" s="158"/>
      <c r="D6" s="158"/>
      <c r="E6" s="158"/>
      <c r="F6" s="158"/>
      <c r="G6" s="158"/>
      <c r="H6" s="158"/>
    </row>
    <row r="7" spans="1:12" s="4" customFormat="1" ht="24.75" customHeight="1" x14ac:dyDescent="0.2">
      <c r="A7" s="160" t="s">
        <v>131</v>
      </c>
      <c r="B7" s="161"/>
      <c r="C7" s="161"/>
      <c r="D7" s="161"/>
      <c r="E7" s="161"/>
      <c r="F7" s="161"/>
      <c r="G7" s="161"/>
      <c r="H7" s="161"/>
    </row>
    <row r="8" spans="1:12" s="5" customFormat="1" ht="22.5" customHeight="1" x14ac:dyDescent="0.4">
      <c r="A8" s="162" t="s">
        <v>1</v>
      </c>
      <c r="B8" s="162"/>
      <c r="C8" s="162"/>
      <c r="D8" s="162"/>
      <c r="E8" s="163"/>
      <c r="F8" s="163"/>
      <c r="G8" s="163"/>
      <c r="H8" s="163"/>
      <c r="K8" s="6"/>
    </row>
    <row r="9" spans="1:12" s="7" customFormat="1" ht="18.75" customHeight="1" x14ac:dyDescent="0.4">
      <c r="A9" s="162" t="s">
        <v>155</v>
      </c>
      <c r="B9" s="162"/>
      <c r="C9" s="162"/>
      <c r="D9" s="162"/>
      <c r="E9" s="163"/>
      <c r="F9" s="163"/>
      <c r="G9" s="163"/>
      <c r="H9" s="163"/>
      <c r="K9" s="8"/>
    </row>
    <row r="10" spans="1:12" s="9" customFormat="1" ht="17.25" customHeight="1" x14ac:dyDescent="0.2">
      <c r="A10" s="164" t="s">
        <v>2</v>
      </c>
      <c r="B10" s="164"/>
      <c r="C10" s="164"/>
      <c r="D10" s="164"/>
      <c r="E10" s="165"/>
      <c r="F10" s="165"/>
      <c r="G10" s="165"/>
      <c r="H10" s="165"/>
      <c r="K10" s="10"/>
    </row>
    <row r="11" spans="1:12" s="9" customFormat="1" ht="17.25" customHeight="1" x14ac:dyDescent="0.2">
      <c r="A11" s="172" t="s">
        <v>156</v>
      </c>
      <c r="B11" s="172"/>
      <c r="C11" s="172"/>
      <c r="D11" s="172"/>
      <c r="E11" s="172"/>
      <c r="F11" s="172"/>
      <c r="G11" s="172"/>
      <c r="H11" s="172"/>
      <c r="K11" s="10"/>
    </row>
    <row r="12" spans="1:12" s="7" customFormat="1" ht="30" customHeight="1" thickBot="1" x14ac:dyDescent="0.25">
      <c r="A12" s="166" t="s">
        <v>3</v>
      </c>
      <c r="B12" s="166"/>
      <c r="C12" s="166"/>
      <c r="D12" s="166"/>
      <c r="E12" s="167"/>
      <c r="F12" s="167"/>
      <c r="G12" s="167"/>
      <c r="H12" s="167"/>
      <c r="K12" s="8"/>
    </row>
    <row r="13" spans="1:12" s="15" customFormat="1" ht="139.5" customHeight="1" thickBot="1" x14ac:dyDescent="0.25">
      <c r="A13" s="11" t="s">
        <v>4</v>
      </c>
      <c r="B13" s="12" t="s">
        <v>5</v>
      </c>
      <c r="C13" s="13" t="s">
        <v>6</v>
      </c>
      <c r="D13" s="13" t="s">
        <v>7</v>
      </c>
      <c r="E13" s="13" t="s">
        <v>6</v>
      </c>
      <c r="F13" s="14" t="s">
        <v>8</v>
      </c>
      <c r="G13" s="13" t="s">
        <v>6</v>
      </c>
      <c r="H13" s="14" t="s">
        <v>8</v>
      </c>
      <c r="K13" s="16"/>
      <c r="L13" s="15">
        <f>6144.6+125.5+302.3+147.2</f>
        <v>6719.6</v>
      </c>
    </row>
    <row r="14" spans="1:12" s="23" customFormat="1" x14ac:dyDescent="0.2">
      <c r="A14" s="17"/>
      <c r="B14" s="18"/>
      <c r="C14" s="18">
        <v>3</v>
      </c>
      <c r="D14" s="19"/>
      <c r="E14" s="18">
        <v>3</v>
      </c>
      <c r="F14" s="20">
        <v>4</v>
      </c>
      <c r="G14" s="21"/>
      <c r="H14" s="22"/>
      <c r="K14" s="24"/>
    </row>
    <row r="15" spans="1:12" s="23" customFormat="1" ht="49.5" customHeight="1" x14ac:dyDescent="0.2">
      <c r="A15" s="168" t="s">
        <v>9</v>
      </c>
      <c r="B15" s="169"/>
      <c r="C15" s="169"/>
      <c r="D15" s="169"/>
      <c r="E15" s="169"/>
      <c r="F15" s="169"/>
      <c r="G15" s="170"/>
      <c r="H15" s="171"/>
      <c r="K15" s="24"/>
    </row>
    <row r="16" spans="1:12" s="15" customFormat="1" ht="15" x14ac:dyDescent="0.2">
      <c r="A16" s="25" t="s">
        <v>10</v>
      </c>
      <c r="B16" s="26" t="s">
        <v>11</v>
      </c>
      <c r="C16" s="27">
        <f>F16*12</f>
        <v>0</v>
      </c>
      <c r="D16" s="28">
        <f>G16*I16</f>
        <v>10701.42</v>
      </c>
      <c r="E16" s="29">
        <f>H16*12</f>
        <v>35.4</v>
      </c>
      <c r="F16" s="30"/>
      <c r="G16" s="29">
        <f>12*H16</f>
        <v>35.4</v>
      </c>
      <c r="H16" s="30">
        <f>H21+H23</f>
        <v>2.95</v>
      </c>
      <c r="I16" s="15">
        <v>302.3</v>
      </c>
      <c r="J16" s="15">
        <f>1.07</f>
        <v>1.07</v>
      </c>
      <c r="K16" s="16">
        <v>2.2400000000000002</v>
      </c>
      <c r="L16" s="15">
        <v>6719.6</v>
      </c>
    </row>
    <row r="17" spans="1:12" s="36" customFormat="1" ht="30" customHeight="1" x14ac:dyDescent="0.2">
      <c r="A17" s="31" t="s">
        <v>12</v>
      </c>
      <c r="B17" s="32" t="s">
        <v>13</v>
      </c>
      <c r="C17" s="32"/>
      <c r="D17" s="33"/>
      <c r="E17" s="34"/>
      <c r="F17" s="35"/>
      <c r="G17" s="34"/>
      <c r="H17" s="35"/>
      <c r="K17" s="37"/>
    </row>
    <row r="18" spans="1:12" s="36" customFormat="1" x14ac:dyDescent="0.2">
      <c r="A18" s="31" t="s">
        <v>14</v>
      </c>
      <c r="B18" s="32" t="s">
        <v>13</v>
      </c>
      <c r="C18" s="32"/>
      <c r="D18" s="33"/>
      <c r="E18" s="34"/>
      <c r="F18" s="35"/>
      <c r="G18" s="34"/>
      <c r="H18" s="35"/>
      <c r="K18" s="37"/>
    </row>
    <row r="19" spans="1:12" s="36" customFormat="1" x14ac:dyDescent="0.2">
      <c r="A19" s="31" t="s">
        <v>15</v>
      </c>
      <c r="B19" s="32" t="s">
        <v>16</v>
      </c>
      <c r="C19" s="32"/>
      <c r="D19" s="33"/>
      <c r="E19" s="34"/>
      <c r="F19" s="35"/>
      <c r="G19" s="34"/>
      <c r="H19" s="35"/>
      <c r="K19" s="37"/>
    </row>
    <row r="20" spans="1:12" s="36" customFormat="1" x14ac:dyDescent="0.2">
      <c r="A20" s="31" t="s">
        <v>17</v>
      </c>
      <c r="B20" s="32" t="s">
        <v>13</v>
      </c>
      <c r="C20" s="32"/>
      <c r="D20" s="33"/>
      <c r="E20" s="34"/>
      <c r="F20" s="35"/>
      <c r="G20" s="34"/>
      <c r="H20" s="35"/>
      <c r="K20" s="37"/>
    </row>
    <row r="21" spans="1:12" s="36" customFormat="1" ht="15" x14ac:dyDescent="0.2">
      <c r="A21" s="25" t="s">
        <v>118</v>
      </c>
      <c r="B21" s="34"/>
      <c r="C21" s="108"/>
      <c r="D21" s="109"/>
      <c r="E21" s="108"/>
      <c r="F21" s="110"/>
      <c r="G21" s="108"/>
      <c r="H21" s="108">
        <v>2.83</v>
      </c>
      <c r="K21" s="37"/>
    </row>
    <row r="22" spans="1:12" s="36" customFormat="1" ht="15" x14ac:dyDescent="0.2">
      <c r="A22" s="31" t="s">
        <v>119</v>
      </c>
      <c r="B22" s="34" t="s">
        <v>13</v>
      </c>
      <c r="C22" s="108"/>
      <c r="D22" s="109"/>
      <c r="E22" s="108"/>
      <c r="F22" s="110"/>
      <c r="G22" s="108"/>
      <c r="H22" s="149">
        <v>0.12</v>
      </c>
      <c r="K22" s="37"/>
    </row>
    <row r="23" spans="1:12" s="36" customFormat="1" ht="15" x14ac:dyDescent="0.2">
      <c r="A23" s="25" t="s">
        <v>118</v>
      </c>
      <c r="B23" s="34"/>
      <c r="C23" s="108"/>
      <c r="D23" s="109"/>
      <c r="E23" s="108"/>
      <c r="F23" s="110"/>
      <c r="G23" s="108"/>
      <c r="H23" s="108">
        <f>H22</f>
        <v>0.12</v>
      </c>
      <c r="K23" s="37"/>
    </row>
    <row r="24" spans="1:12" s="40" customFormat="1" ht="15" x14ac:dyDescent="0.2">
      <c r="A24" s="38" t="s">
        <v>31</v>
      </c>
      <c r="B24" s="26" t="s">
        <v>32</v>
      </c>
      <c r="C24" s="27">
        <f>F24*12</f>
        <v>0</v>
      </c>
      <c r="D24" s="28">
        <f>G24*I24</f>
        <v>2720.7</v>
      </c>
      <c r="E24" s="29">
        <f t="shared" ref="E24:E28" si="0">H24*12</f>
        <v>9</v>
      </c>
      <c r="F24" s="30"/>
      <c r="G24" s="29">
        <f>12*H24</f>
        <v>9</v>
      </c>
      <c r="H24" s="30">
        <v>0.75</v>
      </c>
      <c r="I24" s="15">
        <v>302.3</v>
      </c>
      <c r="J24" s="15">
        <v>1.07</v>
      </c>
      <c r="K24" s="16">
        <v>0.6</v>
      </c>
      <c r="L24" s="40">
        <v>6719.6</v>
      </c>
    </row>
    <row r="25" spans="1:12" s="15" customFormat="1" ht="15" x14ac:dyDescent="0.2">
      <c r="A25" s="38" t="s">
        <v>33</v>
      </c>
      <c r="B25" s="26" t="s">
        <v>34</v>
      </c>
      <c r="C25" s="27">
        <f>F25*12</f>
        <v>0</v>
      </c>
      <c r="D25" s="28">
        <f>G25*I25</f>
        <v>8887.6200000000008</v>
      </c>
      <c r="E25" s="29">
        <f t="shared" si="0"/>
        <v>29.4</v>
      </c>
      <c r="F25" s="30"/>
      <c r="G25" s="29">
        <f>12*H25</f>
        <v>29.4</v>
      </c>
      <c r="H25" s="30">
        <v>2.4500000000000002</v>
      </c>
      <c r="I25" s="15">
        <v>302.3</v>
      </c>
      <c r="J25" s="15">
        <v>1.07</v>
      </c>
      <c r="K25" s="16">
        <v>1.94</v>
      </c>
      <c r="L25" s="15">
        <v>6719.6</v>
      </c>
    </row>
    <row r="26" spans="1:12" s="23" customFormat="1" ht="30" x14ac:dyDescent="0.2">
      <c r="A26" s="38" t="s">
        <v>40</v>
      </c>
      <c r="B26" s="26" t="s">
        <v>11</v>
      </c>
      <c r="C26" s="26"/>
      <c r="D26" s="28">
        <f>4084.42*I26/L26</f>
        <v>183.75</v>
      </c>
      <c r="E26" s="42">
        <f t="shared" si="0"/>
        <v>0.6</v>
      </c>
      <c r="F26" s="39"/>
      <c r="G26" s="29">
        <f t="shared" ref="G26" si="1">D26/I26</f>
        <v>0.61</v>
      </c>
      <c r="H26" s="30">
        <f t="shared" ref="H26" si="2">G26/12</f>
        <v>0.05</v>
      </c>
      <c r="I26" s="15">
        <v>302.3</v>
      </c>
      <c r="J26" s="15">
        <v>1.07</v>
      </c>
      <c r="K26" s="16">
        <v>0.04</v>
      </c>
      <c r="L26" s="23">
        <v>6719.6</v>
      </c>
    </row>
    <row r="27" spans="1:12" s="15" customFormat="1" ht="15" x14ac:dyDescent="0.2">
      <c r="A27" s="38" t="s">
        <v>44</v>
      </c>
      <c r="B27" s="26" t="s">
        <v>45</v>
      </c>
      <c r="C27" s="111">
        <f>F27*12</f>
        <v>0</v>
      </c>
      <c r="D27" s="28">
        <f t="shared" ref="D27:D28" si="3">G27*I27</f>
        <v>217.66</v>
      </c>
      <c r="E27" s="42">
        <f t="shared" si="0"/>
        <v>0.72</v>
      </c>
      <c r="F27" s="39"/>
      <c r="G27" s="29">
        <f t="shared" ref="G27:G28" si="4">H27*12</f>
        <v>0.72</v>
      </c>
      <c r="H27" s="30">
        <v>0.06</v>
      </c>
      <c r="I27" s="15">
        <v>302.3</v>
      </c>
      <c r="J27" s="15">
        <v>1.07</v>
      </c>
      <c r="K27" s="16">
        <v>0.03</v>
      </c>
      <c r="L27" s="15">
        <v>6719.6</v>
      </c>
    </row>
    <row r="28" spans="1:12" s="15" customFormat="1" ht="15" x14ac:dyDescent="0.2">
      <c r="A28" s="38" t="s">
        <v>46</v>
      </c>
      <c r="B28" s="43" t="s">
        <v>47</v>
      </c>
      <c r="C28" s="93">
        <f>F28*12</f>
        <v>0</v>
      </c>
      <c r="D28" s="28">
        <f t="shared" si="3"/>
        <v>145.1</v>
      </c>
      <c r="E28" s="42">
        <f t="shared" si="0"/>
        <v>0.48</v>
      </c>
      <c r="F28" s="39"/>
      <c r="G28" s="29">
        <f t="shared" si="4"/>
        <v>0.48</v>
      </c>
      <c r="H28" s="30">
        <v>0.04</v>
      </c>
      <c r="I28" s="15">
        <v>302.3</v>
      </c>
      <c r="J28" s="15">
        <v>1.07</v>
      </c>
      <c r="K28" s="16">
        <v>0.02</v>
      </c>
      <c r="L28" s="15">
        <v>6719.6</v>
      </c>
    </row>
    <row r="29" spans="1:12" s="40" customFormat="1" ht="30" x14ac:dyDescent="0.2">
      <c r="A29" s="38" t="s">
        <v>48</v>
      </c>
      <c r="B29" s="26" t="s">
        <v>49</v>
      </c>
      <c r="C29" s="26">
        <f>F29*12</f>
        <v>0</v>
      </c>
      <c r="D29" s="28">
        <f>G29*I29</f>
        <v>181.38</v>
      </c>
      <c r="E29" s="44"/>
      <c r="F29" s="45"/>
      <c r="G29" s="29">
        <f>H29*12</f>
        <v>0.6</v>
      </c>
      <c r="H29" s="30">
        <v>0.05</v>
      </c>
      <c r="I29" s="15">
        <v>302.3</v>
      </c>
      <c r="J29" s="15">
        <v>1.07</v>
      </c>
      <c r="K29" s="16">
        <v>0.03</v>
      </c>
      <c r="L29" s="40">
        <v>6719.6</v>
      </c>
    </row>
    <row r="30" spans="1:12" s="40" customFormat="1" ht="30" x14ac:dyDescent="0.2">
      <c r="A30" s="38" t="s">
        <v>62</v>
      </c>
      <c r="B30" s="26"/>
      <c r="C30" s="27"/>
      <c r="D30" s="29">
        <f>SUM(D31:D42)</f>
        <v>37.86</v>
      </c>
      <c r="E30" s="29"/>
      <c r="F30" s="39"/>
      <c r="G30" s="29">
        <f>D30/I30</f>
        <v>0.13</v>
      </c>
      <c r="H30" s="30">
        <f>G30/12</f>
        <v>0.01</v>
      </c>
      <c r="I30" s="15">
        <v>302.3</v>
      </c>
      <c r="J30" s="15">
        <v>1.07</v>
      </c>
      <c r="K30" s="16">
        <v>0.05</v>
      </c>
      <c r="L30" s="40">
        <v>6719.6</v>
      </c>
    </row>
    <row r="31" spans="1:12" s="23" customFormat="1" ht="15" hidden="1" x14ac:dyDescent="0.2">
      <c r="A31" s="46" t="s">
        <v>63</v>
      </c>
      <c r="B31" s="47" t="s">
        <v>64</v>
      </c>
      <c r="C31" s="47"/>
      <c r="D31" s="48">
        <f t="shared" ref="D31:D41" si="5">G31*I31</f>
        <v>0</v>
      </c>
      <c r="E31" s="49"/>
      <c r="F31" s="50"/>
      <c r="G31" s="49">
        <f t="shared" ref="G31:G41" si="6">H31*12</f>
        <v>0</v>
      </c>
      <c r="H31" s="50">
        <v>0</v>
      </c>
      <c r="I31" s="15">
        <v>302.3</v>
      </c>
      <c r="J31" s="15">
        <v>1.07</v>
      </c>
      <c r="K31" s="16">
        <v>0</v>
      </c>
    </row>
    <row r="32" spans="1:12" s="23" customFormat="1" ht="25.5" hidden="1" x14ac:dyDescent="0.2">
      <c r="A32" s="46" t="s">
        <v>65</v>
      </c>
      <c r="B32" s="47" t="s">
        <v>66</v>
      </c>
      <c r="C32" s="47"/>
      <c r="D32" s="48">
        <f t="shared" si="5"/>
        <v>0</v>
      </c>
      <c r="E32" s="49"/>
      <c r="F32" s="50"/>
      <c r="G32" s="49">
        <f t="shared" si="6"/>
        <v>0</v>
      </c>
      <c r="H32" s="50">
        <v>0</v>
      </c>
      <c r="I32" s="15">
        <v>302.3</v>
      </c>
      <c r="J32" s="15">
        <v>1.07</v>
      </c>
      <c r="K32" s="16">
        <v>0</v>
      </c>
    </row>
    <row r="33" spans="1:12" s="23" customFormat="1" ht="15" hidden="1" x14ac:dyDescent="0.2">
      <c r="A33" s="46" t="s">
        <v>67</v>
      </c>
      <c r="B33" s="47" t="s">
        <v>68</v>
      </c>
      <c r="C33" s="47"/>
      <c r="D33" s="48">
        <f t="shared" si="5"/>
        <v>0</v>
      </c>
      <c r="E33" s="49"/>
      <c r="F33" s="50"/>
      <c r="G33" s="49">
        <f t="shared" si="6"/>
        <v>0</v>
      </c>
      <c r="H33" s="50">
        <v>0</v>
      </c>
      <c r="I33" s="15">
        <v>302.3</v>
      </c>
      <c r="J33" s="15">
        <v>1.07</v>
      </c>
      <c r="K33" s="16">
        <v>0</v>
      </c>
    </row>
    <row r="34" spans="1:12" s="23" customFormat="1" ht="25.5" hidden="1" x14ac:dyDescent="0.2">
      <c r="A34" s="46" t="s">
        <v>69</v>
      </c>
      <c r="B34" s="47" t="s">
        <v>70</v>
      </c>
      <c r="C34" s="47"/>
      <c r="D34" s="48">
        <f t="shared" si="5"/>
        <v>0</v>
      </c>
      <c r="E34" s="49"/>
      <c r="F34" s="50"/>
      <c r="G34" s="49">
        <f t="shared" si="6"/>
        <v>0</v>
      </c>
      <c r="H34" s="50">
        <v>0</v>
      </c>
      <c r="I34" s="15">
        <v>302.3</v>
      </c>
      <c r="J34" s="15">
        <v>1.07</v>
      </c>
      <c r="K34" s="16">
        <v>0</v>
      </c>
    </row>
    <row r="35" spans="1:12" s="23" customFormat="1" ht="15" hidden="1" x14ac:dyDescent="0.2">
      <c r="A35" s="46" t="s">
        <v>71</v>
      </c>
      <c r="B35" s="47" t="s">
        <v>72</v>
      </c>
      <c r="C35" s="47"/>
      <c r="D35" s="48">
        <f t="shared" si="5"/>
        <v>0</v>
      </c>
      <c r="E35" s="49"/>
      <c r="F35" s="50"/>
      <c r="G35" s="49">
        <f t="shared" si="6"/>
        <v>0</v>
      </c>
      <c r="H35" s="50">
        <v>0</v>
      </c>
      <c r="I35" s="15">
        <v>302.3</v>
      </c>
      <c r="J35" s="15">
        <v>1.07</v>
      </c>
      <c r="K35" s="16">
        <v>0</v>
      </c>
    </row>
    <row r="36" spans="1:12" s="23" customFormat="1" ht="15" hidden="1" x14ac:dyDescent="0.2">
      <c r="A36" s="46" t="s">
        <v>73</v>
      </c>
      <c r="B36" s="47" t="s">
        <v>68</v>
      </c>
      <c r="C36" s="47"/>
      <c r="D36" s="48">
        <f t="shared" si="5"/>
        <v>0</v>
      </c>
      <c r="E36" s="49"/>
      <c r="F36" s="50"/>
      <c r="G36" s="49">
        <f t="shared" si="6"/>
        <v>0</v>
      </c>
      <c r="H36" s="50">
        <v>0</v>
      </c>
      <c r="I36" s="15">
        <v>302.3</v>
      </c>
      <c r="J36" s="15">
        <v>1.07</v>
      </c>
      <c r="K36" s="16">
        <v>0</v>
      </c>
    </row>
    <row r="37" spans="1:12" s="23" customFormat="1" ht="15" hidden="1" x14ac:dyDescent="0.2">
      <c r="A37" s="46" t="s">
        <v>74</v>
      </c>
      <c r="B37" s="47" t="s">
        <v>52</v>
      </c>
      <c r="C37" s="47"/>
      <c r="D37" s="48">
        <f t="shared" si="5"/>
        <v>0</v>
      </c>
      <c r="E37" s="49"/>
      <c r="F37" s="50"/>
      <c r="G37" s="49">
        <f t="shared" si="6"/>
        <v>0</v>
      </c>
      <c r="H37" s="50">
        <v>0</v>
      </c>
      <c r="I37" s="15">
        <v>302.3</v>
      </c>
      <c r="J37" s="15">
        <v>1.07</v>
      </c>
      <c r="K37" s="16">
        <v>0</v>
      </c>
    </row>
    <row r="38" spans="1:12" s="23" customFormat="1" ht="25.5" hidden="1" x14ac:dyDescent="0.2">
      <c r="A38" s="46" t="s">
        <v>75</v>
      </c>
      <c r="B38" s="47" t="s">
        <v>52</v>
      </c>
      <c r="C38" s="47"/>
      <c r="D38" s="48">
        <f t="shared" si="5"/>
        <v>0</v>
      </c>
      <c r="E38" s="49"/>
      <c r="F38" s="50"/>
      <c r="G38" s="49">
        <f t="shared" si="6"/>
        <v>0</v>
      </c>
      <c r="H38" s="50">
        <v>0</v>
      </c>
      <c r="I38" s="15">
        <v>302.3</v>
      </c>
      <c r="J38" s="15">
        <v>1.07</v>
      </c>
      <c r="K38" s="16">
        <v>0</v>
      </c>
    </row>
    <row r="39" spans="1:12" s="114" customFormat="1" ht="15.75" thickBot="1" x14ac:dyDescent="0.25">
      <c r="A39" s="75" t="s">
        <v>135</v>
      </c>
      <c r="B39" s="112" t="s">
        <v>52</v>
      </c>
      <c r="C39" s="112"/>
      <c r="D39" s="148">
        <f>841.53*I39/L39</f>
        <v>37.86</v>
      </c>
      <c r="E39" s="112"/>
      <c r="F39" s="113"/>
      <c r="G39" s="112"/>
      <c r="H39" s="113"/>
      <c r="I39" s="15">
        <v>302.3</v>
      </c>
      <c r="J39" s="15">
        <v>1.07</v>
      </c>
      <c r="K39" s="16">
        <v>0.03</v>
      </c>
      <c r="L39" s="23">
        <v>6719.6</v>
      </c>
    </row>
    <row r="40" spans="1:12" s="23" customFormat="1" ht="15.75" hidden="1" thickBot="1" x14ac:dyDescent="0.25">
      <c r="A40" s="46" t="s">
        <v>76</v>
      </c>
      <c r="B40" s="47" t="s">
        <v>11</v>
      </c>
      <c r="C40" s="47"/>
      <c r="D40" s="48">
        <f t="shared" si="5"/>
        <v>0</v>
      </c>
      <c r="E40" s="49"/>
      <c r="F40" s="50"/>
      <c r="G40" s="49">
        <f t="shared" si="6"/>
        <v>0</v>
      </c>
      <c r="H40" s="50">
        <v>0</v>
      </c>
      <c r="I40" s="15">
        <v>302.3</v>
      </c>
      <c r="J40" s="15">
        <v>1.07</v>
      </c>
      <c r="K40" s="16">
        <v>0</v>
      </c>
      <c r="L40" s="23">
        <v>6719.6</v>
      </c>
    </row>
    <row r="41" spans="1:12" s="23" customFormat="1" ht="15.75" hidden="1" thickBot="1" x14ac:dyDescent="0.25">
      <c r="A41" s="46" t="s">
        <v>77</v>
      </c>
      <c r="B41" s="47" t="s">
        <v>11</v>
      </c>
      <c r="C41" s="51"/>
      <c r="D41" s="48">
        <f t="shared" si="5"/>
        <v>0</v>
      </c>
      <c r="E41" s="52"/>
      <c r="F41" s="50"/>
      <c r="G41" s="49">
        <f t="shared" si="6"/>
        <v>0</v>
      </c>
      <c r="H41" s="50">
        <v>0</v>
      </c>
      <c r="I41" s="15">
        <v>302.3</v>
      </c>
      <c r="J41" s="15">
        <v>1.07</v>
      </c>
      <c r="K41" s="16">
        <v>0</v>
      </c>
      <c r="L41" s="23">
        <v>6719.6</v>
      </c>
    </row>
    <row r="42" spans="1:12" s="23" customFormat="1" ht="15.75" hidden="1" thickBot="1" x14ac:dyDescent="0.25">
      <c r="A42" s="46"/>
      <c r="B42" s="47"/>
      <c r="C42" s="47"/>
      <c r="D42" s="48"/>
      <c r="E42" s="49"/>
      <c r="F42" s="50"/>
      <c r="G42" s="49"/>
      <c r="H42" s="50"/>
      <c r="I42" s="15">
        <v>302.3</v>
      </c>
      <c r="J42" s="15"/>
      <c r="K42" s="16"/>
      <c r="L42" s="23">
        <v>6719.6</v>
      </c>
    </row>
    <row r="43" spans="1:12" s="23" customFormat="1" ht="15.75" hidden="1" thickBot="1" x14ac:dyDescent="0.25">
      <c r="A43" s="46"/>
      <c r="B43" s="47"/>
      <c r="C43" s="47"/>
      <c r="D43" s="48"/>
      <c r="E43" s="49"/>
      <c r="F43" s="50"/>
      <c r="G43" s="49"/>
      <c r="H43" s="50"/>
      <c r="I43" s="15">
        <v>302.3</v>
      </c>
      <c r="J43" s="15"/>
      <c r="K43" s="16"/>
    </row>
    <row r="44" spans="1:12" s="90" customFormat="1" ht="15.75" hidden="1" thickBot="1" x14ac:dyDescent="0.25">
      <c r="A44" s="83" t="s">
        <v>79</v>
      </c>
      <c r="B44" s="84" t="s">
        <v>11</v>
      </c>
      <c r="C44" s="84"/>
      <c r="D44" s="85">
        <f>G44*I44</f>
        <v>0</v>
      </c>
      <c r="E44" s="86"/>
      <c r="F44" s="87"/>
      <c r="G44" s="86">
        <f>H44*12</f>
        <v>0</v>
      </c>
      <c r="H44" s="87">
        <v>0</v>
      </c>
      <c r="I44" s="15">
        <v>302.3</v>
      </c>
      <c r="J44" s="88">
        <v>1.07</v>
      </c>
      <c r="K44" s="89">
        <v>0</v>
      </c>
    </row>
    <row r="45" spans="1:12" s="90" customFormat="1" ht="26.25" hidden="1" thickBot="1" x14ac:dyDescent="0.25">
      <c r="A45" s="83" t="s">
        <v>80</v>
      </c>
      <c r="B45" s="84" t="s">
        <v>26</v>
      </c>
      <c r="C45" s="84"/>
      <c r="D45" s="91"/>
      <c r="E45" s="86"/>
      <c r="F45" s="87"/>
      <c r="G45" s="92"/>
      <c r="H45" s="106"/>
      <c r="I45" s="15">
        <v>302.3</v>
      </c>
      <c r="J45" s="88"/>
      <c r="K45" s="89"/>
    </row>
    <row r="46" spans="1:12" s="15" customFormat="1" ht="15.75" thickBot="1" x14ac:dyDescent="0.35">
      <c r="A46" s="56" t="s">
        <v>105</v>
      </c>
      <c r="B46" s="13"/>
      <c r="C46" s="13">
        <f>F46*12</f>
        <v>0</v>
      </c>
      <c r="D46" s="99">
        <f>D16+D24+D25+D26+D27+D28+D29+D30</f>
        <v>23075.49</v>
      </c>
      <c r="E46" s="99">
        <f>E16+E24+E25+E26+E27+E28+E29+E30</f>
        <v>75.599999999999994</v>
      </c>
      <c r="F46" s="99">
        <f>F16+F24+F25+F26+F27+F28+F29+F30</f>
        <v>0</v>
      </c>
      <c r="G46" s="99">
        <f>G16+G24+G25+G26+G27+G28+G29+G30</f>
        <v>76.34</v>
      </c>
      <c r="H46" s="99">
        <f>H16+H24+H25+H26+H27+H28+H29+H30</f>
        <v>6.36</v>
      </c>
      <c r="I46" s="15">
        <v>302.3</v>
      </c>
      <c r="K46" s="16"/>
    </row>
    <row r="47" spans="1:12" s="62" customFormat="1" ht="20.25" hidden="1" thickBot="1" x14ac:dyDescent="0.25">
      <c r="A47" s="57" t="s">
        <v>106</v>
      </c>
      <c r="B47" s="58" t="s">
        <v>19</v>
      </c>
      <c r="C47" s="58" t="s">
        <v>107</v>
      </c>
      <c r="D47" s="59"/>
      <c r="E47" s="60" t="s">
        <v>107</v>
      </c>
      <c r="F47" s="61"/>
      <c r="G47" s="60" t="s">
        <v>107</v>
      </c>
      <c r="H47" s="61"/>
      <c r="K47" s="63"/>
    </row>
    <row r="48" spans="1:12" s="65" customFormat="1" x14ac:dyDescent="0.2">
      <c r="A48" s="64"/>
      <c r="D48" s="66"/>
      <c r="E48" s="66"/>
      <c r="F48" s="66"/>
      <c r="G48" s="66"/>
      <c r="H48" s="66"/>
      <c r="K48" s="67"/>
    </row>
    <row r="49" spans="1:11" s="72" customFormat="1" ht="18.75" x14ac:dyDescent="0.4">
      <c r="A49" s="68"/>
      <c r="B49" s="69"/>
      <c r="C49" s="70"/>
      <c r="D49" s="71"/>
      <c r="E49" s="71"/>
      <c r="F49" s="71"/>
      <c r="G49" s="71"/>
      <c r="H49" s="71"/>
      <c r="K49" s="73"/>
    </row>
    <row r="50" spans="1:11" s="72" customFormat="1" ht="18.75" hidden="1" x14ac:dyDescent="0.4">
      <c r="A50" s="68"/>
      <c r="B50" s="69"/>
      <c r="C50" s="70"/>
      <c r="D50" s="71"/>
      <c r="E50" s="71"/>
      <c r="F50" s="71"/>
      <c r="G50" s="71"/>
      <c r="H50" s="71"/>
      <c r="K50" s="73"/>
    </row>
    <row r="51" spans="1:11" s="72" customFormat="1" ht="18.75" hidden="1" x14ac:dyDescent="0.4">
      <c r="A51" s="68"/>
      <c r="B51" s="69"/>
      <c r="C51" s="70"/>
      <c r="D51" s="71"/>
      <c r="E51" s="71"/>
      <c r="F51" s="71"/>
      <c r="G51" s="71"/>
      <c r="H51" s="71"/>
      <c r="K51" s="73"/>
    </row>
    <row r="52" spans="1:11" s="72" customFormat="1" ht="18.75" x14ac:dyDescent="0.4">
      <c r="A52" s="68"/>
      <c r="B52" s="69"/>
      <c r="C52" s="70"/>
      <c r="D52" s="71"/>
      <c r="E52" s="71"/>
      <c r="F52" s="71"/>
      <c r="G52" s="71"/>
      <c r="H52" s="71"/>
      <c r="K52" s="73"/>
    </row>
    <row r="53" spans="1:11" s="15" customFormat="1" ht="30" x14ac:dyDescent="0.2">
      <c r="A53" s="153" t="s">
        <v>108</v>
      </c>
      <c r="B53" s="26"/>
      <c r="C53" s="26" t="e">
        <f>F53*12</f>
        <v>#REF!</v>
      </c>
      <c r="D53" s="42">
        <v>0</v>
      </c>
      <c r="E53" s="42" t="e">
        <f>#REF!+#REF!+#REF!+#REF!+#REF!+#REF!+#REF!+#REF!+#REF!+#REF!+#REF!+#REF!+#REF!+#REF!+#REF!+#REF!</f>
        <v>#REF!</v>
      </c>
      <c r="F53" s="42" t="e">
        <f>#REF!+#REF!+#REF!+#REF!+#REF!+#REF!+#REF!+#REF!+#REF!+#REF!+#REF!+#REF!+#REF!+#REF!+#REF!+#REF!</f>
        <v>#REF!</v>
      </c>
      <c r="G53" s="42">
        <v>0</v>
      </c>
      <c r="H53" s="42">
        <v>0</v>
      </c>
      <c r="I53" s="15">
        <v>125.5</v>
      </c>
      <c r="K53" s="16"/>
    </row>
    <row r="54" spans="1:11" s="23" customFormat="1" ht="15" hidden="1" x14ac:dyDescent="0.2">
      <c r="A54" s="120"/>
      <c r="B54" s="52"/>
      <c r="C54" s="51"/>
      <c r="D54" s="96"/>
      <c r="E54" s="52"/>
      <c r="F54" s="97"/>
      <c r="G54" s="52"/>
      <c r="H54" s="52"/>
      <c r="I54" s="15"/>
      <c r="J54" s="15"/>
      <c r="K54" s="16"/>
    </row>
    <row r="55" spans="1:11" s="23" customFormat="1" ht="15" hidden="1" x14ac:dyDescent="0.2">
      <c r="A55" s="46"/>
      <c r="B55" s="47"/>
      <c r="C55" s="47"/>
      <c r="D55" s="77"/>
      <c r="E55" s="47"/>
      <c r="F55" s="78"/>
      <c r="G55" s="47"/>
      <c r="H55" s="47"/>
      <c r="I55" s="15">
        <v>6083.3</v>
      </c>
      <c r="J55" s="15"/>
      <c r="K55" s="16"/>
    </row>
    <row r="56" spans="1:11" s="23" customFormat="1" ht="15" hidden="1" x14ac:dyDescent="0.2">
      <c r="A56" s="46"/>
      <c r="B56" s="47"/>
      <c r="C56" s="47"/>
      <c r="D56" s="77"/>
      <c r="E56" s="47"/>
      <c r="F56" s="78"/>
      <c r="G56" s="47"/>
      <c r="H56" s="47"/>
      <c r="I56" s="15">
        <v>6083.3</v>
      </c>
      <c r="J56" s="15"/>
      <c r="K56" s="16"/>
    </row>
    <row r="57" spans="1:11" s="23" customFormat="1" ht="15" hidden="1" x14ac:dyDescent="0.2">
      <c r="A57" s="46"/>
      <c r="B57" s="47"/>
      <c r="C57" s="47"/>
      <c r="D57" s="77"/>
      <c r="E57" s="47"/>
      <c r="F57" s="78"/>
      <c r="G57" s="47"/>
      <c r="H57" s="47"/>
      <c r="I57" s="15">
        <v>6083.3</v>
      </c>
      <c r="J57" s="15"/>
      <c r="K57" s="16"/>
    </row>
    <row r="58" spans="1:11" s="23" customFormat="1" ht="15" hidden="1" x14ac:dyDescent="0.2">
      <c r="A58" s="46"/>
      <c r="B58" s="47"/>
      <c r="C58" s="47"/>
      <c r="D58" s="77"/>
      <c r="E58" s="47"/>
      <c r="F58" s="78"/>
      <c r="G58" s="47"/>
      <c r="H58" s="47"/>
      <c r="I58" s="15">
        <v>6083.3</v>
      </c>
      <c r="J58" s="15"/>
      <c r="K58" s="16"/>
    </row>
    <row r="59" spans="1:11" s="23" customFormat="1" ht="15" hidden="1" x14ac:dyDescent="0.2">
      <c r="A59" s="46"/>
      <c r="B59" s="47"/>
      <c r="C59" s="47"/>
      <c r="D59" s="77"/>
      <c r="E59" s="47"/>
      <c r="F59" s="78"/>
      <c r="G59" s="47"/>
      <c r="H59" s="47"/>
      <c r="I59" s="15">
        <v>6083.3</v>
      </c>
      <c r="J59" s="15"/>
      <c r="K59" s="16"/>
    </row>
    <row r="60" spans="1:11" s="23" customFormat="1" ht="15" hidden="1" x14ac:dyDescent="0.2">
      <c r="A60" s="46"/>
      <c r="B60" s="47"/>
      <c r="C60" s="47"/>
      <c r="D60" s="77"/>
      <c r="E60" s="47"/>
      <c r="F60" s="78"/>
      <c r="G60" s="47"/>
      <c r="H60" s="47"/>
      <c r="I60" s="15">
        <v>6083.3</v>
      </c>
      <c r="J60" s="15"/>
      <c r="K60" s="16"/>
    </row>
    <row r="61" spans="1:11" s="23" customFormat="1" ht="15" hidden="1" x14ac:dyDescent="0.2">
      <c r="A61" s="46"/>
      <c r="B61" s="47"/>
      <c r="C61" s="47"/>
      <c r="D61" s="77"/>
      <c r="E61" s="47"/>
      <c r="F61" s="78"/>
      <c r="G61" s="47"/>
      <c r="H61" s="47"/>
      <c r="I61" s="15">
        <v>6083.3</v>
      </c>
      <c r="J61" s="15"/>
      <c r="K61" s="16"/>
    </row>
    <row r="62" spans="1:11" s="23" customFormat="1" ht="15" hidden="1" x14ac:dyDescent="0.2">
      <c r="A62" s="46"/>
      <c r="B62" s="47"/>
      <c r="C62" s="47"/>
      <c r="D62" s="77"/>
      <c r="E62" s="47"/>
      <c r="F62" s="78"/>
      <c r="G62" s="47"/>
      <c r="H62" s="47"/>
      <c r="I62" s="15">
        <v>6083.3</v>
      </c>
      <c r="J62" s="15"/>
      <c r="K62" s="16"/>
    </row>
    <row r="63" spans="1:11" s="72" customFormat="1" ht="18.75" x14ac:dyDescent="0.4">
      <c r="A63" s="68"/>
      <c r="B63" s="69"/>
      <c r="C63" s="70"/>
      <c r="D63" s="70"/>
      <c r="E63" s="70"/>
      <c r="F63" s="70"/>
      <c r="G63" s="70"/>
      <c r="H63" s="70"/>
      <c r="K63" s="73"/>
    </row>
    <row r="64" spans="1:11" s="72" customFormat="1" ht="18.75" x14ac:dyDescent="0.4">
      <c r="A64" s="68"/>
      <c r="B64" s="69"/>
      <c r="C64" s="70"/>
      <c r="D64" s="70"/>
      <c r="E64" s="70"/>
      <c r="F64" s="70"/>
      <c r="G64" s="70"/>
      <c r="H64" s="70"/>
      <c r="K64" s="73"/>
    </row>
    <row r="65" spans="1:11" s="72" customFormat="1" ht="19.5" thickBot="1" x14ac:dyDescent="0.45">
      <c r="A65" s="68"/>
      <c r="B65" s="69"/>
      <c r="C65" s="70"/>
      <c r="D65" s="70"/>
      <c r="E65" s="70"/>
      <c r="F65" s="70"/>
      <c r="G65" s="70"/>
      <c r="H65" s="70"/>
      <c r="K65" s="73"/>
    </row>
    <row r="66" spans="1:11" s="72" customFormat="1" ht="19.5" thickBot="1" x14ac:dyDescent="0.45">
      <c r="A66" s="56" t="s">
        <v>111</v>
      </c>
      <c r="B66" s="79"/>
      <c r="C66" s="80"/>
      <c r="D66" s="80">
        <f>D46+D53</f>
        <v>23075.49</v>
      </c>
      <c r="E66" s="80" t="e">
        <f>E46+E53</f>
        <v>#REF!</v>
      </c>
      <c r="F66" s="80" t="e">
        <f>F46+F53</f>
        <v>#REF!</v>
      </c>
      <c r="G66" s="80">
        <f>G46+G53</f>
        <v>76.34</v>
      </c>
      <c r="H66" s="80">
        <f>H46+H53</f>
        <v>6.36</v>
      </c>
      <c r="K66" s="73"/>
    </row>
    <row r="67" spans="1:11" s="72" customFormat="1" ht="18.75" x14ac:dyDescent="0.4">
      <c r="A67" s="68"/>
      <c r="B67" s="69"/>
      <c r="C67" s="70"/>
      <c r="D67" s="70"/>
      <c r="E67" s="70"/>
      <c r="F67" s="70"/>
      <c r="G67" s="70"/>
      <c r="H67" s="70"/>
      <c r="K67" s="73"/>
    </row>
    <row r="68" spans="1:11" s="72" customFormat="1" ht="18.75" x14ac:dyDescent="0.4">
      <c r="A68" s="68"/>
      <c r="B68" s="69"/>
      <c r="C68" s="70"/>
      <c r="D68" s="70"/>
      <c r="E68" s="70"/>
      <c r="F68" s="70"/>
      <c r="G68" s="70"/>
      <c r="H68" s="70"/>
      <c r="K68" s="73"/>
    </row>
    <row r="69" spans="1:11" s="62" customFormat="1" ht="19.5" x14ac:dyDescent="0.2">
      <c r="A69" s="81"/>
      <c r="B69" s="82"/>
      <c r="C69" s="82"/>
      <c r="D69" s="82"/>
      <c r="E69" s="82"/>
      <c r="F69" s="82"/>
      <c r="G69" s="82"/>
      <c r="H69" s="82"/>
      <c r="K69" s="63"/>
    </row>
    <row r="70" spans="1:11" s="65" customFormat="1" ht="14.25" x14ac:dyDescent="0.2">
      <c r="A70" s="154" t="s">
        <v>112</v>
      </c>
      <c r="B70" s="154"/>
      <c r="C70" s="154"/>
      <c r="D70" s="154"/>
      <c r="E70" s="154"/>
      <c r="F70" s="154"/>
      <c r="K70" s="67"/>
    </row>
    <row r="71" spans="1:11" s="65" customFormat="1" x14ac:dyDescent="0.2">
      <c r="K71" s="67"/>
    </row>
    <row r="72" spans="1:11" s="65" customFormat="1" x14ac:dyDescent="0.2">
      <c r="A72" s="64" t="s">
        <v>113</v>
      </c>
      <c r="K72" s="67"/>
    </row>
    <row r="73" spans="1:11" s="65" customFormat="1" x14ac:dyDescent="0.2">
      <c r="K73" s="67"/>
    </row>
    <row r="74" spans="1:11" s="65" customFormat="1" x14ac:dyDescent="0.2">
      <c r="K74" s="67"/>
    </row>
    <row r="75" spans="1:11" s="65" customFormat="1" x14ac:dyDescent="0.2">
      <c r="K75" s="67"/>
    </row>
    <row r="76" spans="1:11" s="65" customFormat="1" x14ac:dyDescent="0.2">
      <c r="K76" s="67"/>
    </row>
    <row r="77" spans="1:11" s="65" customFormat="1" x14ac:dyDescent="0.2">
      <c r="K77" s="67"/>
    </row>
    <row r="78" spans="1:11" s="65" customFormat="1" x14ac:dyDescent="0.2">
      <c r="K78" s="67"/>
    </row>
    <row r="79" spans="1:11" s="65" customFormat="1" x14ac:dyDescent="0.2">
      <c r="K79" s="67"/>
    </row>
    <row r="80" spans="1:11" s="65" customFormat="1" x14ac:dyDescent="0.2">
      <c r="K80" s="67"/>
    </row>
    <row r="81" spans="11:11" s="65" customFormat="1" x14ac:dyDescent="0.2">
      <c r="K81" s="67"/>
    </row>
    <row r="82" spans="11:11" s="65" customFormat="1" x14ac:dyDescent="0.2">
      <c r="K82" s="67"/>
    </row>
    <row r="83" spans="11:11" s="65" customFormat="1" x14ac:dyDescent="0.2">
      <c r="K83" s="67"/>
    </row>
    <row r="84" spans="11:11" s="65" customFormat="1" x14ac:dyDescent="0.2">
      <c r="K84" s="67"/>
    </row>
    <row r="85" spans="11:11" s="65" customFormat="1" x14ac:dyDescent="0.2">
      <c r="K85" s="67"/>
    </row>
    <row r="86" spans="11:11" s="65" customFormat="1" x14ac:dyDescent="0.2">
      <c r="K86" s="67"/>
    </row>
    <row r="87" spans="11:11" s="65" customFormat="1" x14ac:dyDescent="0.2">
      <c r="K87" s="67"/>
    </row>
    <row r="88" spans="11:11" s="65" customFormat="1" x14ac:dyDescent="0.2">
      <c r="K88" s="67"/>
    </row>
    <row r="89" spans="11:11" s="65" customFormat="1" x14ac:dyDescent="0.2">
      <c r="K89" s="67"/>
    </row>
    <row r="90" spans="11:11" s="65" customFormat="1" x14ac:dyDescent="0.2">
      <c r="K90" s="67"/>
    </row>
  </sheetData>
  <mergeCells count="14">
    <mergeCell ref="A6:H6"/>
    <mergeCell ref="A1:H1"/>
    <mergeCell ref="B2:H2"/>
    <mergeCell ref="B3:H3"/>
    <mergeCell ref="B4:H4"/>
    <mergeCell ref="A5:H5"/>
    <mergeCell ref="A15:H15"/>
    <mergeCell ref="A70:F70"/>
    <mergeCell ref="A7:H7"/>
    <mergeCell ref="A8:H8"/>
    <mergeCell ref="A9:H9"/>
    <mergeCell ref="A10:H10"/>
    <mergeCell ref="A11:H11"/>
    <mergeCell ref="A12:H12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17" zoomScale="75" workbookViewId="0">
      <selection sqref="A1:H73"/>
    </sheetView>
  </sheetViews>
  <sheetFormatPr defaultRowHeight="12.75" x14ac:dyDescent="0.2"/>
  <cols>
    <col min="1" max="1" width="74.7109375" style="1" customWidth="1"/>
    <col min="2" max="2" width="19.140625" style="1" customWidth="1"/>
    <col min="3" max="3" width="13.85546875" style="1" hidden="1" customWidth="1"/>
    <col min="4" max="4" width="16.42578125" style="1" customWidth="1"/>
    <col min="5" max="5" width="13.85546875" style="1" hidden="1" customWidth="1"/>
    <col min="6" max="6" width="20.85546875" style="1" hidden="1" customWidth="1"/>
    <col min="7" max="7" width="13.85546875" style="1" customWidth="1"/>
    <col min="8" max="8" width="20.85546875" style="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2" ht="16.5" customHeight="1" x14ac:dyDescent="0.2">
      <c r="A1" s="155" t="s">
        <v>116</v>
      </c>
      <c r="B1" s="156"/>
      <c r="C1" s="156"/>
      <c r="D1" s="156"/>
      <c r="E1" s="156"/>
      <c r="F1" s="156"/>
      <c r="G1" s="156"/>
      <c r="H1" s="156"/>
    </row>
    <row r="2" spans="1:12" ht="21.75" customHeight="1" x14ac:dyDescent="0.3">
      <c r="A2" s="3" t="s">
        <v>130</v>
      </c>
      <c r="B2" s="157" t="s">
        <v>0</v>
      </c>
      <c r="C2" s="157"/>
      <c r="D2" s="157"/>
      <c r="E2" s="157"/>
      <c r="F2" s="157"/>
      <c r="G2" s="156"/>
      <c r="H2" s="156"/>
    </row>
    <row r="3" spans="1:12" ht="14.25" customHeight="1" x14ac:dyDescent="0.3">
      <c r="B3" s="157"/>
      <c r="C3" s="157"/>
      <c r="D3" s="157"/>
      <c r="E3" s="157"/>
      <c r="F3" s="157"/>
      <c r="G3" s="156"/>
      <c r="H3" s="156"/>
    </row>
    <row r="4" spans="1:12" ht="14.25" customHeight="1" x14ac:dyDescent="0.3">
      <c r="B4" s="157" t="s">
        <v>117</v>
      </c>
      <c r="C4" s="157"/>
      <c r="D4" s="157"/>
      <c r="E4" s="157"/>
      <c r="F4" s="157"/>
      <c r="G4" s="156"/>
      <c r="H4" s="156"/>
    </row>
    <row r="5" spans="1:12" s="4" customFormat="1" ht="39.75" customHeight="1" x14ac:dyDescent="0.25">
      <c r="A5" s="158"/>
      <c r="B5" s="159"/>
      <c r="C5" s="159"/>
      <c r="D5" s="159"/>
      <c r="E5" s="159"/>
      <c r="F5" s="159"/>
      <c r="G5" s="159"/>
      <c r="H5" s="159"/>
    </row>
    <row r="6" spans="1:12" s="4" customFormat="1" ht="25.5" customHeight="1" x14ac:dyDescent="0.25">
      <c r="A6" s="158"/>
      <c r="B6" s="158"/>
      <c r="C6" s="158"/>
      <c r="D6" s="158"/>
      <c r="E6" s="158"/>
      <c r="F6" s="158"/>
      <c r="G6" s="158"/>
      <c r="H6" s="158"/>
    </row>
    <row r="7" spans="1:12" s="4" customFormat="1" ht="24.75" customHeight="1" x14ac:dyDescent="0.2">
      <c r="A7" s="160" t="s">
        <v>131</v>
      </c>
      <c r="B7" s="161"/>
      <c r="C7" s="161"/>
      <c r="D7" s="161"/>
      <c r="E7" s="161"/>
      <c r="F7" s="161"/>
      <c r="G7" s="161"/>
      <c r="H7" s="161"/>
    </row>
    <row r="8" spans="1:12" s="5" customFormat="1" ht="22.5" customHeight="1" x14ac:dyDescent="0.4">
      <c r="A8" s="162" t="s">
        <v>1</v>
      </c>
      <c r="B8" s="162"/>
      <c r="C8" s="162"/>
      <c r="D8" s="162"/>
      <c r="E8" s="163"/>
      <c r="F8" s="163"/>
      <c r="G8" s="163"/>
      <c r="H8" s="163"/>
      <c r="K8" s="6"/>
    </row>
    <row r="9" spans="1:12" s="7" customFormat="1" ht="18.75" customHeight="1" x14ac:dyDescent="0.4">
      <c r="A9" s="162" t="s">
        <v>158</v>
      </c>
      <c r="B9" s="162"/>
      <c r="C9" s="162"/>
      <c r="D9" s="162"/>
      <c r="E9" s="163"/>
      <c r="F9" s="163"/>
      <c r="G9" s="163"/>
      <c r="H9" s="163"/>
      <c r="K9" s="8"/>
    </row>
    <row r="10" spans="1:12" s="9" customFormat="1" ht="17.25" customHeight="1" x14ac:dyDescent="0.2">
      <c r="A10" s="164" t="s">
        <v>2</v>
      </c>
      <c r="B10" s="164"/>
      <c r="C10" s="164"/>
      <c r="D10" s="164"/>
      <c r="E10" s="165"/>
      <c r="F10" s="165"/>
      <c r="G10" s="165"/>
      <c r="H10" s="165"/>
      <c r="K10" s="10"/>
    </row>
    <row r="11" spans="1:12" s="9" customFormat="1" ht="17.25" customHeight="1" x14ac:dyDescent="0.2">
      <c r="A11" s="172" t="s">
        <v>157</v>
      </c>
      <c r="B11" s="172"/>
      <c r="C11" s="172"/>
      <c r="D11" s="172"/>
      <c r="E11" s="172"/>
      <c r="F11" s="172"/>
      <c r="G11" s="172"/>
      <c r="H11" s="172"/>
      <c r="K11" s="10"/>
    </row>
    <row r="12" spans="1:12" s="7" customFormat="1" ht="30" customHeight="1" thickBot="1" x14ac:dyDescent="0.25">
      <c r="A12" s="166" t="s">
        <v>3</v>
      </c>
      <c r="B12" s="166"/>
      <c r="C12" s="166"/>
      <c r="D12" s="166"/>
      <c r="E12" s="167"/>
      <c r="F12" s="167"/>
      <c r="G12" s="167"/>
      <c r="H12" s="167"/>
      <c r="K12" s="8"/>
    </row>
    <row r="13" spans="1:12" s="15" customFormat="1" ht="139.5" customHeight="1" thickBot="1" x14ac:dyDescent="0.25">
      <c r="A13" s="11" t="s">
        <v>4</v>
      </c>
      <c r="B13" s="12" t="s">
        <v>5</v>
      </c>
      <c r="C13" s="13" t="s">
        <v>6</v>
      </c>
      <c r="D13" s="13" t="s">
        <v>7</v>
      </c>
      <c r="E13" s="13" t="s">
        <v>6</v>
      </c>
      <c r="F13" s="14" t="s">
        <v>8</v>
      </c>
      <c r="G13" s="13" t="s">
        <v>6</v>
      </c>
      <c r="H13" s="14" t="s">
        <v>8</v>
      </c>
      <c r="K13" s="16"/>
      <c r="L13" s="15">
        <f>6144.6+125.5+302.3+147.2</f>
        <v>6719.6</v>
      </c>
    </row>
    <row r="14" spans="1:12" s="23" customFormat="1" x14ac:dyDescent="0.2">
      <c r="A14" s="17"/>
      <c r="B14" s="18"/>
      <c r="C14" s="18">
        <v>3</v>
      </c>
      <c r="D14" s="19"/>
      <c r="E14" s="18">
        <v>3</v>
      </c>
      <c r="F14" s="20">
        <v>4</v>
      </c>
      <c r="G14" s="21"/>
      <c r="H14" s="22"/>
      <c r="K14" s="24"/>
    </row>
    <row r="15" spans="1:12" s="23" customFormat="1" ht="49.5" customHeight="1" x14ac:dyDescent="0.2">
      <c r="A15" s="168" t="s">
        <v>9</v>
      </c>
      <c r="B15" s="169"/>
      <c r="C15" s="169"/>
      <c r="D15" s="169"/>
      <c r="E15" s="169"/>
      <c r="F15" s="169"/>
      <c r="G15" s="170"/>
      <c r="H15" s="171"/>
      <c r="K15" s="24"/>
    </row>
    <row r="16" spans="1:12" s="15" customFormat="1" ht="15" x14ac:dyDescent="0.2">
      <c r="A16" s="25" t="s">
        <v>10</v>
      </c>
      <c r="B16" s="26" t="s">
        <v>11</v>
      </c>
      <c r="C16" s="27">
        <f>F16*12</f>
        <v>0</v>
      </c>
      <c r="D16" s="28">
        <f>G16*I16</f>
        <v>5210.88</v>
      </c>
      <c r="E16" s="29">
        <f>H16*12</f>
        <v>35.4</v>
      </c>
      <c r="F16" s="30"/>
      <c r="G16" s="29">
        <f>12*H16</f>
        <v>35.4</v>
      </c>
      <c r="H16" s="30">
        <f>H21+H23</f>
        <v>2.95</v>
      </c>
      <c r="I16" s="15">
        <v>147.19999999999999</v>
      </c>
      <c r="J16" s="15">
        <f>1.07</f>
        <v>1.07</v>
      </c>
      <c r="K16" s="16">
        <v>2.2400000000000002</v>
      </c>
      <c r="L16" s="15">
        <v>6719.6</v>
      </c>
    </row>
    <row r="17" spans="1:12" s="36" customFormat="1" ht="30" customHeight="1" x14ac:dyDescent="0.2">
      <c r="A17" s="31" t="s">
        <v>12</v>
      </c>
      <c r="B17" s="32" t="s">
        <v>13</v>
      </c>
      <c r="C17" s="32"/>
      <c r="D17" s="33"/>
      <c r="E17" s="34"/>
      <c r="F17" s="35"/>
      <c r="G17" s="34"/>
      <c r="H17" s="35"/>
      <c r="K17" s="37"/>
    </row>
    <row r="18" spans="1:12" s="36" customFormat="1" x14ac:dyDescent="0.2">
      <c r="A18" s="31" t="s">
        <v>14</v>
      </c>
      <c r="B18" s="32" t="s">
        <v>13</v>
      </c>
      <c r="C18" s="32"/>
      <c r="D18" s="33"/>
      <c r="E18" s="34"/>
      <c r="F18" s="35"/>
      <c r="G18" s="34"/>
      <c r="H18" s="35"/>
      <c r="K18" s="37"/>
    </row>
    <row r="19" spans="1:12" s="36" customFormat="1" x14ac:dyDescent="0.2">
      <c r="A19" s="31" t="s">
        <v>15</v>
      </c>
      <c r="B19" s="32" t="s">
        <v>16</v>
      </c>
      <c r="C19" s="32"/>
      <c r="D19" s="33"/>
      <c r="E19" s="34"/>
      <c r="F19" s="35"/>
      <c r="G19" s="34"/>
      <c r="H19" s="35"/>
      <c r="K19" s="37"/>
    </row>
    <row r="20" spans="1:12" s="36" customFormat="1" x14ac:dyDescent="0.2">
      <c r="A20" s="31" t="s">
        <v>17</v>
      </c>
      <c r="B20" s="32" t="s">
        <v>13</v>
      </c>
      <c r="C20" s="32"/>
      <c r="D20" s="33"/>
      <c r="E20" s="34"/>
      <c r="F20" s="35"/>
      <c r="G20" s="34"/>
      <c r="H20" s="35"/>
      <c r="K20" s="37"/>
    </row>
    <row r="21" spans="1:12" s="36" customFormat="1" ht="15" x14ac:dyDescent="0.2">
      <c r="A21" s="25" t="s">
        <v>118</v>
      </c>
      <c r="B21" s="34"/>
      <c r="C21" s="108"/>
      <c r="D21" s="109"/>
      <c r="E21" s="108"/>
      <c r="F21" s="110"/>
      <c r="G21" s="108"/>
      <c r="H21" s="108">
        <v>2.83</v>
      </c>
      <c r="K21" s="37"/>
    </row>
    <row r="22" spans="1:12" s="36" customFormat="1" ht="15" x14ac:dyDescent="0.2">
      <c r="A22" s="31" t="s">
        <v>119</v>
      </c>
      <c r="B22" s="34" t="s">
        <v>13</v>
      </c>
      <c r="C22" s="108"/>
      <c r="D22" s="109"/>
      <c r="E22" s="108"/>
      <c r="F22" s="110"/>
      <c r="G22" s="108"/>
      <c r="H22" s="149">
        <v>0.12</v>
      </c>
      <c r="K22" s="37"/>
    </row>
    <row r="23" spans="1:12" s="36" customFormat="1" ht="15" x14ac:dyDescent="0.2">
      <c r="A23" s="25" t="s">
        <v>118</v>
      </c>
      <c r="B23" s="34"/>
      <c r="C23" s="108"/>
      <c r="D23" s="109"/>
      <c r="E23" s="108"/>
      <c r="F23" s="110"/>
      <c r="G23" s="108"/>
      <c r="H23" s="108">
        <f>H22</f>
        <v>0.12</v>
      </c>
      <c r="K23" s="37"/>
    </row>
    <row r="24" spans="1:12" s="40" customFormat="1" ht="15" x14ac:dyDescent="0.2">
      <c r="A24" s="38" t="s">
        <v>31</v>
      </c>
      <c r="B24" s="26" t="s">
        <v>32</v>
      </c>
      <c r="C24" s="27">
        <f>F24*12</f>
        <v>0</v>
      </c>
      <c r="D24" s="28">
        <f>G24*I24</f>
        <v>1324.8</v>
      </c>
      <c r="E24" s="29">
        <f t="shared" ref="E24:E28" si="0">H24*12</f>
        <v>9</v>
      </c>
      <c r="F24" s="30"/>
      <c r="G24" s="29">
        <f>12*H24</f>
        <v>9</v>
      </c>
      <c r="H24" s="30">
        <v>0.75</v>
      </c>
      <c r="I24" s="15">
        <v>147.19999999999999</v>
      </c>
      <c r="J24" s="15">
        <v>1.07</v>
      </c>
      <c r="K24" s="16">
        <v>0.6</v>
      </c>
      <c r="L24" s="40">
        <v>6719.6</v>
      </c>
    </row>
    <row r="25" spans="1:12" s="15" customFormat="1" ht="15" x14ac:dyDescent="0.2">
      <c r="A25" s="38" t="s">
        <v>33</v>
      </c>
      <c r="B25" s="26" t="s">
        <v>34</v>
      </c>
      <c r="C25" s="27">
        <f>F25*12</f>
        <v>0</v>
      </c>
      <c r="D25" s="28">
        <f>G25*I25</f>
        <v>4327.68</v>
      </c>
      <c r="E25" s="29">
        <f t="shared" si="0"/>
        <v>29.4</v>
      </c>
      <c r="F25" s="30"/>
      <c r="G25" s="29">
        <f>12*H25</f>
        <v>29.4</v>
      </c>
      <c r="H25" s="30">
        <v>2.4500000000000002</v>
      </c>
      <c r="I25" s="15">
        <v>147.19999999999999</v>
      </c>
      <c r="J25" s="15">
        <v>1.07</v>
      </c>
      <c r="K25" s="16">
        <v>1.94</v>
      </c>
      <c r="L25" s="15">
        <v>6719.6</v>
      </c>
    </row>
    <row r="26" spans="1:12" s="23" customFormat="1" ht="30" x14ac:dyDescent="0.2">
      <c r="A26" s="38" t="s">
        <v>40</v>
      </c>
      <c r="B26" s="26" t="s">
        <v>11</v>
      </c>
      <c r="C26" s="26"/>
      <c r="D26" s="28">
        <f>4084.42*I26/L26</f>
        <v>89.47</v>
      </c>
      <c r="E26" s="42">
        <f t="shared" si="0"/>
        <v>0.6</v>
      </c>
      <c r="F26" s="39"/>
      <c r="G26" s="29">
        <f t="shared" ref="G26" si="1">D26/I26</f>
        <v>0.61</v>
      </c>
      <c r="H26" s="30">
        <f t="shared" ref="H26" si="2">G26/12</f>
        <v>0.05</v>
      </c>
      <c r="I26" s="15">
        <v>147.19999999999999</v>
      </c>
      <c r="J26" s="15">
        <v>1.07</v>
      </c>
      <c r="K26" s="16">
        <v>0.04</v>
      </c>
      <c r="L26" s="23">
        <v>6719.6</v>
      </c>
    </row>
    <row r="27" spans="1:12" s="15" customFormat="1" ht="15" x14ac:dyDescent="0.2">
      <c r="A27" s="38" t="s">
        <v>44</v>
      </c>
      <c r="B27" s="26" t="s">
        <v>45</v>
      </c>
      <c r="C27" s="111">
        <f>F27*12</f>
        <v>0</v>
      </c>
      <c r="D27" s="28">
        <f t="shared" ref="D27:D28" si="3">G27*I27</f>
        <v>105.98</v>
      </c>
      <c r="E27" s="42">
        <f t="shared" si="0"/>
        <v>0.72</v>
      </c>
      <c r="F27" s="39"/>
      <c r="G27" s="29">
        <f t="shared" ref="G27:G28" si="4">H27*12</f>
        <v>0.72</v>
      </c>
      <c r="H27" s="30">
        <v>0.06</v>
      </c>
      <c r="I27" s="15">
        <v>147.19999999999999</v>
      </c>
      <c r="J27" s="15">
        <v>1.07</v>
      </c>
      <c r="K27" s="16">
        <v>0.03</v>
      </c>
      <c r="L27" s="15">
        <v>6719.6</v>
      </c>
    </row>
    <row r="28" spans="1:12" s="15" customFormat="1" ht="15" x14ac:dyDescent="0.2">
      <c r="A28" s="38" t="s">
        <v>46</v>
      </c>
      <c r="B28" s="43" t="s">
        <v>47</v>
      </c>
      <c r="C28" s="93">
        <f>F28*12</f>
        <v>0</v>
      </c>
      <c r="D28" s="28">
        <f t="shared" si="3"/>
        <v>70.66</v>
      </c>
      <c r="E28" s="42">
        <f t="shared" si="0"/>
        <v>0.48</v>
      </c>
      <c r="F28" s="39"/>
      <c r="G28" s="29">
        <f t="shared" si="4"/>
        <v>0.48</v>
      </c>
      <c r="H28" s="30">
        <v>0.04</v>
      </c>
      <c r="I28" s="15">
        <v>147.19999999999999</v>
      </c>
      <c r="J28" s="15">
        <v>1.07</v>
      </c>
      <c r="K28" s="16">
        <v>0.02</v>
      </c>
      <c r="L28" s="15">
        <v>6719.6</v>
      </c>
    </row>
    <row r="29" spans="1:12" s="40" customFormat="1" ht="30" x14ac:dyDescent="0.2">
      <c r="A29" s="38" t="s">
        <v>48</v>
      </c>
      <c r="B29" s="26" t="s">
        <v>49</v>
      </c>
      <c r="C29" s="26">
        <f>F29*12</f>
        <v>0</v>
      </c>
      <c r="D29" s="28">
        <f>G29*I29</f>
        <v>88.32</v>
      </c>
      <c r="E29" s="44"/>
      <c r="F29" s="45"/>
      <c r="G29" s="29">
        <f>H29*12</f>
        <v>0.6</v>
      </c>
      <c r="H29" s="30">
        <v>0.05</v>
      </c>
      <c r="I29" s="15">
        <v>147.19999999999999</v>
      </c>
      <c r="J29" s="15">
        <v>1.07</v>
      </c>
      <c r="K29" s="16">
        <v>0.03</v>
      </c>
      <c r="L29" s="40">
        <v>6719.6</v>
      </c>
    </row>
    <row r="30" spans="1:12" s="40" customFormat="1" ht="30" x14ac:dyDescent="0.2">
      <c r="A30" s="38" t="s">
        <v>62</v>
      </c>
      <c r="B30" s="26"/>
      <c r="C30" s="27"/>
      <c r="D30" s="29">
        <f>SUM(D31:D42)</f>
        <v>18.43</v>
      </c>
      <c r="E30" s="29"/>
      <c r="F30" s="39"/>
      <c r="G30" s="29">
        <f>D30/I30</f>
        <v>0.13</v>
      </c>
      <c r="H30" s="30">
        <f>G30/12</f>
        <v>0.01</v>
      </c>
      <c r="I30" s="15">
        <v>147.19999999999999</v>
      </c>
      <c r="J30" s="15">
        <v>1.07</v>
      </c>
      <c r="K30" s="16">
        <v>0.05</v>
      </c>
      <c r="L30" s="40">
        <v>6719.6</v>
      </c>
    </row>
    <row r="31" spans="1:12" s="23" customFormat="1" ht="15" hidden="1" x14ac:dyDescent="0.2">
      <c r="A31" s="46" t="s">
        <v>63</v>
      </c>
      <c r="B31" s="47" t="s">
        <v>64</v>
      </c>
      <c r="C31" s="47"/>
      <c r="D31" s="48">
        <f t="shared" ref="D31:D41" si="5">G31*I31</f>
        <v>0</v>
      </c>
      <c r="E31" s="49"/>
      <c r="F31" s="50"/>
      <c r="G31" s="49">
        <f t="shared" ref="G31:G41" si="6">H31*12</f>
        <v>0</v>
      </c>
      <c r="H31" s="50">
        <v>0</v>
      </c>
      <c r="I31" s="15">
        <v>147.19999999999999</v>
      </c>
      <c r="J31" s="15">
        <v>1.07</v>
      </c>
      <c r="K31" s="16">
        <v>0</v>
      </c>
    </row>
    <row r="32" spans="1:12" s="23" customFormat="1" ht="25.5" hidden="1" x14ac:dyDescent="0.2">
      <c r="A32" s="46" t="s">
        <v>65</v>
      </c>
      <c r="B32" s="47" t="s">
        <v>66</v>
      </c>
      <c r="C32" s="47"/>
      <c r="D32" s="48">
        <f t="shared" si="5"/>
        <v>0</v>
      </c>
      <c r="E32" s="49"/>
      <c r="F32" s="50"/>
      <c r="G32" s="49">
        <f t="shared" si="6"/>
        <v>0</v>
      </c>
      <c r="H32" s="50">
        <v>0</v>
      </c>
      <c r="I32" s="15">
        <v>147.19999999999999</v>
      </c>
      <c r="J32" s="15">
        <v>1.07</v>
      </c>
      <c r="K32" s="16">
        <v>0</v>
      </c>
    </row>
    <row r="33" spans="1:12" s="23" customFormat="1" ht="15" hidden="1" x14ac:dyDescent="0.2">
      <c r="A33" s="46" t="s">
        <v>67</v>
      </c>
      <c r="B33" s="47" t="s">
        <v>68</v>
      </c>
      <c r="C33" s="47"/>
      <c r="D33" s="48">
        <f t="shared" si="5"/>
        <v>0</v>
      </c>
      <c r="E33" s="49"/>
      <c r="F33" s="50"/>
      <c r="G33" s="49">
        <f t="shared" si="6"/>
        <v>0</v>
      </c>
      <c r="H33" s="50">
        <v>0</v>
      </c>
      <c r="I33" s="15">
        <v>147.19999999999999</v>
      </c>
      <c r="J33" s="15">
        <v>1.07</v>
      </c>
      <c r="K33" s="16">
        <v>0</v>
      </c>
    </row>
    <row r="34" spans="1:12" s="23" customFormat="1" ht="25.5" hidden="1" x14ac:dyDescent="0.2">
      <c r="A34" s="46" t="s">
        <v>69</v>
      </c>
      <c r="B34" s="47" t="s">
        <v>70</v>
      </c>
      <c r="C34" s="47"/>
      <c r="D34" s="48">
        <f t="shared" si="5"/>
        <v>0</v>
      </c>
      <c r="E34" s="49"/>
      <c r="F34" s="50"/>
      <c r="G34" s="49">
        <f t="shared" si="6"/>
        <v>0</v>
      </c>
      <c r="H34" s="50">
        <v>0</v>
      </c>
      <c r="I34" s="15">
        <v>147.19999999999999</v>
      </c>
      <c r="J34" s="15">
        <v>1.07</v>
      </c>
      <c r="K34" s="16">
        <v>0</v>
      </c>
    </row>
    <row r="35" spans="1:12" s="23" customFormat="1" ht="15" hidden="1" x14ac:dyDescent="0.2">
      <c r="A35" s="46" t="s">
        <v>71</v>
      </c>
      <c r="B35" s="47" t="s">
        <v>72</v>
      </c>
      <c r="C35" s="47"/>
      <c r="D35" s="48">
        <f t="shared" si="5"/>
        <v>0</v>
      </c>
      <c r="E35" s="49"/>
      <c r="F35" s="50"/>
      <c r="G35" s="49">
        <f t="shared" si="6"/>
        <v>0</v>
      </c>
      <c r="H35" s="50">
        <v>0</v>
      </c>
      <c r="I35" s="15">
        <v>147.19999999999999</v>
      </c>
      <c r="J35" s="15">
        <v>1.07</v>
      </c>
      <c r="K35" s="16">
        <v>0</v>
      </c>
    </row>
    <row r="36" spans="1:12" s="23" customFormat="1" ht="15" hidden="1" x14ac:dyDescent="0.2">
      <c r="A36" s="46" t="s">
        <v>73</v>
      </c>
      <c r="B36" s="47" t="s">
        <v>68</v>
      </c>
      <c r="C36" s="47"/>
      <c r="D36" s="48">
        <f t="shared" si="5"/>
        <v>0</v>
      </c>
      <c r="E36" s="49"/>
      <c r="F36" s="50"/>
      <c r="G36" s="49">
        <f t="shared" si="6"/>
        <v>0</v>
      </c>
      <c r="H36" s="50">
        <v>0</v>
      </c>
      <c r="I36" s="15">
        <v>147.19999999999999</v>
      </c>
      <c r="J36" s="15">
        <v>1.07</v>
      </c>
      <c r="K36" s="16">
        <v>0</v>
      </c>
    </row>
    <row r="37" spans="1:12" s="23" customFormat="1" ht="15" hidden="1" x14ac:dyDescent="0.2">
      <c r="A37" s="46" t="s">
        <v>74</v>
      </c>
      <c r="B37" s="47" t="s">
        <v>52</v>
      </c>
      <c r="C37" s="47"/>
      <c r="D37" s="48">
        <f t="shared" si="5"/>
        <v>0</v>
      </c>
      <c r="E37" s="49"/>
      <c r="F37" s="50"/>
      <c r="G37" s="49">
        <f t="shared" si="6"/>
        <v>0</v>
      </c>
      <c r="H37" s="50">
        <v>0</v>
      </c>
      <c r="I37" s="15">
        <v>147.19999999999999</v>
      </c>
      <c r="J37" s="15">
        <v>1.07</v>
      </c>
      <c r="K37" s="16">
        <v>0</v>
      </c>
    </row>
    <row r="38" spans="1:12" s="23" customFormat="1" ht="25.5" hidden="1" x14ac:dyDescent="0.2">
      <c r="A38" s="46" t="s">
        <v>75</v>
      </c>
      <c r="B38" s="47" t="s">
        <v>52</v>
      </c>
      <c r="C38" s="47"/>
      <c r="D38" s="48">
        <f t="shared" si="5"/>
        <v>0</v>
      </c>
      <c r="E38" s="49"/>
      <c r="F38" s="50"/>
      <c r="G38" s="49">
        <f t="shared" si="6"/>
        <v>0</v>
      </c>
      <c r="H38" s="50">
        <v>0</v>
      </c>
      <c r="I38" s="15">
        <v>147.19999999999999</v>
      </c>
      <c r="J38" s="15">
        <v>1.07</v>
      </c>
      <c r="K38" s="16">
        <v>0</v>
      </c>
    </row>
    <row r="39" spans="1:12" s="114" customFormat="1" ht="15.75" thickBot="1" x14ac:dyDescent="0.25">
      <c r="A39" s="75" t="s">
        <v>135</v>
      </c>
      <c r="B39" s="112" t="s">
        <v>52</v>
      </c>
      <c r="C39" s="112"/>
      <c r="D39" s="148">
        <f>841.53*I39/L39</f>
        <v>18.43</v>
      </c>
      <c r="E39" s="112"/>
      <c r="F39" s="113"/>
      <c r="G39" s="112"/>
      <c r="H39" s="113"/>
      <c r="I39" s="15">
        <v>147.19999999999999</v>
      </c>
      <c r="J39" s="15">
        <v>1.07</v>
      </c>
      <c r="K39" s="16">
        <v>0.03</v>
      </c>
      <c r="L39" s="23">
        <v>6719.6</v>
      </c>
    </row>
    <row r="40" spans="1:12" s="23" customFormat="1" ht="15.75" hidden="1" thickBot="1" x14ac:dyDescent="0.25">
      <c r="A40" s="46" t="s">
        <v>76</v>
      </c>
      <c r="B40" s="47" t="s">
        <v>11</v>
      </c>
      <c r="C40" s="47"/>
      <c r="D40" s="48">
        <f t="shared" si="5"/>
        <v>0</v>
      </c>
      <c r="E40" s="49"/>
      <c r="F40" s="50"/>
      <c r="G40" s="49">
        <f t="shared" si="6"/>
        <v>0</v>
      </c>
      <c r="H40" s="50">
        <v>0</v>
      </c>
      <c r="I40" s="15">
        <v>147.19999999999999</v>
      </c>
      <c r="J40" s="15">
        <v>1.07</v>
      </c>
      <c r="K40" s="16">
        <v>0</v>
      </c>
      <c r="L40" s="23">
        <v>6719.6</v>
      </c>
    </row>
    <row r="41" spans="1:12" s="23" customFormat="1" ht="15.75" hidden="1" thickBot="1" x14ac:dyDescent="0.25">
      <c r="A41" s="46" t="s">
        <v>77</v>
      </c>
      <c r="B41" s="47" t="s">
        <v>11</v>
      </c>
      <c r="C41" s="51"/>
      <c r="D41" s="48">
        <f t="shared" si="5"/>
        <v>0</v>
      </c>
      <c r="E41" s="52"/>
      <c r="F41" s="50"/>
      <c r="G41" s="49">
        <f t="shared" si="6"/>
        <v>0</v>
      </c>
      <c r="H41" s="50">
        <v>0</v>
      </c>
      <c r="I41" s="15">
        <v>147.19999999999999</v>
      </c>
      <c r="J41" s="15">
        <v>1.07</v>
      </c>
      <c r="K41" s="16">
        <v>0</v>
      </c>
      <c r="L41" s="23">
        <v>6719.6</v>
      </c>
    </row>
    <row r="42" spans="1:12" s="23" customFormat="1" ht="15.75" hidden="1" thickBot="1" x14ac:dyDescent="0.25">
      <c r="A42" s="46"/>
      <c r="B42" s="47"/>
      <c r="C42" s="47"/>
      <c r="D42" s="48"/>
      <c r="E42" s="49"/>
      <c r="F42" s="50"/>
      <c r="G42" s="49"/>
      <c r="H42" s="50"/>
      <c r="I42" s="15">
        <v>147.19999999999999</v>
      </c>
      <c r="J42" s="15"/>
      <c r="K42" s="16"/>
      <c r="L42" s="23">
        <v>6719.6</v>
      </c>
    </row>
    <row r="43" spans="1:12" s="23" customFormat="1" ht="15.75" hidden="1" thickBot="1" x14ac:dyDescent="0.25">
      <c r="A43" s="46"/>
      <c r="B43" s="47"/>
      <c r="C43" s="47"/>
      <c r="D43" s="48"/>
      <c r="E43" s="49"/>
      <c r="F43" s="50"/>
      <c r="G43" s="49"/>
      <c r="H43" s="50"/>
      <c r="I43" s="15">
        <v>147.19999999999999</v>
      </c>
      <c r="J43" s="15"/>
      <c r="K43" s="16"/>
    </row>
    <row r="44" spans="1:12" s="90" customFormat="1" ht="15.75" hidden="1" thickBot="1" x14ac:dyDescent="0.25">
      <c r="A44" s="83" t="s">
        <v>79</v>
      </c>
      <c r="B44" s="84" t="s">
        <v>11</v>
      </c>
      <c r="C44" s="84"/>
      <c r="D44" s="85">
        <f>G44*I44</f>
        <v>0</v>
      </c>
      <c r="E44" s="86"/>
      <c r="F44" s="87"/>
      <c r="G44" s="86">
        <f>H44*12</f>
        <v>0</v>
      </c>
      <c r="H44" s="87">
        <v>0</v>
      </c>
      <c r="I44" s="15">
        <v>147.19999999999999</v>
      </c>
      <c r="J44" s="88">
        <v>1.07</v>
      </c>
      <c r="K44" s="89">
        <v>0</v>
      </c>
    </row>
    <row r="45" spans="1:12" s="90" customFormat="1" ht="26.25" hidden="1" thickBot="1" x14ac:dyDescent="0.25">
      <c r="A45" s="83" t="s">
        <v>80</v>
      </c>
      <c r="B45" s="84" t="s">
        <v>26</v>
      </c>
      <c r="C45" s="84"/>
      <c r="D45" s="91"/>
      <c r="E45" s="86"/>
      <c r="F45" s="87"/>
      <c r="G45" s="92"/>
      <c r="H45" s="106"/>
      <c r="I45" s="15">
        <v>147.19999999999999</v>
      </c>
      <c r="J45" s="88"/>
      <c r="K45" s="89"/>
    </row>
    <row r="46" spans="1:12" s="15" customFormat="1" ht="15.75" thickBot="1" x14ac:dyDescent="0.35">
      <c r="A46" s="56" t="s">
        <v>105</v>
      </c>
      <c r="B46" s="13"/>
      <c r="C46" s="13">
        <f>F46*12</f>
        <v>0</v>
      </c>
      <c r="D46" s="99">
        <f>D16+D24+D25+D26+D27+D28+D29+D30</f>
        <v>11236.22</v>
      </c>
      <c r="E46" s="99">
        <f>E16+E24+E25+E26+E27+E28+E29+E30</f>
        <v>75.599999999999994</v>
      </c>
      <c r="F46" s="99">
        <f>F16+F24+F25+F26+F27+F28+F29+F30</f>
        <v>0</v>
      </c>
      <c r="G46" s="99">
        <f>G16+G24+G25+G26+G27+G28+G29+G30</f>
        <v>76.34</v>
      </c>
      <c r="H46" s="99">
        <f>H16+H24+H25+H26+H27+H28+H29+H30</f>
        <v>6.36</v>
      </c>
      <c r="I46" s="15">
        <v>147.19999999999999</v>
      </c>
      <c r="K46" s="16"/>
    </row>
    <row r="47" spans="1:12" s="62" customFormat="1" ht="20.25" hidden="1" thickBot="1" x14ac:dyDescent="0.25">
      <c r="A47" s="57" t="s">
        <v>106</v>
      </c>
      <c r="B47" s="58" t="s">
        <v>19</v>
      </c>
      <c r="C47" s="58" t="s">
        <v>107</v>
      </c>
      <c r="D47" s="59"/>
      <c r="E47" s="60" t="s">
        <v>107</v>
      </c>
      <c r="F47" s="61"/>
      <c r="G47" s="60" t="s">
        <v>107</v>
      </c>
      <c r="H47" s="61"/>
      <c r="K47" s="63"/>
    </row>
    <row r="48" spans="1:12" s="65" customFormat="1" x14ac:dyDescent="0.2">
      <c r="A48" s="64"/>
      <c r="D48" s="66"/>
      <c r="E48" s="66"/>
      <c r="F48" s="66"/>
      <c r="G48" s="66"/>
      <c r="H48" s="66"/>
      <c r="K48" s="67"/>
    </row>
    <row r="49" spans="1:11" s="72" customFormat="1" ht="18.75" x14ac:dyDescent="0.4">
      <c r="A49" s="68"/>
      <c r="B49" s="69"/>
      <c r="C49" s="70"/>
      <c r="D49" s="71"/>
      <c r="E49" s="71"/>
      <c r="F49" s="71"/>
      <c r="G49" s="71"/>
      <c r="H49" s="71"/>
      <c r="K49" s="73"/>
    </row>
    <row r="50" spans="1:11" s="72" customFormat="1" ht="18.75" hidden="1" x14ac:dyDescent="0.4">
      <c r="A50" s="68"/>
      <c r="B50" s="69"/>
      <c r="C50" s="70"/>
      <c r="D50" s="71"/>
      <c r="E50" s="71"/>
      <c r="F50" s="71"/>
      <c r="G50" s="71"/>
      <c r="H50" s="71"/>
      <c r="K50" s="73"/>
    </row>
    <row r="51" spans="1:11" s="72" customFormat="1" ht="18.75" hidden="1" x14ac:dyDescent="0.4">
      <c r="A51" s="68"/>
      <c r="B51" s="69"/>
      <c r="C51" s="70"/>
      <c r="D51" s="71"/>
      <c r="E51" s="71"/>
      <c r="F51" s="71"/>
      <c r="G51" s="71"/>
      <c r="H51" s="71"/>
      <c r="K51" s="73"/>
    </row>
    <row r="52" spans="1:11" s="72" customFormat="1" ht="18.75" x14ac:dyDescent="0.4">
      <c r="A52" s="68"/>
      <c r="B52" s="69"/>
      <c r="C52" s="70"/>
      <c r="D52" s="71"/>
      <c r="E52" s="71"/>
      <c r="F52" s="71"/>
      <c r="G52" s="71"/>
      <c r="H52" s="71"/>
      <c r="K52" s="73"/>
    </row>
    <row r="53" spans="1:11" s="15" customFormat="1" ht="30" x14ac:dyDescent="0.2">
      <c r="A53" s="153" t="s">
        <v>108</v>
      </c>
      <c r="B53" s="26"/>
      <c r="C53" s="26" t="e">
        <f>F53*12</f>
        <v>#REF!</v>
      </c>
      <c r="D53" s="42">
        <v>0</v>
      </c>
      <c r="E53" s="42" t="e">
        <f>#REF!+#REF!+#REF!+#REF!+#REF!+#REF!+#REF!+#REF!+#REF!+#REF!+#REF!+#REF!+#REF!+#REF!+#REF!+#REF!</f>
        <v>#REF!</v>
      </c>
      <c r="F53" s="42" t="e">
        <f>#REF!+#REF!+#REF!+#REF!+#REF!+#REF!+#REF!+#REF!+#REF!+#REF!+#REF!+#REF!+#REF!+#REF!+#REF!+#REF!</f>
        <v>#REF!</v>
      </c>
      <c r="G53" s="42">
        <v>0</v>
      </c>
      <c r="H53" s="42">
        <v>0</v>
      </c>
      <c r="I53" s="15">
        <v>125.5</v>
      </c>
      <c r="K53" s="16"/>
    </row>
    <row r="54" spans="1:11" s="23" customFormat="1" ht="15" hidden="1" x14ac:dyDescent="0.2">
      <c r="A54" s="120"/>
      <c r="B54" s="52"/>
      <c r="C54" s="51"/>
      <c r="D54" s="96"/>
      <c r="E54" s="52"/>
      <c r="F54" s="97"/>
      <c r="G54" s="52"/>
      <c r="H54" s="52"/>
      <c r="I54" s="15"/>
      <c r="J54" s="15"/>
      <c r="K54" s="16"/>
    </row>
    <row r="55" spans="1:11" s="23" customFormat="1" ht="15" hidden="1" x14ac:dyDescent="0.2">
      <c r="A55" s="46"/>
      <c r="B55" s="47"/>
      <c r="C55" s="47"/>
      <c r="D55" s="77"/>
      <c r="E55" s="47"/>
      <c r="F55" s="78"/>
      <c r="G55" s="47"/>
      <c r="H55" s="47"/>
      <c r="I55" s="15">
        <v>6083.3</v>
      </c>
      <c r="J55" s="15"/>
      <c r="K55" s="16"/>
    </row>
    <row r="56" spans="1:11" s="23" customFormat="1" ht="15" hidden="1" x14ac:dyDescent="0.2">
      <c r="A56" s="46"/>
      <c r="B56" s="47"/>
      <c r="C56" s="47"/>
      <c r="D56" s="77"/>
      <c r="E56" s="47"/>
      <c r="F56" s="78"/>
      <c r="G56" s="47"/>
      <c r="H56" s="47"/>
      <c r="I56" s="15">
        <v>6083.3</v>
      </c>
      <c r="J56" s="15"/>
      <c r="K56" s="16"/>
    </row>
    <row r="57" spans="1:11" s="23" customFormat="1" ht="15" hidden="1" x14ac:dyDescent="0.2">
      <c r="A57" s="46"/>
      <c r="B57" s="47"/>
      <c r="C57" s="47"/>
      <c r="D57" s="77"/>
      <c r="E57" s="47"/>
      <c r="F57" s="78"/>
      <c r="G57" s="47"/>
      <c r="H57" s="47"/>
      <c r="I57" s="15">
        <v>6083.3</v>
      </c>
      <c r="J57" s="15"/>
      <c r="K57" s="16"/>
    </row>
    <row r="58" spans="1:11" s="23" customFormat="1" ht="15" hidden="1" x14ac:dyDescent="0.2">
      <c r="A58" s="46"/>
      <c r="B58" s="47"/>
      <c r="C58" s="47"/>
      <c r="D58" s="77"/>
      <c r="E58" s="47"/>
      <c r="F58" s="78"/>
      <c r="G58" s="47"/>
      <c r="H58" s="47"/>
      <c r="I58" s="15">
        <v>6083.3</v>
      </c>
      <c r="J58" s="15"/>
      <c r="K58" s="16"/>
    </row>
    <row r="59" spans="1:11" s="23" customFormat="1" ht="15" hidden="1" x14ac:dyDescent="0.2">
      <c r="A59" s="46"/>
      <c r="B59" s="47"/>
      <c r="C59" s="47"/>
      <c r="D59" s="77"/>
      <c r="E59" s="47"/>
      <c r="F59" s="78"/>
      <c r="G59" s="47"/>
      <c r="H59" s="47"/>
      <c r="I59" s="15">
        <v>6083.3</v>
      </c>
      <c r="J59" s="15"/>
      <c r="K59" s="16"/>
    </row>
    <row r="60" spans="1:11" s="23" customFormat="1" ht="15" hidden="1" x14ac:dyDescent="0.2">
      <c r="A60" s="46"/>
      <c r="B60" s="47"/>
      <c r="C60" s="47"/>
      <c r="D60" s="77"/>
      <c r="E60" s="47"/>
      <c r="F60" s="78"/>
      <c r="G60" s="47"/>
      <c r="H60" s="47"/>
      <c r="I60" s="15">
        <v>6083.3</v>
      </c>
      <c r="J60" s="15"/>
      <c r="K60" s="16"/>
    </row>
    <row r="61" spans="1:11" s="23" customFormat="1" ht="15" hidden="1" x14ac:dyDescent="0.2">
      <c r="A61" s="46"/>
      <c r="B61" s="47"/>
      <c r="C61" s="47"/>
      <c r="D61" s="77"/>
      <c r="E61" s="47"/>
      <c r="F61" s="78"/>
      <c r="G61" s="47"/>
      <c r="H61" s="47"/>
      <c r="I61" s="15">
        <v>6083.3</v>
      </c>
      <c r="J61" s="15"/>
      <c r="K61" s="16"/>
    </row>
    <row r="62" spans="1:11" s="23" customFormat="1" ht="15" hidden="1" x14ac:dyDescent="0.2">
      <c r="A62" s="46"/>
      <c r="B62" s="47"/>
      <c r="C62" s="47"/>
      <c r="D62" s="77"/>
      <c r="E62" s="47"/>
      <c r="F62" s="78"/>
      <c r="G62" s="47"/>
      <c r="H62" s="47"/>
      <c r="I62" s="15">
        <v>6083.3</v>
      </c>
      <c r="J62" s="15"/>
      <c r="K62" s="16"/>
    </row>
    <row r="63" spans="1:11" s="72" customFormat="1" ht="18.75" x14ac:dyDescent="0.4">
      <c r="A63" s="68"/>
      <c r="B63" s="69"/>
      <c r="C63" s="70"/>
      <c r="D63" s="70"/>
      <c r="E63" s="70"/>
      <c r="F63" s="70"/>
      <c r="G63" s="70"/>
      <c r="H63" s="70"/>
      <c r="K63" s="73"/>
    </row>
    <row r="64" spans="1:11" s="72" customFormat="1" ht="18.75" x14ac:dyDescent="0.4">
      <c r="A64" s="68"/>
      <c r="B64" s="69"/>
      <c r="C64" s="70"/>
      <c r="D64" s="70"/>
      <c r="E64" s="70"/>
      <c r="F64" s="70"/>
      <c r="G64" s="70"/>
      <c r="H64" s="70"/>
      <c r="K64" s="73"/>
    </row>
    <row r="65" spans="1:11" s="72" customFormat="1" ht="19.5" thickBot="1" x14ac:dyDescent="0.45">
      <c r="A65" s="68"/>
      <c r="B65" s="69"/>
      <c r="C65" s="70"/>
      <c r="D65" s="70"/>
      <c r="E65" s="70"/>
      <c r="F65" s="70"/>
      <c r="G65" s="70"/>
      <c r="H65" s="70"/>
      <c r="K65" s="73"/>
    </row>
    <row r="66" spans="1:11" s="72" customFormat="1" ht="19.5" thickBot="1" x14ac:dyDescent="0.45">
      <c r="A66" s="56" t="s">
        <v>111</v>
      </c>
      <c r="B66" s="79"/>
      <c r="C66" s="80"/>
      <c r="D66" s="80">
        <f>D46+D53</f>
        <v>11236.22</v>
      </c>
      <c r="E66" s="80" t="e">
        <f>E46+E53</f>
        <v>#REF!</v>
      </c>
      <c r="F66" s="80" t="e">
        <f>F46+F53</f>
        <v>#REF!</v>
      </c>
      <c r="G66" s="80">
        <f>G46+G53</f>
        <v>76.34</v>
      </c>
      <c r="H66" s="80">
        <f>H46+H53</f>
        <v>6.36</v>
      </c>
      <c r="K66" s="73"/>
    </row>
    <row r="67" spans="1:11" s="72" customFormat="1" ht="18.75" x14ac:dyDescent="0.4">
      <c r="A67" s="68"/>
      <c r="B67" s="69"/>
      <c r="C67" s="70"/>
      <c r="D67" s="70"/>
      <c r="E67" s="70"/>
      <c r="F67" s="70"/>
      <c r="G67" s="70"/>
      <c r="H67" s="70"/>
      <c r="K67" s="73"/>
    </row>
    <row r="68" spans="1:11" s="72" customFormat="1" ht="18.75" x14ac:dyDescent="0.4">
      <c r="A68" s="68"/>
      <c r="B68" s="69"/>
      <c r="C68" s="70"/>
      <c r="D68" s="70"/>
      <c r="E68" s="70"/>
      <c r="F68" s="70"/>
      <c r="G68" s="70"/>
      <c r="H68" s="70"/>
      <c r="K68" s="73"/>
    </row>
    <row r="69" spans="1:11" s="62" customFormat="1" ht="19.5" x14ac:dyDescent="0.2">
      <c r="A69" s="81"/>
      <c r="B69" s="82"/>
      <c r="C69" s="82"/>
      <c r="D69" s="82"/>
      <c r="E69" s="82"/>
      <c r="F69" s="82"/>
      <c r="G69" s="82"/>
      <c r="H69" s="82"/>
      <c r="K69" s="63"/>
    </row>
    <row r="70" spans="1:11" s="65" customFormat="1" ht="14.25" x14ac:dyDescent="0.2">
      <c r="A70" s="154" t="s">
        <v>112</v>
      </c>
      <c r="B70" s="154"/>
      <c r="C70" s="154"/>
      <c r="D70" s="154"/>
      <c r="E70" s="154"/>
      <c r="F70" s="154"/>
      <c r="K70" s="67"/>
    </row>
    <row r="71" spans="1:11" s="65" customFormat="1" x14ac:dyDescent="0.2">
      <c r="K71" s="67"/>
    </row>
    <row r="72" spans="1:11" s="65" customFormat="1" x14ac:dyDescent="0.2">
      <c r="A72" s="64" t="s">
        <v>113</v>
      </c>
      <c r="K72" s="67"/>
    </row>
    <row r="73" spans="1:11" s="65" customFormat="1" x14ac:dyDescent="0.2">
      <c r="K73" s="67"/>
    </row>
    <row r="74" spans="1:11" s="65" customFormat="1" x14ac:dyDescent="0.2">
      <c r="K74" s="67"/>
    </row>
    <row r="75" spans="1:11" s="65" customFormat="1" x14ac:dyDescent="0.2">
      <c r="K75" s="67"/>
    </row>
    <row r="76" spans="1:11" s="65" customFormat="1" x14ac:dyDescent="0.2">
      <c r="K76" s="67"/>
    </row>
    <row r="77" spans="1:11" s="65" customFormat="1" x14ac:dyDescent="0.2">
      <c r="K77" s="67"/>
    </row>
    <row r="78" spans="1:11" s="65" customFormat="1" x14ac:dyDescent="0.2">
      <c r="K78" s="67"/>
    </row>
    <row r="79" spans="1:11" s="65" customFormat="1" x14ac:dyDescent="0.2">
      <c r="K79" s="67"/>
    </row>
    <row r="80" spans="1:11" s="65" customFormat="1" x14ac:dyDescent="0.2">
      <c r="K80" s="67"/>
    </row>
    <row r="81" spans="11:11" s="65" customFormat="1" x14ac:dyDescent="0.2">
      <c r="K81" s="67"/>
    </row>
    <row r="82" spans="11:11" s="65" customFormat="1" x14ac:dyDescent="0.2">
      <c r="K82" s="67"/>
    </row>
    <row r="83" spans="11:11" s="65" customFormat="1" x14ac:dyDescent="0.2">
      <c r="K83" s="67"/>
    </row>
    <row r="84" spans="11:11" s="65" customFormat="1" x14ac:dyDescent="0.2">
      <c r="K84" s="67"/>
    </row>
    <row r="85" spans="11:11" s="65" customFormat="1" x14ac:dyDescent="0.2">
      <c r="K85" s="67"/>
    </row>
    <row r="86" spans="11:11" s="65" customFormat="1" x14ac:dyDescent="0.2">
      <c r="K86" s="67"/>
    </row>
    <row r="87" spans="11:11" s="65" customFormat="1" x14ac:dyDescent="0.2">
      <c r="K87" s="67"/>
    </row>
    <row r="88" spans="11:11" s="65" customFormat="1" x14ac:dyDescent="0.2">
      <c r="K88" s="67"/>
    </row>
    <row r="89" spans="11:11" s="65" customFormat="1" x14ac:dyDescent="0.2">
      <c r="K89" s="67"/>
    </row>
    <row r="90" spans="11:11" s="65" customFormat="1" x14ac:dyDescent="0.2">
      <c r="K90" s="67"/>
    </row>
  </sheetData>
  <mergeCells count="14">
    <mergeCell ref="A6:H6"/>
    <mergeCell ref="A1:H1"/>
    <mergeCell ref="B2:H2"/>
    <mergeCell ref="B3:H3"/>
    <mergeCell ref="B4:H4"/>
    <mergeCell ref="A5:H5"/>
    <mergeCell ref="A15:H15"/>
    <mergeCell ref="A70:F70"/>
    <mergeCell ref="A7:H7"/>
    <mergeCell ref="A8:H8"/>
    <mergeCell ref="A9:H9"/>
    <mergeCell ref="A10:H10"/>
    <mergeCell ref="A11:H11"/>
    <mergeCell ref="A12:H12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проект 1</vt:lpstr>
      <vt:lpstr>по заявлению</vt:lpstr>
      <vt:lpstr>население</vt:lpstr>
      <vt:lpstr>по голосованию</vt:lpstr>
      <vt:lpstr>прокуратура</vt:lpstr>
      <vt:lpstr>суд</vt:lpstr>
      <vt:lpstr>Мэделит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2015-10-20T13:34:04Z</cp:lastPrinted>
  <dcterms:created xsi:type="dcterms:W3CDTF">2013-06-18T06:20:26Z</dcterms:created>
  <dcterms:modified xsi:type="dcterms:W3CDTF">2015-11-19T11:35:55Z</dcterms:modified>
</cp:coreProperties>
</file>