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1"/>
  </bookViews>
  <sheets>
    <sheet name="по голосованию" sheetId="1" r:id="rId1"/>
    <sheet name="ЛС" sheetId="2" r:id="rId2"/>
    <sheet name="Рос" sheetId="3" r:id="rId3"/>
  </sheets>
  <definedNames>
    <definedName name="_xlnm.Print_Area" localSheetId="0">'по голосованию'!$A$1:$H$122</definedName>
  </definedNames>
  <calcPr fullCalcOnLoad="1" fullPrecision="0"/>
</workbook>
</file>

<file path=xl/sharedStrings.xml><?xml version="1.0" encoding="utf-8"?>
<sst xmlns="http://schemas.openxmlformats.org/spreadsheetml/2006/main" count="390" uniqueCount="267">
  <si>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</si>
  <si>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</si>
  <si>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</si>
  <si>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</si>
  <si>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</si>
  <si>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</si>
  <si>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</si>
  <si>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</si>
  <si>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</si>
  <si>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</si>
  <si>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</si>
  <si>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</si>
  <si>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</si>
  <si>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</si>
  <si>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</si>
  <si>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</si>
  <si>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</si>
  <si>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</si>
  <si>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</si>
  <si>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</si>
  <si>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</si>
  <si>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</si>
  <si>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</si>
  <si>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</si>
  <si>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</si>
  <si>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</si>
  <si>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</si>
  <si>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</si>
  <si>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</si>
  <si>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</si>
  <si>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</si>
  <si>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</si>
  <si>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</si>
  <si>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</si>
  <si>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</si>
  <si>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</si>
  <si>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</si>
  <si>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</si>
  <si>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</si>
  <si>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</si>
  <si>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</si>
  <si>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</si>
  <si>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</si>
  <si>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</si>
  <si>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</si>
  <si>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</si>
  <si>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</si>
  <si>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</si>
  <si>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</si>
  <si>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</si>
  <si>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</si>
  <si>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</si>
  <si>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</si>
  <si>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</si>
  <si>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</si>
  <si>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</si>
  <si>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</si>
  <si>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</si>
  <si>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</si>
  <si>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</si>
  <si>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</si>
  <si>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</si>
  <si>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</si>
  <si>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</si>
  <si>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</si>
  <si>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</si>
  <si>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</si>
  <si>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</si>
  <si>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</si>
  <si>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</si>
  <si>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</si>
  <si>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</si>
  <si>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</si>
  <si>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</si>
  <si>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</si>
  <si>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</si>
  <si>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</si>
  <si>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</si>
  <si>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</si>
  <si>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</si>
  <si>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</si>
  <si>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</si>
  <si>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</si>
  <si>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</si>
  <si>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</si>
  <si>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</si>
  <si>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</si>
  <si>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</si>
  <si>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</si>
  <si>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</si>
  <si>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</si>
  <si>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</si>
  <si>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</si>
  <si>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</si>
  <si>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</si>
  <si>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</si>
  <si>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</si>
  <si>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</si>
  <si>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</si>
  <si>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</si>
  <si>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</si>
  <si>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</si>
  <si>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</si>
  <si>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</si>
  <si>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Поверка общедомовых приборов учета теплоэнергии</t>
  </si>
  <si>
    <t>2-3 раза</t>
  </si>
  <si>
    <t>Перечень работ и услуг по содержанию и ремонту общего имущества в многоквартирном доме</t>
  </si>
  <si>
    <t>1 раз в 4 месяца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</si>
  <si>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</si>
  <si>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</si>
  <si>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</si>
  <si>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</si>
  <si>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</si>
  <si>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</si>
  <si>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</si>
  <si>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</si>
  <si>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</si>
  <si>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</si>
  <si>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</si>
  <si>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</si>
  <si>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</si>
  <si>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</si>
  <si>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</si>
  <si>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замена трансформатора тока</t>
  </si>
  <si>
    <t>восстановление водостоков ( мелкий ремонт после очистки от снега и льда )</t>
  </si>
  <si>
    <t>по адресу: ул.Ленинского Комсомола, д.59 (Sобщ.=6435,7 м2;  Sзем.уч.=2840,59 м2)</t>
  </si>
  <si>
    <t>договорная и претензионно-исковая работа,взыскание задолженности по ЖКУ</t>
  </si>
  <si>
    <t>погрузка мусора на автотранспорт вручную</t>
  </si>
  <si>
    <t>посыпка территории песко - соляной смесью</t>
  </si>
  <si>
    <t>Санобработка  мусорокамер (согласно СанПиН 2.1.2.2645-10 утвержденного Постановлением Главного госуд.сан.врача от 10.06.2010 г. № 64)</t>
  </si>
  <si>
    <t>ревизия задвижек отопления (д.80мм- 3шт.)</t>
  </si>
  <si>
    <t>монтаж установки с целью защиты бойлера от закипания</t>
  </si>
  <si>
    <t>обслуживание насосов горячего водоснабжения</t>
  </si>
  <si>
    <t>восстановление подъездного освещения</t>
  </si>
  <si>
    <t>ремонт стеновых панельных швов</t>
  </si>
  <si>
    <t>смена запорной арматуры (отопление)</t>
  </si>
  <si>
    <t>ремонт изоляции трубопроводов</t>
  </si>
  <si>
    <t>ремонт системы водоотведения</t>
  </si>
  <si>
    <t>ремонт системы электроснабжения</t>
  </si>
  <si>
    <t>Предлагаемый перечень работ по текущему ремонту                                       ( на выбор собственников)</t>
  </si>
  <si>
    <t>Ремонт межпанельных швов 50 п.м.</t>
  </si>
  <si>
    <t>ОАО "Газпромтрубинвест"</t>
  </si>
  <si>
    <t>Следственный комитет</t>
  </si>
  <si>
    <t>УФС гос.регистрации, кадастра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</si>
  <si>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</si>
  <si>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</si>
  <si>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</si>
  <si>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</si>
  <si>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</si>
  <si>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ЗАО "Волга-сфат" кв.16</t>
  </si>
  <si>
    <t>Отдел ЗАГС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</si>
  <si>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</si>
  <si>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</si>
  <si>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</si>
  <si>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</si>
  <si>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</si>
  <si>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</si>
  <si>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</si>
  <si>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</si>
  <si>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</si>
  <si>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</si>
  <si>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</si>
  <si>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</si>
  <si>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</si>
  <si>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</si>
  <si>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</si>
  <si>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</si>
  <si>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</si>
  <si>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</si>
  <si>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</si>
  <si>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1 раз в год (апрель- сентябрь)</t>
  </si>
  <si>
    <t>Поверка общедомовыз приборов учета теплоэнергии (отопление и ГВС)</t>
  </si>
  <si>
    <t>гидравлическое испытание элеваторных узлов и запорной арматуры</t>
  </si>
  <si>
    <t>ревизия задвижек ГВС (д.50мм-1 шт., д.80 мм - 1 шт.)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</si>
  <si>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</si>
  <si>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</si>
  <si>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вентиляции в т.числе:</t>
  </si>
  <si>
    <t>Регламентные работы по содержанию кровли в т.числе:</t>
  </si>
  <si>
    <t>Ремонт кровли 50 м2</t>
  </si>
  <si>
    <t>Ремонт вентшахт и выходов на кровлю -13шт.</t>
  </si>
  <si>
    <t>Уборка мусора с кровли</t>
  </si>
  <si>
    <t>Лицевой счет многоквартирного дома по адресу: ул. Ленинского Комсомола, д. 59 на период с 1 мая 2014 по 30 апреля 2015 года</t>
  </si>
  <si>
    <t>ревизия задвижек ГВС (д.50мм-1шт., д.80мм-1шт.)</t>
  </si>
  <si>
    <t xml:space="preserve">ревизия ШР, ЩЭ </t>
  </si>
  <si>
    <t xml:space="preserve"> 35672,04(по тарифу)</t>
  </si>
  <si>
    <t>53</t>
  </si>
  <si>
    <t>55</t>
  </si>
  <si>
    <t>73</t>
  </si>
  <si>
    <t>ревизия задвижек отопления (д.80мм- 3шт.) факт ф 80 мм- 2 шт.,ф100 мм - 1шт.</t>
  </si>
  <si>
    <t>Ремонт п/сушителя ( кв.54)</t>
  </si>
  <si>
    <t>86</t>
  </si>
  <si>
    <t>Замена шарового крана в мусор.камере ( 2-й подъезд)</t>
  </si>
  <si>
    <t>100</t>
  </si>
  <si>
    <t>Смена задвижек ГВС.ХВС</t>
  </si>
  <si>
    <t>111</t>
  </si>
  <si>
    <t>Ремонт канализационного стояка</t>
  </si>
  <si>
    <t>101</t>
  </si>
  <si>
    <t>Замена шарового крана  на СО ( кв. 88)</t>
  </si>
  <si>
    <t>105</t>
  </si>
  <si>
    <t>Оценка соответствия лифтов( АНО ЦЭС "Техкранэнерго")</t>
  </si>
  <si>
    <t>ЦЭС-2013/1394-8</t>
  </si>
  <si>
    <t>Меж.комитет соцзащиты населения,опеки и попечительства</t>
  </si>
  <si>
    <t>Фонд социальной поддержки</t>
  </si>
  <si>
    <t>Н.Ф.Каюткина</t>
  </si>
  <si>
    <t>Остаток(+) / Долг(-) на 1.05.14г.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</si>
  <si>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</si>
  <si>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</si>
  <si>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</si>
  <si>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Восстановление циркуляции ГВС после ремонтных работ ТПК</t>
  </si>
  <si>
    <t>Поступления от Ростелекома ( 1 точка с июня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</si>
  <si>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</si>
  <si>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</si>
  <si>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</si>
  <si>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</si>
  <si>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</si>
  <si>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5</t>
  </si>
  <si>
    <t>Металический контейнер 0.75 м3(ООО "Металл Сервис"</t>
  </si>
  <si>
    <t>706</t>
  </si>
  <si>
    <t>Урна мусорная ( ИП Лазаре А.В.)</t>
  </si>
  <si>
    <t>тов.нак. 341</t>
  </si>
  <si>
    <t>Удаление воздушной пробки в системе ГВС после ремонтных работ ТПК</t>
  </si>
  <si>
    <t>131</t>
  </si>
  <si>
    <t>Восстановление циркуляции ГВС после опрессовки</t>
  </si>
  <si>
    <t>134</t>
  </si>
  <si>
    <t>Замена вх.вентиля на ХВС ( кв.53(</t>
  </si>
  <si>
    <t>Восстановление циркуляции ГВС после опрессовки ( кв.25)</t>
  </si>
  <si>
    <t>139</t>
  </si>
  <si>
    <t>Замена 2-х кранов на СО ( кв.52)</t>
  </si>
  <si>
    <t>149</t>
  </si>
  <si>
    <t>Ревизия ЩЭ ( кв.87)</t>
  </si>
  <si>
    <t>151</t>
  </si>
  <si>
    <t>155</t>
  </si>
  <si>
    <t>Ключ ( КП)</t>
  </si>
  <si>
    <t>А/о 57</t>
  </si>
  <si>
    <t>Прочистка вент.шахты ( кв.83)</t>
  </si>
  <si>
    <t>160</t>
  </si>
  <si>
    <t>Замена вентеля на ХВС в подвале под кв 37</t>
  </si>
  <si>
    <t>168</t>
  </si>
  <si>
    <t>Ремонт батареи</t>
  </si>
  <si>
    <t>174</t>
  </si>
  <si>
    <t>Замена предохранителя в ШР</t>
  </si>
  <si>
    <t>176</t>
  </si>
  <si>
    <t>Вскрытие фильтра на отоплении, удаление воздушных пробок из системы отопления</t>
  </si>
  <si>
    <t>Ремонт грязевика  ГВС</t>
  </si>
  <si>
    <t>189</t>
  </si>
  <si>
    <t>Ремонт кровли 50 м2 (факт 5 м2)( 3 м2)</t>
  </si>
  <si>
    <t>183</t>
  </si>
  <si>
    <t>Ремонт вентелч на отоплении (кв.47)</t>
  </si>
  <si>
    <t>17</t>
  </si>
  <si>
    <t>Страхование лифта (филиаи ООО"Росгосмстрах")</t>
  </si>
  <si>
    <t>144008040-4431003821</t>
  </si>
  <si>
    <t>Герметизации стыков ливневой трубы</t>
  </si>
  <si>
    <t>18</t>
  </si>
  <si>
    <t>Замена вентеля на водоснабжении</t>
  </si>
  <si>
    <t>49</t>
  </si>
  <si>
    <t>Замена табличек нам доме</t>
  </si>
  <si>
    <t>Стоимость таблички - 1 таб. ( ООО "РЕКОМ")</t>
  </si>
  <si>
    <t>Ревизия ЩЭ , замена деталей( кв.49)</t>
  </si>
  <si>
    <t>Обслуживание вводных и внутренних газопроводов жилого фонда( Корректировка по выставленному счету фактуре № 2597 от 01.02.2013 г. на сумму 28958,40 руб.)</t>
  </si>
  <si>
    <t>Прокладка кабеля до распредил. Коробки ( кв. 45)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</si>
  <si>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</si>
  <si>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</si>
  <si>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</si>
  <si>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</si>
  <si>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</si>
  <si>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 xml:space="preserve">ОАО "Газпромтрубинвест" </t>
  </si>
  <si>
    <t xml:space="preserve">ЗАО "Волга-сфат" кв.16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</si>
</sst>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2" fontId="22" fillId="24" borderId="45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textRotation="90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35" xfId="0" applyNumberFormat="1" applyFont="1" applyFill="1" applyBorder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2" fontId="28" fillId="24" borderId="59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41" xfId="0" applyNumberFormat="1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8" fillId="24" borderId="3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41" xfId="0" applyFont="1" applyFill="1" applyBorder="1" applyAlignment="1">
      <alignment horizontal="center" vertical="center"/>
    </xf>
    <xf numFmtId="2" fontId="18" fillId="24" borderId="4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9" fillId="25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0" fillId="24" borderId="3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0" fillId="25" borderId="47" xfId="0" applyNumberFormat="1" applyFont="1" applyFill="1" applyBorder="1" applyAlignment="1">
      <alignment horizontal="center"/>
    </xf>
    <xf numFmtId="0" fontId="18" fillId="25" borderId="4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8" fillId="25" borderId="41" xfId="0" applyNumberFormat="1" applyFont="1" applyFill="1" applyBorder="1" applyAlignment="1">
      <alignment horizontal="center" vertical="center" wrapText="1"/>
    </xf>
    <xf numFmtId="2" fontId="28" fillId="25" borderId="54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left" vertical="center" wrapText="1"/>
    </xf>
    <xf numFmtId="0" fontId="38" fillId="24" borderId="28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3" xfId="0" applyNumberFormat="1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64" xfId="0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5" fillId="24" borderId="66" xfId="0" applyFont="1" applyFill="1" applyBorder="1" applyAlignment="1">
      <alignment horizontal="left"/>
    </xf>
    <xf numFmtId="0" fontId="35" fillId="24" borderId="66" xfId="0" applyFont="1" applyFill="1" applyBorder="1" applyAlignment="1">
      <alignment horizontal="right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="75" zoomScaleNormal="75" zoomScalePageLayoutView="0" workbookViewId="0" topLeftCell="A14">
      <selection activeCell="D84" sqref="D84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9" hidden="1" customWidth="1"/>
    <col min="12" max="14" width="15.375" style="3" customWidth="1"/>
    <col min="15" max="16384" width="9.125" style="3" customWidth="1"/>
  </cols>
  <sheetData>
    <row r="1" spans="1:8" ht="16.5" customHeight="1">
      <c r="A1" s="244" t="s">
        <v>30</v>
      </c>
      <c r="B1" s="245"/>
      <c r="C1" s="245"/>
      <c r="D1" s="245"/>
      <c r="E1" s="245"/>
      <c r="F1" s="245"/>
      <c r="G1" s="245"/>
      <c r="H1" s="245"/>
    </row>
    <row r="2" spans="1:8" ht="24.75" customHeight="1">
      <c r="A2" s="102" t="s">
        <v>166</v>
      </c>
      <c r="B2" s="246" t="s">
        <v>31</v>
      </c>
      <c r="C2" s="246"/>
      <c r="D2" s="246"/>
      <c r="E2" s="246"/>
      <c r="F2" s="246"/>
      <c r="G2" s="245"/>
      <c r="H2" s="245"/>
    </row>
    <row r="3" spans="2:8" ht="14.25" customHeight="1">
      <c r="B3" s="246" t="s">
        <v>32</v>
      </c>
      <c r="C3" s="246"/>
      <c r="D3" s="246"/>
      <c r="E3" s="246"/>
      <c r="F3" s="246"/>
      <c r="G3" s="245"/>
      <c r="H3" s="245"/>
    </row>
    <row r="4" spans="2:8" ht="14.25" customHeight="1">
      <c r="B4" s="246" t="s">
        <v>33</v>
      </c>
      <c r="C4" s="246"/>
      <c r="D4" s="246"/>
      <c r="E4" s="246"/>
      <c r="F4" s="246"/>
      <c r="G4" s="245"/>
      <c r="H4" s="245"/>
    </row>
    <row r="5" spans="1:8" s="90" customFormat="1" ht="39.75" customHeight="1">
      <c r="A5" s="247"/>
      <c r="B5" s="248"/>
      <c r="C5" s="248"/>
      <c r="D5" s="248"/>
      <c r="E5" s="248"/>
      <c r="F5" s="248"/>
      <c r="G5" s="248"/>
      <c r="H5" s="248"/>
    </row>
    <row r="6" spans="1:8" s="90" customFormat="1" ht="24" customHeight="1">
      <c r="A6" s="232" t="s">
        <v>167</v>
      </c>
      <c r="B6" s="232"/>
      <c r="C6" s="232"/>
      <c r="D6" s="232"/>
      <c r="E6" s="232"/>
      <c r="F6" s="232"/>
      <c r="G6" s="232"/>
      <c r="H6" s="232"/>
    </row>
    <row r="7" spans="2:9" ht="35.25" customHeight="1" hidden="1">
      <c r="B7" s="110"/>
      <c r="C7" s="110"/>
      <c r="D7" s="110"/>
      <c r="E7" s="110"/>
      <c r="F7" s="110"/>
      <c r="G7" s="110"/>
      <c r="H7" s="110"/>
      <c r="I7" s="110"/>
    </row>
    <row r="8" spans="1:11" s="111" customFormat="1" ht="22.5" customHeight="1">
      <c r="A8" s="233" t="s">
        <v>106</v>
      </c>
      <c r="B8" s="233"/>
      <c r="C8" s="233"/>
      <c r="D8" s="233"/>
      <c r="E8" s="234"/>
      <c r="F8" s="234"/>
      <c r="G8" s="234"/>
      <c r="H8" s="234"/>
      <c r="K8" s="112"/>
    </row>
    <row r="9" spans="1:8" s="113" customFormat="1" ht="18.75" customHeight="1">
      <c r="A9" s="233" t="s">
        <v>125</v>
      </c>
      <c r="B9" s="233"/>
      <c r="C9" s="233"/>
      <c r="D9" s="233"/>
      <c r="E9" s="234"/>
      <c r="F9" s="234"/>
      <c r="G9" s="234"/>
      <c r="H9" s="234"/>
    </row>
    <row r="10" spans="1:8" s="114" customFormat="1" ht="17.25" customHeight="1">
      <c r="A10" s="235" t="s">
        <v>97</v>
      </c>
      <c r="B10" s="235"/>
      <c r="C10" s="235"/>
      <c r="D10" s="235"/>
      <c r="E10" s="236"/>
      <c r="F10" s="236"/>
      <c r="G10" s="236"/>
      <c r="H10" s="236"/>
    </row>
    <row r="11" spans="1:8" s="113" customFormat="1" ht="30" customHeight="1" thickBot="1">
      <c r="A11" s="237" t="s">
        <v>34</v>
      </c>
      <c r="B11" s="237"/>
      <c r="C11" s="237"/>
      <c r="D11" s="237"/>
      <c r="E11" s="238"/>
      <c r="F11" s="238"/>
      <c r="G11" s="238"/>
      <c r="H11" s="238"/>
    </row>
    <row r="12" spans="1:11" s="6" customFormat="1" ht="139.5" customHeight="1" thickBot="1">
      <c r="A12" s="115" t="s">
        <v>0</v>
      </c>
      <c r="B12" s="116" t="s">
        <v>35</v>
      </c>
      <c r="C12" s="117" t="s">
        <v>36</v>
      </c>
      <c r="D12" s="117" t="s">
        <v>5</v>
      </c>
      <c r="E12" s="117" t="s">
        <v>36</v>
      </c>
      <c r="F12" s="118" t="s">
        <v>37</v>
      </c>
      <c r="G12" s="117" t="s">
        <v>36</v>
      </c>
      <c r="H12" s="118" t="s">
        <v>37</v>
      </c>
      <c r="K12" s="119"/>
    </row>
    <row r="13" spans="1:11" s="7" customFormat="1" ht="12.75">
      <c r="A13" s="120">
        <v>1</v>
      </c>
      <c r="B13" s="121">
        <v>2</v>
      </c>
      <c r="C13" s="121">
        <v>3</v>
      </c>
      <c r="D13" s="122"/>
      <c r="E13" s="121">
        <v>3</v>
      </c>
      <c r="F13" s="123">
        <v>4</v>
      </c>
      <c r="G13" s="124">
        <v>3</v>
      </c>
      <c r="H13" s="125">
        <v>4</v>
      </c>
      <c r="K13" s="126"/>
    </row>
    <row r="14" spans="1:11" s="7" customFormat="1" ht="49.5" customHeight="1">
      <c r="A14" s="239" t="s">
        <v>1</v>
      </c>
      <c r="B14" s="240"/>
      <c r="C14" s="240"/>
      <c r="D14" s="240"/>
      <c r="E14" s="240"/>
      <c r="F14" s="240"/>
      <c r="G14" s="241"/>
      <c r="H14" s="242"/>
      <c r="K14" s="126"/>
    </row>
    <row r="15" spans="1:12" s="6" customFormat="1" ht="15">
      <c r="A15" s="127" t="s">
        <v>168</v>
      </c>
      <c r="B15" s="8" t="s">
        <v>59</v>
      </c>
      <c r="C15" s="128">
        <f>F15*12</f>
        <v>0</v>
      </c>
      <c r="D15" s="16">
        <f>G15*I15</f>
        <v>206199.83</v>
      </c>
      <c r="E15" s="129">
        <f>H15*12</f>
        <v>32.04</v>
      </c>
      <c r="F15" s="130"/>
      <c r="G15" s="129">
        <f>H15*12</f>
        <v>32.04</v>
      </c>
      <c r="H15" s="129">
        <f>H20+H22</f>
        <v>2.67</v>
      </c>
      <c r="I15" s="6">
        <v>6435.7</v>
      </c>
      <c r="J15" s="6">
        <v>1.07</v>
      </c>
      <c r="K15" s="119">
        <v>2.24</v>
      </c>
      <c r="L15" s="6">
        <v>7132.1</v>
      </c>
    </row>
    <row r="16" spans="1:11" s="6" customFormat="1" ht="27" customHeight="1">
      <c r="A16" s="131" t="s">
        <v>126</v>
      </c>
      <c r="B16" s="10" t="s">
        <v>39</v>
      </c>
      <c r="C16" s="128"/>
      <c r="D16" s="16"/>
      <c r="E16" s="129"/>
      <c r="F16" s="130"/>
      <c r="G16" s="129"/>
      <c r="H16" s="129"/>
      <c r="K16" s="119"/>
    </row>
    <row r="17" spans="1:11" s="6" customFormat="1" ht="18.75" customHeight="1">
      <c r="A17" s="131" t="s">
        <v>40</v>
      </c>
      <c r="B17" s="10" t="s">
        <v>39</v>
      </c>
      <c r="C17" s="128"/>
      <c r="D17" s="16"/>
      <c r="E17" s="129"/>
      <c r="F17" s="130"/>
      <c r="G17" s="129"/>
      <c r="H17" s="129"/>
      <c r="K17" s="119"/>
    </row>
    <row r="18" spans="1:11" s="6" customFormat="1" ht="21" customHeight="1">
      <c r="A18" s="131" t="s">
        <v>41</v>
      </c>
      <c r="B18" s="10" t="s">
        <v>42</v>
      </c>
      <c r="C18" s="128"/>
      <c r="D18" s="16"/>
      <c r="E18" s="129"/>
      <c r="F18" s="130"/>
      <c r="G18" s="129"/>
      <c r="H18" s="129"/>
      <c r="K18" s="119"/>
    </row>
    <row r="19" spans="1:11" s="6" customFormat="1" ht="20.25" customHeight="1">
      <c r="A19" s="131" t="s">
        <v>43</v>
      </c>
      <c r="B19" s="15" t="s">
        <v>39</v>
      </c>
      <c r="C19" s="128"/>
      <c r="D19" s="16"/>
      <c r="E19" s="129"/>
      <c r="F19" s="130"/>
      <c r="G19" s="129"/>
      <c r="H19" s="129"/>
      <c r="K19" s="119"/>
    </row>
    <row r="20" spans="1:11" s="6" customFormat="1" ht="20.25" customHeight="1">
      <c r="A20" s="127" t="s">
        <v>4</v>
      </c>
      <c r="B20" s="191"/>
      <c r="C20" s="128"/>
      <c r="D20" s="16"/>
      <c r="E20" s="129"/>
      <c r="F20" s="130"/>
      <c r="G20" s="129"/>
      <c r="H20" s="129">
        <v>2.56</v>
      </c>
      <c r="K20" s="119"/>
    </row>
    <row r="21" spans="1:11" s="6" customFormat="1" ht="20.25" customHeight="1">
      <c r="A21" s="192" t="s">
        <v>169</v>
      </c>
      <c r="B21" s="191" t="s">
        <v>39</v>
      </c>
      <c r="C21" s="128"/>
      <c r="D21" s="16"/>
      <c r="E21" s="129"/>
      <c r="F21" s="130"/>
      <c r="G21" s="129"/>
      <c r="H21" s="129"/>
      <c r="K21" s="119"/>
    </row>
    <row r="22" spans="1:11" s="6" customFormat="1" ht="20.25" customHeight="1">
      <c r="A22" s="127" t="s">
        <v>4</v>
      </c>
      <c r="B22" s="191"/>
      <c r="C22" s="128"/>
      <c r="D22" s="16"/>
      <c r="E22" s="129"/>
      <c r="F22" s="130"/>
      <c r="G22" s="129"/>
      <c r="H22" s="129">
        <v>0.11</v>
      </c>
      <c r="K22" s="119"/>
    </row>
    <row r="23" spans="1:11" s="6" customFormat="1" ht="30">
      <c r="A23" s="127" t="s">
        <v>44</v>
      </c>
      <c r="B23" s="132" t="s">
        <v>46</v>
      </c>
      <c r="C23" s="128">
        <f>F23*12</f>
        <v>0</v>
      </c>
      <c r="D23" s="16">
        <f>G23*I23</f>
        <v>112753.46</v>
      </c>
      <c r="E23" s="129">
        <f>H23*12</f>
        <v>17.52</v>
      </c>
      <c r="F23" s="130"/>
      <c r="G23" s="129">
        <f>H23*12</f>
        <v>17.52</v>
      </c>
      <c r="H23" s="129">
        <v>1.46</v>
      </c>
      <c r="I23" s="6">
        <v>6435.7</v>
      </c>
      <c r="J23" s="6">
        <v>1.07</v>
      </c>
      <c r="K23" s="119">
        <v>1.27</v>
      </c>
    </row>
    <row r="24" spans="1:11" s="6" customFormat="1" ht="15">
      <c r="A24" s="131" t="s">
        <v>45</v>
      </c>
      <c r="B24" s="10" t="s">
        <v>46</v>
      </c>
      <c r="C24" s="128"/>
      <c r="D24" s="16"/>
      <c r="E24" s="129"/>
      <c r="F24" s="130"/>
      <c r="G24" s="129"/>
      <c r="H24" s="129"/>
      <c r="K24" s="119"/>
    </row>
    <row r="25" spans="1:11" s="6" customFormat="1" ht="15">
      <c r="A25" s="131" t="s">
        <v>47</v>
      </c>
      <c r="B25" s="10" t="s">
        <v>46</v>
      </c>
      <c r="C25" s="128"/>
      <c r="D25" s="16"/>
      <c r="E25" s="129"/>
      <c r="F25" s="130"/>
      <c r="G25" s="129"/>
      <c r="H25" s="129"/>
      <c r="K25" s="119"/>
    </row>
    <row r="26" spans="1:11" s="6" customFormat="1" ht="15">
      <c r="A26" s="133" t="s">
        <v>48</v>
      </c>
      <c r="B26" s="134" t="s">
        <v>105</v>
      </c>
      <c r="C26" s="128"/>
      <c r="D26" s="16"/>
      <c r="E26" s="129"/>
      <c r="F26" s="130"/>
      <c r="G26" s="129"/>
      <c r="H26" s="129"/>
      <c r="K26" s="119"/>
    </row>
    <row r="27" spans="1:11" s="6" customFormat="1" ht="15">
      <c r="A27" s="131" t="s">
        <v>49</v>
      </c>
      <c r="B27" s="10" t="s">
        <v>46</v>
      </c>
      <c r="C27" s="128"/>
      <c r="D27" s="16"/>
      <c r="E27" s="129"/>
      <c r="F27" s="130"/>
      <c r="G27" s="129"/>
      <c r="H27" s="129"/>
      <c r="K27" s="119"/>
    </row>
    <row r="28" spans="1:11" s="6" customFormat="1" ht="25.5">
      <c r="A28" s="131" t="s">
        <v>50</v>
      </c>
      <c r="B28" s="10" t="s">
        <v>51</v>
      </c>
      <c r="C28" s="128"/>
      <c r="D28" s="16"/>
      <c r="E28" s="129"/>
      <c r="F28" s="130"/>
      <c r="G28" s="129"/>
      <c r="H28" s="129"/>
      <c r="K28" s="119"/>
    </row>
    <row r="29" spans="1:11" s="6" customFormat="1" ht="15">
      <c r="A29" s="131" t="s">
        <v>127</v>
      </c>
      <c r="B29" s="10" t="s">
        <v>46</v>
      </c>
      <c r="C29" s="128"/>
      <c r="D29" s="16"/>
      <c r="E29" s="129"/>
      <c r="F29" s="130"/>
      <c r="G29" s="129"/>
      <c r="H29" s="129"/>
      <c r="K29" s="119"/>
    </row>
    <row r="30" spans="1:11" s="6" customFormat="1" ht="15">
      <c r="A30" s="135" t="s">
        <v>52</v>
      </c>
      <c r="B30" s="74" t="s">
        <v>46</v>
      </c>
      <c r="C30" s="128"/>
      <c r="D30" s="16"/>
      <c r="E30" s="129"/>
      <c r="F30" s="130"/>
      <c r="G30" s="129"/>
      <c r="H30" s="129"/>
      <c r="K30" s="119"/>
    </row>
    <row r="31" spans="1:11" s="6" customFormat="1" ht="26.25" thickBot="1">
      <c r="A31" s="136" t="s">
        <v>128</v>
      </c>
      <c r="B31" s="137" t="s">
        <v>53</v>
      </c>
      <c r="C31" s="128"/>
      <c r="D31" s="16"/>
      <c r="E31" s="129"/>
      <c r="F31" s="130"/>
      <c r="G31" s="129"/>
      <c r="H31" s="129"/>
      <c r="K31" s="119"/>
    </row>
    <row r="32" spans="1:12" s="9" customFormat="1" ht="20.25" customHeight="1">
      <c r="A32" s="59" t="s">
        <v>54</v>
      </c>
      <c r="B32" s="8" t="s">
        <v>55</v>
      </c>
      <c r="C32" s="128">
        <f>F32*12</f>
        <v>0</v>
      </c>
      <c r="D32" s="16">
        <f>G32*I32</f>
        <v>52515.31</v>
      </c>
      <c r="E32" s="129">
        <f aca="true" t="shared" si="0" ref="E32:E39">H32*12</f>
        <v>8.16</v>
      </c>
      <c r="F32" s="138"/>
      <c r="G32" s="129">
        <f>H32*12</f>
        <v>8.16</v>
      </c>
      <c r="H32" s="129">
        <v>0.68</v>
      </c>
      <c r="I32" s="6">
        <v>6435.7</v>
      </c>
      <c r="J32" s="6">
        <v>1.07</v>
      </c>
      <c r="K32" s="119">
        <v>0.6</v>
      </c>
      <c r="L32" s="9">
        <v>7132.1</v>
      </c>
    </row>
    <row r="33" spans="1:12" s="6" customFormat="1" ht="18.75" customHeight="1">
      <c r="A33" s="59" t="s">
        <v>56</v>
      </c>
      <c r="B33" s="8" t="s">
        <v>57</v>
      </c>
      <c r="C33" s="128">
        <f>F33*12</f>
        <v>0</v>
      </c>
      <c r="D33" s="16">
        <f>G33*I33</f>
        <v>171447.05</v>
      </c>
      <c r="E33" s="129">
        <f t="shared" si="0"/>
        <v>26.64</v>
      </c>
      <c r="F33" s="138"/>
      <c r="G33" s="129">
        <f>H33*12</f>
        <v>26.64</v>
      </c>
      <c r="H33" s="129">
        <v>2.22</v>
      </c>
      <c r="I33" s="6">
        <v>6435.7</v>
      </c>
      <c r="J33" s="6">
        <v>1.07</v>
      </c>
      <c r="K33" s="119">
        <v>1.94</v>
      </c>
      <c r="L33" s="6">
        <v>7132.1</v>
      </c>
    </row>
    <row r="34" spans="1:11" s="6" customFormat="1" ht="18" customHeight="1">
      <c r="A34" s="59" t="s">
        <v>98</v>
      </c>
      <c r="B34" s="8" t="s">
        <v>46</v>
      </c>
      <c r="C34" s="128">
        <f>F34*12</f>
        <v>0</v>
      </c>
      <c r="D34" s="16">
        <f>G34*I34</f>
        <v>110436.61</v>
      </c>
      <c r="E34" s="129">
        <f t="shared" si="0"/>
        <v>17.16</v>
      </c>
      <c r="F34" s="138"/>
      <c r="G34" s="129">
        <f>H34*12</f>
        <v>17.16</v>
      </c>
      <c r="H34" s="129">
        <v>1.43</v>
      </c>
      <c r="I34" s="6">
        <v>6435.7</v>
      </c>
      <c r="J34" s="6">
        <v>1.07</v>
      </c>
      <c r="K34" s="119">
        <v>1.25</v>
      </c>
    </row>
    <row r="35" spans="1:11" s="6" customFormat="1" ht="47.25" customHeight="1">
      <c r="A35" s="59" t="s">
        <v>129</v>
      </c>
      <c r="B35" s="8" t="s">
        <v>170</v>
      </c>
      <c r="C35" s="141"/>
      <c r="D35" s="144">
        <f>3407.5*3</f>
        <v>10222.5</v>
      </c>
      <c r="E35" s="129"/>
      <c r="F35" s="138"/>
      <c r="G35" s="129">
        <f>D35/I35</f>
        <v>1.59</v>
      </c>
      <c r="H35" s="129">
        <f>G35/12</f>
        <v>0.13</v>
      </c>
      <c r="I35" s="6">
        <v>6435.7</v>
      </c>
      <c r="K35" s="119"/>
    </row>
    <row r="36" spans="1:11" s="6" customFormat="1" ht="20.25" customHeight="1">
      <c r="A36" s="59" t="s">
        <v>100</v>
      </c>
      <c r="B36" s="8" t="s">
        <v>46</v>
      </c>
      <c r="C36" s="128">
        <f>F36*12</f>
        <v>0</v>
      </c>
      <c r="D36" s="16">
        <f>G36*I36</f>
        <v>128199.14</v>
      </c>
      <c r="E36" s="129">
        <f t="shared" si="0"/>
        <v>19.92</v>
      </c>
      <c r="F36" s="138"/>
      <c r="G36" s="129">
        <f>12*H36</f>
        <v>19.92</v>
      </c>
      <c r="H36" s="129">
        <v>1.66</v>
      </c>
      <c r="I36" s="6">
        <v>6435.7</v>
      </c>
      <c r="J36" s="6">
        <v>1.07</v>
      </c>
      <c r="K36" s="119">
        <v>1.46</v>
      </c>
    </row>
    <row r="37" spans="1:11" s="6" customFormat="1" ht="28.5">
      <c r="A37" s="59" t="s">
        <v>101</v>
      </c>
      <c r="B37" s="145" t="s">
        <v>102</v>
      </c>
      <c r="C37" s="128">
        <f>F37*12</f>
        <v>0</v>
      </c>
      <c r="D37" s="16">
        <f>G37*I37</f>
        <v>273388.54</v>
      </c>
      <c r="E37" s="129">
        <f t="shared" si="0"/>
        <v>42.48</v>
      </c>
      <c r="F37" s="138"/>
      <c r="G37" s="129">
        <f>H37*12</f>
        <v>42.48</v>
      </c>
      <c r="H37" s="129">
        <v>3.54</v>
      </c>
      <c r="I37" s="6">
        <v>6435.7</v>
      </c>
      <c r="J37" s="6">
        <v>1.07</v>
      </c>
      <c r="K37" s="119">
        <v>3.1</v>
      </c>
    </row>
    <row r="38" spans="1:12" s="7" customFormat="1" ht="30">
      <c r="A38" s="59" t="s">
        <v>58</v>
      </c>
      <c r="B38" s="8" t="s">
        <v>59</v>
      </c>
      <c r="C38" s="91"/>
      <c r="D38" s="16">
        <f>1848.15*I38/L38</f>
        <v>1667.69</v>
      </c>
      <c r="E38" s="91">
        <f t="shared" si="0"/>
        <v>0.24</v>
      </c>
      <c r="F38" s="138"/>
      <c r="G38" s="129">
        <f aca="true" t="shared" si="1" ref="G38:G44">D38/I38</f>
        <v>0.26</v>
      </c>
      <c r="H38" s="129">
        <f aca="true" t="shared" si="2" ref="H38:H44">G38/12</f>
        <v>0.02</v>
      </c>
      <c r="I38" s="6">
        <v>6435.7</v>
      </c>
      <c r="J38" s="6">
        <v>1.07</v>
      </c>
      <c r="K38" s="119">
        <v>0.02</v>
      </c>
      <c r="L38" s="7">
        <v>7132.1</v>
      </c>
    </row>
    <row r="39" spans="1:12" s="7" customFormat="1" ht="29.25" customHeight="1">
      <c r="A39" s="59" t="s">
        <v>60</v>
      </c>
      <c r="B39" s="8" t="s">
        <v>59</v>
      </c>
      <c r="C39" s="91"/>
      <c r="D39" s="16">
        <f>1848.15*I39/L39</f>
        <v>1667.69</v>
      </c>
      <c r="E39" s="91">
        <f t="shared" si="0"/>
        <v>0.24</v>
      </c>
      <c r="F39" s="138"/>
      <c r="G39" s="129">
        <f t="shared" si="1"/>
        <v>0.26</v>
      </c>
      <c r="H39" s="129">
        <f t="shared" si="2"/>
        <v>0.02</v>
      </c>
      <c r="I39" s="6">
        <v>6435.7</v>
      </c>
      <c r="J39" s="6">
        <v>1.07</v>
      </c>
      <c r="K39" s="119">
        <v>0.02</v>
      </c>
      <c r="L39" s="7">
        <v>7132.1</v>
      </c>
    </row>
    <row r="40" spans="1:11" s="7" customFormat="1" ht="24" customHeight="1">
      <c r="A40" s="59" t="s">
        <v>61</v>
      </c>
      <c r="B40" s="8" t="s">
        <v>59</v>
      </c>
      <c r="C40" s="91"/>
      <c r="D40" s="16">
        <v>11670.68</v>
      </c>
      <c r="E40" s="91"/>
      <c r="F40" s="138"/>
      <c r="G40" s="129">
        <f t="shared" si="1"/>
        <v>1.81</v>
      </c>
      <c r="H40" s="129">
        <f t="shared" si="2"/>
        <v>0.15</v>
      </c>
      <c r="I40" s="6">
        <v>6435.7</v>
      </c>
      <c r="J40" s="6">
        <v>1.07</v>
      </c>
      <c r="K40" s="119">
        <v>0.13</v>
      </c>
    </row>
    <row r="41" spans="1:11" s="7" customFormat="1" ht="30" hidden="1">
      <c r="A41" s="59" t="s">
        <v>62</v>
      </c>
      <c r="B41" s="8" t="s">
        <v>51</v>
      </c>
      <c r="C41" s="91"/>
      <c r="D41" s="16">
        <f>G41*I41</f>
        <v>0</v>
      </c>
      <c r="E41" s="91"/>
      <c r="F41" s="138"/>
      <c r="G41" s="129">
        <f t="shared" si="1"/>
        <v>1.81</v>
      </c>
      <c r="H41" s="129">
        <f t="shared" si="2"/>
        <v>0.15</v>
      </c>
      <c r="I41" s="6">
        <v>6435.7</v>
      </c>
      <c r="J41" s="6">
        <v>1.07</v>
      </c>
      <c r="K41" s="119">
        <v>0</v>
      </c>
    </row>
    <row r="42" spans="1:11" s="7" customFormat="1" ht="30" hidden="1">
      <c r="A42" s="59" t="s">
        <v>63</v>
      </c>
      <c r="B42" s="8" t="s">
        <v>51</v>
      </c>
      <c r="C42" s="91"/>
      <c r="D42" s="16">
        <f>G42*I42</f>
        <v>0</v>
      </c>
      <c r="E42" s="91"/>
      <c r="F42" s="138"/>
      <c r="G42" s="129">
        <f t="shared" si="1"/>
        <v>1.81</v>
      </c>
      <c r="H42" s="129">
        <f t="shared" si="2"/>
        <v>0.15</v>
      </c>
      <c r="I42" s="6">
        <v>6435.7</v>
      </c>
      <c r="J42" s="6">
        <v>1.07</v>
      </c>
      <c r="K42" s="119">
        <v>0</v>
      </c>
    </row>
    <row r="43" spans="1:11" s="7" customFormat="1" ht="30" hidden="1">
      <c r="A43" s="59" t="s">
        <v>104</v>
      </c>
      <c r="B43" s="8" t="s">
        <v>51</v>
      </c>
      <c r="C43" s="91"/>
      <c r="D43" s="16">
        <f>G43*I43</f>
        <v>0</v>
      </c>
      <c r="E43" s="91"/>
      <c r="F43" s="138"/>
      <c r="G43" s="129">
        <f t="shared" si="1"/>
        <v>1.81</v>
      </c>
      <c r="H43" s="129">
        <f t="shared" si="2"/>
        <v>0.15</v>
      </c>
      <c r="I43" s="6">
        <v>6435.7</v>
      </c>
      <c r="J43" s="6">
        <v>1.07</v>
      </c>
      <c r="K43" s="119">
        <v>0</v>
      </c>
    </row>
    <row r="44" spans="1:12" s="7" customFormat="1" ht="30">
      <c r="A44" s="59" t="s">
        <v>171</v>
      </c>
      <c r="B44" s="8" t="s">
        <v>51</v>
      </c>
      <c r="C44" s="91"/>
      <c r="D44" s="16">
        <f>26644.83*I44/L44</f>
        <v>24043.15</v>
      </c>
      <c r="E44" s="91"/>
      <c r="F44" s="138"/>
      <c r="G44" s="129">
        <f t="shared" si="1"/>
        <v>3.74</v>
      </c>
      <c r="H44" s="129">
        <f t="shared" si="2"/>
        <v>0.31</v>
      </c>
      <c r="I44" s="6">
        <v>6435.7</v>
      </c>
      <c r="J44" s="6"/>
      <c r="K44" s="119"/>
      <c r="L44" s="7">
        <v>7132.1</v>
      </c>
    </row>
    <row r="45" spans="1:11" s="7" customFormat="1" ht="30">
      <c r="A45" s="59" t="s">
        <v>103</v>
      </c>
      <c r="B45" s="8"/>
      <c r="C45" s="91">
        <f>F45*12</f>
        <v>0</v>
      </c>
      <c r="D45" s="16">
        <f>G45*I45</f>
        <v>11584.26</v>
      </c>
      <c r="E45" s="91">
        <f>H45*12</f>
        <v>1.8</v>
      </c>
      <c r="F45" s="138"/>
      <c r="G45" s="129">
        <f>H45*12</f>
        <v>1.8</v>
      </c>
      <c r="H45" s="129">
        <v>0.15</v>
      </c>
      <c r="I45" s="6">
        <v>6435.7</v>
      </c>
      <c r="J45" s="6">
        <v>1.07</v>
      </c>
      <c r="K45" s="119">
        <v>0.14</v>
      </c>
    </row>
    <row r="46" spans="1:12" s="6" customFormat="1" ht="18.75" customHeight="1">
      <c r="A46" s="59" t="s">
        <v>64</v>
      </c>
      <c r="B46" s="8" t="s">
        <v>65</v>
      </c>
      <c r="C46" s="91">
        <f>F46*12</f>
        <v>0</v>
      </c>
      <c r="D46" s="16">
        <f>G46*I46</f>
        <v>3089.14</v>
      </c>
      <c r="E46" s="91">
        <f>H46*12</f>
        <v>0.48</v>
      </c>
      <c r="F46" s="138"/>
      <c r="G46" s="129">
        <f>H46*12</f>
        <v>0.48</v>
      </c>
      <c r="H46" s="129">
        <v>0.04</v>
      </c>
      <c r="I46" s="6">
        <v>6435.7</v>
      </c>
      <c r="J46" s="6">
        <v>1.07</v>
      </c>
      <c r="K46" s="119">
        <v>0.03</v>
      </c>
      <c r="L46" s="6">
        <v>7132.1</v>
      </c>
    </row>
    <row r="47" spans="1:12" s="6" customFormat="1" ht="17.25" customHeight="1">
      <c r="A47" s="59" t="s">
        <v>66</v>
      </c>
      <c r="B47" s="146" t="s">
        <v>67</v>
      </c>
      <c r="C47" s="147">
        <f>F47*12</f>
        <v>0</v>
      </c>
      <c r="D47" s="16">
        <f>G47*I47</f>
        <v>2316.85</v>
      </c>
      <c r="E47" s="148">
        <f>H47*12</f>
        <v>0.36</v>
      </c>
      <c r="F47" s="149"/>
      <c r="G47" s="129">
        <f>12*H47</f>
        <v>0.36</v>
      </c>
      <c r="H47" s="129">
        <v>0.03</v>
      </c>
      <c r="I47" s="6">
        <v>6435.7</v>
      </c>
      <c r="J47" s="6">
        <v>1.07</v>
      </c>
      <c r="K47" s="119">
        <v>0.02</v>
      </c>
      <c r="L47" s="6">
        <v>7132.1</v>
      </c>
    </row>
    <row r="48" spans="1:12" s="9" customFormat="1" ht="30">
      <c r="A48" s="59" t="s">
        <v>68</v>
      </c>
      <c r="B48" s="8" t="s">
        <v>107</v>
      </c>
      <c r="C48" s="91">
        <f>F48*12</f>
        <v>0</v>
      </c>
      <c r="D48" s="16">
        <f>G48*I48</f>
        <v>3089.14</v>
      </c>
      <c r="E48" s="91"/>
      <c r="F48" s="138"/>
      <c r="G48" s="129">
        <f>12*H48</f>
        <v>0.48</v>
      </c>
      <c r="H48" s="129">
        <v>0.04</v>
      </c>
      <c r="I48" s="6">
        <v>6435.7</v>
      </c>
      <c r="J48" s="6">
        <v>1.07</v>
      </c>
      <c r="K48" s="119">
        <v>0.03</v>
      </c>
      <c r="L48" s="9">
        <v>7132.1</v>
      </c>
    </row>
    <row r="49" spans="1:11" s="9" customFormat="1" ht="15">
      <c r="A49" s="59" t="s">
        <v>69</v>
      </c>
      <c r="B49" s="8"/>
      <c r="C49" s="128"/>
      <c r="D49" s="129">
        <f>D51+D52+D54+D55+D56+D57+D59+D60+D61+D62+D53</f>
        <v>18938.54</v>
      </c>
      <c r="E49" s="129"/>
      <c r="F49" s="138"/>
      <c r="G49" s="129">
        <f>D49/I49</f>
        <v>2.94</v>
      </c>
      <c r="H49" s="129">
        <f>G49/12</f>
        <v>0.25</v>
      </c>
      <c r="I49" s="6">
        <v>6435.7</v>
      </c>
      <c r="J49" s="6">
        <v>1.07</v>
      </c>
      <c r="K49" s="119">
        <v>0.29</v>
      </c>
    </row>
    <row r="50" spans="1:11" s="7" customFormat="1" ht="15" hidden="1">
      <c r="A50" s="5"/>
      <c r="B50" s="10"/>
      <c r="C50" s="1"/>
      <c r="D50" s="17"/>
      <c r="E50" s="100"/>
      <c r="F50" s="101"/>
      <c r="G50" s="100"/>
      <c r="H50" s="100"/>
      <c r="I50" s="6">
        <v>6435.7</v>
      </c>
      <c r="J50" s="6"/>
      <c r="K50" s="119"/>
    </row>
    <row r="51" spans="1:11" s="7" customFormat="1" ht="15">
      <c r="A51" s="5" t="s">
        <v>71</v>
      </c>
      <c r="B51" s="10" t="s">
        <v>70</v>
      </c>
      <c r="C51" s="1"/>
      <c r="D51" s="17">
        <v>196.5</v>
      </c>
      <c r="E51" s="100"/>
      <c r="F51" s="101"/>
      <c r="G51" s="100"/>
      <c r="H51" s="100"/>
      <c r="I51" s="6">
        <v>6435.7</v>
      </c>
      <c r="J51" s="6">
        <v>1.07</v>
      </c>
      <c r="K51" s="119">
        <v>0.01</v>
      </c>
    </row>
    <row r="52" spans="1:11" s="7" customFormat="1" ht="15">
      <c r="A52" s="5" t="s">
        <v>72</v>
      </c>
      <c r="B52" s="10" t="s">
        <v>73</v>
      </c>
      <c r="C52" s="1">
        <f>F52*12</f>
        <v>0</v>
      </c>
      <c r="D52" s="17">
        <v>415.82</v>
      </c>
      <c r="E52" s="100">
        <f>H52*12</f>
        <v>0</v>
      </c>
      <c r="F52" s="101"/>
      <c r="G52" s="100"/>
      <c r="H52" s="100"/>
      <c r="I52" s="6">
        <v>6435.7</v>
      </c>
      <c r="J52" s="6">
        <v>1.07</v>
      </c>
      <c r="K52" s="119">
        <v>0.01</v>
      </c>
    </row>
    <row r="53" spans="1:11" s="7" customFormat="1" ht="15">
      <c r="A53" s="5" t="s">
        <v>172</v>
      </c>
      <c r="B53" s="15" t="s">
        <v>70</v>
      </c>
      <c r="C53" s="1"/>
      <c r="D53" s="17">
        <v>740.94</v>
      </c>
      <c r="E53" s="100"/>
      <c r="F53" s="101"/>
      <c r="G53" s="100"/>
      <c r="H53" s="100"/>
      <c r="I53" s="6">
        <v>6435.7</v>
      </c>
      <c r="J53" s="6"/>
      <c r="K53" s="119"/>
    </row>
    <row r="54" spans="1:11" s="7" customFormat="1" ht="15">
      <c r="A54" s="5" t="s">
        <v>130</v>
      </c>
      <c r="B54" s="10" t="s">
        <v>70</v>
      </c>
      <c r="C54" s="1">
        <f>F54*12</f>
        <v>0</v>
      </c>
      <c r="D54" s="17">
        <v>2284.71</v>
      </c>
      <c r="E54" s="100">
        <f>H54*12</f>
        <v>0</v>
      </c>
      <c r="F54" s="101"/>
      <c r="G54" s="100"/>
      <c r="H54" s="100"/>
      <c r="I54" s="6">
        <v>6435.7</v>
      </c>
      <c r="J54" s="6">
        <v>1.07</v>
      </c>
      <c r="K54" s="119">
        <v>0.03</v>
      </c>
    </row>
    <row r="55" spans="1:11" s="7" customFormat="1" ht="15">
      <c r="A55" s="5" t="s">
        <v>74</v>
      </c>
      <c r="B55" s="10" t="s">
        <v>70</v>
      </c>
      <c r="C55" s="1">
        <f>F55*12</f>
        <v>0</v>
      </c>
      <c r="D55" s="17">
        <v>792.41</v>
      </c>
      <c r="E55" s="100">
        <f>H55*12</f>
        <v>0</v>
      </c>
      <c r="F55" s="101"/>
      <c r="G55" s="100"/>
      <c r="H55" s="100"/>
      <c r="I55" s="6">
        <v>6435.7</v>
      </c>
      <c r="J55" s="6">
        <v>1.07</v>
      </c>
      <c r="K55" s="119">
        <v>0.01</v>
      </c>
    </row>
    <row r="56" spans="1:11" s="7" customFormat="1" ht="15">
      <c r="A56" s="5" t="s">
        <v>75</v>
      </c>
      <c r="B56" s="10" t="s">
        <v>70</v>
      </c>
      <c r="C56" s="1">
        <f>F56*12</f>
        <v>0</v>
      </c>
      <c r="D56" s="17">
        <v>3532.78</v>
      </c>
      <c r="E56" s="100">
        <f>H56*12</f>
        <v>0</v>
      </c>
      <c r="F56" s="101"/>
      <c r="G56" s="100"/>
      <c r="H56" s="100"/>
      <c r="I56" s="6">
        <v>6435.7</v>
      </c>
      <c r="J56" s="6">
        <v>1.07</v>
      </c>
      <c r="K56" s="119">
        <v>0.04</v>
      </c>
    </row>
    <row r="57" spans="1:11" s="7" customFormat="1" ht="15">
      <c r="A57" s="5" t="s">
        <v>76</v>
      </c>
      <c r="B57" s="10" t="s">
        <v>70</v>
      </c>
      <c r="C57" s="1">
        <f>F57*12</f>
        <v>0</v>
      </c>
      <c r="D57" s="17">
        <v>831.63</v>
      </c>
      <c r="E57" s="100">
        <f>H57*12</f>
        <v>0</v>
      </c>
      <c r="F57" s="101"/>
      <c r="G57" s="100"/>
      <c r="H57" s="100"/>
      <c r="I57" s="6">
        <v>6435.7</v>
      </c>
      <c r="J57" s="6">
        <v>1.07</v>
      </c>
      <c r="K57" s="119">
        <v>0.01</v>
      </c>
    </row>
    <row r="58" spans="1:11" s="7" customFormat="1" ht="15" hidden="1">
      <c r="A58" s="5" t="s">
        <v>77</v>
      </c>
      <c r="B58" s="10" t="s">
        <v>70</v>
      </c>
      <c r="C58" s="1"/>
      <c r="D58" s="17">
        <f>G58*I58</f>
        <v>0</v>
      </c>
      <c r="E58" s="100"/>
      <c r="F58" s="101"/>
      <c r="G58" s="100"/>
      <c r="H58" s="100"/>
      <c r="I58" s="6">
        <v>6435.7</v>
      </c>
      <c r="J58" s="6">
        <v>1.07</v>
      </c>
      <c r="K58" s="119">
        <v>0</v>
      </c>
    </row>
    <row r="59" spans="1:11" s="7" customFormat="1" ht="15">
      <c r="A59" s="5" t="s">
        <v>77</v>
      </c>
      <c r="B59" s="134" t="s">
        <v>70</v>
      </c>
      <c r="C59" s="1"/>
      <c r="D59" s="17">
        <v>396.19</v>
      </c>
      <c r="E59" s="100"/>
      <c r="F59" s="101"/>
      <c r="G59" s="100"/>
      <c r="H59" s="100"/>
      <c r="I59" s="6"/>
      <c r="J59" s="6"/>
      <c r="K59" s="119"/>
    </row>
    <row r="60" spans="1:11" s="7" customFormat="1" ht="15">
      <c r="A60" s="5" t="s">
        <v>78</v>
      </c>
      <c r="B60" s="10" t="s">
        <v>73</v>
      </c>
      <c r="C60" s="1"/>
      <c r="D60" s="17">
        <v>1584.82</v>
      </c>
      <c r="E60" s="100"/>
      <c r="F60" s="101"/>
      <c r="G60" s="100"/>
      <c r="H60" s="100"/>
      <c r="I60" s="6">
        <v>6435.7</v>
      </c>
      <c r="J60" s="6">
        <v>1.07</v>
      </c>
      <c r="K60" s="119">
        <v>0.02</v>
      </c>
    </row>
    <row r="61" spans="1:11" s="7" customFormat="1" ht="25.5">
      <c r="A61" s="5" t="s">
        <v>79</v>
      </c>
      <c r="B61" s="10" t="s">
        <v>70</v>
      </c>
      <c r="C61" s="1">
        <f>F61*12</f>
        <v>0</v>
      </c>
      <c r="D61" s="17">
        <v>5372.69</v>
      </c>
      <c r="E61" s="100">
        <f>H61*12</f>
        <v>0</v>
      </c>
      <c r="F61" s="101"/>
      <c r="G61" s="100"/>
      <c r="H61" s="100"/>
      <c r="I61" s="6">
        <v>6435.7</v>
      </c>
      <c r="J61" s="6">
        <v>1.07</v>
      </c>
      <c r="K61" s="119">
        <v>0.06</v>
      </c>
    </row>
    <row r="62" spans="1:11" s="7" customFormat="1" ht="15">
      <c r="A62" s="5" t="s">
        <v>80</v>
      </c>
      <c r="B62" s="10" t="s">
        <v>70</v>
      </c>
      <c r="C62" s="1"/>
      <c r="D62" s="17">
        <v>2790.05</v>
      </c>
      <c r="E62" s="100"/>
      <c r="F62" s="101"/>
      <c r="G62" s="100"/>
      <c r="H62" s="100"/>
      <c r="I62" s="6">
        <v>6435.7</v>
      </c>
      <c r="J62" s="6">
        <v>1.07</v>
      </c>
      <c r="K62" s="119">
        <v>0.01</v>
      </c>
    </row>
    <row r="63" spans="1:11" s="7" customFormat="1" ht="15" hidden="1">
      <c r="A63" s="5"/>
      <c r="B63" s="10"/>
      <c r="C63" s="92"/>
      <c r="D63" s="17"/>
      <c r="E63" s="150"/>
      <c r="F63" s="101"/>
      <c r="G63" s="100"/>
      <c r="H63" s="100"/>
      <c r="I63" s="6">
        <v>6435.7</v>
      </c>
      <c r="J63" s="6"/>
      <c r="K63" s="119"/>
    </row>
    <row r="64" spans="1:11" s="7" customFormat="1" ht="15" hidden="1">
      <c r="A64" s="5"/>
      <c r="B64" s="10"/>
      <c r="C64" s="1"/>
      <c r="D64" s="17"/>
      <c r="E64" s="100"/>
      <c r="F64" s="101"/>
      <c r="G64" s="100"/>
      <c r="H64" s="100"/>
      <c r="I64" s="6">
        <v>6435.7</v>
      </c>
      <c r="J64" s="6"/>
      <c r="K64" s="119"/>
    </row>
    <row r="65" spans="1:12" s="9" customFormat="1" ht="30">
      <c r="A65" s="59" t="s">
        <v>108</v>
      </c>
      <c r="B65" s="8"/>
      <c r="C65" s="128"/>
      <c r="D65" s="129">
        <f>D75</f>
        <v>1195.82</v>
      </c>
      <c r="E65" s="129"/>
      <c r="F65" s="138"/>
      <c r="G65" s="129">
        <f>D65/I65</f>
        <v>0.19</v>
      </c>
      <c r="H65" s="129">
        <f>G65/12</f>
        <v>0.02</v>
      </c>
      <c r="I65" s="6">
        <v>6435.7</v>
      </c>
      <c r="J65" s="6">
        <v>1.07</v>
      </c>
      <c r="K65" s="119">
        <v>0.14</v>
      </c>
      <c r="L65" s="9">
        <v>7132.1</v>
      </c>
    </row>
    <row r="66" spans="1:11" s="7" customFormat="1" ht="15" hidden="1">
      <c r="A66" s="5" t="s">
        <v>109</v>
      </c>
      <c r="B66" s="10" t="s">
        <v>110</v>
      </c>
      <c r="C66" s="1"/>
      <c r="D66" s="17">
        <f aca="true" t="shared" si="3" ref="D66:D77">G66*I66</f>
        <v>0</v>
      </c>
      <c r="E66" s="100"/>
      <c r="F66" s="101"/>
      <c r="G66" s="100">
        <f aca="true" t="shared" si="4" ref="G66:G77">H66*12</f>
        <v>0</v>
      </c>
      <c r="H66" s="100">
        <v>0</v>
      </c>
      <c r="I66" s="6">
        <v>6435.7</v>
      </c>
      <c r="J66" s="6">
        <v>1.07</v>
      </c>
      <c r="K66" s="119">
        <v>0</v>
      </c>
    </row>
    <row r="67" spans="1:11" s="7" customFormat="1" ht="25.5" hidden="1">
      <c r="A67" s="5" t="s">
        <v>111</v>
      </c>
      <c r="B67" s="10" t="s">
        <v>112</v>
      </c>
      <c r="C67" s="1"/>
      <c r="D67" s="17">
        <f t="shared" si="3"/>
        <v>0</v>
      </c>
      <c r="E67" s="100"/>
      <c r="F67" s="101"/>
      <c r="G67" s="100">
        <f t="shared" si="4"/>
        <v>0</v>
      </c>
      <c r="H67" s="100">
        <v>0</v>
      </c>
      <c r="I67" s="6">
        <v>6435.7</v>
      </c>
      <c r="J67" s="6">
        <v>1.07</v>
      </c>
      <c r="K67" s="119">
        <v>0</v>
      </c>
    </row>
    <row r="68" spans="1:11" s="105" customFormat="1" ht="15" hidden="1">
      <c r="A68" s="14" t="s">
        <v>131</v>
      </c>
      <c r="B68" s="104" t="s">
        <v>114</v>
      </c>
      <c r="C68" s="1"/>
      <c r="D68" s="17">
        <f t="shared" si="3"/>
        <v>0</v>
      </c>
      <c r="E68" s="100"/>
      <c r="F68" s="101"/>
      <c r="G68" s="100">
        <f t="shared" si="4"/>
        <v>0</v>
      </c>
      <c r="H68" s="100">
        <v>0</v>
      </c>
      <c r="I68" s="6">
        <v>6435.7</v>
      </c>
      <c r="J68" s="6">
        <v>1.07</v>
      </c>
      <c r="K68" s="119">
        <v>0</v>
      </c>
    </row>
    <row r="69" spans="1:11" s="7" customFormat="1" ht="15" hidden="1">
      <c r="A69" s="5" t="s">
        <v>113</v>
      </c>
      <c r="B69" s="10" t="s">
        <v>114</v>
      </c>
      <c r="C69" s="1"/>
      <c r="D69" s="17">
        <f t="shared" si="3"/>
        <v>0</v>
      </c>
      <c r="E69" s="100"/>
      <c r="F69" s="101"/>
      <c r="G69" s="100">
        <f t="shared" si="4"/>
        <v>0</v>
      </c>
      <c r="H69" s="100">
        <v>0</v>
      </c>
      <c r="I69" s="6">
        <v>6435.7</v>
      </c>
      <c r="J69" s="6">
        <v>1.07</v>
      </c>
      <c r="K69" s="119">
        <v>0</v>
      </c>
    </row>
    <row r="70" spans="1:11" s="7" customFormat="1" ht="25.5" hidden="1">
      <c r="A70" s="5" t="s">
        <v>115</v>
      </c>
      <c r="B70" s="10" t="s">
        <v>116</v>
      </c>
      <c r="C70" s="1"/>
      <c r="D70" s="17">
        <f t="shared" si="3"/>
        <v>0</v>
      </c>
      <c r="E70" s="100"/>
      <c r="F70" s="101"/>
      <c r="G70" s="100">
        <f t="shared" si="4"/>
        <v>0</v>
      </c>
      <c r="H70" s="100">
        <v>0</v>
      </c>
      <c r="I70" s="6">
        <v>6435.7</v>
      </c>
      <c r="J70" s="6">
        <v>1.07</v>
      </c>
      <c r="K70" s="119">
        <v>0</v>
      </c>
    </row>
    <row r="71" spans="1:11" s="7" customFormat="1" ht="15" hidden="1">
      <c r="A71" s="5" t="s">
        <v>117</v>
      </c>
      <c r="B71" s="10" t="s">
        <v>118</v>
      </c>
      <c r="C71" s="1"/>
      <c r="D71" s="17">
        <f t="shared" si="3"/>
        <v>0</v>
      </c>
      <c r="E71" s="100"/>
      <c r="F71" s="101"/>
      <c r="G71" s="100">
        <f t="shared" si="4"/>
        <v>0</v>
      </c>
      <c r="H71" s="100">
        <v>0</v>
      </c>
      <c r="I71" s="6">
        <v>6435.7</v>
      </c>
      <c r="J71" s="6">
        <v>1.07</v>
      </c>
      <c r="K71" s="119">
        <v>0</v>
      </c>
    </row>
    <row r="72" spans="1:11" s="7" customFormat="1" ht="15" hidden="1">
      <c r="A72" s="5" t="s">
        <v>119</v>
      </c>
      <c r="B72" s="10" t="s">
        <v>114</v>
      </c>
      <c r="C72" s="1"/>
      <c r="D72" s="17">
        <f t="shared" si="3"/>
        <v>0</v>
      </c>
      <c r="E72" s="100"/>
      <c r="F72" s="101"/>
      <c r="G72" s="100">
        <f t="shared" si="4"/>
        <v>0</v>
      </c>
      <c r="H72" s="100">
        <v>0</v>
      </c>
      <c r="I72" s="6">
        <v>6435.7</v>
      </c>
      <c r="J72" s="6">
        <v>1.07</v>
      </c>
      <c r="K72" s="119">
        <v>0</v>
      </c>
    </row>
    <row r="73" spans="1:11" s="7" customFormat="1" ht="15" hidden="1">
      <c r="A73" s="5" t="s">
        <v>120</v>
      </c>
      <c r="B73" s="10" t="s">
        <v>70</v>
      </c>
      <c r="C73" s="1"/>
      <c r="D73" s="17">
        <f t="shared" si="3"/>
        <v>0</v>
      </c>
      <c r="E73" s="100"/>
      <c r="F73" s="101"/>
      <c r="G73" s="100">
        <f t="shared" si="4"/>
        <v>0</v>
      </c>
      <c r="H73" s="100">
        <v>0</v>
      </c>
      <c r="I73" s="6">
        <v>6435.7</v>
      </c>
      <c r="J73" s="6">
        <v>1.07</v>
      </c>
      <c r="K73" s="119">
        <v>0</v>
      </c>
    </row>
    <row r="74" spans="1:11" s="7" customFormat="1" ht="25.5" hidden="1">
      <c r="A74" s="5" t="s">
        <v>121</v>
      </c>
      <c r="B74" s="10" t="s">
        <v>70</v>
      </c>
      <c r="C74" s="1"/>
      <c r="D74" s="17">
        <f t="shared" si="3"/>
        <v>0</v>
      </c>
      <c r="E74" s="100"/>
      <c r="F74" s="101"/>
      <c r="G74" s="100">
        <f t="shared" si="4"/>
        <v>0</v>
      </c>
      <c r="H74" s="100">
        <v>0</v>
      </c>
      <c r="I74" s="6">
        <v>6435.7</v>
      </c>
      <c r="J74" s="6">
        <v>1.07</v>
      </c>
      <c r="K74" s="119">
        <v>0</v>
      </c>
    </row>
    <row r="75" spans="1:12" s="7" customFormat="1" ht="15">
      <c r="A75" s="5" t="s">
        <v>173</v>
      </c>
      <c r="B75" s="10" t="s">
        <v>70</v>
      </c>
      <c r="C75" s="1"/>
      <c r="D75" s="17">
        <f>1325.22*I75/L75</f>
        <v>1195.82</v>
      </c>
      <c r="E75" s="100"/>
      <c r="F75" s="101"/>
      <c r="G75" s="100"/>
      <c r="H75" s="100"/>
      <c r="I75" s="6">
        <v>6435.7</v>
      </c>
      <c r="J75" s="6">
        <v>1.07</v>
      </c>
      <c r="K75" s="119">
        <v>0.03</v>
      </c>
      <c r="L75" s="7">
        <v>7132.1</v>
      </c>
    </row>
    <row r="76" spans="1:11" s="7" customFormat="1" ht="15" hidden="1">
      <c r="A76" s="5" t="s">
        <v>132</v>
      </c>
      <c r="B76" s="10" t="s">
        <v>59</v>
      </c>
      <c r="C76" s="1"/>
      <c r="D76" s="17">
        <f t="shared" si="3"/>
        <v>0</v>
      </c>
      <c r="E76" s="100"/>
      <c r="F76" s="101"/>
      <c r="G76" s="100">
        <f t="shared" si="4"/>
        <v>0</v>
      </c>
      <c r="H76" s="100">
        <v>0</v>
      </c>
      <c r="I76" s="6">
        <v>6435.7</v>
      </c>
      <c r="J76" s="6">
        <v>1.07</v>
      </c>
      <c r="K76" s="119">
        <v>0</v>
      </c>
    </row>
    <row r="77" spans="1:11" s="7" customFormat="1" ht="15" hidden="1">
      <c r="A77" s="5" t="s">
        <v>122</v>
      </c>
      <c r="B77" s="10" t="s">
        <v>59</v>
      </c>
      <c r="C77" s="92"/>
      <c r="D77" s="17">
        <f t="shared" si="3"/>
        <v>0</v>
      </c>
      <c r="E77" s="150"/>
      <c r="F77" s="101"/>
      <c r="G77" s="100">
        <f t="shared" si="4"/>
        <v>0</v>
      </c>
      <c r="H77" s="100">
        <v>0</v>
      </c>
      <c r="I77" s="6">
        <v>6435.7</v>
      </c>
      <c r="J77" s="6">
        <v>1.07</v>
      </c>
      <c r="K77" s="119">
        <v>0</v>
      </c>
    </row>
    <row r="78" spans="1:12" s="7" customFormat="1" ht="30">
      <c r="A78" s="59" t="s">
        <v>174</v>
      </c>
      <c r="B78" s="10"/>
      <c r="C78" s="1"/>
      <c r="D78" s="129">
        <v>0</v>
      </c>
      <c r="E78" s="100"/>
      <c r="F78" s="101"/>
      <c r="G78" s="129">
        <v>0</v>
      </c>
      <c r="H78" s="129">
        <v>0</v>
      </c>
      <c r="I78" s="6">
        <v>6435.7</v>
      </c>
      <c r="J78" s="6">
        <v>1.07</v>
      </c>
      <c r="K78" s="119">
        <v>0.03</v>
      </c>
      <c r="L78" s="7">
        <v>7132.1</v>
      </c>
    </row>
    <row r="79" spans="1:11" s="7" customFormat="1" ht="15" hidden="1">
      <c r="A79" s="5"/>
      <c r="B79" s="10"/>
      <c r="C79" s="1"/>
      <c r="D79" s="17"/>
      <c r="E79" s="100"/>
      <c r="F79" s="101"/>
      <c r="G79" s="100"/>
      <c r="H79" s="100"/>
      <c r="I79" s="6">
        <v>6435.7</v>
      </c>
      <c r="J79" s="6"/>
      <c r="K79" s="119"/>
    </row>
    <row r="80" spans="1:11" s="7" customFormat="1" ht="15" hidden="1">
      <c r="A80" s="5" t="s">
        <v>175</v>
      </c>
      <c r="B80" s="10" t="s">
        <v>59</v>
      </c>
      <c r="C80" s="1"/>
      <c r="D80" s="17">
        <f>G80*I80</f>
        <v>0</v>
      </c>
      <c r="E80" s="100"/>
      <c r="F80" s="101"/>
      <c r="G80" s="100">
        <f>H80*12</f>
        <v>0</v>
      </c>
      <c r="H80" s="100">
        <v>0</v>
      </c>
      <c r="I80" s="6">
        <v>6435.7</v>
      </c>
      <c r="J80" s="6">
        <v>1.07</v>
      </c>
      <c r="K80" s="119">
        <v>0</v>
      </c>
    </row>
    <row r="81" spans="1:11" s="7" customFormat="1" ht="15">
      <c r="A81" s="59" t="s">
        <v>81</v>
      </c>
      <c r="B81" s="10"/>
      <c r="C81" s="1"/>
      <c r="D81" s="129">
        <f>D83+D84</f>
        <v>13263.88</v>
      </c>
      <c r="E81" s="100"/>
      <c r="F81" s="101"/>
      <c r="G81" s="129">
        <f>D81/I81</f>
        <v>2.06</v>
      </c>
      <c r="H81" s="129">
        <f>G81/12</f>
        <v>0.17</v>
      </c>
      <c r="I81" s="6">
        <v>6435.7</v>
      </c>
      <c r="J81" s="6">
        <v>1.07</v>
      </c>
      <c r="K81" s="119">
        <v>0.15</v>
      </c>
    </row>
    <row r="82" spans="1:11" s="7" customFormat="1" ht="15" hidden="1">
      <c r="A82" s="5" t="s">
        <v>82</v>
      </c>
      <c r="B82" s="10" t="s">
        <v>59</v>
      </c>
      <c r="C82" s="1"/>
      <c r="D82" s="17">
        <f aca="true" t="shared" si="5" ref="D82:D89">G82*I82</f>
        <v>0</v>
      </c>
      <c r="E82" s="100"/>
      <c r="F82" s="101"/>
      <c r="G82" s="100">
        <f aca="true" t="shared" si="6" ref="G82:G89">H82*12</f>
        <v>0</v>
      </c>
      <c r="H82" s="100">
        <v>0</v>
      </c>
      <c r="I82" s="6">
        <v>6435.7</v>
      </c>
      <c r="J82" s="6">
        <v>1.07</v>
      </c>
      <c r="K82" s="119">
        <v>0</v>
      </c>
    </row>
    <row r="83" spans="1:11" s="7" customFormat="1" ht="15">
      <c r="A83" s="5" t="s">
        <v>83</v>
      </c>
      <c r="B83" s="10" t="s">
        <v>70</v>
      </c>
      <c r="C83" s="1"/>
      <c r="D83" s="17">
        <v>12516.45</v>
      </c>
      <c r="E83" s="100"/>
      <c r="F83" s="101"/>
      <c r="G83" s="100"/>
      <c r="H83" s="100"/>
      <c r="I83" s="6">
        <v>6435.7</v>
      </c>
      <c r="J83" s="6">
        <v>1.07</v>
      </c>
      <c r="K83" s="119">
        <v>0.14</v>
      </c>
    </row>
    <row r="84" spans="1:12" s="7" customFormat="1" ht="15">
      <c r="A84" s="5" t="s">
        <v>84</v>
      </c>
      <c r="B84" s="10" t="s">
        <v>70</v>
      </c>
      <c r="C84" s="1"/>
      <c r="D84" s="17">
        <f>828.31*I84/L84</f>
        <v>747.43</v>
      </c>
      <c r="E84" s="100"/>
      <c r="F84" s="101"/>
      <c r="G84" s="100"/>
      <c r="H84" s="100"/>
      <c r="I84" s="6">
        <v>6435.7</v>
      </c>
      <c r="J84" s="6">
        <v>1.07</v>
      </c>
      <c r="K84" s="119">
        <v>0.01</v>
      </c>
      <c r="L84" s="7">
        <v>7132.1</v>
      </c>
    </row>
    <row r="85" spans="1:11" s="7" customFormat="1" ht="27.75" customHeight="1" hidden="1">
      <c r="A85" s="5" t="s">
        <v>123</v>
      </c>
      <c r="B85" s="10" t="s">
        <v>51</v>
      </c>
      <c r="C85" s="1"/>
      <c r="D85" s="17">
        <f t="shared" si="5"/>
        <v>0</v>
      </c>
      <c r="E85" s="100"/>
      <c r="F85" s="101"/>
      <c r="G85" s="100">
        <f t="shared" si="6"/>
        <v>0</v>
      </c>
      <c r="H85" s="100">
        <v>0</v>
      </c>
      <c r="I85" s="6">
        <v>7132.1</v>
      </c>
      <c r="J85" s="6">
        <v>1.07</v>
      </c>
      <c r="K85" s="119">
        <v>0</v>
      </c>
    </row>
    <row r="86" spans="1:11" s="7" customFormat="1" ht="25.5" hidden="1">
      <c r="A86" s="5" t="s">
        <v>133</v>
      </c>
      <c r="B86" s="10" t="s">
        <v>51</v>
      </c>
      <c r="C86" s="1"/>
      <c r="D86" s="17">
        <f t="shared" si="5"/>
        <v>0</v>
      </c>
      <c r="E86" s="100"/>
      <c r="F86" s="101"/>
      <c r="G86" s="100">
        <f t="shared" si="6"/>
        <v>0</v>
      </c>
      <c r="H86" s="100">
        <v>0</v>
      </c>
      <c r="I86" s="6">
        <v>7132.1</v>
      </c>
      <c r="J86" s="6">
        <v>1.07</v>
      </c>
      <c r="K86" s="119">
        <v>0</v>
      </c>
    </row>
    <row r="87" spans="1:11" s="7" customFormat="1" ht="25.5" hidden="1">
      <c r="A87" s="5" t="s">
        <v>85</v>
      </c>
      <c r="B87" s="10" t="s">
        <v>51</v>
      </c>
      <c r="C87" s="1"/>
      <c r="D87" s="17">
        <f t="shared" si="5"/>
        <v>0</v>
      </c>
      <c r="E87" s="100"/>
      <c r="F87" s="101"/>
      <c r="G87" s="100">
        <f t="shared" si="6"/>
        <v>0</v>
      </c>
      <c r="H87" s="100">
        <v>0</v>
      </c>
      <c r="I87" s="6">
        <v>7132.1</v>
      </c>
      <c r="J87" s="6">
        <v>1.07</v>
      </c>
      <c r="K87" s="119">
        <v>0</v>
      </c>
    </row>
    <row r="88" spans="1:11" s="7" customFormat="1" ht="25.5" hidden="1">
      <c r="A88" s="5" t="s">
        <v>86</v>
      </c>
      <c r="B88" s="10" t="s">
        <v>51</v>
      </c>
      <c r="C88" s="1"/>
      <c r="D88" s="17">
        <f t="shared" si="5"/>
        <v>0</v>
      </c>
      <c r="E88" s="100"/>
      <c r="F88" s="101"/>
      <c r="G88" s="100">
        <f t="shared" si="6"/>
        <v>0</v>
      </c>
      <c r="H88" s="100">
        <v>0</v>
      </c>
      <c r="I88" s="6">
        <v>7132.1</v>
      </c>
      <c r="J88" s="6">
        <v>1.07</v>
      </c>
      <c r="K88" s="119">
        <v>0</v>
      </c>
    </row>
    <row r="89" spans="1:11" s="7" customFormat="1" ht="25.5" hidden="1">
      <c r="A89" s="5" t="s">
        <v>87</v>
      </c>
      <c r="B89" s="10" t="s">
        <v>51</v>
      </c>
      <c r="C89" s="1"/>
      <c r="D89" s="17">
        <f t="shared" si="5"/>
        <v>0</v>
      </c>
      <c r="E89" s="100"/>
      <c r="F89" s="101"/>
      <c r="G89" s="100">
        <f t="shared" si="6"/>
        <v>0</v>
      </c>
      <c r="H89" s="100">
        <v>0</v>
      </c>
      <c r="I89" s="6">
        <v>7132.1</v>
      </c>
      <c r="J89" s="6">
        <v>1.07</v>
      </c>
      <c r="K89" s="119">
        <v>0</v>
      </c>
    </row>
    <row r="90" spans="1:12" s="7" customFormat="1" ht="15">
      <c r="A90" s="59" t="s">
        <v>88</v>
      </c>
      <c r="B90" s="10"/>
      <c r="C90" s="1"/>
      <c r="D90" s="129">
        <v>0</v>
      </c>
      <c r="E90" s="100"/>
      <c r="F90" s="101"/>
      <c r="G90" s="129">
        <f>D90/I90</f>
        <v>0</v>
      </c>
      <c r="H90" s="129">
        <f>G90/12</f>
        <v>0</v>
      </c>
      <c r="I90" s="6">
        <v>6435.7</v>
      </c>
      <c r="J90" s="6">
        <v>1.07</v>
      </c>
      <c r="K90" s="119">
        <v>0.1</v>
      </c>
      <c r="L90" s="7">
        <v>7132.1</v>
      </c>
    </row>
    <row r="91" spans="1:11" s="6" customFormat="1" ht="15">
      <c r="A91" s="59" t="s">
        <v>176</v>
      </c>
      <c r="B91" s="8"/>
      <c r="C91" s="128"/>
      <c r="D91" s="129">
        <v>0</v>
      </c>
      <c r="E91" s="129"/>
      <c r="F91" s="138"/>
      <c r="G91" s="129">
        <f>D91/I91</f>
        <v>0</v>
      </c>
      <c r="H91" s="129">
        <f>G91/12</f>
        <v>0</v>
      </c>
      <c r="I91" s="6">
        <v>6435.7</v>
      </c>
      <c r="J91" s="6">
        <v>1.07</v>
      </c>
      <c r="K91" s="119">
        <v>0.02</v>
      </c>
    </row>
    <row r="92" spans="1:11" s="6" customFormat="1" ht="15">
      <c r="A92" s="59" t="s">
        <v>177</v>
      </c>
      <c r="B92" s="8"/>
      <c r="C92" s="128"/>
      <c r="D92" s="129">
        <v>0</v>
      </c>
      <c r="E92" s="129"/>
      <c r="F92" s="138"/>
      <c r="G92" s="129">
        <f>D92/I92</f>
        <v>0</v>
      </c>
      <c r="H92" s="129">
        <v>0</v>
      </c>
      <c r="I92" s="6">
        <v>6435.7</v>
      </c>
      <c r="J92" s="6">
        <v>1.07</v>
      </c>
      <c r="K92" s="119">
        <v>0.16</v>
      </c>
    </row>
    <row r="93" spans="1:11" s="7" customFormat="1" ht="25.5" customHeight="1" hidden="1">
      <c r="A93" s="5" t="s">
        <v>124</v>
      </c>
      <c r="B93" s="10" t="s">
        <v>70</v>
      </c>
      <c r="C93" s="1"/>
      <c r="D93" s="17">
        <f>G93*I93</f>
        <v>0</v>
      </c>
      <c r="E93" s="100"/>
      <c r="F93" s="101"/>
      <c r="G93" s="100">
        <f>H93*12</f>
        <v>0</v>
      </c>
      <c r="H93" s="100">
        <v>0</v>
      </c>
      <c r="I93" s="6">
        <v>6435.7</v>
      </c>
      <c r="J93" s="6">
        <v>1.07</v>
      </c>
      <c r="K93" s="119">
        <v>0</v>
      </c>
    </row>
    <row r="94" spans="1:11" s="6" customFormat="1" ht="30.75" thickBot="1">
      <c r="A94" s="151" t="s">
        <v>89</v>
      </c>
      <c r="B94" s="8" t="s">
        <v>51</v>
      </c>
      <c r="C94" s="147">
        <f>F94*12</f>
        <v>0</v>
      </c>
      <c r="D94" s="148">
        <f>G94*I94</f>
        <v>34752.78</v>
      </c>
      <c r="E94" s="148"/>
      <c r="F94" s="148"/>
      <c r="G94" s="148">
        <f>H94*12</f>
        <v>5.4</v>
      </c>
      <c r="H94" s="148">
        <f>0.34+0.11</f>
        <v>0.45</v>
      </c>
      <c r="I94" s="6">
        <v>6435.7</v>
      </c>
      <c r="J94" s="6">
        <v>1.07</v>
      </c>
      <c r="K94" s="119">
        <v>0.3</v>
      </c>
    </row>
    <row r="95" spans="1:11" s="6" customFormat="1" ht="19.5" hidden="1" thickBot="1">
      <c r="A95" s="151" t="s">
        <v>3</v>
      </c>
      <c r="B95" s="8"/>
      <c r="C95" s="91">
        <f>F95*12</f>
        <v>0</v>
      </c>
      <c r="D95" s="91"/>
      <c r="E95" s="91"/>
      <c r="F95" s="91"/>
      <c r="G95" s="91"/>
      <c r="H95" s="138"/>
      <c r="I95" s="6">
        <v>6435.7</v>
      </c>
      <c r="K95" s="119"/>
    </row>
    <row r="96" spans="1:11" s="153" customFormat="1" ht="15.75" hidden="1" thickBot="1">
      <c r="A96" s="139" t="s">
        <v>90</v>
      </c>
      <c r="B96" s="140"/>
      <c r="C96" s="152"/>
      <c r="D96" s="193"/>
      <c r="E96" s="193"/>
      <c r="F96" s="193"/>
      <c r="G96" s="193"/>
      <c r="H96" s="143"/>
      <c r="I96" s="6">
        <v>6435.7</v>
      </c>
      <c r="K96" s="154"/>
    </row>
    <row r="97" spans="1:11" s="153" customFormat="1" ht="15.75" hidden="1" thickBot="1">
      <c r="A97" s="139" t="s">
        <v>134</v>
      </c>
      <c r="B97" s="140"/>
      <c r="C97" s="152"/>
      <c r="D97" s="193"/>
      <c r="E97" s="193"/>
      <c r="F97" s="193"/>
      <c r="G97" s="193"/>
      <c r="H97" s="143"/>
      <c r="I97" s="6">
        <v>6435.7</v>
      </c>
      <c r="K97" s="154"/>
    </row>
    <row r="98" spans="1:11" s="153" customFormat="1" ht="15" customHeight="1" hidden="1" thickBot="1">
      <c r="A98" s="139" t="s">
        <v>135</v>
      </c>
      <c r="B98" s="140"/>
      <c r="C98" s="152"/>
      <c r="D98" s="193"/>
      <c r="E98" s="193"/>
      <c r="F98" s="193"/>
      <c r="G98" s="193"/>
      <c r="H98" s="143"/>
      <c r="I98" s="6">
        <v>6435.7</v>
      </c>
      <c r="K98" s="154"/>
    </row>
    <row r="99" spans="1:11" s="153" customFormat="1" ht="20.25" customHeight="1" hidden="1">
      <c r="A99" s="139" t="s">
        <v>136</v>
      </c>
      <c r="B99" s="140"/>
      <c r="C99" s="152"/>
      <c r="D99" s="193"/>
      <c r="E99" s="193"/>
      <c r="F99" s="193"/>
      <c r="G99" s="193"/>
      <c r="H99" s="143"/>
      <c r="I99" s="6">
        <v>6435.7</v>
      </c>
      <c r="K99" s="154"/>
    </row>
    <row r="100" spans="1:11" s="153" customFormat="1" ht="15.75" hidden="1" thickBot="1">
      <c r="A100" s="139" t="s">
        <v>137</v>
      </c>
      <c r="B100" s="140"/>
      <c r="C100" s="152"/>
      <c r="D100" s="193"/>
      <c r="E100" s="193"/>
      <c r="F100" s="193"/>
      <c r="G100" s="193"/>
      <c r="H100" s="143"/>
      <c r="I100" s="6">
        <v>6435.7</v>
      </c>
      <c r="K100" s="154"/>
    </row>
    <row r="101" spans="1:11" s="153" customFormat="1" ht="15.75" hidden="1" thickBot="1">
      <c r="A101" s="139" t="s">
        <v>138</v>
      </c>
      <c r="B101" s="140"/>
      <c r="C101" s="152"/>
      <c r="D101" s="193">
        <f>G101*I101</f>
        <v>0</v>
      </c>
      <c r="E101" s="193"/>
      <c r="F101" s="193"/>
      <c r="G101" s="193">
        <f>12*H101</f>
        <v>0</v>
      </c>
      <c r="H101" s="143">
        <v>0</v>
      </c>
      <c r="I101" s="6">
        <v>6435.7</v>
      </c>
      <c r="K101" s="154"/>
    </row>
    <row r="102" spans="1:11" s="153" customFormat="1" ht="19.5" thickBot="1">
      <c r="A102" s="155" t="s">
        <v>91</v>
      </c>
      <c r="B102" s="106" t="s">
        <v>46</v>
      </c>
      <c r="C102" s="156"/>
      <c r="D102" s="148">
        <f>G102*I102</f>
        <v>125443.73</v>
      </c>
      <c r="E102" s="148"/>
      <c r="F102" s="148"/>
      <c r="G102" s="148">
        <f>12*H102</f>
        <v>20.64</v>
      </c>
      <c r="H102" s="148">
        <v>1.72</v>
      </c>
      <c r="I102" s="6">
        <f>6435.7-358</f>
        <v>6077.7</v>
      </c>
      <c r="K102" s="154"/>
    </row>
    <row r="103" spans="1:11" s="6" customFormat="1" ht="19.5" thickBot="1">
      <c r="A103" s="157" t="s">
        <v>4</v>
      </c>
      <c r="B103" s="117"/>
      <c r="C103" s="158">
        <f>F103*12</f>
        <v>0</v>
      </c>
      <c r="D103" s="194">
        <f>D102+D94+D92+D91+D90+D81+D78+D65+D49+D48+D47+D46+D45+D44+D40+D39+D38+D37+D36+D35+D34+D33+D32+D23+D15</f>
        <v>1317885.79</v>
      </c>
      <c r="E103" s="194">
        <f>E102+E94+E92+E91+E90+E81+E78+E65+E49+E48+E47+E46+E45+E44+E40+E39+E38+E37+E36+E35+E34+E33+E32+E23+E15</f>
        <v>167.04</v>
      </c>
      <c r="F103" s="194">
        <f>F102+F94+F92+F91+F90+F81+F78+F65+F49+F48+F47+F46+F45+F44+F40+F39+F38+F37+F36+F35+F34+F33+F32+F23+F15</f>
        <v>0</v>
      </c>
      <c r="G103" s="194">
        <f>G102+G94+G92+G91+G90+G81+G78+G65+G49+G48+G47+G46+G45+G44+G40+G39+G38+G37+G36+G35+G34+G33+G32+G23+G15</f>
        <v>205.93</v>
      </c>
      <c r="H103" s="194">
        <f>H102+H94+H92+H91+H90+H81+H78+H65+H49+H48+H47+H46+H45+H44+H40+H39+H38+H37+H36+H35+H34+H33+H32+H23+H15</f>
        <v>17.16</v>
      </c>
      <c r="I103" s="6">
        <v>6435.7</v>
      </c>
      <c r="K103" s="119"/>
    </row>
    <row r="104" spans="1:11" s="11" customFormat="1" ht="20.25" hidden="1" thickBot="1">
      <c r="A104" s="4" t="s">
        <v>2</v>
      </c>
      <c r="B104" s="159" t="s">
        <v>46</v>
      </c>
      <c r="C104" s="159" t="s">
        <v>92</v>
      </c>
      <c r="D104" s="195"/>
      <c r="E104" s="196" t="s">
        <v>92</v>
      </c>
      <c r="F104" s="197"/>
      <c r="G104" s="196" t="s">
        <v>92</v>
      </c>
      <c r="H104" s="197"/>
      <c r="K104" s="160"/>
    </row>
    <row r="105" spans="1:11" s="11" customFormat="1" ht="19.5">
      <c r="A105" s="107"/>
      <c r="B105" s="108"/>
      <c r="C105" s="108"/>
      <c r="D105" s="198"/>
      <c r="E105" s="198"/>
      <c r="F105" s="198"/>
      <c r="G105" s="198"/>
      <c r="H105" s="198"/>
      <c r="K105" s="160"/>
    </row>
    <row r="106" spans="1:11" s="2" customFormat="1" ht="12.75">
      <c r="A106" s="161"/>
      <c r="D106" s="199"/>
      <c r="E106" s="199"/>
      <c r="F106" s="199"/>
      <c r="G106" s="199"/>
      <c r="H106" s="199"/>
      <c r="K106" s="162"/>
    </row>
    <row r="107" spans="1:11" s="2" customFormat="1" ht="12.75">
      <c r="A107" s="161"/>
      <c r="D107" s="199"/>
      <c r="E107" s="199"/>
      <c r="F107" s="199"/>
      <c r="G107" s="199"/>
      <c r="H107" s="199"/>
      <c r="K107" s="162"/>
    </row>
    <row r="108" spans="1:11" s="2" customFormat="1" ht="12.75">
      <c r="A108" s="161"/>
      <c r="D108" s="199"/>
      <c r="E108" s="199"/>
      <c r="F108" s="199"/>
      <c r="G108" s="199"/>
      <c r="H108" s="199"/>
      <c r="K108" s="162"/>
    </row>
    <row r="109" spans="1:11" s="2" customFormat="1" ht="13.5" thickBot="1">
      <c r="A109" s="161"/>
      <c r="D109" s="199"/>
      <c r="E109" s="199"/>
      <c r="F109" s="199"/>
      <c r="G109" s="199"/>
      <c r="H109" s="199"/>
      <c r="K109" s="162"/>
    </row>
    <row r="110" spans="1:11" s="6" customFormat="1" ht="30.75" thickBot="1">
      <c r="A110" s="103" t="s">
        <v>139</v>
      </c>
      <c r="B110" s="117"/>
      <c r="C110" s="158">
        <f>F110*12</f>
        <v>0</v>
      </c>
      <c r="D110" s="200">
        <f>D111+D112+D113+D114</f>
        <v>175253.36</v>
      </c>
      <c r="E110" s="200">
        <f>E111+E112+E113+E114</f>
        <v>0</v>
      </c>
      <c r="F110" s="200">
        <f>F111+F112+F113+F114</f>
        <v>0</v>
      </c>
      <c r="G110" s="200">
        <f>G111+G112+G113+G114</f>
        <v>27.23</v>
      </c>
      <c r="H110" s="200">
        <f>H111+H112+H113+H114</f>
        <v>2.28</v>
      </c>
      <c r="I110" s="6">
        <v>6435.7</v>
      </c>
      <c r="K110" s="119"/>
    </row>
    <row r="111" spans="1:11" s="153" customFormat="1" ht="15">
      <c r="A111" s="5" t="s">
        <v>140</v>
      </c>
      <c r="B111" s="163"/>
      <c r="C111" s="141"/>
      <c r="D111" s="142">
        <v>30547.24</v>
      </c>
      <c r="E111" s="193"/>
      <c r="F111" s="193"/>
      <c r="G111" s="142">
        <f>D111/I111</f>
        <v>4.75</v>
      </c>
      <c r="H111" s="201">
        <f>G111/12</f>
        <v>0.4</v>
      </c>
      <c r="I111" s="6">
        <v>6435.7</v>
      </c>
      <c r="K111" s="154"/>
    </row>
    <row r="112" spans="1:11" s="153" customFormat="1" ht="15">
      <c r="A112" s="5" t="s">
        <v>178</v>
      </c>
      <c r="B112" s="163"/>
      <c r="C112" s="141"/>
      <c r="D112" s="142">
        <v>20483.64</v>
      </c>
      <c r="E112" s="193"/>
      <c r="F112" s="193"/>
      <c r="G112" s="142">
        <f>D112/I112</f>
        <v>3.18</v>
      </c>
      <c r="H112" s="201">
        <f>G112/12</f>
        <v>0.27</v>
      </c>
      <c r="I112" s="6">
        <v>6435.7</v>
      </c>
      <c r="K112" s="154"/>
    </row>
    <row r="113" spans="1:11" s="153" customFormat="1" ht="15">
      <c r="A113" s="5" t="s">
        <v>179</v>
      </c>
      <c r="B113" s="163"/>
      <c r="C113" s="141"/>
      <c r="D113" s="142">
        <v>122165.75</v>
      </c>
      <c r="E113" s="193"/>
      <c r="F113" s="193"/>
      <c r="G113" s="142">
        <f>D113/I113</f>
        <v>18.98</v>
      </c>
      <c r="H113" s="201">
        <f>G113/12</f>
        <v>1.58</v>
      </c>
      <c r="I113" s="6">
        <v>6435.7</v>
      </c>
      <c r="K113" s="154"/>
    </row>
    <row r="114" spans="1:11" s="153" customFormat="1" ht="15" customHeight="1">
      <c r="A114" s="5" t="s">
        <v>180</v>
      </c>
      <c r="B114" s="163"/>
      <c r="C114" s="141"/>
      <c r="D114" s="142">
        <v>2056.73</v>
      </c>
      <c r="E114" s="193"/>
      <c r="F114" s="193"/>
      <c r="G114" s="142">
        <f>D114/I114</f>
        <v>0.32</v>
      </c>
      <c r="H114" s="201">
        <f>G114/12</f>
        <v>0.03</v>
      </c>
      <c r="I114" s="6">
        <v>6435.7</v>
      </c>
      <c r="K114" s="154"/>
    </row>
    <row r="115" spans="1:11" s="2" customFormat="1" ht="12.75">
      <c r="A115" s="161"/>
      <c r="K115" s="162"/>
    </row>
    <row r="116" spans="1:11" s="2" customFormat="1" ht="12.75">
      <c r="A116" s="161"/>
      <c r="K116" s="162"/>
    </row>
    <row r="117" spans="1:11" s="2" customFormat="1" ht="12.75">
      <c r="A117" s="161"/>
      <c r="K117" s="162"/>
    </row>
    <row r="118" spans="1:11" s="2" customFormat="1" ht="13.5" thickBot="1">
      <c r="A118" s="161"/>
      <c r="K118" s="162"/>
    </row>
    <row r="119" spans="1:11" s="167" customFormat="1" ht="15.75" thickBot="1">
      <c r="A119" s="164" t="s">
        <v>6</v>
      </c>
      <c r="B119" s="165"/>
      <c r="C119" s="165"/>
      <c r="D119" s="166">
        <f>D103+D110</f>
        <v>1493139.15</v>
      </c>
      <c r="E119" s="166">
        <f>E103+E110</f>
        <v>167.04</v>
      </c>
      <c r="F119" s="166">
        <f>F103+F110</f>
        <v>0</v>
      </c>
      <c r="G119" s="166">
        <f>G103+G110</f>
        <v>233.16</v>
      </c>
      <c r="H119" s="166">
        <f>H103+H110</f>
        <v>19.44</v>
      </c>
      <c r="K119" s="168"/>
    </row>
    <row r="120" spans="1:11" s="2" customFormat="1" ht="12.75">
      <c r="A120" s="161"/>
      <c r="K120" s="162"/>
    </row>
    <row r="121" spans="1:11" s="2" customFormat="1" ht="12.75">
      <c r="A121" s="161"/>
      <c r="K121" s="162"/>
    </row>
    <row r="122" spans="1:11" s="2" customFormat="1" ht="12.75">
      <c r="A122" s="161"/>
      <c r="K122" s="162"/>
    </row>
    <row r="123" spans="1:11" s="2" customFormat="1" ht="12.75">
      <c r="A123" s="161"/>
      <c r="K123" s="162"/>
    </row>
    <row r="124" spans="1:11" s="2" customFormat="1" ht="12.75">
      <c r="A124" s="161"/>
      <c r="K124" s="162"/>
    </row>
    <row r="125" spans="1:11" s="2" customFormat="1" ht="12.75">
      <c r="A125" s="161"/>
      <c r="K125" s="162"/>
    </row>
    <row r="126" spans="1:11" s="2" customFormat="1" ht="12.75">
      <c r="A126" s="161"/>
      <c r="K126" s="162"/>
    </row>
    <row r="127" spans="1:11" s="2" customFormat="1" ht="12.75">
      <c r="A127" s="161"/>
      <c r="K127" s="162"/>
    </row>
    <row r="128" spans="1:11" s="11" customFormat="1" ht="19.5">
      <c r="A128" s="169"/>
      <c r="B128" s="170"/>
      <c r="C128" s="93"/>
      <c r="D128" s="93"/>
      <c r="E128" s="93"/>
      <c r="F128" s="93"/>
      <c r="G128" s="93"/>
      <c r="H128" s="93"/>
      <c r="K128" s="160"/>
    </row>
    <row r="129" spans="1:11" s="2" customFormat="1" ht="14.25">
      <c r="A129" s="243" t="s">
        <v>93</v>
      </c>
      <c r="B129" s="243"/>
      <c r="C129" s="243"/>
      <c r="D129" s="243"/>
      <c r="E129" s="243"/>
      <c r="F129" s="243"/>
      <c r="K129" s="162"/>
    </row>
    <row r="130" s="2" customFormat="1" ht="12.75">
      <c r="K130" s="162"/>
    </row>
    <row r="131" spans="1:11" s="2" customFormat="1" ht="12.75">
      <c r="A131" s="161" t="s">
        <v>94</v>
      </c>
      <c r="K131" s="162"/>
    </row>
    <row r="132" s="2" customFormat="1" ht="12.75">
      <c r="K132" s="162"/>
    </row>
    <row r="133" s="2" customFormat="1" ht="12.75">
      <c r="K133" s="162"/>
    </row>
    <row r="134" s="2" customFormat="1" ht="12.75">
      <c r="K134" s="162"/>
    </row>
    <row r="135" s="2" customFormat="1" ht="12.75">
      <c r="K135" s="162"/>
    </row>
    <row r="136" s="2" customFormat="1" ht="12.75">
      <c r="K136" s="162"/>
    </row>
    <row r="137" s="2" customFormat="1" ht="12.75">
      <c r="K137" s="162"/>
    </row>
    <row r="138" s="2" customFormat="1" ht="12.75">
      <c r="K138" s="162"/>
    </row>
    <row r="139" s="2" customFormat="1" ht="12.75">
      <c r="K139" s="162"/>
    </row>
    <row r="140" s="2" customFormat="1" ht="12.75">
      <c r="K140" s="162"/>
    </row>
    <row r="141" s="2" customFormat="1" ht="12.75">
      <c r="K141" s="162"/>
    </row>
    <row r="142" s="2" customFormat="1" ht="12.75">
      <c r="K142" s="162"/>
    </row>
    <row r="143" s="2" customFormat="1" ht="12.75">
      <c r="K143" s="162"/>
    </row>
    <row r="144" s="2" customFormat="1" ht="12.75">
      <c r="K144" s="162"/>
    </row>
    <row r="145" s="2" customFormat="1" ht="12.75">
      <c r="K145" s="162"/>
    </row>
    <row r="146" s="2" customFormat="1" ht="12.75">
      <c r="K146" s="162"/>
    </row>
    <row r="147" s="2" customFormat="1" ht="12.75">
      <c r="K147" s="162"/>
    </row>
    <row r="148" s="2" customFormat="1" ht="12.75">
      <c r="K148" s="162"/>
    </row>
    <row r="149" s="2" customFormat="1" ht="12.75">
      <c r="K149" s="162"/>
    </row>
  </sheetData>
  <sheetProtection/>
  <mergeCells count="12">
    <mergeCell ref="A129:F129"/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80" zoomScaleNormal="80" zoomScalePageLayoutView="0" workbookViewId="0" topLeftCell="A1">
      <pane xSplit="1" ySplit="2" topLeftCell="B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15" sqref="O11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1" t="s">
        <v>181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5" s="6" customFormat="1" ht="93.75" customHeight="1" thickBot="1">
      <c r="A2" s="174" t="s">
        <v>0</v>
      </c>
      <c r="B2" s="275" t="s">
        <v>144</v>
      </c>
      <c r="C2" s="276"/>
      <c r="D2" s="277"/>
      <c r="E2" s="276" t="s">
        <v>145</v>
      </c>
      <c r="F2" s="276"/>
      <c r="G2" s="276"/>
      <c r="H2" s="275" t="s">
        <v>146</v>
      </c>
      <c r="I2" s="276"/>
      <c r="J2" s="277"/>
      <c r="K2" s="275" t="s">
        <v>147</v>
      </c>
      <c r="L2" s="276"/>
      <c r="M2" s="277"/>
      <c r="N2" s="48" t="s">
        <v>10</v>
      </c>
      <c r="O2" s="21" t="s">
        <v>5</v>
      </c>
    </row>
    <row r="3" spans="1:15" s="7" customFormat="1" ht="12.75">
      <c r="A3" s="41"/>
      <c r="B3" s="30" t="s">
        <v>7</v>
      </c>
      <c r="C3" s="15" t="s">
        <v>8</v>
      </c>
      <c r="D3" s="37" t="s">
        <v>9</v>
      </c>
      <c r="E3" s="47" t="s">
        <v>7</v>
      </c>
      <c r="F3" s="15" t="s">
        <v>8</v>
      </c>
      <c r="G3" s="20" t="s">
        <v>9</v>
      </c>
      <c r="H3" s="30" t="s">
        <v>7</v>
      </c>
      <c r="I3" s="15" t="s">
        <v>8</v>
      </c>
      <c r="J3" s="37" t="s">
        <v>9</v>
      </c>
      <c r="K3" s="30" t="s">
        <v>7</v>
      </c>
      <c r="L3" s="15" t="s">
        <v>8</v>
      </c>
      <c r="M3" s="37" t="s">
        <v>9</v>
      </c>
      <c r="N3" s="51"/>
      <c r="O3" s="22"/>
    </row>
    <row r="4" spans="1:15" s="7" customFormat="1" ht="49.5" customHeight="1">
      <c r="A4" s="253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</row>
    <row r="5" spans="1:15" s="6" customFormat="1" ht="14.25" customHeight="1">
      <c r="A5" s="61" t="s">
        <v>38</v>
      </c>
      <c r="B5" s="31"/>
      <c r="C5" s="8"/>
      <c r="D5" s="62">
        <f>O5/4</f>
        <v>57128.12</v>
      </c>
      <c r="E5" s="48"/>
      <c r="F5" s="8"/>
      <c r="G5" s="62">
        <f>O5/4</f>
        <v>57128.12</v>
      </c>
      <c r="H5" s="31"/>
      <c r="I5" s="8"/>
      <c r="J5" s="62">
        <f>O5/4</f>
        <v>57128.12</v>
      </c>
      <c r="K5" s="31"/>
      <c r="L5" s="8"/>
      <c r="M5" s="62">
        <f>O5/4</f>
        <v>57128.12</v>
      </c>
      <c r="N5" s="53">
        <f>M5+J5+G5+D5</f>
        <v>228512.48</v>
      </c>
      <c r="O5" s="16">
        <v>228512.48</v>
      </c>
    </row>
    <row r="6" spans="1:15" s="6" customFormat="1" ht="30">
      <c r="A6" s="61" t="s">
        <v>44</v>
      </c>
      <c r="B6" s="31"/>
      <c r="C6" s="8"/>
      <c r="D6" s="62">
        <f aca="true" t="shared" si="0" ref="D6:D21">O6/4</f>
        <v>28188.37</v>
      </c>
      <c r="E6" s="48"/>
      <c r="F6" s="8"/>
      <c r="G6" s="62">
        <f aca="true" t="shared" si="1" ref="G6:G21">O6/4</f>
        <v>28188.37</v>
      </c>
      <c r="H6" s="31"/>
      <c r="I6" s="8"/>
      <c r="J6" s="62">
        <f aca="true" t="shared" si="2" ref="J6:J21">O6/4</f>
        <v>28188.37</v>
      </c>
      <c r="K6" s="31"/>
      <c r="L6" s="8"/>
      <c r="M6" s="62">
        <f aca="true" t="shared" si="3" ref="M6:M21">O6/4</f>
        <v>28188.37</v>
      </c>
      <c r="N6" s="53">
        <f aca="true" t="shared" si="4" ref="N6:N41">M6+J6+G6+D6</f>
        <v>112753.48</v>
      </c>
      <c r="O6" s="16">
        <v>112753.46</v>
      </c>
    </row>
    <row r="7" spans="1:15" s="6" customFormat="1" ht="15">
      <c r="A7" s="60" t="s">
        <v>54</v>
      </c>
      <c r="B7" s="31"/>
      <c r="C7" s="8"/>
      <c r="D7" s="62">
        <f t="shared" si="0"/>
        <v>14549.49</v>
      </c>
      <c r="E7" s="48"/>
      <c r="F7" s="8"/>
      <c r="G7" s="62">
        <f t="shared" si="1"/>
        <v>14549.49</v>
      </c>
      <c r="H7" s="31"/>
      <c r="I7" s="8"/>
      <c r="J7" s="62">
        <f t="shared" si="2"/>
        <v>14549.49</v>
      </c>
      <c r="K7" s="31"/>
      <c r="L7" s="8"/>
      <c r="M7" s="62">
        <f t="shared" si="3"/>
        <v>14549.49</v>
      </c>
      <c r="N7" s="53">
        <f t="shared" si="4"/>
        <v>58197.96</v>
      </c>
      <c r="O7" s="16">
        <v>58197.94</v>
      </c>
    </row>
    <row r="8" spans="1:15" s="6" customFormat="1" ht="15">
      <c r="A8" s="60" t="s">
        <v>56</v>
      </c>
      <c r="B8" s="31"/>
      <c r="C8" s="8"/>
      <c r="D8" s="62">
        <f t="shared" si="0"/>
        <v>47499.79</v>
      </c>
      <c r="E8" s="48"/>
      <c r="F8" s="8"/>
      <c r="G8" s="62">
        <f t="shared" si="1"/>
        <v>47499.79</v>
      </c>
      <c r="H8" s="31"/>
      <c r="I8" s="8"/>
      <c r="J8" s="62">
        <f t="shared" si="2"/>
        <v>47499.79</v>
      </c>
      <c r="K8" s="31"/>
      <c r="L8" s="8"/>
      <c r="M8" s="62">
        <f t="shared" si="3"/>
        <v>47499.79</v>
      </c>
      <c r="N8" s="53">
        <f t="shared" si="4"/>
        <v>189999.16</v>
      </c>
      <c r="O8" s="16">
        <v>189999.14</v>
      </c>
    </row>
    <row r="9" spans="1:15" s="6" customFormat="1" ht="15">
      <c r="A9" s="60" t="s">
        <v>98</v>
      </c>
      <c r="B9" s="31"/>
      <c r="C9" s="8"/>
      <c r="D9" s="62">
        <f t="shared" si="0"/>
        <v>27609.15</v>
      </c>
      <c r="E9" s="48"/>
      <c r="F9" s="8"/>
      <c r="G9" s="62">
        <f t="shared" si="1"/>
        <v>27609.15</v>
      </c>
      <c r="H9" s="31"/>
      <c r="I9" s="8"/>
      <c r="J9" s="62">
        <f t="shared" si="2"/>
        <v>27609.15</v>
      </c>
      <c r="K9" s="31"/>
      <c r="L9" s="8"/>
      <c r="M9" s="62">
        <f t="shared" si="3"/>
        <v>27609.15</v>
      </c>
      <c r="N9" s="53">
        <f t="shared" si="4"/>
        <v>110436.6</v>
      </c>
      <c r="O9" s="16">
        <v>110436.61</v>
      </c>
    </row>
    <row r="10" spans="1:15" s="6" customFormat="1" ht="45">
      <c r="A10" s="60" t="s">
        <v>99</v>
      </c>
      <c r="B10" s="31"/>
      <c r="C10" s="8"/>
      <c r="D10" s="62">
        <f t="shared" si="0"/>
        <v>0</v>
      </c>
      <c r="E10" s="171" t="s">
        <v>215</v>
      </c>
      <c r="F10" s="172">
        <v>41879</v>
      </c>
      <c r="G10" s="62">
        <v>9350</v>
      </c>
      <c r="H10" s="31"/>
      <c r="I10" s="8"/>
      <c r="J10" s="62">
        <f t="shared" si="2"/>
        <v>0</v>
      </c>
      <c r="K10" s="31"/>
      <c r="L10" s="8"/>
      <c r="M10" s="62">
        <v>0</v>
      </c>
      <c r="N10" s="53">
        <f t="shared" si="4"/>
        <v>9350</v>
      </c>
      <c r="O10" s="16"/>
    </row>
    <row r="11" spans="1:15" s="6" customFormat="1" ht="15">
      <c r="A11" s="60" t="s">
        <v>100</v>
      </c>
      <c r="B11" s="31"/>
      <c r="C11" s="8"/>
      <c r="D11" s="62">
        <f t="shared" si="0"/>
        <v>32049.79</v>
      </c>
      <c r="E11" s="48"/>
      <c r="F11" s="8"/>
      <c r="G11" s="62">
        <f t="shared" si="1"/>
        <v>32049.79</v>
      </c>
      <c r="H11" s="31"/>
      <c r="I11" s="8"/>
      <c r="J11" s="62">
        <f t="shared" si="2"/>
        <v>32049.79</v>
      </c>
      <c r="K11" s="31"/>
      <c r="L11" s="8"/>
      <c r="M11" s="62">
        <f>O11/4</f>
        <v>32049.79</v>
      </c>
      <c r="N11" s="53">
        <f t="shared" si="4"/>
        <v>128199.16</v>
      </c>
      <c r="O11" s="16">
        <v>128199.14</v>
      </c>
    </row>
    <row r="12" spans="1:15" s="6" customFormat="1" ht="15">
      <c r="A12" s="60" t="s">
        <v>101</v>
      </c>
      <c r="B12" s="31"/>
      <c r="C12" s="8"/>
      <c r="D12" s="62">
        <f t="shared" si="0"/>
        <v>68347.14</v>
      </c>
      <c r="E12" s="48"/>
      <c r="F12" s="8"/>
      <c r="G12" s="62">
        <f t="shared" si="1"/>
        <v>68347.14</v>
      </c>
      <c r="H12" s="31"/>
      <c r="I12" s="8"/>
      <c r="J12" s="62">
        <f t="shared" si="2"/>
        <v>68347.14</v>
      </c>
      <c r="K12" s="31"/>
      <c r="L12" s="8"/>
      <c r="M12" s="62">
        <f t="shared" si="3"/>
        <v>68347.14</v>
      </c>
      <c r="N12" s="53">
        <f t="shared" si="4"/>
        <v>273388.56</v>
      </c>
      <c r="O12" s="16">
        <v>273388.54</v>
      </c>
    </row>
    <row r="13" spans="1:15" s="6" customFormat="1" ht="30">
      <c r="A13" s="60" t="s">
        <v>58</v>
      </c>
      <c r="B13" s="31"/>
      <c r="C13" s="8"/>
      <c r="D13" s="62">
        <f t="shared" si="0"/>
        <v>462.04</v>
      </c>
      <c r="E13" s="48"/>
      <c r="F13" s="8"/>
      <c r="G13" s="62">
        <f t="shared" si="1"/>
        <v>462.04</v>
      </c>
      <c r="H13" s="31"/>
      <c r="I13" s="8"/>
      <c r="J13" s="62">
        <f t="shared" si="2"/>
        <v>462.04</v>
      </c>
      <c r="K13" s="31"/>
      <c r="L13" s="8"/>
      <c r="M13" s="62">
        <f t="shared" si="3"/>
        <v>462.04</v>
      </c>
      <c r="N13" s="53">
        <f t="shared" si="4"/>
        <v>1848.16</v>
      </c>
      <c r="O13" s="16">
        <v>1848.15</v>
      </c>
    </row>
    <row r="14" spans="1:15" s="6" customFormat="1" ht="30">
      <c r="A14" s="60" t="s">
        <v>60</v>
      </c>
      <c r="B14" s="31"/>
      <c r="C14" s="8"/>
      <c r="D14" s="62">
        <f t="shared" si="0"/>
        <v>462.04</v>
      </c>
      <c r="E14" s="48"/>
      <c r="F14" s="8"/>
      <c r="G14" s="62">
        <f t="shared" si="1"/>
        <v>462.04</v>
      </c>
      <c r="H14" s="31"/>
      <c r="I14" s="8"/>
      <c r="J14" s="62">
        <f t="shared" si="2"/>
        <v>462.04</v>
      </c>
      <c r="K14" s="31"/>
      <c r="L14" s="8"/>
      <c r="M14" s="62">
        <f t="shared" si="3"/>
        <v>462.04</v>
      </c>
      <c r="N14" s="53">
        <f t="shared" si="4"/>
        <v>1848.16</v>
      </c>
      <c r="O14" s="16">
        <v>1848.15</v>
      </c>
    </row>
    <row r="15" spans="1:15" s="6" customFormat="1" ht="15">
      <c r="A15" s="60" t="s">
        <v>61</v>
      </c>
      <c r="B15" s="31"/>
      <c r="C15" s="8"/>
      <c r="D15" s="62">
        <f t="shared" si="0"/>
        <v>2917.67</v>
      </c>
      <c r="E15" s="48"/>
      <c r="F15" s="8"/>
      <c r="G15" s="62">
        <f t="shared" si="1"/>
        <v>2917.67</v>
      </c>
      <c r="H15" s="31"/>
      <c r="I15" s="8"/>
      <c r="J15" s="62">
        <f t="shared" si="2"/>
        <v>2917.67</v>
      </c>
      <c r="K15" s="31"/>
      <c r="L15" s="8"/>
      <c r="M15" s="62">
        <f t="shared" si="3"/>
        <v>2917.67</v>
      </c>
      <c r="N15" s="53">
        <f t="shared" si="4"/>
        <v>11670.68</v>
      </c>
      <c r="O15" s="16">
        <v>11670.68</v>
      </c>
    </row>
    <row r="16" spans="1:15" s="217" customFormat="1" ht="30">
      <c r="A16" s="208" t="s">
        <v>171</v>
      </c>
      <c r="B16" s="209"/>
      <c r="C16" s="210"/>
      <c r="D16" s="211">
        <f>O16/4</f>
        <v>0</v>
      </c>
      <c r="E16" s="212"/>
      <c r="F16" s="210"/>
      <c r="G16" s="211">
        <f>O16/4</f>
        <v>0</v>
      </c>
      <c r="H16" s="213">
        <v>170</v>
      </c>
      <c r="I16" s="214">
        <v>41971</v>
      </c>
      <c r="J16" s="211">
        <v>24043.15</v>
      </c>
      <c r="K16" s="209"/>
      <c r="L16" s="210"/>
      <c r="M16" s="211">
        <f>O16/4</f>
        <v>0</v>
      </c>
      <c r="N16" s="215">
        <f>M16+J16+G16+D16</f>
        <v>24043.15</v>
      </c>
      <c r="O16" s="216"/>
    </row>
    <row r="17" spans="1:15" s="6" customFormat="1" ht="30">
      <c r="A17" s="60" t="s">
        <v>103</v>
      </c>
      <c r="B17" s="31"/>
      <c r="C17" s="8"/>
      <c r="D17" s="62">
        <f t="shared" si="0"/>
        <v>2896.07</v>
      </c>
      <c r="E17" s="48"/>
      <c r="F17" s="8"/>
      <c r="G17" s="62">
        <f t="shared" si="1"/>
        <v>2896.07</v>
      </c>
      <c r="H17" s="31"/>
      <c r="I17" s="8"/>
      <c r="J17" s="62">
        <f t="shared" si="2"/>
        <v>2896.07</v>
      </c>
      <c r="K17" s="31"/>
      <c r="L17" s="8"/>
      <c r="M17" s="62">
        <f t="shared" si="3"/>
        <v>2896.07</v>
      </c>
      <c r="N17" s="53">
        <f t="shared" si="4"/>
        <v>11584.28</v>
      </c>
      <c r="O17" s="16">
        <v>11584.26</v>
      </c>
    </row>
    <row r="18" spans="1:15" s="6" customFormat="1" ht="45">
      <c r="A18" s="59" t="s">
        <v>258</v>
      </c>
      <c r="B18" s="31"/>
      <c r="C18" s="8"/>
      <c r="D18" s="62"/>
      <c r="E18" s="48"/>
      <c r="F18" s="8"/>
      <c r="G18" s="62"/>
      <c r="H18" s="31"/>
      <c r="I18" s="8"/>
      <c r="J18" s="62"/>
      <c r="K18" s="31"/>
      <c r="L18" s="8"/>
      <c r="M18" s="62">
        <v>-4252.74</v>
      </c>
      <c r="N18" s="53">
        <f>M18+J18+G18+D18</f>
        <v>-4252.74</v>
      </c>
      <c r="O18" s="16"/>
    </row>
    <row r="19" spans="1:15" s="12" customFormat="1" ht="15">
      <c r="A19" s="60" t="s">
        <v>64</v>
      </c>
      <c r="B19" s="32"/>
      <c r="C19" s="28"/>
      <c r="D19" s="62">
        <f t="shared" si="0"/>
        <v>855.86</v>
      </c>
      <c r="E19" s="49"/>
      <c r="F19" s="28"/>
      <c r="G19" s="62">
        <f t="shared" si="1"/>
        <v>855.86</v>
      </c>
      <c r="H19" s="32"/>
      <c r="I19" s="28"/>
      <c r="J19" s="62">
        <f t="shared" si="2"/>
        <v>855.86</v>
      </c>
      <c r="K19" s="32"/>
      <c r="L19" s="28"/>
      <c r="M19" s="62">
        <f t="shared" si="3"/>
        <v>855.86</v>
      </c>
      <c r="N19" s="53">
        <f t="shared" si="4"/>
        <v>3423.44</v>
      </c>
      <c r="O19" s="16">
        <v>3423.42</v>
      </c>
    </row>
    <row r="20" spans="1:15" s="6" customFormat="1" ht="15">
      <c r="A20" s="60" t="s">
        <v>66</v>
      </c>
      <c r="B20" s="31"/>
      <c r="C20" s="8"/>
      <c r="D20" s="62">
        <f t="shared" si="0"/>
        <v>641.89</v>
      </c>
      <c r="E20" s="48"/>
      <c r="F20" s="8"/>
      <c r="G20" s="62">
        <f t="shared" si="1"/>
        <v>641.89</v>
      </c>
      <c r="H20" s="31"/>
      <c r="I20" s="8"/>
      <c r="J20" s="62">
        <f t="shared" si="2"/>
        <v>641.89</v>
      </c>
      <c r="K20" s="31"/>
      <c r="L20" s="8"/>
      <c r="M20" s="62">
        <f t="shared" si="3"/>
        <v>641.89</v>
      </c>
      <c r="N20" s="53">
        <f t="shared" si="4"/>
        <v>2567.56</v>
      </c>
      <c r="O20" s="16">
        <v>2567.56</v>
      </c>
    </row>
    <row r="21" spans="1:15" s="9" customFormat="1" ht="30">
      <c r="A21" s="59" t="s">
        <v>68</v>
      </c>
      <c r="B21" s="33"/>
      <c r="C21" s="29"/>
      <c r="D21" s="62">
        <f t="shared" si="0"/>
        <v>0</v>
      </c>
      <c r="E21" s="50"/>
      <c r="F21" s="29"/>
      <c r="G21" s="62">
        <f t="shared" si="1"/>
        <v>0</v>
      </c>
      <c r="H21" s="33"/>
      <c r="I21" s="29"/>
      <c r="J21" s="62">
        <f t="shared" si="2"/>
        <v>0</v>
      </c>
      <c r="K21" s="33"/>
      <c r="L21" s="29"/>
      <c r="M21" s="62">
        <f t="shared" si="3"/>
        <v>0</v>
      </c>
      <c r="N21" s="53">
        <f t="shared" si="4"/>
        <v>0</v>
      </c>
      <c r="O21" s="16"/>
    </row>
    <row r="22" spans="1:15" s="6" customFormat="1" ht="15">
      <c r="A22" s="60" t="s">
        <v>69</v>
      </c>
      <c r="B22" s="31"/>
      <c r="C22" s="8"/>
      <c r="D22" s="62"/>
      <c r="E22" s="48"/>
      <c r="F22" s="8"/>
      <c r="G22" s="18"/>
      <c r="H22" s="31"/>
      <c r="I22" s="8"/>
      <c r="J22" s="38"/>
      <c r="K22" s="31"/>
      <c r="L22" s="8"/>
      <c r="M22" s="38"/>
      <c r="N22" s="53">
        <f t="shared" si="4"/>
        <v>0</v>
      </c>
      <c r="O22" s="16"/>
    </row>
    <row r="23" spans="1:15" s="6" customFormat="1" ht="15">
      <c r="A23" s="14" t="s">
        <v>71</v>
      </c>
      <c r="B23" s="171"/>
      <c r="C23" s="172"/>
      <c r="D23" s="173"/>
      <c r="E23" s="171"/>
      <c r="F23" s="172"/>
      <c r="G23" s="173"/>
      <c r="H23" s="31"/>
      <c r="I23" s="8"/>
      <c r="J23" s="38"/>
      <c r="K23" s="31"/>
      <c r="L23" s="8"/>
      <c r="M23" s="38"/>
      <c r="N23" s="53">
        <f t="shared" si="4"/>
        <v>0</v>
      </c>
      <c r="O23" s="16"/>
    </row>
    <row r="24" spans="1:15" s="6" customFormat="1" ht="15">
      <c r="A24" s="203" t="s">
        <v>72</v>
      </c>
      <c r="B24" s="171" t="s">
        <v>186</v>
      </c>
      <c r="C24" s="172">
        <v>41775</v>
      </c>
      <c r="D24" s="173">
        <v>207.91</v>
      </c>
      <c r="E24" s="171" t="s">
        <v>223</v>
      </c>
      <c r="F24" s="172">
        <v>41901</v>
      </c>
      <c r="G24" s="173">
        <v>207.91</v>
      </c>
      <c r="H24" s="31"/>
      <c r="I24" s="8"/>
      <c r="J24" s="38"/>
      <c r="K24" s="31"/>
      <c r="L24" s="8"/>
      <c r="M24" s="38"/>
      <c r="N24" s="53">
        <f t="shared" si="4"/>
        <v>415.82</v>
      </c>
      <c r="O24" s="16"/>
    </row>
    <row r="25" spans="1:15" s="6" customFormat="1" ht="15">
      <c r="A25" s="203" t="s">
        <v>172</v>
      </c>
      <c r="B25" s="171" t="s">
        <v>185</v>
      </c>
      <c r="C25" s="172">
        <v>41768</v>
      </c>
      <c r="D25" s="173">
        <v>740.94</v>
      </c>
      <c r="E25" s="171"/>
      <c r="F25" s="172"/>
      <c r="G25" s="173"/>
      <c r="H25" s="31"/>
      <c r="I25" s="8"/>
      <c r="J25" s="38"/>
      <c r="K25" s="31"/>
      <c r="L25" s="8"/>
      <c r="M25" s="38"/>
      <c r="N25" s="53">
        <f t="shared" si="4"/>
        <v>740.94</v>
      </c>
      <c r="O25" s="16"/>
    </row>
    <row r="26" spans="1:15" s="6" customFormat="1" ht="28.5" customHeight="1">
      <c r="A26" s="5" t="s">
        <v>188</v>
      </c>
      <c r="B26" s="171" t="s">
        <v>187</v>
      </c>
      <c r="C26" s="172">
        <v>41789</v>
      </c>
      <c r="D26" s="173">
        <v>2284.71</v>
      </c>
      <c r="E26" s="48"/>
      <c r="F26" s="8"/>
      <c r="G26" s="18"/>
      <c r="H26" s="31"/>
      <c r="I26" s="8"/>
      <c r="J26" s="38"/>
      <c r="K26" s="31"/>
      <c r="L26" s="8"/>
      <c r="M26" s="38"/>
      <c r="N26" s="53">
        <f t="shared" si="4"/>
        <v>2284.71</v>
      </c>
      <c r="O26" s="16"/>
    </row>
    <row r="27" spans="1:15" s="6" customFormat="1" ht="15">
      <c r="A27" s="14" t="s">
        <v>74</v>
      </c>
      <c r="B27" s="171" t="s">
        <v>187</v>
      </c>
      <c r="C27" s="172">
        <v>41789</v>
      </c>
      <c r="D27" s="173">
        <v>792.41</v>
      </c>
      <c r="E27" s="48"/>
      <c r="F27" s="8"/>
      <c r="G27" s="18"/>
      <c r="H27" s="31"/>
      <c r="I27" s="8"/>
      <c r="J27" s="38"/>
      <c r="K27" s="31"/>
      <c r="L27" s="8"/>
      <c r="M27" s="38"/>
      <c r="N27" s="53">
        <f t="shared" si="4"/>
        <v>792.41</v>
      </c>
      <c r="O27" s="16"/>
    </row>
    <row r="28" spans="1:15" s="6" customFormat="1" ht="15">
      <c r="A28" s="14" t="s">
        <v>75</v>
      </c>
      <c r="B28" s="171" t="s">
        <v>186</v>
      </c>
      <c r="C28" s="172">
        <v>41775</v>
      </c>
      <c r="D28" s="173">
        <v>3532.78</v>
      </c>
      <c r="E28" s="48"/>
      <c r="F28" s="8"/>
      <c r="G28" s="18"/>
      <c r="H28" s="31"/>
      <c r="I28" s="8"/>
      <c r="J28" s="38"/>
      <c r="K28" s="31"/>
      <c r="L28" s="8"/>
      <c r="M28" s="38"/>
      <c r="N28" s="53">
        <f t="shared" si="4"/>
        <v>3532.78</v>
      </c>
      <c r="O28" s="16"/>
    </row>
    <row r="29" spans="1:15" s="6" customFormat="1" ht="15">
      <c r="A29" s="14" t="s">
        <v>76</v>
      </c>
      <c r="B29" s="171" t="s">
        <v>186</v>
      </c>
      <c r="C29" s="172">
        <v>41775</v>
      </c>
      <c r="D29" s="173">
        <v>831.62</v>
      </c>
      <c r="E29" s="48"/>
      <c r="F29" s="8"/>
      <c r="G29" s="18"/>
      <c r="H29" s="31"/>
      <c r="I29" s="8"/>
      <c r="J29" s="38"/>
      <c r="K29" s="31"/>
      <c r="L29" s="8"/>
      <c r="M29" s="38"/>
      <c r="N29" s="53">
        <f t="shared" si="4"/>
        <v>831.62</v>
      </c>
      <c r="O29" s="16"/>
    </row>
    <row r="30" spans="1:15" s="6" customFormat="1" ht="15">
      <c r="A30" s="14" t="s">
        <v>77</v>
      </c>
      <c r="B30" s="171" t="s">
        <v>187</v>
      </c>
      <c r="C30" s="172">
        <v>41789</v>
      </c>
      <c r="D30" s="173">
        <v>396.19</v>
      </c>
      <c r="E30" s="48"/>
      <c r="F30" s="8"/>
      <c r="G30" s="18"/>
      <c r="H30" s="31"/>
      <c r="I30" s="8"/>
      <c r="J30" s="38"/>
      <c r="K30" s="31"/>
      <c r="L30" s="8"/>
      <c r="M30" s="38"/>
      <c r="N30" s="53">
        <f t="shared" si="4"/>
        <v>396.19</v>
      </c>
      <c r="O30" s="16"/>
    </row>
    <row r="31" spans="1:15" s="6" customFormat="1" ht="15">
      <c r="A31" s="14" t="s">
        <v>78</v>
      </c>
      <c r="B31" s="31"/>
      <c r="C31" s="8"/>
      <c r="D31" s="62"/>
      <c r="E31" s="48"/>
      <c r="F31" s="8"/>
      <c r="G31" s="18"/>
      <c r="H31" s="171"/>
      <c r="I31" s="172"/>
      <c r="J31" s="173"/>
      <c r="K31" s="31"/>
      <c r="L31" s="8"/>
      <c r="M31" s="38"/>
      <c r="N31" s="53">
        <f t="shared" si="4"/>
        <v>0</v>
      </c>
      <c r="O31" s="16"/>
    </row>
    <row r="32" spans="1:15" s="7" customFormat="1" ht="25.5">
      <c r="A32" s="14" t="s">
        <v>79</v>
      </c>
      <c r="B32" s="171" t="s">
        <v>186</v>
      </c>
      <c r="C32" s="172">
        <v>41775</v>
      </c>
      <c r="D32" s="173">
        <v>5372.69</v>
      </c>
      <c r="E32" s="51"/>
      <c r="F32" s="10"/>
      <c r="G32" s="19"/>
      <c r="H32" s="34"/>
      <c r="I32" s="10"/>
      <c r="J32" s="39"/>
      <c r="K32" s="34"/>
      <c r="L32" s="10"/>
      <c r="M32" s="39"/>
      <c r="N32" s="53">
        <f t="shared" si="4"/>
        <v>5372.69</v>
      </c>
      <c r="O32" s="16"/>
    </row>
    <row r="33" spans="1:15" s="7" customFormat="1" ht="15">
      <c r="A33" s="14" t="s">
        <v>80</v>
      </c>
      <c r="B33" s="34"/>
      <c r="C33" s="10"/>
      <c r="D33" s="62"/>
      <c r="E33" s="171" t="s">
        <v>226</v>
      </c>
      <c r="F33" s="172">
        <v>41912</v>
      </c>
      <c r="G33" s="173">
        <v>2790.05</v>
      </c>
      <c r="H33" s="34"/>
      <c r="I33" s="10"/>
      <c r="J33" s="39"/>
      <c r="K33" s="34"/>
      <c r="L33" s="10"/>
      <c r="M33" s="39"/>
      <c r="N33" s="53">
        <f t="shared" si="4"/>
        <v>2790.05</v>
      </c>
      <c r="O33" s="16"/>
    </row>
    <row r="34" spans="1:15" s="7" customFormat="1" ht="30">
      <c r="A34" s="60" t="s">
        <v>108</v>
      </c>
      <c r="B34" s="34"/>
      <c r="C34" s="10"/>
      <c r="D34" s="62"/>
      <c r="E34" s="51"/>
      <c r="F34" s="10"/>
      <c r="G34" s="19"/>
      <c r="H34" s="34"/>
      <c r="I34" s="10"/>
      <c r="J34" s="39"/>
      <c r="K34" s="34"/>
      <c r="L34" s="10"/>
      <c r="M34" s="39"/>
      <c r="N34" s="53">
        <f t="shared" si="4"/>
        <v>0</v>
      </c>
      <c r="O34" s="16"/>
    </row>
    <row r="35" spans="1:15" s="7" customFormat="1" ht="15">
      <c r="A35" s="5" t="s">
        <v>182</v>
      </c>
      <c r="B35" s="171" t="s">
        <v>187</v>
      </c>
      <c r="C35" s="172">
        <v>41789</v>
      </c>
      <c r="D35" s="173">
        <v>1325.22</v>
      </c>
      <c r="E35" s="51"/>
      <c r="F35" s="10"/>
      <c r="G35" s="19"/>
      <c r="H35" s="34"/>
      <c r="I35" s="10"/>
      <c r="J35" s="39"/>
      <c r="K35" s="34"/>
      <c r="L35" s="10"/>
      <c r="M35" s="39"/>
      <c r="N35" s="53">
        <f t="shared" si="4"/>
        <v>1325.22</v>
      </c>
      <c r="O35" s="16"/>
    </row>
    <row r="36" spans="1:15" s="7" customFormat="1" ht="15">
      <c r="A36" s="60" t="s">
        <v>81</v>
      </c>
      <c r="B36" s="34"/>
      <c r="C36" s="10"/>
      <c r="D36" s="62"/>
      <c r="E36" s="51"/>
      <c r="F36" s="10"/>
      <c r="G36" s="62"/>
      <c r="H36" s="34"/>
      <c r="I36" s="10"/>
      <c r="J36" s="62"/>
      <c r="K36" s="34"/>
      <c r="L36" s="10"/>
      <c r="M36" s="62"/>
      <c r="N36" s="53">
        <f t="shared" si="4"/>
        <v>0</v>
      </c>
      <c r="O36" s="16"/>
    </row>
    <row r="37" spans="1:15" s="7" customFormat="1" ht="15">
      <c r="A37" s="14" t="s">
        <v>183</v>
      </c>
      <c r="B37" s="34"/>
      <c r="C37" s="10"/>
      <c r="D37" s="62"/>
      <c r="E37" s="51"/>
      <c r="F37" s="10"/>
      <c r="G37" s="62"/>
      <c r="H37" s="34"/>
      <c r="I37" s="10"/>
      <c r="J37" s="62"/>
      <c r="K37" s="34">
        <v>86</v>
      </c>
      <c r="L37" s="205">
        <v>42083</v>
      </c>
      <c r="M37" s="38">
        <v>12516.45</v>
      </c>
      <c r="N37" s="53">
        <f t="shared" si="4"/>
        <v>12516.45</v>
      </c>
      <c r="O37" s="16"/>
    </row>
    <row r="38" spans="1:15" s="7" customFormat="1" ht="15">
      <c r="A38" s="14" t="s">
        <v>84</v>
      </c>
      <c r="B38" s="34"/>
      <c r="C38" s="10"/>
      <c r="D38" s="62"/>
      <c r="E38" s="51"/>
      <c r="F38" s="10"/>
      <c r="G38" s="62"/>
      <c r="H38" s="34"/>
      <c r="I38" s="10"/>
      <c r="J38" s="62"/>
      <c r="K38" s="171"/>
      <c r="L38" s="172"/>
      <c r="M38" s="62"/>
      <c r="N38" s="53">
        <f t="shared" si="4"/>
        <v>0</v>
      </c>
      <c r="O38" s="16"/>
    </row>
    <row r="39" spans="1:15" s="7" customFormat="1" ht="15.75" thickBot="1">
      <c r="A39" s="60" t="s">
        <v>88</v>
      </c>
      <c r="B39" s="34"/>
      <c r="C39" s="10"/>
      <c r="D39" s="62"/>
      <c r="E39" s="51"/>
      <c r="F39" s="10"/>
      <c r="G39" s="62"/>
      <c r="H39" s="34"/>
      <c r="I39" s="10"/>
      <c r="J39" s="62"/>
      <c r="K39" s="34"/>
      <c r="L39" s="10"/>
      <c r="M39" s="62"/>
      <c r="N39" s="53">
        <f t="shared" si="4"/>
        <v>0</v>
      </c>
      <c r="O39" s="16"/>
    </row>
    <row r="40" spans="1:15" s="7" customFormat="1" ht="19.5" thickBot="1">
      <c r="A40" s="4" t="s">
        <v>91</v>
      </c>
      <c r="B40" s="10"/>
      <c r="C40" s="10"/>
      <c r="D40" s="62">
        <f>O40/4</f>
        <v>31360.93</v>
      </c>
      <c r="E40" s="10"/>
      <c r="F40" s="10"/>
      <c r="G40" s="62">
        <f>O40/4</f>
        <v>31360.93</v>
      </c>
      <c r="H40" s="10"/>
      <c r="I40" s="10"/>
      <c r="J40" s="62">
        <f>O40/4</f>
        <v>31360.93</v>
      </c>
      <c r="K40" s="10"/>
      <c r="L40" s="10"/>
      <c r="M40" s="62">
        <f>O40/4</f>
        <v>31360.93</v>
      </c>
      <c r="N40" s="53">
        <f t="shared" si="4"/>
        <v>125443.72</v>
      </c>
      <c r="O40" s="91">
        <v>125443.73</v>
      </c>
    </row>
    <row r="41" spans="1:15" s="6" customFormat="1" ht="20.25" thickBot="1">
      <c r="A41" s="44" t="s">
        <v>4</v>
      </c>
      <c r="B41" s="94"/>
      <c r="C41" s="95"/>
      <c r="D41" s="98">
        <f>SUM(D5:D40)</f>
        <v>330452.82</v>
      </c>
      <c r="E41" s="96"/>
      <c r="F41" s="95"/>
      <c r="G41" s="98">
        <f>SUM(G5:G40)</f>
        <v>327316.31</v>
      </c>
      <c r="H41" s="97"/>
      <c r="I41" s="95"/>
      <c r="J41" s="98">
        <f>SUM(J5:J40)</f>
        <v>339011.5</v>
      </c>
      <c r="K41" s="97"/>
      <c r="L41" s="95"/>
      <c r="M41" s="98">
        <f>SUM(M5:M40)</f>
        <v>323232.06</v>
      </c>
      <c r="N41" s="53">
        <f t="shared" si="4"/>
        <v>1320012.69</v>
      </c>
      <c r="O41" s="24">
        <f>SUM(O5:O40)</f>
        <v>1259873.26</v>
      </c>
    </row>
    <row r="42" spans="1:15" s="11" customFormat="1" ht="20.25" hidden="1" thickBot="1">
      <c r="A42" s="45" t="s">
        <v>2</v>
      </c>
      <c r="B42" s="75"/>
      <c r="C42" s="76"/>
      <c r="D42" s="77"/>
      <c r="E42" s="78"/>
      <c r="F42" s="76"/>
      <c r="G42" s="79"/>
      <c r="H42" s="75"/>
      <c r="I42" s="76"/>
      <c r="J42" s="77"/>
      <c r="K42" s="75"/>
      <c r="L42" s="76"/>
      <c r="M42" s="77"/>
      <c r="N42" s="52"/>
      <c r="O42" s="25"/>
    </row>
    <row r="43" spans="1:15" s="13" customFormat="1" ht="39.75" customHeight="1" thickBot="1">
      <c r="A43" s="265" t="s">
        <v>3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"/>
    </row>
    <row r="44" spans="1:15" s="7" customFormat="1" ht="15">
      <c r="A44" s="5" t="s">
        <v>140</v>
      </c>
      <c r="B44" s="34"/>
      <c r="C44" s="10"/>
      <c r="D44" s="39"/>
      <c r="E44" s="171" t="s">
        <v>231</v>
      </c>
      <c r="F44" s="172">
        <v>41943</v>
      </c>
      <c r="G44" s="173">
        <v>30547.24</v>
      </c>
      <c r="H44" s="34"/>
      <c r="I44" s="10"/>
      <c r="J44" s="39"/>
      <c r="K44" s="34"/>
      <c r="L44" s="10"/>
      <c r="M44" s="39"/>
      <c r="N44" s="53">
        <f>M44+J44+G44+D44</f>
        <v>30547.24</v>
      </c>
      <c r="O44" s="63"/>
    </row>
    <row r="45" spans="1:15" s="7" customFormat="1" ht="17.25" customHeight="1">
      <c r="A45" s="5" t="s">
        <v>245</v>
      </c>
      <c r="B45" s="65"/>
      <c r="C45" s="74"/>
      <c r="D45" s="39"/>
      <c r="E45" s="65">
        <v>134</v>
      </c>
      <c r="F45" s="207">
        <v>41901</v>
      </c>
      <c r="G45" s="18">
        <v>2658.25</v>
      </c>
      <c r="H45" s="171" t="s">
        <v>246</v>
      </c>
      <c r="I45" s="172">
        <v>41992</v>
      </c>
      <c r="J45" s="173">
        <v>1594.95</v>
      </c>
      <c r="K45" s="51"/>
      <c r="L45" s="74"/>
      <c r="M45" s="39"/>
      <c r="N45" s="53">
        <f>M45+J45+G45+D45</f>
        <v>4253.2</v>
      </c>
      <c r="O45" s="63"/>
    </row>
    <row r="46" spans="1:15" s="7" customFormat="1" ht="15" customHeight="1">
      <c r="A46" s="5" t="s">
        <v>179</v>
      </c>
      <c r="B46" s="65"/>
      <c r="C46" s="74"/>
      <c r="D46" s="39"/>
      <c r="E46" s="65"/>
      <c r="F46" s="74"/>
      <c r="G46" s="19"/>
      <c r="H46" s="51"/>
      <c r="I46" s="74"/>
      <c r="J46" s="39"/>
      <c r="K46" s="171"/>
      <c r="L46" s="172"/>
      <c r="M46" s="173"/>
      <c r="N46" s="53">
        <f>M46+J46+G46+D46</f>
        <v>0</v>
      </c>
      <c r="O46" s="63"/>
    </row>
    <row r="47" spans="1:15" s="7" customFormat="1" ht="15.75" thickBot="1">
      <c r="A47" s="5" t="s">
        <v>180</v>
      </c>
      <c r="B47" s="171"/>
      <c r="C47" s="172"/>
      <c r="D47" s="173"/>
      <c r="E47" s="65"/>
      <c r="F47" s="74"/>
      <c r="G47" s="19"/>
      <c r="H47" s="51"/>
      <c r="I47" s="74"/>
      <c r="J47" s="39"/>
      <c r="K47" s="51"/>
      <c r="L47" s="74"/>
      <c r="M47" s="39"/>
      <c r="N47" s="53">
        <f>M47+J47+G47+D47</f>
        <v>0</v>
      </c>
      <c r="O47" s="63"/>
    </row>
    <row r="48" spans="1:15" s="84" customFormat="1" ht="20.25" thickBot="1">
      <c r="A48" s="80" t="s">
        <v>4</v>
      </c>
      <c r="B48" s="81"/>
      <c r="C48" s="88"/>
      <c r="D48" s="88">
        <f>SUM(D44:D47)</f>
        <v>0</v>
      </c>
      <c r="E48" s="88"/>
      <c r="F48" s="88"/>
      <c r="G48" s="88">
        <f>SUM(G44:G47)</f>
        <v>33205.49</v>
      </c>
      <c r="H48" s="88"/>
      <c r="I48" s="88"/>
      <c r="J48" s="88">
        <f>SUM(J44:J47)</f>
        <v>1594.95</v>
      </c>
      <c r="K48" s="88"/>
      <c r="L48" s="88"/>
      <c r="M48" s="88">
        <f>SUM(M44:M47)</f>
        <v>0</v>
      </c>
      <c r="N48" s="53">
        <f>M48+J48+G48+D48</f>
        <v>34800.44</v>
      </c>
      <c r="O48" s="83">
        <f>M48+J48+G48+D48</f>
        <v>34800.44</v>
      </c>
    </row>
    <row r="49" spans="1:15" s="7" customFormat="1" ht="42" customHeight="1">
      <c r="A49" s="265" t="s">
        <v>28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17"/>
    </row>
    <row r="50" spans="1:15" s="7" customFormat="1" ht="15">
      <c r="A50" s="43" t="s">
        <v>189</v>
      </c>
      <c r="B50" s="171" t="s">
        <v>190</v>
      </c>
      <c r="C50" s="172">
        <v>41803</v>
      </c>
      <c r="D50" s="173">
        <v>1743.24</v>
      </c>
      <c r="E50" s="23"/>
      <c r="F50" s="1"/>
      <c r="G50" s="17"/>
      <c r="H50" s="35"/>
      <c r="I50" s="1"/>
      <c r="J50" s="40"/>
      <c r="K50" s="35"/>
      <c r="L50" s="1"/>
      <c r="M50" s="40"/>
      <c r="N50" s="53">
        <f aca="true" t="shared" si="5" ref="N50:N85">M50+J50+G50+D50</f>
        <v>1743.24</v>
      </c>
      <c r="O50" s="23"/>
    </row>
    <row r="51" spans="1:15" s="7" customFormat="1" ht="15">
      <c r="A51" s="202" t="s">
        <v>191</v>
      </c>
      <c r="B51" s="171" t="s">
        <v>192</v>
      </c>
      <c r="C51" s="172">
        <v>41831</v>
      </c>
      <c r="D51" s="173">
        <v>833.83</v>
      </c>
      <c r="E51" s="51"/>
      <c r="F51" s="10"/>
      <c r="G51" s="19"/>
      <c r="H51" s="34"/>
      <c r="I51" s="10"/>
      <c r="J51" s="39"/>
      <c r="K51" s="34"/>
      <c r="L51" s="10"/>
      <c r="M51" s="39"/>
      <c r="N51" s="53">
        <f t="shared" si="5"/>
        <v>833.83</v>
      </c>
      <c r="O51" s="23"/>
    </row>
    <row r="52" spans="1:15" s="7" customFormat="1" ht="15">
      <c r="A52" s="202" t="s">
        <v>193</v>
      </c>
      <c r="B52" s="171" t="s">
        <v>194</v>
      </c>
      <c r="C52" s="172">
        <v>41851</v>
      </c>
      <c r="D52" s="173">
        <v>11492.02</v>
      </c>
      <c r="E52" s="51"/>
      <c r="F52" s="10"/>
      <c r="G52" s="19"/>
      <c r="H52" s="34"/>
      <c r="I52" s="10"/>
      <c r="J52" s="39"/>
      <c r="K52" s="34"/>
      <c r="L52" s="10"/>
      <c r="M52" s="39"/>
      <c r="N52" s="53">
        <f t="shared" si="5"/>
        <v>11492.02</v>
      </c>
      <c r="O52" s="23"/>
    </row>
    <row r="53" spans="1:15" s="7" customFormat="1" ht="15">
      <c r="A53" s="43" t="s">
        <v>195</v>
      </c>
      <c r="B53" s="171" t="s">
        <v>196</v>
      </c>
      <c r="C53" s="172">
        <v>41838</v>
      </c>
      <c r="D53" s="173">
        <v>4806.24</v>
      </c>
      <c r="E53" s="51"/>
      <c r="F53" s="10"/>
      <c r="G53" s="19"/>
      <c r="H53" s="34"/>
      <c r="I53" s="10"/>
      <c r="J53" s="39"/>
      <c r="K53" s="34"/>
      <c r="L53" s="10"/>
      <c r="M53" s="39"/>
      <c r="N53" s="53">
        <f t="shared" si="5"/>
        <v>4806.24</v>
      </c>
      <c r="O53" s="23"/>
    </row>
    <row r="54" spans="1:15" s="7" customFormat="1" ht="15">
      <c r="A54" s="202" t="s">
        <v>197</v>
      </c>
      <c r="B54" s="171" t="s">
        <v>198</v>
      </c>
      <c r="C54" s="172">
        <v>41845</v>
      </c>
      <c r="D54" s="173">
        <v>2272.87</v>
      </c>
      <c r="E54" s="51"/>
      <c r="F54" s="10"/>
      <c r="G54" s="19"/>
      <c r="H54" s="34"/>
      <c r="I54" s="10"/>
      <c r="J54" s="39"/>
      <c r="K54" s="34"/>
      <c r="L54" s="10"/>
      <c r="M54" s="39"/>
      <c r="N54" s="53">
        <f t="shared" si="5"/>
        <v>2272.87</v>
      </c>
      <c r="O54" s="23"/>
    </row>
    <row r="55" spans="1:15" s="7" customFormat="1" ht="25.5">
      <c r="A55" s="43" t="s">
        <v>199</v>
      </c>
      <c r="B55" s="171" t="s">
        <v>200</v>
      </c>
      <c r="C55" s="172">
        <v>41843</v>
      </c>
      <c r="D55" s="173">
        <v>4500</v>
      </c>
      <c r="E55" s="51"/>
      <c r="F55" s="10"/>
      <c r="G55" s="19"/>
      <c r="H55" s="34"/>
      <c r="I55" s="10"/>
      <c r="J55" s="39"/>
      <c r="K55" s="34"/>
      <c r="L55" s="10"/>
      <c r="M55" s="39"/>
      <c r="N55" s="53">
        <f t="shared" si="5"/>
        <v>4500</v>
      </c>
      <c r="O55" s="23"/>
    </row>
    <row r="56" spans="1:15" s="7" customFormat="1" ht="15">
      <c r="A56" s="42" t="s">
        <v>206</v>
      </c>
      <c r="B56" s="171"/>
      <c r="C56" s="172"/>
      <c r="D56" s="173"/>
      <c r="E56" s="51">
        <v>122</v>
      </c>
      <c r="F56" s="205">
        <v>41873</v>
      </c>
      <c r="G56" s="18">
        <v>196.5</v>
      </c>
      <c r="H56" s="34"/>
      <c r="I56" s="10"/>
      <c r="J56" s="39"/>
      <c r="K56" s="34"/>
      <c r="L56" s="10"/>
      <c r="M56" s="39"/>
      <c r="N56" s="53">
        <f t="shared" si="5"/>
        <v>196.5</v>
      </c>
      <c r="O56" s="23"/>
    </row>
    <row r="57" spans="1:15" s="7" customFormat="1" ht="15">
      <c r="A57" s="42" t="s">
        <v>207</v>
      </c>
      <c r="B57" s="171"/>
      <c r="C57" s="172"/>
      <c r="D57" s="173"/>
      <c r="E57" s="51">
        <v>122</v>
      </c>
      <c r="F57" s="205">
        <v>41873</v>
      </c>
      <c r="G57" s="18">
        <v>196.5</v>
      </c>
      <c r="H57" s="34"/>
      <c r="I57" s="10"/>
      <c r="J57" s="39"/>
      <c r="K57" s="34"/>
      <c r="L57" s="10"/>
      <c r="M57" s="39"/>
      <c r="N57" s="53">
        <f t="shared" si="5"/>
        <v>196.5</v>
      </c>
      <c r="O57" s="23"/>
    </row>
    <row r="58" spans="1:15" s="7" customFormat="1" ht="15">
      <c r="A58" s="42" t="s">
        <v>208</v>
      </c>
      <c r="B58" s="34"/>
      <c r="C58" s="10"/>
      <c r="D58" s="39"/>
      <c r="E58" s="51">
        <v>130</v>
      </c>
      <c r="F58" s="205">
        <v>41880</v>
      </c>
      <c r="G58" s="18">
        <v>396.2</v>
      </c>
      <c r="H58" s="171"/>
      <c r="I58" s="172"/>
      <c r="J58" s="173"/>
      <c r="K58" s="34"/>
      <c r="L58" s="10"/>
      <c r="M58" s="39"/>
      <c r="N58" s="53">
        <f t="shared" si="5"/>
        <v>396.2</v>
      </c>
      <c r="O58" s="23"/>
    </row>
    <row r="59" spans="1:15" s="7" customFormat="1" ht="15">
      <c r="A59" s="43" t="s">
        <v>216</v>
      </c>
      <c r="B59" s="34"/>
      <c r="C59" s="10"/>
      <c r="D59" s="39"/>
      <c r="E59" s="171" t="s">
        <v>217</v>
      </c>
      <c r="F59" s="172">
        <v>41859</v>
      </c>
      <c r="G59" s="173">
        <v>7000</v>
      </c>
      <c r="H59" s="34"/>
      <c r="I59" s="10"/>
      <c r="J59" s="39"/>
      <c r="K59" s="34"/>
      <c r="L59" s="10"/>
      <c r="M59" s="39"/>
      <c r="N59" s="53">
        <f t="shared" si="5"/>
        <v>7000</v>
      </c>
      <c r="O59" s="23"/>
    </row>
    <row r="60" spans="1:15" s="7" customFormat="1" ht="15">
      <c r="A60" s="43" t="s">
        <v>218</v>
      </c>
      <c r="B60" s="64"/>
      <c r="C60" s="74"/>
      <c r="D60" s="54"/>
      <c r="E60" s="171" t="s">
        <v>219</v>
      </c>
      <c r="F60" s="172">
        <v>41859</v>
      </c>
      <c r="G60" s="173">
        <v>2700</v>
      </c>
      <c r="H60" s="64"/>
      <c r="I60" s="74"/>
      <c r="J60" s="54"/>
      <c r="K60" s="64"/>
      <c r="L60" s="74"/>
      <c r="M60" s="54"/>
      <c r="N60" s="53">
        <f t="shared" si="5"/>
        <v>2700</v>
      </c>
      <c r="O60" s="23"/>
    </row>
    <row r="61" spans="1:15" s="7" customFormat="1" ht="15">
      <c r="A61" s="43" t="s">
        <v>220</v>
      </c>
      <c r="B61" s="34"/>
      <c r="C61" s="10"/>
      <c r="D61" s="39"/>
      <c r="E61" s="171" t="s">
        <v>221</v>
      </c>
      <c r="F61" s="172">
        <v>41887</v>
      </c>
      <c r="G61" s="173">
        <v>396.2</v>
      </c>
      <c r="H61" s="64"/>
      <c r="I61" s="74"/>
      <c r="J61" s="54"/>
      <c r="K61" s="64"/>
      <c r="L61" s="74"/>
      <c r="M61" s="54"/>
      <c r="N61" s="53">
        <f t="shared" si="5"/>
        <v>396.2</v>
      </c>
      <c r="O61" s="23"/>
    </row>
    <row r="62" spans="1:15" s="7" customFormat="1" ht="15" customHeight="1">
      <c r="A62" s="42" t="s">
        <v>222</v>
      </c>
      <c r="B62" s="34"/>
      <c r="C62" s="10"/>
      <c r="D62" s="39"/>
      <c r="E62" s="171" t="s">
        <v>223</v>
      </c>
      <c r="F62" s="172">
        <v>41901</v>
      </c>
      <c r="G62" s="173">
        <v>396.2</v>
      </c>
      <c r="H62" s="34"/>
      <c r="I62" s="10"/>
      <c r="J62" s="39"/>
      <c r="K62" s="34"/>
      <c r="L62" s="10"/>
      <c r="M62" s="39"/>
      <c r="N62" s="53">
        <f t="shared" si="5"/>
        <v>396.2</v>
      </c>
      <c r="O62" s="23"/>
    </row>
    <row r="63" spans="1:15" s="7" customFormat="1" ht="15">
      <c r="A63" s="43" t="s">
        <v>224</v>
      </c>
      <c r="B63" s="64"/>
      <c r="C63" s="74"/>
      <c r="D63" s="54"/>
      <c r="E63" s="171" t="s">
        <v>223</v>
      </c>
      <c r="F63" s="172">
        <v>41901</v>
      </c>
      <c r="G63" s="182">
        <v>494.75</v>
      </c>
      <c r="H63" s="171"/>
      <c r="I63" s="172"/>
      <c r="J63" s="173"/>
      <c r="K63" s="64"/>
      <c r="L63" s="74"/>
      <c r="M63" s="54"/>
      <c r="N63" s="53">
        <f t="shared" si="5"/>
        <v>494.75</v>
      </c>
      <c r="O63" s="23"/>
    </row>
    <row r="64" spans="1:15" s="7" customFormat="1" ht="15">
      <c r="A64" s="43" t="s">
        <v>225</v>
      </c>
      <c r="B64" s="64"/>
      <c r="C64" s="74"/>
      <c r="D64" s="54"/>
      <c r="E64" s="171" t="s">
        <v>223</v>
      </c>
      <c r="F64" s="172">
        <v>41901</v>
      </c>
      <c r="G64" s="182">
        <v>396.2</v>
      </c>
      <c r="H64" s="171"/>
      <c r="I64" s="172"/>
      <c r="J64" s="173"/>
      <c r="K64" s="64"/>
      <c r="L64" s="74"/>
      <c r="M64" s="54"/>
      <c r="N64" s="53">
        <f t="shared" si="5"/>
        <v>396.2</v>
      </c>
      <c r="O64" s="23"/>
    </row>
    <row r="65" spans="1:15" s="7" customFormat="1" ht="15">
      <c r="A65" s="43" t="s">
        <v>227</v>
      </c>
      <c r="B65" s="64"/>
      <c r="C65" s="74"/>
      <c r="D65" s="54"/>
      <c r="E65" s="181" t="s">
        <v>228</v>
      </c>
      <c r="F65" s="172">
        <v>41922</v>
      </c>
      <c r="G65" s="182">
        <v>2964.84</v>
      </c>
      <c r="H65" s="171"/>
      <c r="I65" s="172"/>
      <c r="J65" s="173"/>
      <c r="K65" s="64"/>
      <c r="L65" s="74"/>
      <c r="M65" s="54"/>
      <c r="N65" s="53">
        <f t="shared" si="5"/>
        <v>2964.84</v>
      </c>
      <c r="O65" s="23"/>
    </row>
    <row r="66" spans="1:15" s="7" customFormat="1" ht="15">
      <c r="A66" s="43" t="s">
        <v>229</v>
      </c>
      <c r="B66" s="64"/>
      <c r="C66" s="74"/>
      <c r="D66" s="54"/>
      <c r="E66" s="181" t="s">
        <v>230</v>
      </c>
      <c r="F66" s="172">
        <v>41929</v>
      </c>
      <c r="G66" s="182">
        <v>252.94</v>
      </c>
      <c r="H66" s="171"/>
      <c r="I66" s="172"/>
      <c r="J66" s="173"/>
      <c r="K66" s="64"/>
      <c r="L66" s="74"/>
      <c r="M66" s="54"/>
      <c r="N66" s="53">
        <f t="shared" si="5"/>
        <v>252.94</v>
      </c>
      <c r="O66" s="23"/>
    </row>
    <row r="67" spans="1:15" s="7" customFormat="1" ht="15">
      <c r="A67" s="43" t="s">
        <v>232</v>
      </c>
      <c r="B67" s="64"/>
      <c r="C67" s="74"/>
      <c r="D67" s="54"/>
      <c r="E67" s="181" t="s">
        <v>233</v>
      </c>
      <c r="F67" s="172">
        <v>41943</v>
      </c>
      <c r="G67" s="182">
        <v>90</v>
      </c>
      <c r="H67" s="171"/>
      <c r="I67" s="172"/>
      <c r="J67" s="173"/>
      <c r="K67" s="64"/>
      <c r="L67" s="74"/>
      <c r="M67" s="54"/>
      <c r="N67" s="53">
        <f t="shared" si="5"/>
        <v>90</v>
      </c>
      <c r="O67" s="23"/>
    </row>
    <row r="68" spans="1:15" s="7" customFormat="1" ht="15">
      <c r="A68" s="43" t="s">
        <v>234</v>
      </c>
      <c r="B68" s="64"/>
      <c r="C68" s="74"/>
      <c r="D68" s="54"/>
      <c r="E68" s="181"/>
      <c r="F68" s="172"/>
      <c r="G68" s="182"/>
      <c r="H68" s="171" t="s">
        <v>235</v>
      </c>
      <c r="I68" s="172">
        <v>41950</v>
      </c>
      <c r="J68" s="173">
        <v>2203.49</v>
      </c>
      <c r="K68" s="64"/>
      <c r="L68" s="74"/>
      <c r="M68" s="54"/>
      <c r="N68" s="53">
        <f t="shared" si="5"/>
        <v>2203.49</v>
      </c>
      <c r="O68" s="23"/>
    </row>
    <row r="69" spans="1:15" s="7" customFormat="1" ht="15">
      <c r="A69" s="43" t="s">
        <v>236</v>
      </c>
      <c r="B69" s="64"/>
      <c r="C69" s="74"/>
      <c r="D69" s="54"/>
      <c r="E69" s="181"/>
      <c r="F69" s="172"/>
      <c r="G69" s="182"/>
      <c r="H69" s="171" t="s">
        <v>237</v>
      </c>
      <c r="I69" s="172">
        <v>41964</v>
      </c>
      <c r="J69" s="173">
        <v>1385.19</v>
      </c>
      <c r="K69" s="64"/>
      <c r="L69" s="74"/>
      <c r="M69" s="54"/>
      <c r="N69" s="53">
        <f t="shared" si="5"/>
        <v>1385.19</v>
      </c>
      <c r="O69" s="23"/>
    </row>
    <row r="70" spans="1:15" s="7" customFormat="1" ht="15">
      <c r="A70" s="43" t="s">
        <v>238</v>
      </c>
      <c r="B70" s="64"/>
      <c r="C70" s="74"/>
      <c r="D70" s="54"/>
      <c r="E70" s="181"/>
      <c r="F70" s="172"/>
      <c r="G70" s="182"/>
      <c r="H70" s="171" t="s">
        <v>239</v>
      </c>
      <c r="I70" s="172">
        <v>41978</v>
      </c>
      <c r="J70" s="173">
        <v>1833.12</v>
      </c>
      <c r="K70" s="171"/>
      <c r="L70" s="172"/>
      <c r="M70" s="173"/>
      <c r="N70" s="53">
        <f t="shared" si="5"/>
        <v>1833.12</v>
      </c>
      <c r="O70" s="23"/>
    </row>
    <row r="71" spans="1:15" s="7" customFormat="1" ht="18" customHeight="1">
      <c r="A71" s="43" t="s">
        <v>240</v>
      </c>
      <c r="B71" s="64"/>
      <c r="C71" s="74"/>
      <c r="D71" s="54"/>
      <c r="E71" s="181"/>
      <c r="F71" s="172"/>
      <c r="G71" s="182"/>
      <c r="H71" s="171" t="s">
        <v>241</v>
      </c>
      <c r="I71" s="172">
        <v>41978</v>
      </c>
      <c r="J71" s="173">
        <v>776.53</v>
      </c>
      <c r="K71" s="171"/>
      <c r="L71" s="172"/>
      <c r="M71" s="173"/>
      <c r="N71" s="53">
        <f t="shared" si="5"/>
        <v>776.53</v>
      </c>
      <c r="O71" s="23"/>
    </row>
    <row r="72" spans="1:15" s="7" customFormat="1" ht="25.5" customHeight="1">
      <c r="A72" s="43" t="s">
        <v>242</v>
      </c>
      <c r="B72" s="34"/>
      <c r="C72" s="10"/>
      <c r="D72" s="39"/>
      <c r="E72" s="51"/>
      <c r="F72" s="10"/>
      <c r="G72" s="19"/>
      <c r="H72" s="34">
        <v>195</v>
      </c>
      <c r="I72" s="205">
        <v>42004</v>
      </c>
      <c r="J72" s="38">
        <v>500</v>
      </c>
      <c r="K72" s="171"/>
      <c r="L72" s="172"/>
      <c r="M72" s="173"/>
      <c r="N72" s="53">
        <f t="shared" si="5"/>
        <v>500</v>
      </c>
      <c r="O72" s="23"/>
    </row>
    <row r="73" spans="1:15" s="7" customFormat="1" ht="14.25" customHeight="1">
      <c r="A73" s="43" t="s">
        <v>243</v>
      </c>
      <c r="B73" s="64"/>
      <c r="C73" s="74"/>
      <c r="D73" s="54"/>
      <c r="E73" s="181"/>
      <c r="F73" s="172"/>
      <c r="G73" s="182"/>
      <c r="H73" s="171" t="s">
        <v>244</v>
      </c>
      <c r="I73" s="172">
        <v>41999</v>
      </c>
      <c r="J73" s="173">
        <v>3417.36</v>
      </c>
      <c r="K73" s="171"/>
      <c r="L73" s="172"/>
      <c r="M73" s="173"/>
      <c r="N73" s="53">
        <f t="shared" si="5"/>
        <v>3417.36</v>
      </c>
      <c r="O73" s="23"/>
    </row>
    <row r="74" spans="1:15" s="7" customFormat="1" ht="14.25" customHeight="1">
      <c r="A74" s="43" t="s">
        <v>247</v>
      </c>
      <c r="B74" s="64"/>
      <c r="C74" s="74"/>
      <c r="D74" s="54"/>
      <c r="E74" s="181"/>
      <c r="F74" s="172"/>
      <c r="G74" s="182"/>
      <c r="H74" s="171" t="s">
        <v>248</v>
      </c>
      <c r="I74" s="172">
        <v>42034</v>
      </c>
      <c r="J74" s="173">
        <v>342.64</v>
      </c>
      <c r="K74" s="171"/>
      <c r="L74" s="172"/>
      <c r="M74" s="173"/>
      <c r="N74" s="53">
        <f t="shared" si="5"/>
        <v>342.64</v>
      </c>
      <c r="O74" s="23"/>
    </row>
    <row r="75" spans="1:15" s="7" customFormat="1" ht="30.75" customHeight="1">
      <c r="A75" s="43" t="s">
        <v>249</v>
      </c>
      <c r="B75" s="64"/>
      <c r="C75" s="74"/>
      <c r="D75" s="54"/>
      <c r="E75" s="65"/>
      <c r="F75" s="74"/>
      <c r="G75" s="219"/>
      <c r="H75" s="171" t="s">
        <v>250</v>
      </c>
      <c r="I75" s="172">
        <v>41996</v>
      </c>
      <c r="J75" s="173">
        <v>2833.33</v>
      </c>
      <c r="K75" s="171"/>
      <c r="L75" s="172"/>
      <c r="M75" s="173"/>
      <c r="N75" s="53">
        <f t="shared" si="5"/>
        <v>2833.33</v>
      </c>
      <c r="O75" s="23"/>
    </row>
    <row r="76" spans="1:15" s="7" customFormat="1" ht="15">
      <c r="A76" s="43" t="s">
        <v>251</v>
      </c>
      <c r="B76" s="64"/>
      <c r="C76" s="74"/>
      <c r="D76" s="54"/>
      <c r="E76" s="181"/>
      <c r="F76" s="172"/>
      <c r="G76" s="182"/>
      <c r="H76" s="171" t="s">
        <v>252</v>
      </c>
      <c r="I76" s="172">
        <v>42034</v>
      </c>
      <c r="J76" s="173">
        <v>2237.06</v>
      </c>
      <c r="K76" s="171"/>
      <c r="L76" s="172"/>
      <c r="M76" s="173"/>
      <c r="N76" s="53">
        <f t="shared" si="5"/>
        <v>2237.06</v>
      </c>
      <c r="O76" s="23"/>
    </row>
    <row r="77" spans="1:15" s="7" customFormat="1" ht="15">
      <c r="A77" s="43" t="s">
        <v>253</v>
      </c>
      <c r="B77" s="64"/>
      <c r="C77" s="74"/>
      <c r="D77" s="54"/>
      <c r="E77" s="181"/>
      <c r="F77" s="172"/>
      <c r="G77" s="182"/>
      <c r="H77" s="171"/>
      <c r="I77" s="172"/>
      <c r="J77" s="173"/>
      <c r="K77" s="171" t="s">
        <v>254</v>
      </c>
      <c r="L77" s="172">
        <v>42062</v>
      </c>
      <c r="M77" s="173">
        <v>2045.45</v>
      </c>
      <c r="N77" s="53">
        <f t="shared" si="5"/>
        <v>2045.45</v>
      </c>
      <c r="O77" s="23"/>
    </row>
    <row r="78" spans="1:15" s="7" customFormat="1" ht="15">
      <c r="A78" s="221" t="s">
        <v>255</v>
      </c>
      <c r="B78" s="64"/>
      <c r="C78" s="74"/>
      <c r="D78" s="218"/>
      <c r="E78" s="65"/>
      <c r="F78" s="74"/>
      <c r="G78" s="223"/>
      <c r="H78" s="171"/>
      <c r="I78" s="172"/>
      <c r="J78" s="173"/>
      <c r="K78" s="64">
        <v>79</v>
      </c>
      <c r="L78" s="207">
        <v>42076</v>
      </c>
      <c r="M78" s="218">
        <v>445</v>
      </c>
      <c r="N78" s="222">
        <f t="shared" si="5"/>
        <v>445</v>
      </c>
      <c r="O78" s="220"/>
    </row>
    <row r="79" spans="1:15" s="10" customFormat="1" ht="15">
      <c r="A79" s="224" t="s">
        <v>256</v>
      </c>
      <c r="D79" s="8"/>
      <c r="E79" s="225"/>
      <c r="F79" s="226"/>
      <c r="G79" s="91"/>
      <c r="H79" s="15"/>
      <c r="I79" s="205"/>
      <c r="J79" s="91"/>
      <c r="K79" s="10">
        <v>80</v>
      </c>
      <c r="L79" s="205">
        <v>42066</v>
      </c>
      <c r="M79" s="8">
        <v>302.86</v>
      </c>
      <c r="N79" s="227">
        <f t="shared" si="5"/>
        <v>302.86</v>
      </c>
      <c r="O79" s="100"/>
    </row>
    <row r="80" spans="1:15" s="10" customFormat="1" ht="15">
      <c r="A80" s="43" t="s">
        <v>257</v>
      </c>
      <c r="D80" s="8"/>
      <c r="E80" s="225"/>
      <c r="F80" s="226"/>
      <c r="G80" s="91"/>
      <c r="H80" s="15"/>
      <c r="I80" s="205"/>
      <c r="J80" s="91"/>
      <c r="K80" s="10">
        <v>123</v>
      </c>
      <c r="L80" s="205">
        <v>42104</v>
      </c>
      <c r="M80" s="8">
        <v>963.04</v>
      </c>
      <c r="N80" s="227">
        <f t="shared" si="5"/>
        <v>963.04</v>
      </c>
      <c r="O80" s="100"/>
    </row>
    <row r="81" spans="1:15" s="10" customFormat="1" ht="15">
      <c r="A81" s="224" t="s">
        <v>259</v>
      </c>
      <c r="D81" s="8"/>
      <c r="E81" s="225"/>
      <c r="F81" s="226"/>
      <c r="G81" s="91"/>
      <c r="H81" s="15"/>
      <c r="I81" s="205"/>
      <c r="J81" s="91"/>
      <c r="K81" s="10">
        <v>144</v>
      </c>
      <c r="L81" s="205">
        <v>42118</v>
      </c>
      <c r="M81" s="8">
        <v>1854.05</v>
      </c>
      <c r="N81" s="227">
        <f t="shared" si="5"/>
        <v>1854.05</v>
      </c>
      <c r="O81" s="100"/>
    </row>
    <row r="82" spans="1:15" s="7" customFormat="1" ht="18.75" customHeight="1">
      <c r="A82" s="43" t="s">
        <v>260</v>
      </c>
      <c r="B82" s="64"/>
      <c r="C82" s="74"/>
      <c r="D82" s="54"/>
      <c r="E82" s="65"/>
      <c r="F82" s="74"/>
      <c r="G82" s="219"/>
      <c r="H82" s="171"/>
      <c r="I82" s="172"/>
      <c r="J82" s="173"/>
      <c r="K82" s="171" t="s">
        <v>261</v>
      </c>
      <c r="L82" s="172">
        <v>42088</v>
      </c>
      <c r="M82" s="173">
        <v>183.6</v>
      </c>
      <c r="N82" s="53">
        <f t="shared" si="5"/>
        <v>183.6</v>
      </c>
      <c r="O82" s="23"/>
    </row>
    <row r="83" spans="1:15" s="7" customFormat="1" ht="15">
      <c r="A83" s="43" t="s">
        <v>262</v>
      </c>
      <c r="B83" s="34"/>
      <c r="C83" s="10"/>
      <c r="D83" s="39"/>
      <c r="E83" s="51"/>
      <c r="F83" s="10"/>
      <c r="G83" s="19"/>
      <c r="H83" s="34"/>
      <c r="I83" s="10"/>
      <c r="J83" s="38"/>
      <c r="K83" s="30" t="s">
        <v>263</v>
      </c>
      <c r="L83" s="205">
        <v>42093</v>
      </c>
      <c r="M83" s="38">
        <v>160.83</v>
      </c>
      <c r="N83" s="53">
        <f t="shared" si="5"/>
        <v>160.83</v>
      </c>
      <c r="O83" s="23"/>
    </row>
    <row r="84" spans="1:15" s="10" customFormat="1" ht="15">
      <c r="A84" s="224"/>
      <c r="D84" s="8"/>
      <c r="E84" s="225"/>
      <c r="F84" s="226"/>
      <c r="G84" s="91"/>
      <c r="H84" s="15"/>
      <c r="I84" s="205"/>
      <c r="J84" s="91"/>
      <c r="L84" s="205"/>
      <c r="M84" s="8"/>
      <c r="N84" s="227"/>
      <c r="O84" s="100"/>
    </row>
    <row r="85" spans="1:15" s="229" customFormat="1" ht="19.5">
      <c r="A85" s="228" t="s">
        <v>4</v>
      </c>
      <c r="D85" s="87">
        <f>SUM(D50:D84)</f>
        <v>25648.2</v>
      </c>
      <c r="G85" s="87">
        <f>SUM(G50:G84)</f>
        <v>15480.33</v>
      </c>
      <c r="J85" s="87">
        <f>SUM(J50:J84)</f>
        <v>15528.72</v>
      </c>
      <c r="M85" s="87">
        <f>SUM(M50:M84)</f>
        <v>5954.83</v>
      </c>
      <c r="N85" s="227">
        <f t="shared" si="5"/>
        <v>62612.08</v>
      </c>
      <c r="O85" s="87"/>
    </row>
    <row r="86" spans="1:15" s="7" customFormat="1" ht="40.5" customHeight="1" hidden="1" thickBot="1">
      <c r="A86" s="272" t="s">
        <v>29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4"/>
      <c r="O86" s="66"/>
    </row>
    <row r="87" spans="1:15" s="7" customFormat="1" ht="12.75" hidden="1">
      <c r="A87" s="42"/>
      <c r="B87" s="34"/>
      <c r="C87" s="10"/>
      <c r="D87" s="39"/>
      <c r="E87" s="51"/>
      <c r="F87" s="10"/>
      <c r="G87" s="19"/>
      <c r="H87" s="34"/>
      <c r="I87" s="10"/>
      <c r="J87" s="39"/>
      <c r="K87" s="34"/>
      <c r="L87" s="10"/>
      <c r="M87" s="39"/>
      <c r="N87" s="51"/>
      <c r="O87" s="23"/>
    </row>
    <row r="88" spans="1:15" s="7" customFormat="1" ht="12.75" hidden="1">
      <c r="A88" s="42"/>
      <c r="B88" s="34"/>
      <c r="C88" s="10"/>
      <c r="D88" s="39"/>
      <c r="E88" s="51"/>
      <c r="F88" s="10"/>
      <c r="G88" s="19"/>
      <c r="H88" s="34"/>
      <c r="I88" s="10"/>
      <c r="J88" s="39"/>
      <c r="K88" s="34"/>
      <c r="L88" s="10"/>
      <c r="M88" s="39"/>
      <c r="N88" s="51"/>
      <c r="O88" s="23"/>
    </row>
    <row r="89" spans="1:15" s="7" customFormat="1" ht="12.75" hidden="1">
      <c r="A89" s="42"/>
      <c r="B89" s="34"/>
      <c r="C89" s="10"/>
      <c r="D89" s="39"/>
      <c r="E89" s="51"/>
      <c r="F89" s="10"/>
      <c r="G89" s="19"/>
      <c r="H89" s="34"/>
      <c r="I89" s="10"/>
      <c r="J89" s="39"/>
      <c r="K89" s="34"/>
      <c r="L89" s="10"/>
      <c r="M89" s="39"/>
      <c r="N89" s="51"/>
      <c r="O89" s="23"/>
    </row>
    <row r="90" spans="1:15" s="7" customFormat="1" ht="12.75" hidden="1">
      <c r="A90" s="42"/>
      <c r="B90" s="34"/>
      <c r="C90" s="10"/>
      <c r="D90" s="39"/>
      <c r="E90" s="51"/>
      <c r="F90" s="10"/>
      <c r="G90" s="19"/>
      <c r="H90" s="34"/>
      <c r="I90" s="10"/>
      <c r="J90" s="39"/>
      <c r="K90" s="34"/>
      <c r="L90" s="10"/>
      <c r="M90" s="39"/>
      <c r="N90" s="51"/>
      <c r="O90" s="23"/>
    </row>
    <row r="91" spans="1:15" s="7" customFormat="1" ht="13.5" hidden="1" thickBot="1">
      <c r="A91" s="42"/>
      <c r="B91" s="34"/>
      <c r="C91" s="10"/>
      <c r="D91" s="39"/>
      <c r="E91" s="51"/>
      <c r="F91" s="10"/>
      <c r="G91" s="19"/>
      <c r="H91" s="34"/>
      <c r="I91" s="10"/>
      <c r="J91" s="39"/>
      <c r="K91" s="34"/>
      <c r="L91" s="10"/>
      <c r="M91" s="39"/>
      <c r="N91" s="51"/>
      <c r="O91" s="23"/>
    </row>
    <row r="92" spans="1:15" s="84" customFormat="1" ht="20.25" hidden="1" thickBot="1">
      <c r="A92" s="80" t="s">
        <v>4</v>
      </c>
      <c r="B92" s="85"/>
      <c r="C92" s="86"/>
      <c r="D92" s="88">
        <f>SUM(D87:D91)</f>
        <v>0</v>
      </c>
      <c r="E92" s="89"/>
      <c r="F92" s="88"/>
      <c r="G92" s="88">
        <f>SUM(G87:G91)</f>
        <v>0</v>
      </c>
      <c r="H92" s="88"/>
      <c r="I92" s="88"/>
      <c r="J92" s="88">
        <f>SUM(J87:J91)</f>
        <v>0</v>
      </c>
      <c r="K92" s="88"/>
      <c r="L92" s="88"/>
      <c r="M92" s="88">
        <f>SUM(M87:M91)</f>
        <v>0</v>
      </c>
      <c r="N92" s="82"/>
      <c r="O92" s="87"/>
    </row>
    <row r="93" spans="1:15" s="7" customFormat="1" ht="20.25" thickBot="1">
      <c r="A93" s="70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66"/>
    </row>
    <row r="94" spans="1:15" s="2" customFormat="1" ht="20.25" thickBot="1">
      <c r="A94" s="46" t="s">
        <v>6</v>
      </c>
      <c r="B94" s="71"/>
      <c r="C94" s="67"/>
      <c r="D94" s="72">
        <f>D92+D85+D48+D41</f>
        <v>356101.02</v>
      </c>
      <c r="E94" s="68"/>
      <c r="F94" s="67"/>
      <c r="G94" s="72">
        <f>G92+G85+G48+G41</f>
        <v>376002.13</v>
      </c>
      <c r="H94" s="68"/>
      <c r="I94" s="67"/>
      <c r="J94" s="72">
        <f>J92+J85+J48+J41</f>
        <v>356135.17</v>
      </c>
      <c r="K94" s="68"/>
      <c r="L94" s="67"/>
      <c r="M94" s="72">
        <f>M92+M85+M48+M41</f>
        <v>329186.89</v>
      </c>
      <c r="N94" s="69"/>
      <c r="O94" s="27">
        <f>M94+J94+G94+D94</f>
        <v>1417425.21</v>
      </c>
    </row>
    <row r="95" spans="1:13" s="2" customFormat="1" ht="13.5" thickBot="1">
      <c r="A95" s="57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4" s="2" customFormat="1" ht="13.5" thickBot="1">
      <c r="A96" s="55"/>
      <c r="B96" s="58" t="s">
        <v>18</v>
      </c>
      <c r="C96" s="58" t="s">
        <v>19</v>
      </c>
      <c r="D96" s="58" t="s">
        <v>20</v>
      </c>
      <c r="E96" s="58" t="s">
        <v>21</v>
      </c>
      <c r="F96" s="58" t="s">
        <v>22</v>
      </c>
      <c r="G96" s="58" t="s">
        <v>23</v>
      </c>
      <c r="H96" s="58" t="s">
        <v>24</v>
      </c>
      <c r="I96" s="58" t="s">
        <v>25</v>
      </c>
      <c r="J96" s="58" t="s">
        <v>14</v>
      </c>
      <c r="K96" s="58" t="s">
        <v>15</v>
      </c>
      <c r="L96" s="58" t="s">
        <v>16</v>
      </c>
      <c r="M96" s="58" t="s">
        <v>17</v>
      </c>
      <c r="N96" s="58" t="s">
        <v>27</v>
      </c>
    </row>
    <row r="97" spans="1:14" s="2" customFormat="1" ht="13.5" thickBot="1">
      <c r="A97" s="57" t="s">
        <v>13</v>
      </c>
      <c r="B97" s="177">
        <v>86363.93</v>
      </c>
      <c r="C97" s="55">
        <f>B118</f>
        <v>198800.41</v>
      </c>
      <c r="D97" s="55">
        <f aca="true" t="shared" si="6" ref="D97:M97">C118</f>
        <v>324496.09</v>
      </c>
      <c r="E97" s="56">
        <f>D118</f>
        <v>103945.19</v>
      </c>
      <c r="F97" s="55">
        <f t="shared" si="6"/>
        <v>221685.85</v>
      </c>
      <c r="G97" s="55">
        <f t="shared" si="6"/>
        <v>365398.87</v>
      </c>
      <c r="H97" s="56">
        <f t="shared" si="6"/>
        <v>109443.05</v>
      </c>
      <c r="I97" s="55">
        <f t="shared" si="6"/>
        <v>245550.3</v>
      </c>
      <c r="J97" s="55">
        <f t="shared" si="6"/>
        <v>371642.45</v>
      </c>
      <c r="K97" s="56">
        <f t="shared" si="6"/>
        <v>135435.94</v>
      </c>
      <c r="L97" s="55">
        <f t="shared" si="6"/>
        <v>248432.3</v>
      </c>
      <c r="M97" s="55">
        <f t="shared" si="6"/>
        <v>385488.6</v>
      </c>
      <c r="N97" s="55"/>
    </row>
    <row r="98" spans="1:14" s="2" customFormat="1" ht="13.5" thickBot="1">
      <c r="A98" s="57" t="s">
        <v>11</v>
      </c>
      <c r="B98" s="55">
        <f>SUM(B99:B106)</f>
        <v>128368.53</v>
      </c>
      <c r="C98" s="55">
        <f aca="true" t="shared" si="7" ref="C98:M98">SUM(C99:C106)</f>
        <v>128422.37</v>
      </c>
      <c r="D98" s="55">
        <f t="shared" si="7"/>
        <v>128551.96</v>
      </c>
      <c r="E98" s="55">
        <f t="shared" si="7"/>
        <v>128551.96</v>
      </c>
      <c r="F98" s="55">
        <f t="shared" si="7"/>
        <v>128551.96</v>
      </c>
      <c r="G98" s="55">
        <f t="shared" si="7"/>
        <v>128551.96</v>
      </c>
      <c r="H98" s="55">
        <f t="shared" si="7"/>
        <v>128551.96</v>
      </c>
      <c r="I98" s="55">
        <f t="shared" si="7"/>
        <v>128551.96</v>
      </c>
      <c r="J98" s="55">
        <f t="shared" si="7"/>
        <v>128551.96</v>
      </c>
      <c r="K98" s="55">
        <f t="shared" si="7"/>
        <v>128551.96</v>
      </c>
      <c r="L98" s="55">
        <f t="shared" si="7"/>
        <v>128551.96</v>
      </c>
      <c r="M98" s="55">
        <f t="shared" si="7"/>
        <v>128551.96</v>
      </c>
      <c r="N98" s="55">
        <f>SUM(B98:M98)</f>
        <v>1542310.5</v>
      </c>
    </row>
    <row r="99" spans="1:14" s="176" customFormat="1" ht="13.5" thickBot="1">
      <c r="A99" s="99" t="s">
        <v>95</v>
      </c>
      <c r="B99" s="175">
        <v>118150.46</v>
      </c>
      <c r="C99" s="175">
        <v>118150.46</v>
      </c>
      <c r="D99" s="175">
        <v>118150.46</v>
      </c>
      <c r="E99" s="175">
        <v>118150.46</v>
      </c>
      <c r="F99" s="175">
        <v>118150.46</v>
      </c>
      <c r="G99" s="175">
        <v>118150.46</v>
      </c>
      <c r="H99" s="175">
        <v>118150.46</v>
      </c>
      <c r="I99" s="175">
        <v>118150.46</v>
      </c>
      <c r="J99" s="175">
        <v>118150.46</v>
      </c>
      <c r="K99" s="175">
        <v>118150.46</v>
      </c>
      <c r="L99" s="175">
        <v>118150.46</v>
      </c>
      <c r="M99" s="175">
        <v>118150.46</v>
      </c>
      <c r="N99" s="175">
        <f aca="true" t="shared" si="8" ref="N99:N106">SUM(B99:M99)</f>
        <v>1417805.52</v>
      </c>
    </row>
    <row r="100" spans="1:14" s="176" customFormat="1" ht="13.5" thickBot="1">
      <c r="A100" s="99" t="s">
        <v>265</v>
      </c>
      <c r="B100" s="175">
        <v>5133.78</v>
      </c>
      <c r="C100" s="175">
        <v>5133.78</v>
      </c>
      <c r="D100" s="175">
        <v>5133.78</v>
      </c>
      <c r="E100" s="175">
        <v>5133.78</v>
      </c>
      <c r="F100" s="175">
        <v>5133.78</v>
      </c>
      <c r="G100" s="175">
        <v>5133.78</v>
      </c>
      <c r="H100" s="175">
        <v>5133.78</v>
      </c>
      <c r="I100" s="175">
        <v>5133.78</v>
      </c>
      <c r="J100" s="175">
        <v>5133.78</v>
      </c>
      <c r="K100" s="175">
        <v>5133.78</v>
      </c>
      <c r="L100" s="175">
        <v>5133.78</v>
      </c>
      <c r="M100" s="175">
        <v>5133.78</v>
      </c>
      <c r="N100" s="175">
        <f t="shared" si="8"/>
        <v>61605.36</v>
      </c>
    </row>
    <row r="101" spans="1:14" s="176" customFormat="1" ht="13.5" thickBot="1">
      <c r="A101" s="99" t="s">
        <v>266</v>
      </c>
      <c r="B101" s="175">
        <v>1210.35</v>
      </c>
      <c r="C101" s="175">
        <v>1210.35</v>
      </c>
      <c r="D101" s="175">
        <v>1210.35</v>
      </c>
      <c r="E101" s="175">
        <v>1210.35</v>
      </c>
      <c r="F101" s="175">
        <v>1210.35</v>
      </c>
      <c r="G101" s="175">
        <v>1210.35</v>
      </c>
      <c r="H101" s="175">
        <v>1210.35</v>
      </c>
      <c r="I101" s="175">
        <v>1210.35</v>
      </c>
      <c r="J101" s="175">
        <v>1210.35</v>
      </c>
      <c r="K101" s="175">
        <v>1210.35</v>
      </c>
      <c r="L101" s="175">
        <v>1210.35</v>
      </c>
      <c r="M101" s="175">
        <v>1210.35</v>
      </c>
      <c r="N101" s="175">
        <f t="shared" si="8"/>
        <v>14524.2</v>
      </c>
    </row>
    <row r="102" spans="1:14" s="176" customFormat="1" ht="13.5" thickBot="1">
      <c r="A102" s="99" t="s">
        <v>150</v>
      </c>
      <c r="B102" s="175">
        <v>3224.96</v>
      </c>
      <c r="C102" s="175">
        <v>3224.96</v>
      </c>
      <c r="D102" s="175">
        <v>3224.96</v>
      </c>
      <c r="E102" s="175">
        <v>3224.96</v>
      </c>
      <c r="F102" s="175">
        <v>3224.96</v>
      </c>
      <c r="G102" s="175">
        <v>3224.96</v>
      </c>
      <c r="H102" s="175">
        <v>3224.96</v>
      </c>
      <c r="I102" s="175">
        <v>3224.96</v>
      </c>
      <c r="J102" s="175">
        <v>3224.96</v>
      </c>
      <c r="K102" s="175">
        <v>3224.96</v>
      </c>
      <c r="L102" s="175">
        <v>3224.96</v>
      </c>
      <c r="M102" s="175">
        <v>3224.96</v>
      </c>
      <c r="N102" s="175">
        <f t="shared" si="8"/>
        <v>38699.52</v>
      </c>
    </row>
    <row r="103" spans="1:14" s="176" customFormat="1" ht="13.5" thickBot="1">
      <c r="A103" s="99" t="s">
        <v>142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>
        <f t="shared" si="8"/>
        <v>0</v>
      </c>
    </row>
    <row r="104" spans="1:14" s="176" customFormat="1" ht="13.5" thickBot="1">
      <c r="A104" s="99" t="s">
        <v>201</v>
      </c>
      <c r="B104" s="175">
        <v>327.96</v>
      </c>
      <c r="C104" s="175">
        <v>381.8</v>
      </c>
      <c r="D104" s="175">
        <v>381.8</v>
      </c>
      <c r="E104" s="175">
        <v>381.8</v>
      </c>
      <c r="F104" s="175">
        <v>381.8</v>
      </c>
      <c r="G104" s="175">
        <v>381.8</v>
      </c>
      <c r="H104" s="175">
        <v>381.8</v>
      </c>
      <c r="I104" s="175">
        <v>381.8</v>
      </c>
      <c r="J104" s="175">
        <v>381.8</v>
      </c>
      <c r="K104" s="175">
        <v>381.8</v>
      </c>
      <c r="L104" s="175">
        <v>381.8</v>
      </c>
      <c r="M104" s="175">
        <v>381.8</v>
      </c>
      <c r="N104" s="175">
        <f t="shared" si="8"/>
        <v>4527.76</v>
      </c>
    </row>
    <row r="105" spans="1:14" s="176" customFormat="1" ht="13.5" thickBot="1">
      <c r="A105" s="99" t="s">
        <v>202</v>
      </c>
      <c r="B105" s="175">
        <v>321.02</v>
      </c>
      <c r="C105" s="175">
        <v>321.02</v>
      </c>
      <c r="D105" s="175">
        <v>321.02</v>
      </c>
      <c r="E105" s="175">
        <v>321.02</v>
      </c>
      <c r="F105" s="175">
        <v>321.02</v>
      </c>
      <c r="G105" s="175">
        <v>321.02</v>
      </c>
      <c r="H105" s="175">
        <v>321.02</v>
      </c>
      <c r="I105" s="175">
        <v>321.02</v>
      </c>
      <c r="J105" s="175">
        <v>321.02</v>
      </c>
      <c r="K105" s="175">
        <v>321.02</v>
      </c>
      <c r="L105" s="175">
        <v>321.02</v>
      </c>
      <c r="M105" s="175">
        <v>321.02</v>
      </c>
      <c r="N105" s="175">
        <f t="shared" si="8"/>
        <v>3852.24</v>
      </c>
    </row>
    <row r="106" spans="1:14" s="176" customFormat="1" ht="13.5" thickBot="1">
      <c r="A106" s="99" t="s">
        <v>143</v>
      </c>
      <c r="B106" s="175"/>
      <c r="C106" s="175"/>
      <c r="D106" s="175">
        <v>129.59</v>
      </c>
      <c r="E106" s="175">
        <v>129.59</v>
      </c>
      <c r="F106" s="175">
        <v>129.59</v>
      </c>
      <c r="G106" s="175">
        <v>129.59</v>
      </c>
      <c r="H106" s="175">
        <v>129.59</v>
      </c>
      <c r="I106" s="175">
        <v>129.59</v>
      </c>
      <c r="J106" s="175">
        <v>129.59</v>
      </c>
      <c r="K106" s="175">
        <v>129.59</v>
      </c>
      <c r="L106" s="175">
        <v>129.59</v>
      </c>
      <c r="M106" s="175">
        <v>129.59</v>
      </c>
      <c r="N106" s="175">
        <f t="shared" si="8"/>
        <v>1295.9</v>
      </c>
    </row>
    <row r="107" spans="1:14" s="2" customFormat="1" ht="13.5" thickBot="1">
      <c r="A107" s="57" t="s">
        <v>12</v>
      </c>
      <c r="B107" s="55">
        <f>SUM(B108:B115)</f>
        <v>112436.48</v>
      </c>
      <c r="C107" s="55">
        <f aca="true" t="shared" si="9" ref="C107:M107">SUM(C108:C115)</f>
        <v>125695.68</v>
      </c>
      <c r="D107" s="55">
        <f t="shared" si="9"/>
        <v>135550.12</v>
      </c>
      <c r="E107" s="55">
        <f t="shared" si="9"/>
        <v>117740.66</v>
      </c>
      <c r="F107" s="55">
        <f t="shared" si="9"/>
        <v>143713.02</v>
      </c>
      <c r="G107" s="55">
        <f t="shared" si="9"/>
        <v>120046.31</v>
      </c>
      <c r="H107" s="55">
        <f t="shared" si="9"/>
        <v>136107.25</v>
      </c>
      <c r="I107" s="55">
        <f t="shared" si="9"/>
        <v>126092.15</v>
      </c>
      <c r="J107" s="55">
        <f t="shared" si="9"/>
        <v>119928.66</v>
      </c>
      <c r="K107" s="55">
        <f t="shared" si="9"/>
        <v>112996.36</v>
      </c>
      <c r="L107" s="55">
        <f t="shared" si="9"/>
        <v>137056.3</v>
      </c>
      <c r="M107" s="55">
        <f t="shared" si="9"/>
        <v>145941.43</v>
      </c>
      <c r="N107" s="55">
        <f>SUM(B107:M107)</f>
        <v>1533304.42</v>
      </c>
    </row>
    <row r="108" spans="1:14" s="176" customFormat="1" ht="13.5" thickBot="1">
      <c r="A108" s="99" t="s">
        <v>95</v>
      </c>
      <c r="B108" s="175">
        <v>100097.55</v>
      </c>
      <c r="C108" s="175">
        <v>115423.77</v>
      </c>
      <c r="D108" s="175">
        <v>125148.62</v>
      </c>
      <c r="E108" s="175">
        <v>107339.16</v>
      </c>
      <c r="F108" s="175">
        <v>133311.52</v>
      </c>
      <c r="G108" s="175">
        <v>109644.81</v>
      </c>
      <c r="H108" s="175">
        <v>125705.75</v>
      </c>
      <c r="I108" s="175">
        <v>116072.45</v>
      </c>
      <c r="J108" s="175">
        <v>110038.55</v>
      </c>
      <c r="K108" s="175">
        <v>104316.6</v>
      </c>
      <c r="L108" s="175">
        <v>128697.56</v>
      </c>
      <c r="M108" s="175">
        <v>137582.69</v>
      </c>
      <c r="N108" s="175">
        <f aca="true" t="shared" si="10" ref="N108:N117">SUM(B108:M108)</f>
        <v>1413379.03</v>
      </c>
    </row>
    <row r="109" spans="1:14" s="176" customFormat="1" ht="13.5" thickBot="1">
      <c r="A109" s="99" t="s">
        <v>141</v>
      </c>
      <c r="B109" s="175">
        <v>5133.78</v>
      </c>
      <c r="C109" s="175">
        <v>5133.78</v>
      </c>
      <c r="D109" s="175">
        <v>5133.78</v>
      </c>
      <c r="E109" s="175">
        <v>5133.78</v>
      </c>
      <c r="F109" s="175">
        <v>5133.78</v>
      </c>
      <c r="G109" s="175">
        <v>5133.78</v>
      </c>
      <c r="H109" s="175">
        <v>5133.78</v>
      </c>
      <c r="I109" s="175">
        <v>5133.78</v>
      </c>
      <c r="J109" s="175">
        <v>5133.78</v>
      </c>
      <c r="K109" s="175">
        <v>5133.78</v>
      </c>
      <c r="L109" s="175">
        <v>5133.78</v>
      </c>
      <c r="M109" s="175">
        <v>5133.78</v>
      </c>
      <c r="N109" s="175">
        <f t="shared" si="10"/>
        <v>61605.36</v>
      </c>
    </row>
    <row r="110" spans="1:14" s="176" customFormat="1" ht="13.5" thickBot="1">
      <c r="A110" s="99" t="s">
        <v>149</v>
      </c>
      <c r="B110" s="175">
        <v>2293.61</v>
      </c>
      <c r="C110" s="175">
        <v>1210.35</v>
      </c>
      <c r="D110" s="175">
        <v>1210.35</v>
      </c>
      <c r="E110" s="175">
        <v>1210.35</v>
      </c>
      <c r="F110" s="175">
        <v>1210.35</v>
      </c>
      <c r="G110" s="175">
        <v>1210.35</v>
      </c>
      <c r="H110" s="175">
        <v>1210.35</v>
      </c>
      <c r="I110" s="175">
        <v>1210.35</v>
      </c>
      <c r="J110" s="175">
        <v>1210.35</v>
      </c>
      <c r="K110" s="175"/>
      <c r="L110" s="175"/>
      <c r="M110" s="175"/>
      <c r="N110" s="175">
        <f t="shared" si="10"/>
        <v>11976.41</v>
      </c>
    </row>
    <row r="111" spans="1:14" s="176" customFormat="1" ht="13.5" thickBot="1">
      <c r="A111" s="99" t="s">
        <v>150</v>
      </c>
      <c r="B111" s="175">
        <v>3224.96</v>
      </c>
      <c r="C111" s="175">
        <v>3224.96</v>
      </c>
      <c r="D111" s="175">
        <v>3224.96</v>
      </c>
      <c r="E111" s="175">
        <v>3224.96</v>
      </c>
      <c r="F111" s="175">
        <v>3224.96</v>
      </c>
      <c r="G111" s="175">
        <v>3224.96</v>
      </c>
      <c r="H111" s="175">
        <v>3224.96</v>
      </c>
      <c r="I111" s="175">
        <v>3224.96</v>
      </c>
      <c r="J111" s="175">
        <v>3224.96</v>
      </c>
      <c r="K111" s="175">
        <v>3224.96</v>
      </c>
      <c r="L111" s="175">
        <v>3224.96</v>
      </c>
      <c r="M111" s="175">
        <v>3224.96</v>
      </c>
      <c r="N111" s="175">
        <f t="shared" si="10"/>
        <v>38699.52</v>
      </c>
    </row>
    <row r="112" spans="1:14" s="176" customFormat="1" ht="13.5" thickBot="1">
      <c r="A112" s="99" t="s">
        <v>142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>
        <f t="shared" si="10"/>
        <v>0</v>
      </c>
    </row>
    <row r="113" spans="1:14" s="176" customFormat="1" ht="13.5" thickBot="1">
      <c r="A113" s="99" t="s">
        <v>201</v>
      </c>
      <c r="B113" s="175">
        <v>1365.56</v>
      </c>
      <c r="C113" s="175">
        <v>381.8</v>
      </c>
      <c r="D113" s="175">
        <v>381.8</v>
      </c>
      <c r="E113" s="175">
        <v>381.8</v>
      </c>
      <c r="F113" s="175">
        <v>381.8</v>
      </c>
      <c r="G113" s="175">
        <v>381.8</v>
      </c>
      <c r="H113" s="175">
        <v>381.8</v>
      </c>
      <c r="I113" s="175"/>
      <c r="J113" s="175"/>
      <c r="K113" s="175"/>
      <c r="L113" s="175"/>
      <c r="M113" s="175"/>
      <c r="N113" s="175">
        <f t="shared" si="10"/>
        <v>3656.36</v>
      </c>
    </row>
    <row r="114" spans="1:14" s="176" customFormat="1" ht="13.5" thickBot="1">
      <c r="A114" s="99" t="s">
        <v>202</v>
      </c>
      <c r="B114" s="175">
        <v>321.02</v>
      </c>
      <c r="C114" s="175">
        <v>321.02</v>
      </c>
      <c r="D114" s="175">
        <v>321.02</v>
      </c>
      <c r="E114" s="175">
        <v>321.02</v>
      </c>
      <c r="F114" s="175">
        <v>321.02</v>
      </c>
      <c r="G114" s="175">
        <v>321.02</v>
      </c>
      <c r="H114" s="175">
        <v>321.02</v>
      </c>
      <c r="I114" s="175">
        <v>321.02</v>
      </c>
      <c r="J114" s="175">
        <v>321.02</v>
      </c>
      <c r="K114" s="175">
        <v>321.02</v>
      </c>
      <c r="L114" s="175"/>
      <c r="M114" s="175"/>
      <c r="N114" s="175">
        <f t="shared" si="10"/>
        <v>3210.2</v>
      </c>
    </row>
    <row r="115" spans="1:14" s="176" customFormat="1" ht="13.5" thickBot="1">
      <c r="A115" s="99" t="s">
        <v>143</v>
      </c>
      <c r="B115" s="175"/>
      <c r="C115" s="175"/>
      <c r="D115" s="175">
        <v>129.59</v>
      </c>
      <c r="E115" s="175">
        <v>129.59</v>
      </c>
      <c r="F115" s="175">
        <v>129.59</v>
      </c>
      <c r="G115" s="175">
        <v>129.59</v>
      </c>
      <c r="H115" s="175">
        <v>129.59</v>
      </c>
      <c r="I115" s="175">
        <v>129.59</v>
      </c>
      <c r="J115" s="175"/>
      <c r="K115" s="175"/>
      <c r="L115" s="175"/>
      <c r="M115" s="175"/>
      <c r="N115" s="175">
        <f t="shared" si="10"/>
        <v>777.54</v>
      </c>
    </row>
    <row r="116" spans="1:14" s="176" customFormat="1" ht="13.5" thickBot="1">
      <c r="A116" s="99" t="s">
        <v>148</v>
      </c>
      <c r="B116" s="178">
        <v>246</v>
      </c>
      <c r="C116" s="178">
        <v>246</v>
      </c>
      <c r="D116" s="178">
        <v>246</v>
      </c>
      <c r="E116" s="178">
        <v>246</v>
      </c>
      <c r="F116" s="178">
        <v>246</v>
      </c>
      <c r="G116" s="178">
        <v>246</v>
      </c>
      <c r="H116" s="178">
        <v>246</v>
      </c>
      <c r="I116" s="178">
        <v>246</v>
      </c>
      <c r="J116" s="178">
        <v>246</v>
      </c>
      <c r="K116" s="178">
        <v>201</v>
      </c>
      <c r="L116" s="178">
        <v>201</v>
      </c>
      <c r="M116" s="178">
        <v>200</v>
      </c>
      <c r="N116" s="175">
        <f t="shared" si="10"/>
        <v>2816</v>
      </c>
    </row>
    <row r="117" spans="1:14" s="2" customFormat="1" ht="13.5" thickBot="1">
      <c r="A117" s="57" t="s">
        <v>96</v>
      </c>
      <c r="B117" s="55">
        <f>F110-B98</f>
        <v>-127158.18</v>
      </c>
      <c r="C117" s="55">
        <f aca="true" t="shared" si="11" ref="C117:M117">C107-C98</f>
        <v>-2726.69</v>
      </c>
      <c r="D117" s="55">
        <f t="shared" si="11"/>
        <v>6998.15999999999</v>
      </c>
      <c r="E117" s="55">
        <f t="shared" si="11"/>
        <v>-10811.3</v>
      </c>
      <c r="F117" s="55">
        <f t="shared" si="11"/>
        <v>15161.06</v>
      </c>
      <c r="G117" s="55">
        <f t="shared" si="11"/>
        <v>-8505.65000000001</v>
      </c>
      <c r="H117" s="55">
        <f t="shared" si="11"/>
        <v>7555.28999999999</v>
      </c>
      <c r="I117" s="55">
        <f t="shared" si="11"/>
        <v>-2459.81000000001</v>
      </c>
      <c r="J117" s="55">
        <f t="shared" si="11"/>
        <v>-8623.3</v>
      </c>
      <c r="K117" s="55">
        <f t="shared" si="11"/>
        <v>-15555.6</v>
      </c>
      <c r="L117" s="55">
        <f t="shared" si="11"/>
        <v>8504.33999999998</v>
      </c>
      <c r="M117" s="55">
        <f t="shared" si="11"/>
        <v>17389.47</v>
      </c>
      <c r="N117" s="55">
        <f t="shared" si="10"/>
        <v>-120232.21</v>
      </c>
    </row>
    <row r="118" spans="1:14" s="2" customFormat="1" ht="13.5" thickBot="1">
      <c r="A118" s="57" t="s">
        <v>26</v>
      </c>
      <c r="B118" s="179">
        <f>B97+B107</f>
        <v>198800.41</v>
      </c>
      <c r="C118" s="55">
        <f>C97+C107</f>
        <v>324496.09</v>
      </c>
      <c r="D118" s="180">
        <f>D97+D107-D94</f>
        <v>103945.19</v>
      </c>
      <c r="E118" s="55">
        <f>E97+E107</f>
        <v>221685.85</v>
      </c>
      <c r="F118" s="55">
        <f>F97+F107</f>
        <v>365398.87</v>
      </c>
      <c r="G118" s="180">
        <f>G97+G107-G94</f>
        <v>109443.05</v>
      </c>
      <c r="H118" s="55">
        <f>H97+H107</f>
        <v>245550.3</v>
      </c>
      <c r="I118" s="55">
        <f>I97+I107</f>
        <v>371642.45</v>
      </c>
      <c r="J118" s="180">
        <f>J97+J107-J94</f>
        <v>135435.94</v>
      </c>
      <c r="K118" s="55">
        <f>K97+K107</f>
        <v>248432.3</v>
      </c>
      <c r="L118" s="55">
        <f>L97+L107</f>
        <v>385488.6</v>
      </c>
      <c r="M118" s="180">
        <f>M97+M107-M94</f>
        <v>202243.14</v>
      </c>
      <c r="N118" s="179">
        <f>M118+N116</f>
        <v>205059.14</v>
      </c>
    </row>
    <row r="119" spans="7:14" s="2" customFormat="1" ht="57" customHeight="1">
      <c r="G119" s="36"/>
      <c r="H119" s="263" t="s">
        <v>163</v>
      </c>
      <c r="I119" s="263"/>
      <c r="J119" s="263"/>
      <c r="K119" s="263"/>
      <c r="L119" s="264" t="s">
        <v>164</v>
      </c>
      <c r="M119" s="264"/>
      <c r="N119" s="264"/>
    </row>
    <row r="120" spans="8:14" s="2" customFormat="1" ht="72" customHeight="1">
      <c r="H120" s="249" t="s">
        <v>165</v>
      </c>
      <c r="I120" s="249"/>
      <c r="J120" s="249"/>
      <c r="K120" s="249"/>
      <c r="L120" s="250" t="s">
        <v>203</v>
      </c>
      <c r="M120" s="250"/>
      <c r="N120" s="250"/>
    </row>
    <row r="121" s="2" customFormat="1" ht="12.75"/>
    <row r="122" spans="8:14" s="2" customFormat="1" ht="15">
      <c r="H122" s="252" t="s">
        <v>151</v>
      </c>
      <c r="I122" s="252"/>
      <c r="J122" s="252"/>
      <c r="K122" s="183">
        <f>O94</f>
        <v>1417425.21</v>
      </c>
      <c r="L122" s="184">
        <v>1417425.21</v>
      </c>
      <c r="M122"/>
      <c r="N122" s="231">
        <f>L122+M122</f>
        <v>1417425.21</v>
      </c>
    </row>
    <row r="123" spans="8:14" s="2" customFormat="1" ht="15">
      <c r="H123" s="252" t="s">
        <v>152</v>
      </c>
      <c r="I123" s="252"/>
      <c r="J123" s="252"/>
      <c r="K123" s="183">
        <f>N98</f>
        <v>1542310.5</v>
      </c>
      <c r="L123" s="184">
        <v>1542310.5</v>
      </c>
      <c r="M123"/>
      <c r="N123" s="231">
        <f aca="true" t="shared" si="12" ref="N123:N128">L123+M123</f>
        <v>1542310.5</v>
      </c>
    </row>
    <row r="124" spans="8:14" s="2" customFormat="1" ht="15">
      <c r="H124" s="252" t="s">
        <v>153</v>
      </c>
      <c r="I124" s="252"/>
      <c r="J124" s="252"/>
      <c r="K124" s="183">
        <f>N107</f>
        <v>1533304.42</v>
      </c>
      <c r="L124" s="184">
        <v>1533304.42</v>
      </c>
      <c r="M124">
        <v>2816</v>
      </c>
      <c r="N124" s="231">
        <f t="shared" si="12"/>
        <v>1536120.42</v>
      </c>
    </row>
    <row r="125" spans="8:14" s="2" customFormat="1" ht="15">
      <c r="H125" s="252" t="s">
        <v>154</v>
      </c>
      <c r="I125" s="252"/>
      <c r="J125" s="252"/>
      <c r="K125" s="183">
        <f>K124-K123</f>
        <v>-9006.08</v>
      </c>
      <c r="L125" s="184">
        <v>-9006.08</v>
      </c>
      <c r="M125">
        <v>2816</v>
      </c>
      <c r="N125" s="231">
        <f t="shared" si="12"/>
        <v>-6190.08</v>
      </c>
    </row>
    <row r="126" spans="8:14" s="2" customFormat="1" ht="15">
      <c r="H126" s="260" t="s">
        <v>155</v>
      </c>
      <c r="I126" s="260"/>
      <c r="J126" s="260"/>
      <c r="K126" s="183">
        <f>K123-K122</f>
        <v>124885.29</v>
      </c>
      <c r="L126" s="184">
        <v>124885.29</v>
      </c>
      <c r="M126"/>
      <c r="N126" s="231">
        <f t="shared" si="12"/>
        <v>124885.29</v>
      </c>
    </row>
    <row r="127" spans="8:14" s="2" customFormat="1" ht="15">
      <c r="H127" s="268" t="s">
        <v>204</v>
      </c>
      <c r="I127" s="269"/>
      <c r="J127" s="270"/>
      <c r="K127" s="183">
        <f>B97</f>
        <v>86363.93</v>
      </c>
      <c r="L127" s="184">
        <v>77411.93</v>
      </c>
      <c r="M127">
        <v>8952</v>
      </c>
      <c r="N127" s="231">
        <f t="shared" si="12"/>
        <v>86363.93</v>
      </c>
    </row>
    <row r="128" spans="8:14" s="2" customFormat="1" ht="15.75">
      <c r="H128" s="256" t="s">
        <v>205</v>
      </c>
      <c r="I128" s="256"/>
      <c r="J128" s="256"/>
      <c r="K128" s="185">
        <f>K127+K126+K125+K129</f>
        <v>205059.14</v>
      </c>
      <c r="L128" s="185">
        <f>L127+L126+L125+L129</f>
        <v>193291.14</v>
      </c>
      <c r="M128" s="185">
        <f>M127+M126+M125+M129</f>
        <v>11768</v>
      </c>
      <c r="N128" s="231">
        <f t="shared" si="12"/>
        <v>205059.14</v>
      </c>
    </row>
    <row r="129" spans="8:14" s="2" customFormat="1" ht="15">
      <c r="H129" s="257" t="s">
        <v>156</v>
      </c>
      <c r="I129" s="258"/>
      <c r="J129" s="259"/>
      <c r="K129" s="186">
        <f>N116</f>
        <v>2816</v>
      </c>
      <c r="L129" s="184"/>
      <c r="M129"/>
      <c r="N129" s="230"/>
    </row>
    <row r="130" spans="8:13" s="2" customFormat="1" ht="15">
      <c r="H130" s="260" t="s">
        <v>157</v>
      </c>
      <c r="I130" s="260"/>
      <c r="J130" s="260"/>
      <c r="K130" s="183">
        <f>D85+G85+J85+M85</f>
        <v>62612.08</v>
      </c>
      <c r="L130" s="261" t="s">
        <v>184</v>
      </c>
      <c r="M130" s="262"/>
    </row>
    <row r="131" spans="8:13" s="2" customFormat="1" ht="15">
      <c r="H131" s="251" t="s">
        <v>158</v>
      </c>
      <c r="I131" s="251"/>
      <c r="J131" s="251"/>
      <c r="K131" s="187">
        <v>46008.59</v>
      </c>
      <c r="L131" s="188"/>
      <c r="M131" s="3"/>
    </row>
    <row r="132" spans="8:13" s="2" customFormat="1" ht="15">
      <c r="H132" s="251" t="s">
        <v>159</v>
      </c>
      <c r="I132" s="251"/>
      <c r="J132" s="251"/>
      <c r="K132" s="187">
        <v>140452.92</v>
      </c>
      <c r="L132" s="188"/>
      <c r="M132" s="3"/>
    </row>
    <row r="133" spans="8:12" ht="15">
      <c r="H133" s="251" t="s">
        <v>160</v>
      </c>
      <c r="I133" s="251"/>
      <c r="J133" s="251"/>
      <c r="K133" s="204">
        <f>K131+K132</f>
        <v>186461.51</v>
      </c>
      <c r="L133" s="188"/>
    </row>
    <row r="134" spans="8:12" ht="15">
      <c r="H134" s="251" t="s">
        <v>161</v>
      </c>
      <c r="I134" s="251"/>
      <c r="J134" s="251"/>
      <c r="K134" s="187">
        <f>K133-K130</f>
        <v>123849.43</v>
      </c>
      <c r="L134" s="188"/>
    </row>
    <row r="135" spans="8:12" ht="15.75">
      <c r="H135" s="251" t="s">
        <v>162</v>
      </c>
      <c r="I135" s="251"/>
      <c r="J135" s="251"/>
      <c r="K135" s="189">
        <f>K126-K134</f>
        <v>1035.86</v>
      </c>
      <c r="L135" s="190"/>
    </row>
  </sheetData>
  <sheetProtection/>
  <mergeCells count="28">
    <mergeCell ref="A43:N43"/>
    <mergeCell ref="H126:J126"/>
    <mergeCell ref="H127:J127"/>
    <mergeCell ref="A1:N1"/>
    <mergeCell ref="A86:N86"/>
    <mergeCell ref="A49:N49"/>
    <mergeCell ref="B2:D2"/>
    <mergeCell ref="E2:G2"/>
    <mergeCell ref="H2:J2"/>
    <mergeCell ref="K2:M2"/>
    <mergeCell ref="A4:O4"/>
    <mergeCell ref="H135:J135"/>
    <mergeCell ref="H128:J128"/>
    <mergeCell ref="H129:J129"/>
    <mergeCell ref="H130:J130"/>
    <mergeCell ref="L130:M130"/>
    <mergeCell ref="H131:J131"/>
    <mergeCell ref="H132:J132"/>
    <mergeCell ref="H119:K119"/>
    <mergeCell ref="L119:N119"/>
    <mergeCell ref="H120:K120"/>
    <mergeCell ref="L120:N120"/>
    <mergeCell ref="H133:J133"/>
    <mergeCell ref="H134:J134"/>
    <mergeCell ref="H122:J122"/>
    <mergeCell ref="H123:J123"/>
    <mergeCell ref="H124:J124"/>
    <mergeCell ref="H125:J12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18"/>
  <sheetViews>
    <sheetView zoomScalePageLayoutView="0" workbookViewId="0" topLeftCell="A1">
      <selection activeCell="L14" sqref="L14"/>
    </sheetView>
  </sheetViews>
  <sheetFormatPr defaultColWidth="9.00390625" defaultRowHeight="12.75"/>
  <cols>
    <col min="5" max="5" width="27.25390625" style="0" customWidth="1"/>
    <col min="7" max="7" width="27.00390625" style="0" customWidth="1"/>
  </cols>
  <sheetData>
    <row r="6" ht="12.75">
      <c r="C6" t="s">
        <v>209</v>
      </c>
    </row>
    <row r="7" spans="5:7" ht="12.75">
      <c r="E7" s="278" t="s">
        <v>210</v>
      </c>
      <c r="G7" s="279" t="s">
        <v>211</v>
      </c>
    </row>
    <row r="8" spans="5:7" ht="12.75">
      <c r="E8" s="278"/>
      <c r="G8" s="279"/>
    </row>
    <row r="9" spans="5:7" ht="12.75">
      <c r="E9" s="278"/>
      <c r="G9" s="279"/>
    </row>
    <row r="10" ht="12.75">
      <c r="G10" s="206"/>
    </row>
    <row r="11" spans="3:7" ht="12.75">
      <c r="C11" t="s">
        <v>212</v>
      </c>
      <c r="E11">
        <v>3048</v>
      </c>
      <c r="G11">
        <v>3048</v>
      </c>
    </row>
    <row r="12" spans="3:7" ht="12.75">
      <c r="C12" t="s">
        <v>213</v>
      </c>
      <c r="E12">
        <v>2952</v>
      </c>
      <c r="G12">
        <v>2952</v>
      </c>
    </row>
    <row r="13" spans="3:7" ht="12.75">
      <c r="C13" t="s">
        <v>214</v>
      </c>
      <c r="E13">
        <v>2952</v>
      </c>
      <c r="G13">
        <v>2952</v>
      </c>
    </row>
    <row r="14" spans="3:7" ht="12.75">
      <c r="C14" t="s">
        <v>264</v>
      </c>
      <c r="E14">
        <v>2952</v>
      </c>
      <c r="G14">
        <v>2816</v>
      </c>
    </row>
    <row r="18" spans="3:7" ht="12.75">
      <c r="C18" t="s">
        <v>27</v>
      </c>
      <c r="E18">
        <v>11904</v>
      </c>
      <c r="G18">
        <v>11768</v>
      </c>
    </row>
  </sheetData>
  <sheetProtection/>
  <mergeCells count="2">
    <mergeCell ref="E7:E9"/>
    <mergeCell ref="G7:G9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2015-07-28T09:51:17Z</cp:lastPrinted>
  <dcterms:created xsi:type="dcterms:W3CDTF">2010-04-02T14:46:04Z</dcterms:created>
  <dcterms:modified xsi:type="dcterms:W3CDTF">2015-09-22T08:12:54Z</dcterms:modified>
  <cp:category/>
  <cp:version/>
  <cp:contentType/>
  <cp:contentStatus/>
</cp:coreProperties>
</file>