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45" firstSheet="1" activeTab="3"/>
  </bookViews>
  <sheets>
    <sheet name="проект 290" sheetId="1" r:id="rId1"/>
    <sheet name="по заявлению" sheetId="2" r:id="rId2"/>
    <sheet name="население" sheetId="3" r:id="rId3"/>
    <sheet name="по голосованию" sheetId="4" r:id="rId4"/>
    <sheet name="УФС" sheetId="5" r:id="rId5"/>
    <sheet name="центр соц.выплат" sheetId="6" r:id="rId6"/>
    <sheet name="соц.защита" sheetId="7" r:id="rId7"/>
    <sheet name="следственный комитет" sheetId="8" r:id="rId8"/>
    <sheet name="ЗАГС" sheetId="9" r:id="rId9"/>
  </sheets>
  <definedNames>
    <definedName name="_xlnm.Print_Area" localSheetId="8">'ЗАГС'!$A$1:$F$71</definedName>
    <definedName name="_xlnm.Print_Area" localSheetId="2">'население'!$A$1:$F$138</definedName>
    <definedName name="_xlnm.Print_Area" localSheetId="3">'по голосованию'!$A$1:$F$137</definedName>
    <definedName name="_xlnm.Print_Area" localSheetId="1">'по заявлению'!$A$1:$F$153</definedName>
    <definedName name="_xlnm.Print_Area" localSheetId="0">'проект 290'!$A$1:$F$153</definedName>
    <definedName name="_xlnm.Print_Area" localSheetId="7">'следственный комитет'!$A$1:$F$71</definedName>
    <definedName name="_xlnm.Print_Area" localSheetId="6">'соц.защита'!$A$1:$F$71</definedName>
    <definedName name="_xlnm.Print_Area" localSheetId="4">'УФС'!$A$1:$F$71</definedName>
    <definedName name="_xlnm.Print_Area" localSheetId="5">'центр соц.выплат'!$A$1:$F$71</definedName>
  </definedNames>
  <calcPr fullCalcOnLoad="1" fullPrecision="0"/>
</workbook>
</file>

<file path=xl/sharedStrings.xml><?xml version="1.0" encoding="utf-8"?>
<sst xmlns="http://schemas.openxmlformats.org/spreadsheetml/2006/main" count="1404" uniqueCount="197">
  <si>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</si>
  <si>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</si>
  <si>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</si>
  <si>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</si>
  <si>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</si>
  <si>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</si>
  <si>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</si>
  <si>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</si>
  <si>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</si>
  <si>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</si>
  <si>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</si>
  <si>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</si>
  <si>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</si>
  <si>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</si>
  <si>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</si>
  <si>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</si>
  <si>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</si>
  <si>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</si>
  <si>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</si>
  <si>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</si>
  <si>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</si>
  <si>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</si>
  <si>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</si>
  <si>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</si>
  <si>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</si>
  <si>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</si>
  <si>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</si>
  <si>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</si>
  <si>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</si>
  <si>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ежедневно с 06.00 - 23.00час.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</si>
  <si>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</si>
  <si>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</si>
  <si>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</si>
  <si>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</si>
  <si>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</si>
  <si>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</si>
  <si>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</si>
  <si>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</si>
  <si>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</si>
  <si>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замена трансформатора тока</t>
  </si>
  <si>
    <t>Поверка общедомовых приборов учета холодного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</si>
  <si>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</si>
  <si>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</si>
  <si>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</si>
  <si>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</si>
  <si>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</si>
  <si>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</si>
  <si>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</si>
  <si>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</si>
  <si>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</si>
  <si>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</si>
  <si>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восстановление общедомового уличного освещения</t>
  </si>
  <si>
    <t>очистка от снега и наледи козырьков подъездов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</si>
  <si>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</si>
  <si>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</si>
  <si>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</si>
  <si>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</si>
  <si>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ВСЕГО:</t>
  </si>
  <si>
    <t>постоянно</t>
  </si>
  <si>
    <t>ведение технической документации</t>
  </si>
  <si>
    <t>очистка урн от мусора</t>
  </si>
  <si>
    <t>Проект</t>
  </si>
  <si>
    <t>1 раз в 3 года</t>
  </si>
  <si>
    <t>Сбор, вывоз и утилизация ТБО, руб/м2</t>
  </si>
  <si>
    <t>по адресу: ул.Ленинского Комсомола, д.59 (Sобщ.= 52,02 м2)</t>
  </si>
  <si>
    <t>ф-л ОГУ "Центр социальных выплат"</t>
  </si>
  <si>
    <t>по адресу: ул.Ленинского Комсомола, д.59 (Sобщ.= 38,91 м2)</t>
  </si>
  <si>
    <t>Следственный комитет</t>
  </si>
  <si>
    <t>по адресу: ул.Ленинского Комсомола, д.59 (Sобщ.= 522,6 м2)</t>
  </si>
  <si>
    <t>Отдел ЗАГС</t>
  </si>
  <si>
    <t>учет работ по капремонту</t>
  </si>
  <si>
    <t>гидравлическое испытание элеваторных узлов и запорной арматуры</t>
  </si>
  <si>
    <t>очистка  водосточных воронок</t>
  </si>
  <si>
    <t>Управление многоквартирным домом, всего в т.ч.</t>
  </si>
  <si>
    <t>по адресу: ул.Ленинского Комсомола, д.59 (Sобщ.= 21 м2)</t>
  </si>
  <si>
    <t>по адресу: ул.Ленинского Комсомола, д.59 (Sобщ.= 61,87 м2)</t>
  </si>
  <si>
    <t>УФС гос.регистрации, кадастра и картографии</t>
  </si>
  <si>
    <t>МКСЗН, О и П</t>
  </si>
  <si>
    <t>2015 -2016 гг.</t>
  </si>
  <si>
    <t>по адресу: ул.Ленинского Комсомола, д.59 (S жилые + нежилые = 6435,9 м2;  Sзем.уч.=2840,59 м2)</t>
  </si>
  <si>
    <t>договорная и претензионно-исковая работа, взыскание задолженности по ЖКУ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</si>
  <si>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</si>
  <si>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</si>
  <si>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</si>
  <si>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</si>
  <si>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</si>
  <si>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</si>
  <si>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</si>
  <si>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</si>
  <si>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</si>
  <si>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</si>
  <si>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</si>
  <si>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</si>
  <si>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</si>
  <si>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</si>
  <si>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</si>
  <si>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</si>
  <si>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Аварийно - диспетчерское  обслуживание</t>
  </si>
  <si>
    <t>Обслуживание  мусоропроводов</t>
  </si>
  <si>
    <t>Санобработка ствола мусоропровода и  мусорокамеры (согласно СанПиН 2.1.2.2645 - 10 утвержденного Постановлением Главного госуд.сан.врача от 10.06.2010 г. № 64)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</si>
  <si>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</si>
  <si>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</si>
  <si>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</si>
  <si>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</si>
  <si>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</si>
  <si>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</si>
  <si>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</si>
  <si>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</si>
  <si>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Обслуживание лифтов</t>
  </si>
  <si>
    <t>организация системы диспетчерского контроля и обеспечение диспетчерской связи с кабиной лифта</t>
  </si>
  <si>
    <t xml:space="preserve"> проведения осмотров, технического обслуживания и ремонт лифта</t>
  </si>
  <si>
    <t>по графику</t>
  </si>
  <si>
    <t>проведение аварийного обслуживания лифта</t>
  </si>
  <si>
    <t>проведение технического освидетельствования лифта, в т.ч после замены элементов оборудования</t>
  </si>
  <si>
    <t>обязательное страхование лифтов ФЗ № 225 от 27.07.2010 г.</t>
  </si>
  <si>
    <t>Проверка исправности, работоспособности и техническое обслуживание  приборов учета холодного водоснабжения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</si>
  <si>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</si>
  <si>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</si>
  <si>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</si>
  <si>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</si>
  <si>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</si>
  <si>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</si>
  <si>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</si>
  <si>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</si>
  <si>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</si>
  <si>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подключение системы отопления с регулировкой и переводом системы ГВС на зимнюю схему</t>
  </si>
  <si>
    <t>замена неисправных контрольно-измерительных прибоов (манометров, термометров и т.д)</t>
  </si>
  <si>
    <t>ревизия задвижек СТС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</si>
  <si>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</si>
  <si>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</si>
  <si>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</si>
  <si>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</si>
  <si>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>замена неисправных контрольно-измерительных приборов (манометров, термометров и т.д)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</si>
  <si>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</si>
  <si>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</si>
  <si>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</si>
  <si>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</si>
  <si>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</si>
  <si>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Дополнительные работы (текущий ремонт), в т.ч.:</t>
  </si>
  <si>
    <t>Ремонт мягкой кровли в 1 слой - 866 м2</t>
  </si>
  <si>
    <t>Ремонт межпанельных швов - 100 п.м.</t>
  </si>
  <si>
    <t>Смена задвижек на ГВС (обратка) диам. 50мм - 1шт.</t>
  </si>
  <si>
    <t>Смена задвижек в ТУ (отопление) диам .80 мм - 2 шт.</t>
  </si>
  <si>
    <t>Смена задвижек в элев. узле (отопление) диам .80 мм - 1 шт.</t>
  </si>
  <si>
    <t>Закрытие приямка металлическим листом - 3 м2</t>
  </si>
  <si>
    <t>Установка шарового крана Р1, Р4 (на элев. узел - спускники) диам. 15 мм - 2шт.</t>
  </si>
  <si>
    <t>Установка обратного клапана  на ХВС (ввод) диам. 50мм - 1 шт.</t>
  </si>
  <si>
    <t>Изоляция трубопроводов ГВС в тех подвале и ТУ под 1 подъездом -13 п.м.</t>
  </si>
  <si>
    <t>Изоляция трубопроводов составом "Корунд": ХВС диам. 25 мм - 8 мп</t>
  </si>
  <si>
    <t>Изоляция трубопроводов составом "Корунд" СТС диам. 57 мм - 5 мп.; диам. 76 мм - 10 мп.</t>
  </si>
  <si>
    <t>Подсыпка щебнем в техподвале (под 3-м подъездом) - 3 м3</t>
  </si>
  <si>
    <t>Уборка мусора в ТУ - 1,5 м3</t>
  </si>
  <si>
    <t>Освещение подвала</t>
  </si>
  <si>
    <t>Освещение подходов к машинному отделению лифта</t>
  </si>
  <si>
    <t>Освещение чердака</t>
  </si>
  <si>
    <t>Перенос ТСП на границу балансовой принадлежности</t>
  </si>
  <si>
    <t>объем работ</t>
  </si>
  <si>
    <t>Погодное регулирование системы отопления (ориентировочная стоимость)</t>
  </si>
  <si>
    <t>Замена станции управления лифтами (УПЛ) (Обоснование:ГОСТ 55964-2014)</t>
  </si>
  <si>
    <t>3 лифта</t>
  </si>
  <si>
    <t>3 ствола</t>
  </si>
  <si>
    <t>Проверка исправности, работоспособности, регулировка и техническое обслуживание  теплосчетчика для ГВС и теплоснабжения (многоканальный)</t>
  </si>
  <si>
    <t>1 шт</t>
  </si>
  <si>
    <t>4 пробы</t>
  </si>
  <si>
    <t xml:space="preserve">отключение системы отопления </t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</si>
  <si>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</si>
  <si>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t>Погашение задолженности прошлых периодов</t>
  </si>
  <si>
    <t>по состоянию на 01.05.16</t>
  </si>
  <si>
    <t>по адресу: ул.Ленинского Комсомола, д.59 (S жилые + нежилые = 6435,9 м2;  S придом. тер.=2840,59 м2)</t>
  </si>
  <si>
    <t>6435,9 м2</t>
  </si>
  <si>
    <t>2840,59 м2</t>
  </si>
  <si>
    <t>21м2</t>
  </si>
  <si>
    <t>21 м2</t>
  </si>
  <si>
    <t>52,02 м2</t>
  </si>
  <si>
    <t>61,87 м2</t>
  </si>
  <si>
    <t>38,91 м2</t>
  </si>
  <si>
    <t>522,6 м2</t>
  </si>
  <si>
    <t>(стоимость услуг  увеличена на 10,0 % в соответствии с уровнем инфляции 2015 г.)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</si>
  <si>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</si>
  <si>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Приложение № 3</t>
  </si>
  <si>
    <t xml:space="preserve">от _____________ 2016 г 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</si>
  <si>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устранение неплотностей в вентиляционных каналах и шахтах, устранение засоров в каналах, пылеудаление и дезинфекция вентканалов, прочистка канализационных выпусков до стены здания, очистка водосточных воронок, очистка от снега и наледи козырьков подъездов)</t>
    </r>
  </si>
  <si>
    <t>ревизия задвижек СТС диам .80 мм - 3 шт.</t>
  </si>
  <si>
    <t>ревизия задвижек ГВС диам. 50мм - 1шт.</t>
  </si>
  <si>
    <t>Ремонт мягкой кровли в 1 слой - 50 м2</t>
  </si>
  <si>
    <t>замена окон в подъездах на пластиковые 3 шт.</t>
  </si>
  <si>
    <t>Ремонт мягкой кровли в 1 слой - 50  м2</t>
  </si>
  <si>
    <t>645,5 м2</t>
  </si>
  <si>
    <t>621 м</t>
  </si>
  <si>
    <t>970,3 м2</t>
  </si>
  <si>
    <t>840 м</t>
  </si>
  <si>
    <t>780 м</t>
  </si>
  <si>
    <t>485 м</t>
  </si>
  <si>
    <t>515 м</t>
  </si>
  <si>
    <t>76 каналов</t>
  </si>
  <si>
    <t>Вознаграждение председателю совета МКД, руб/м2</t>
  </si>
  <si>
    <t>Вознаграждение председателю совета МКД, руб/жилое (нежилое) помещение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</si>
</sst>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sz val="9"/>
      <name val="Arial"/>
      <family val="2"/>
    </font>
    <font>
      <sz val="10"/>
      <color indexed="10"/>
      <name val="Arial Black"/>
      <family val="2"/>
    </font>
    <font>
      <sz val="10"/>
      <color rgb="FFFF0000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12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textRotation="90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left" vertical="center"/>
    </xf>
    <xf numFmtId="0" fontId="18" fillId="24" borderId="14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14" xfId="0" applyNumberFormat="1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5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8" fillId="24" borderId="0" xfId="0" applyFont="1" applyFill="1" applyBorder="1" applyAlignment="1">
      <alignment horizontal="center" vertical="center"/>
    </xf>
    <xf numFmtId="0" fontId="20" fillId="25" borderId="0" xfId="0" applyFont="1" applyFill="1" applyAlignment="1">
      <alignment horizontal="center"/>
    </xf>
    <xf numFmtId="2" fontId="25" fillId="25" borderId="20" xfId="0" applyNumberFormat="1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2" fontId="18" fillId="26" borderId="11" xfId="0" applyNumberFormat="1" applyFont="1" applyFill="1" applyBorder="1" applyAlignment="1">
      <alignment horizontal="center" vertical="center" wrapText="1"/>
    </xf>
    <xf numFmtId="2" fontId="18" fillId="26" borderId="22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 wrapText="1"/>
    </xf>
    <xf numFmtId="2" fontId="0" fillId="26" borderId="11" xfId="0" applyNumberFormat="1" applyFont="1" applyFill="1" applyBorder="1" applyAlignment="1">
      <alignment horizontal="center" vertical="center" wrapText="1"/>
    </xf>
    <xf numFmtId="2" fontId="0" fillId="26" borderId="20" xfId="0" applyNumberFormat="1" applyFont="1" applyFill="1" applyBorder="1" applyAlignment="1">
      <alignment horizontal="center" vertical="center" wrapText="1"/>
    </xf>
    <xf numFmtId="2" fontId="25" fillId="26" borderId="11" xfId="0" applyNumberFormat="1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2" fontId="25" fillId="26" borderId="20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6" borderId="12" xfId="0" applyFont="1" applyFill="1" applyBorder="1" applyAlignment="1">
      <alignment horizontal="left" vertical="center" wrapText="1"/>
    </xf>
    <xf numFmtId="0" fontId="25" fillId="26" borderId="11" xfId="0" applyFont="1" applyFill="1" applyBorder="1" applyAlignment="1">
      <alignment horizontal="center" vertical="center" wrapText="1"/>
    </xf>
    <xf numFmtId="0" fontId="18" fillId="26" borderId="24" xfId="0" applyFont="1" applyFill="1" applyBorder="1" applyAlignment="1">
      <alignment horizontal="left" vertical="center" wrapText="1"/>
    </xf>
    <xf numFmtId="0" fontId="0" fillId="26" borderId="20" xfId="0" applyFont="1" applyFill="1" applyBorder="1" applyAlignment="1">
      <alignment horizontal="center" vertical="center" wrapText="1"/>
    </xf>
    <xf numFmtId="0" fontId="0" fillId="26" borderId="24" xfId="0" applyFont="1" applyFill="1" applyBorder="1" applyAlignment="1">
      <alignment horizontal="left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left" vertical="center" wrapText="1"/>
    </xf>
    <xf numFmtId="0" fontId="18" fillId="26" borderId="11" xfId="0" applyFont="1" applyFill="1" applyBorder="1" applyAlignment="1">
      <alignment horizontal="center" vertical="center" wrapText="1"/>
    </xf>
    <xf numFmtId="0" fontId="24" fillId="26" borderId="11" xfId="0" applyFont="1" applyFill="1" applyBorder="1" applyAlignment="1">
      <alignment horizontal="center" vertical="center" wrapText="1"/>
    </xf>
    <xf numFmtId="0" fontId="18" fillId="26" borderId="22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2" fontId="0" fillId="26" borderId="21" xfId="0" applyNumberFormat="1" applyFont="1" applyFill="1" applyBorder="1" applyAlignment="1">
      <alignment horizontal="center" vertical="center" wrapText="1"/>
    </xf>
    <xf numFmtId="0" fontId="25" fillId="26" borderId="12" xfId="0" applyFont="1" applyFill="1" applyBorder="1" applyAlignment="1">
      <alignment horizontal="left" vertical="center" wrapText="1"/>
    </xf>
    <xf numFmtId="4" fontId="25" fillId="26" borderId="20" xfId="0" applyNumberFormat="1" applyFont="1" applyFill="1" applyBorder="1" applyAlignment="1">
      <alignment horizontal="center" vertical="center" wrapText="1"/>
    </xf>
    <xf numFmtId="4" fontId="25" fillId="25" borderId="24" xfId="0" applyNumberFormat="1" applyFont="1" applyFill="1" applyBorder="1" applyAlignment="1">
      <alignment horizontal="left" vertical="center" wrapText="1"/>
    </xf>
    <xf numFmtId="0" fontId="27" fillId="26" borderId="11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left" vertical="center" wrapText="1"/>
    </xf>
    <xf numFmtId="0" fontId="19" fillId="24" borderId="25" xfId="0" applyFont="1" applyFill="1" applyBorder="1" applyAlignment="1">
      <alignment horizontal="left" vertical="center" wrapText="1"/>
    </xf>
    <xf numFmtId="0" fontId="18" fillId="24" borderId="26" xfId="0" applyFont="1" applyFill="1" applyBorder="1" applyAlignment="1">
      <alignment horizontal="center" vertical="center"/>
    </xf>
    <xf numFmtId="0" fontId="18" fillId="24" borderId="2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2" fontId="25" fillId="0" borderId="28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center" vertical="center" wrapText="1"/>
    </xf>
    <xf numFmtId="2" fontId="25" fillId="0" borderId="22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4" fontId="25" fillId="26" borderId="11" xfId="0" applyNumberFormat="1" applyFont="1" applyFill="1" applyBorder="1" applyAlignment="1">
      <alignment horizontal="center" vertical="center" wrapText="1"/>
    </xf>
    <xf numFmtId="4" fontId="0" fillId="26" borderId="22" xfId="0" applyNumberFormat="1" applyFill="1" applyBorder="1" applyAlignment="1">
      <alignment horizontal="center" vertical="center"/>
    </xf>
    <xf numFmtId="4" fontId="0" fillId="26" borderId="11" xfId="0" applyNumberFormat="1" applyFill="1" applyBorder="1" applyAlignment="1">
      <alignment horizontal="center" vertical="center"/>
    </xf>
    <xf numFmtId="0" fontId="18" fillId="25" borderId="24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4" fontId="25" fillId="25" borderId="20" xfId="0" applyNumberFormat="1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left" vertical="center" wrapText="1"/>
    </xf>
    <xf numFmtId="0" fontId="18" fillId="25" borderId="20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4" fontId="18" fillId="25" borderId="21" xfId="0" applyNumberFormat="1" applyFont="1" applyFill="1" applyBorder="1" applyAlignment="1">
      <alignment horizontal="center" vertical="center" wrapText="1"/>
    </xf>
    <xf numFmtId="2" fontId="18" fillId="25" borderId="11" xfId="0" applyNumberFormat="1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18" fillId="25" borderId="22" xfId="0" applyFont="1" applyFill="1" applyBorder="1" applyAlignment="1">
      <alignment horizontal="center" vertical="center" wrapText="1"/>
    </xf>
    <xf numFmtId="2" fontId="18" fillId="25" borderId="22" xfId="0" applyNumberFormat="1" applyFont="1" applyFill="1" applyBorder="1" applyAlignment="1">
      <alignment horizontal="center" vertical="center" wrapText="1"/>
    </xf>
    <xf numFmtId="4" fontId="0" fillId="25" borderId="23" xfId="0" applyNumberFormat="1" applyFont="1" applyFill="1" applyBorder="1" applyAlignment="1">
      <alignment horizontal="center" vertical="center" wrapText="1"/>
    </xf>
    <xf numFmtId="4" fontId="0" fillId="26" borderId="23" xfId="0" applyNumberFormat="1" applyFont="1" applyFill="1" applyBorder="1" applyAlignment="1">
      <alignment horizontal="center" vertical="center" wrapText="1"/>
    </xf>
    <xf numFmtId="4" fontId="25" fillId="25" borderId="11" xfId="0" applyNumberFormat="1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2" fontId="0" fillId="25" borderId="21" xfId="0" applyNumberFormat="1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2" fontId="19" fillId="24" borderId="3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4" fontId="25" fillId="26" borderId="24" xfId="0" applyNumberFormat="1" applyFont="1" applyFill="1" applyBorder="1" applyAlignment="1">
      <alignment horizontal="left" vertical="center" wrapText="1"/>
    </xf>
    <xf numFmtId="2" fontId="18" fillId="26" borderId="23" xfId="0" applyNumberFormat="1" applyFont="1" applyFill="1" applyBorder="1" applyAlignment="1">
      <alignment horizontal="center" vertical="center" wrapText="1"/>
    </xf>
    <xf numFmtId="2" fontId="19" fillId="24" borderId="32" xfId="0" applyNumberFormat="1" applyFont="1" applyFill="1" applyBorder="1" applyAlignment="1">
      <alignment horizontal="center"/>
    </xf>
    <xf numFmtId="0" fontId="18" fillId="24" borderId="33" xfId="0" applyFont="1" applyFill="1" applyBorder="1" applyAlignment="1">
      <alignment horizontal="center" vertical="center"/>
    </xf>
    <xf numFmtId="2" fontId="19" fillId="24" borderId="11" xfId="0" applyNumberFormat="1" applyFont="1" applyFill="1" applyBorder="1" applyAlignment="1">
      <alignment horizontal="center"/>
    </xf>
    <xf numFmtId="0" fontId="19" fillId="26" borderId="13" xfId="0" applyFont="1" applyFill="1" applyBorder="1" applyAlignment="1">
      <alignment horizontal="left" vertical="center" wrapText="1"/>
    </xf>
    <xf numFmtId="0" fontId="18" fillId="26" borderId="14" xfId="0" applyFont="1" applyFill="1" applyBorder="1" applyAlignment="1">
      <alignment horizontal="center" vertical="center" wrapText="1"/>
    </xf>
    <xf numFmtId="2" fontId="18" fillId="26" borderId="14" xfId="0" applyNumberFormat="1" applyFont="1" applyFill="1" applyBorder="1" applyAlignment="1">
      <alignment horizontal="center" vertical="center" wrapText="1"/>
    </xf>
    <xf numFmtId="2" fontId="18" fillId="26" borderId="34" xfId="0" applyNumberFormat="1" applyFont="1" applyFill="1" applyBorder="1" applyAlignment="1">
      <alignment horizontal="center" vertical="center" wrapText="1"/>
    </xf>
    <xf numFmtId="2" fontId="18" fillId="26" borderId="0" xfId="0" applyNumberFormat="1" applyFont="1" applyFill="1" applyBorder="1" applyAlignment="1">
      <alignment horizontal="center" vertical="center" wrapText="1"/>
    </xf>
    <xf numFmtId="2" fontId="29" fillId="26" borderId="21" xfId="0" applyNumberFormat="1" applyFont="1" applyFill="1" applyBorder="1" applyAlignment="1">
      <alignment horizontal="center" vertical="center" wrapText="1"/>
    </xf>
    <xf numFmtId="2" fontId="29" fillId="25" borderId="21" xfId="0" applyNumberFormat="1" applyFont="1" applyFill="1" applyBorder="1" applyAlignment="1">
      <alignment horizontal="center" vertical="center" wrapText="1"/>
    </xf>
    <xf numFmtId="4" fontId="29" fillId="25" borderId="21" xfId="0" applyNumberFormat="1" applyFont="1" applyFill="1" applyBorder="1" applyAlignment="1">
      <alignment horizontal="center" vertical="center" wrapText="1"/>
    </xf>
    <xf numFmtId="2" fontId="29" fillId="26" borderId="20" xfId="0" applyNumberFormat="1" applyFont="1" applyFill="1" applyBorder="1" applyAlignment="1">
      <alignment horizontal="center" vertical="center" wrapText="1"/>
    </xf>
    <xf numFmtId="2" fontId="21" fillId="26" borderId="0" xfId="0" applyNumberFormat="1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2" fontId="19" fillId="26" borderId="35" xfId="0" applyNumberFormat="1" applyFont="1" applyFill="1" applyBorder="1" applyAlignment="1">
      <alignment horizontal="center" vertical="center" wrapText="1"/>
    </xf>
    <xf numFmtId="0" fontId="0" fillId="26" borderId="35" xfId="0" applyFill="1" applyBorder="1" applyAlignment="1">
      <alignment horizontal="center" vertical="center" wrapText="1"/>
    </xf>
    <xf numFmtId="0" fontId="19" fillId="26" borderId="36" xfId="0" applyFont="1" applyFill="1" applyBorder="1" applyAlignment="1">
      <alignment horizontal="center" vertical="center" wrapText="1"/>
    </xf>
    <xf numFmtId="0" fontId="19" fillId="26" borderId="37" xfId="0" applyFont="1" applyFill="1" applyBorder="1" applyAlignment="1">
      <alignment horizontal="center" vertical="center" wrapText="1"/>
    </xf>
    <xf numFmtId="0" fontId="0" fillId="26" borderId="37" xfId="0" applyFill="1" applyBorder="1" applyAlignment="1">
      <alignment horizontal="center" vertical="center" wrapText="1"/>
    </xf>
    <xf numFmtId="0" fontId="0" fillId="26" borderId="38" xfId="0" applyFill="1" applyBorder="1" applyAlignment="1">
      <alignment horizontal="center" vertical="center" wrapText="1"/>
    </xf>
    <xf numFmtId="0" fontId="21" fillId="26" borderId="0" xfId="0" applyFont="1" applyFill="1" applyAlignment="1">
      <alignment horizontal="left" vertical="center"/>
    </xf>
    <xf numFmtId="0" fontId="18" fillId="26" borderId="0" xfId="0" applyFont="1" applyFill="1" applyAlignment="1">
      <alignment horizontal="right" vertical="center"/>
    </xf>
    <xf numFmtId="0" fontId="0" fillId="26" borderId="0" xfId="0" applyFill="1" applyAlignment="1">
      <alignment horizontal="right"/>
    </xf>
    <xf numFmtId="0" fontId="18" fillId="26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26" borderId="0" xfId="0" applyFont="1" applyFill="1" applyAlignment="1">
      <alignment horizontal="center"/>
    </xf>
    <xf numFmtId="0" fontId="19" fillId="26" borderId="0" xfId="0" applyFont="1" applyFill="1" applyAlignment="1">
      <alignment horizontal="center" wrapText="1"/>
    </xf>
    <xf numFmtId="0" fontId="0" fillId="26" borderId="0" xfId="0" applyFill="1" applyAlignment="1">
      <alignment/>
    </xf>
    <xf numFmtId="2" fontId="19" fillId="26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0"/>
  <sheetViews>
    <sheetView zoomScale="90" zoomScaleNormal="90" zoomScalePageLayoutView="0" workbookViewId="0" topLeftCell="A1">
      <selection activeCell="A1" sqref="A1:F4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customWidth="1"/>
    <col min="4" max="4" width="14.875" style="7" customWidth="1"/>
    <col min="5" max="5" width="13.875" style="7" customWidth="1"/>
    <col min="6" max="6" width="20.875" style="7" customWidth="1"/>
    <col min="7" max="7" width="15.375" style="7" customWidth="1"/>
    <col min="8" max="8" width="15.375" style="7" hidden="1" customWidth="1"/>
    <col min="9" max="9" width="15.375" style="39" hidden="1" customWidth="1"/>
    <col min="10" max="12" width="15.375" style="7" customWidth="1"/>
    <col min="13" max="16384" width="9.125" style="7" customWidth="1"/>
  </cols>
  <sheetData>
    <row r="1" spans="1:6" ht="16.5" customHeight="1">
      <c r="A1" s="160" t="s">
        <v>179</v>
      </c>
      <c r="B1" s="161"/>
      <c r="C1" s="161"/>
      <c r="D1" s="161"/>
      <c r="E1" s="161"/>
      <c r="F1" s="161"/>
    </row>
    <row r="2" spans="1:6" ht="24.75" customHeight="1">
      <c r="A2" s="50" t="s">
        <v>78</v>
      </c>
      <c r="B2" s="162"/>
      <c r="C2" s="162"/>
      <c r="D2" s="162"/>
      <c r="E2" s="161"/>
      <c r="F2" s="161"/>
    </row>
    <row r="3" spans="2:6" ht="14.25" customHeight="1">
      <c r="B3" s="162" t="s">
        <v>0</v>
      </c>
      <c r="C3" s="162"/>
      <c r="D3" s="162"/>
      <c r="E3" s="161"/>
      <c r="F3" s="161"/>
    </row>
    <row r="4" spans="2:6" ht="14.25" customHeight="1">
      <c r="B4" s="162" t="s">
        <v>180</v>
      </c>
      <c r="C4" s="162"/>
      <c r="D4" s="162"/>
      <c r="E4" s="161"/>
      <c r="F4" s="161"/>
    </row>
    <row r="5" spans="1:6" s="48" customFormat="1" ht="39.75" customHeight="1">
      <c r="A5" s="163" t="s">
        <v>61</v>
      </c>
      <c r="B5" s="164"/>
      <c r="C5" s="164"/>
      <c r="D5" s="164"/>
      <c r="E5" s="164"/>
      <c r="F5" s="164"/>
    </row>
    <row r="6" spans="1:6" s="48" customFormat="1" ht="33" customHeight="1">
      <c r="A6" s="165"/>
      <c r="B6" s="166"/>
      <c r="C6" s="166"/>
      <c r="D6" s="166"/>
      <c r="E6" s="166"/>
      <c r="F6" s="166"/>
    </row>
    <row r="7" spans="1:7" ht="35.25" customHeight="1">
      <c r="A7" s="167" t="s">
        <v>177</v>
      </c>
      <c r="B7" s="167"/>
      <c r="C7" s="167"/>
      <c r="D7" s="167"/>
      <c r="E7" s="167"/>
      <c r="F7" s="167"/>
      <c r="G7" s="1"/>
    </row>
    <row r="8" spans="1:9" s="9" customFormat="1" ht="22.5" customHeight="1">
      <c r="A8" s="168" t="s">
        <v>1</v>
      </c>
      <c r="B8" s="168"/>
      <c r="C8" s="168"/>
      <c r="D8" s="168"/>
      <c r="E8" s="169"/>
      <c r="F8" s="169"/>
      <c r="I8" s="40"/>
    </row>
    <row r="9" spans="1:6" s="10" customFormat="1" ht="18.75" customHeight="1">
      <c r="A9" s="168" t="s">
        <v>79</v>
      </c>
      <c r="B9" s="168"/>
      <c r="C9" s="168"/>
      <c r="D9" s="168"/>
      <c r="E9" s="169"/>
      <c r="F9" s="169"/>
    </row>
    <row r="10" spans="1:6" s="11" customFormat="1" ht="17.25" customHeight="1">
      <c r="A10" s="151" t="s">
        <v>28</v>
      </c>
      <c r="B10" s="151"/>
      <c r="C10" s="151"/>
      <c r="D10" s="151"/>
      <c r="E10" s="152"/>
      <c r="F10" s="152"/>
    </row>
    <row r="11" spans="1:6" s="10" customFormat="1" ht="30" customHeight="1" thickBot="1">
      <c r="A11" s="153" t="s">
        <v>56</v>
      </c>
      <c r="B11" s="153"/>
      <c r="C11" s="153"/>
      <c r="D11" s="153"/>
      <c r="E11" s="154"/>
      <c r="F11" s="154"/>
    </row>
    <row r="12" spans="1:9" s="15" customFormat="1" ht="139.5" customHeight="1" thickBot="1">
      <c r="A12" s="12" t="s">
        <v>2</v>
      </c>
      <c r="B12" s="13" t="s">
        <v>3</v>
      </c>
      <c r="C12" s="14" t="s">
        <v>156</v>
      </c>
      <c r="D12" s="14" t="s">
        <v>31</v>
      </c>
      <c r="E12" s="14" t="s">
        <v>4</v>
      </c>
      <c r="F12" s="2" t="s">
        <v>5</v>
      </c>
      <c r="I12" s="41"/>
    </row>
    <row r="13" spans="1:9" s="21" customFormat="1" ht="12.75">
      <c r="A13" s="16">
        <v>1</v>
      </c>
      <c r="B13" s="17">
        <v>2</v>
      </c>
      <c r="C13" s="17">
        <v>3</v>
      </c>
      <c r="D13" s="18">
        <v>4</v>
      </c>
      <c r="E13" s="19">
        <v>5</v>
      </c>
      <c r="F13" s="20">
        <v>6</v>
      </c>
      <c r="I13" s="42"/>
    </row>
    <row r="14" spans="1:9" s="21" customFormat="1" ht="49.5" customHeight="1">
      <c r="A14" s="155" t="s">
        <v>6</v>
      </c>
      <c r="B14" s="156"/>
      <c r="C14" s="156"/>
      <c r="D14" s="156"/>
      <c r="E14" s="157"/>
      <c r="F14" s="158"/>
      <c r="I14" s="42"/>
    </row>
    <row r="15" spans="1:9" s="15" customFormat="1" ht="15">
      <c r="A15" s="112" t="s">
        <v>73</v>
      </c>
      <c r="B15" s="113" t="s">
        <v>7</v>
      </c>
      <c r="C15" s="60"/>
      <c r="D15" s="114">
        <f>E15*G15</f>
        <v>287574.34</v>
      </c>
      <c r="E15" s="60">
        <f>F15*12</f>
        <v>40.32</v>
      </c>
      <c r="F15" s="60">
        <f>F25+F27</f>
        <v>3.36</v>
      </c>
      <c r="G15" s="15">
        <v>7132.3</v>
      </c>
      <c r="H15" s="15">
        <v>1.07</v>
      </c>
      <c r="I15" s="41">
        <v>2.24</v>
      </c>
    </row>
    <row r="16" spans="1:9" s="15" customFormat="1" ht="25.5" customHeight="1">
      <c r="A16" s="79" t="s">
        <v>80</v>
      </c>
      <c r="B16" s="115" t="s">
        <v>58</v>
      </c>
      <c r="C16" s="60"/>
      <c r="D16" s="114"/>
      <c r="E16" s="60"/>
      <c r="F16" s="60"/>
      <c r="I16" s="41"/>
    </row>
    <row r="17" spans="1:9" s="15" customFormat="1" ht="15">
      <c r="A17" s="79" t="s">
        <v>59</v>
      </c>
      <c r="B17" s="115" t="s">
        <v>58</v>
      </c>
      <c r="C17" s="60"/>
      <c r="D17" s="114"/>
      <c r="E17" s="60"/>
      <c r="F17" s="60"/>
      <c r="I17" s="41"/>
    </row>
    <row r="18" spans="1:9" s="15" customFormat="1" ht="102">
      <c r="A18" s="79" t="s">
        <v>81</v>
      </c>
      <c r="B18" s="115" t="s">
        <v>19</v>
      </c>
      <c r="C18" s="60"/>
      <c r="D18" s="114"/>
      <c r="E18" s="60"/>
      <c r="F18" s="60"/>
      <c r="I18" s="41"/>
    </row>
    <row r="19" spans="1:9" s="15" customFormat="1" ht="15">
      <c r="A19" s="79" t="s">
        <v>82</v>
      </c>
      <c r="B19" s="115" t="s">
        <v>58</v>
      </c>
      <c r="C19" s="60"/>
      <c r="D19" s="114"/>
      <c r="E19" s="60"/>
      <c r="F19" s="60"/>
      <c r="I19" s="41"/>
    </row>
    <row r="20" spans="1:9" s="15" customFormat="1" ht="15">
      <c r="A20" s="79" t="s">
        <v>83</v>
      </c>
      <c r="B20" s="115" t="s">
        <v>58</v>
      </c>
      <c r="C20" s="60"/>
      <c r="D20" s="114"/>
      <c r="E20" s="60"/>
      <c r="F20" s="60"/>
      <c r="I20" s="41"/>
    </row>
    <row r="21" spans="1:9" s="15" customFormat="1" ht="25.5">
      <c r="A21" s="79" t="s">
        <v>84</v>
      </c>
      <c r="B21" s="115" t="s">
        <v>10</v>
      </c>
      <c r="C21" s="60"/>
      <c r="D21" s="114"/>
      <c r="E21" s="60"/>
      <c r="F21" s="60"/>
      <c r="I21" s="41"/>
    </row>
    <row r="22" spans="1:9" s="15" customFormat="1" ht="15">
      <c r="A22" s="79" t="s">
        <v>85</v>
      </c>
      <c r="B22" s="115" t="s">
        <v>12</v>
      </c>
      <c r="C22" s="60"/>
      <c r="D22" s="114"/>
      <c r="E22" s="60"/>
      <c r="F22" s="60"/>
      <c r="I22" s="41"/>
    </row>
    <row r="23" spans="1:9" s="15" customFormat="1" ht="15">
      <c r="A23" s="79" t="s">
        <v>86</v>
      </c>
      <c r="B23" s="115" t="s">
        <v>58</v>
      </c>
      <c r="C23" s="60"/>
      <c r="D23" s="114"/>
      <c r="E23" s="60"/>
      <c r="F23" s="60"/>
      <c r="I23" s="41"/>
    </row>
    <row r="24" spans="1:9" s="15" customFormat="1" ht="15">
      <c r="A24" s="79" t="s">
        <v>87</v>
      </c>
      <c r="B24" s="115" t="s">
        <v>14</v>
      </c>
      <c r="C24" s="60"/>
      <c r="D24" s="114"/>
      <c r="E24" s="60"/>
      <c r="F24" s="60"/>
      <c r="I24" s="41"/>
    </row>
    <row r="25" spans="1:9" s="15" customFormat="1" ht="20.25" customHeight="1">
      <c r="A25" s="112" t="s">
        <v>30</v>
      </c>
      <c r="B25" s="116"/>
      <c r="C25" s="60"/>
      <c r="D25" s="114"/>
      <c r="E25" s="60"/>
      <c r="F25" s="60">
        <v>3.24</v>
      </c>
      <c r="I25" s="41"/>
    </row>
    <row r="26" spans="1:9" s="15" customFormat="1" ht="20.25" customHeight="1">
      <c r="A26" s="117" t="s">
        <v>70</v>
      </c>
      <c r="B26" s="116" t="s">
        <v>58</v>
      </c>
      <c r="C26" s="60"/>
      <c r="D26" s="114"/>
      <c r="E26" s="60"/>
      <c r="F26" s="51">
        <v>0.12</v>
      </c>
      <c r="I26" s="41"/>
    </row>
    <row r="27" spans="1:9" s="15" customFormat="1" ht="20.25" customHeight="1">
      <c r="A27" s="112" t="s">
        <v>30</v>
      </c>
      <c r="B27" s="116"/>
      <c r="C27" s="60"/>
      <c r="D27" s="114"/>
      <c r="E27" s="60"/>
      <c r="F27" s="60">
        <f>F26</f>
        <v>0.12</v>
      </c>
      <c r="I27" s="41"/>
    </row>
    <row r="28" spans="1:9" s="15" customFormat="1" ht="30">
      <c r="A28" s="112" t="s">
        <v>8</v>
      </c>
      <c r="B28" s="118" t="s">
        <v>9</v>
      </c>
      <c r="C28" s="60"/>
      <c r="D28" s="114">
        <f>E28*G28</f>
        <v>136698.52</v>
      </c>
      <c r="E28" s="60">
        <f>F28*12</f>
        <v>21.24</v>
      </c>
      <c r="F28" s="60">
        <v>1.77</v>
      </c>
      <c r="G28" s="15">
        <v>6435.9</v>
      </c>
      <c r="H28" s="15">
        <v>1.07</v>
      </c>
      <c r="I28" s="41">
        <v>1.27</v>
      </c>
    </row>
    <row r="29" spans="1:9" s="15" customFormat="1" ht="15">
      <c r="A29" s="79" t="s">
        <v>88</v>
      </c>
      <c r="B29" s="115" t="s">
        <v>9</v>
      </c>
      <c r="C29" s="60"/>
      <c r="D29" s="114"/>
      <c r="E29" s="60"/>
      <c r="F29" s="53"/>
      <c r="I29" s="41"/>
    </row>
    <row r="30" spans="1:9" s="15" customFormat="1" ht="15">
      <c r="A30" s="79" t="s">
        <v>89</v>
      </c>
      <c r="B30" s="115" t="s">
        <v>90</v>
      </c>
      <c r="C30" s="60"/>
      <c r="D30" s="114"/>
      <c r="E30" s="60"/>
      <c r="F30" s="53"/>
      <c r="I30" s="41"/>
    </row>
    <row r="31" spans="1:9" s="15" customFormat="1" ht="15">
      <c r="A31" s="79" t="s">
        <v>91</v>
      </c>
      <c r="B31" s="115" t="s">
        <v>92</v>
      </c>
      <c r="C31" s="60"/>
      <c r="D31" s="114"/>
      <c r="E31" s="60"/>
      <c r="F31" s="53"/>
      <c r="I31" s="41"/>
    </row>
    <row r="32" spans="1:9" s="15" customFormat="1" ht="15">
      <c r="A32" s="79" t="s">
        <v>53</v>
      </c>
      <c r="B32" s="115" t="s">
        <v>9</v>
      </c>
      <c r="C32" s="60"/>
      <c r="D32" s="114"/>
      <c r="E32" s="60"/>
      <c r="F32" s="53"/>
      <c r="I32" s="41"/>
    </row>
    <row r="33" spans="1:9" s="15" customFormat="1" ht="25.5">
      <c r="A33" s="79" t="s">
        <v>54</v>
      </c>
      <c r="B33" s="115" t="s">
        <v>10</v>
      </c>
      <c r="C33" s="60"/>
      <c r="D33" s="114"/>
      <c r="E33" s="60"/>
      <c r="F33" s="53"/>
      <c r="I33" s="41"/>
    </row>
    <row r="34" spans="1:9" s="15" customFormat="1" ht="15">
      <c r="A34" s="79" t="s">
        <v>93</v>
      </c>
      <c r="B34" s="115" t="s">
        <v>9</v>
      </c>
      <c r="C34" s="60"/>
      <c r="D34" s="114"/>
      <c r="E34" s="60"/>
      <c r="F34" s="53"/>
      <c r="I34" s="41"/>
    </row>
    <row r="35" spans="1:9" s="15" customFormat="1" ht="15">
      <c r="A35" s="79" t="s">
        <v>60</v>
      </c>
      <c r="B35" s="115" t="s">
        <v>9</v>
      </c>
      <c r="C35" s="60"/>
      <c r="D35" s="114"/>
      <c r="E35" s="60"/>
      <c r="F35" s="53"/>
      <c r="I35" s="41"/>
    </row>
    <row r="36" spans="1:9" s="15" customFormat="1" ht="25.5">
      <c r="A36" s="79" t="s">
        <v>94</v>
      </c>
      <c r="B36" s="115" t="s">
        <v>55</v>
      </c>
      <c r="C36" s="60"/>
      <c r="D36" s="114"/>
      <c r="E36" s="60"/>
      <c r="F36" s="53"/>
      <c r="I36" s="41"/>
    </row>
    <row r="37" spans="1:9" s="15" customFormat="1" ht="25.5">
      <c r="A37" s="79" t="s">
        <v>95</v>
      </c>
      <c r="B37" s="115" t="s">
        <v>10</v>
      </c>
      <c r="C37" s="60"/>
      <c r="D37" s="114"/>
      <c r="E37" s="60"/>
      <c r="F37" s="53"/>
      <c r="I37" s="41"/>
    </row>
    <row r="38" spans="1:9" s="15" customFormat="1" ht="25.5">
      <c r="A38" s="79" t="s">
        <v>96</v>
      </c>
      <c r="B38" s="115" t="s">
        <v>9</v>
      </c>
      <c r="C38" s="60"/>
      <c r="D38" s="114"/>
      <c r="E38" s="60"/>
      <c r="F38" s="53"/>
      <c r="I38" s="41"/>
    </row>
    <row r="39" spans="1:9" s="25" customFormat="1" ht="20.25" customHeight="1">
      <c r="A39" s="112" t="s">
        <v>11</v>
      </c>
      <c r="B39" s="118" t="s">
        <v>12</v>
      </c>
      <c r="C39" s="60"/>
      <c r="D39" s="114">
        <f>E39*G39</f>
        <v>71037.71</v>
      </c>
      <c r="E39" s="60">
        <f>F39*12</f>
        <v>9.96</v>
      </c>
      <c r="F39" s="60">
        <v>0.83</v>
      </c>
      <c r="G39" s="15">
        <v>7132.3</v>
      </c>
      <c r="H39" s="15">
        <v>1.07</v>
      </c>
      <c r="I39" s="41">
        <v>0.6</v>
      </c>
    </row>
    <row r="40" spans="1:9" s="15" customFormat="1" ht="18.75" customHeight="1">
      <c r="A40" s="119" t="s">
        <v>97</v>
      </c>
      <c r="B40" s="113" t="s">
        <v>13</v>
      </c>
      <c r="C40" s="60"/>
      <c r="D40" s="114">
        <f>E40*G40</f>
        <v>231086.52</v>
      </c>
      <c r="E40" s="60">
        <f>F40*12</f>
        <v>32.4</v>
      </c>
      <c r="F40" s="60">
        <v>2.7</v>
      </c>
      <c r="G40" s="15">
        <v>7132.3</v>
      </c>
      <c r="H40" s="15">
        <v>1.07</v>
      </c>
      <c r="I40" s="41">
        <v>1.94</v>
      </c>
    </row>
    <row r="41" spans="1:9" s="15" customFormat="1" ht="18" customHeight="1">
      <c r="A41" s="119" t="s">
        <v>98</v>
      </c>
      <c r="B41" s="113" t="s">
        <v>9</v>
      </c>
      <c r="C41" s="60"/>
      <c r="D41" s="114">
        <f>E41*G41</f>
        <v>134381.59</v>
      </c>
      <c r="E41" s="60">
        <f>F41*12</f>
        <v>20.88</v>
      </c>
      <c r="F41" s="60">
        <v>1.74</v>
      </c>
      <c r="G41" s="15">
        <v>6435.9</v>
      </c>
      <c r="H41" s="15">
        <v>1.07</v>
      </c>
      <c r="I41" s="41">
        <v>1.25</v>
      </c>
    </row>
    <row r="42" spans="1:9" s="15" customFormat="1" ht="47.25" customHeight="1">
      <c r="A42" s="71" t="s">
        <v>99</v>
      </c>
      <c r="B42" s="72" t="s">
        <v>23</v>
      </c>
      <c r="C42" s="23" t="s">
        <v>160</v>
      </c>
      <c r="D42" s="114">
        <f>3407.5*3*1.105*1.1*12</f>
        <v>149105.39</v>
      </c>
      <c r="E42" s="60">
        <f>D42/G42</f>
        <v>23.17</v>
      </c>
      <c r="F42" s="60">
        <f>E42/12</f>
        <v>1.93</v>
      </c>
      <c r="G42" s="15">
        <v>6435.9</v>
      </c>
      <c r="I42" s="41"/>
    </row>
    <row r="43" spans="1:9" s="15" customFormat="1" ht="15">
      <c r="A43" s="119" t="s">
        <v>100</v>
      </c>
      <c r="B43" s="113" t="s">
        <v>9</v>
      </c>
      <c r="C43" s="60"/>
      <c r="D43" s="114">
        <f>E43*G43</f>
        <v>155233.91</v>
      </c>
      <c r="E43" s="60">
        <f>12*F43</f>
        <v>24.12</v>
      </c>
      <c r="F43" s="60">
        <v>2.01</v>
      </c>
      <c r="G43" s="15">
        <v>6435.9</v>
      </c>
      <c r="H43" s="15">
        <v>1.07</v>
      </c>
      <c r="I43" s="41">
        <v>1.46</v>
      </c>
    </row>
    <row r="44" spans="1:9" s="15" customFormat="1" ht="15">
      <c r="A44" s="79" t="s">
        <v>101</v>
      </c>
      <c r="B44" s="115" t="s">
        <v>19</v>
      </c>
      <c r="C44" s="60"/>
      <c r="D44" s="114"/>
      <c r="E44" s="60"/>
      <c r="F44" s="60"/>
      <c r="I44" s="41"/>
    </row>
    <row r="45" spans="1:9" s="15" customFormat="1" ht="15">
      <c r="A45" s="79" t="s">
        <v>102</v>
      </c>
      <c r="B45" s="115" t="s">
        <v>14</v>
      </c>
      <c r="C45" s="60"/>
      <c r="D45" s="114"/>
      <c r="E45" s="60"/>
      <c r="F45" s="60"/>
      <c r="I45" s="41"/>
    </row>
    <row r="46" spans="1:9" s="15" customFormat="1" ht="15">
      <c r="A46" s="79" t="s">
        <v>103</v>
      </c>
      <c r="B46" s="115" t="s">
        <v>104</v>
      </c>
      <c r="C46" s="60"/>
      <c r="D46" s="114"/>
      <c r="E46" s="60"/>
      <c r="F46" s="60"/>
      <c r="I46" s="41"/>
    </row>
    <row r="47" spans="1:9" s="15" customFormat="1" ht="15">
      <c r="A47" s="79" t="s">
        <v>105</v>
      </c>
      <c r="B47" s="115" t="s">
        <v>106</v>
      </c>
      <c r="C47" s="60"/>
      <c r="D47" s="114"/>
      <c r="E47" s="60"/>
      <c r="F47" s="60"/>
      <c r="I47" s="41"/>
    </row>
    <row r="48" spans="1:9" s="15" customFormat="1" ht="15">
      <c r="A48" s="79" t="s">
        <v>107</v>
      </c>
      <c r="B48" s="115" t="s">
        <v>104</v>
      </c>
      <c r="C48" s="60"/>
      <c r="D48" s="114"/>
      <c r="E48" s="60"/>
      <c r="F48" s="60"/>
      <c r="I48" s="41"/>
    </row>
    <row r="49" spans="1:9" s="15" customFormat="1" ht="28.5">
      <c r="A49" s="119" t="s">
        <v>108</v>
      </c>
      <c r="B49" s="120" t="s">
        <v>29</v>
      </c>
      <c r="C49" s="60"/>
      <c r="D49" s="114">
        <f>E49*G49</f>
        <v>332092.44</v>
      </c>
      <c r="E49" s="60">
        <f>F49*12</f>
        <v>51.6</v>
      </c>
      <c r="F49" s="60">
        <v>4.3</v>
      </c>
      <c r="G49" s="15">
        <v>6435.9</v>
      </c>
      <c r="H49" s="15">
        <v>1.07</v>
      </c>
      <c r="I49" s="41">
        <v>3.1</v>
      </c>
    </row>
    <row r="50" spans="1:9" s="15" customFormat="1" ht="25.5">
      <c r="A50" s="81" t="s">
        <v>109</v>
      </c>
      <c r="B50" s="121" t="s">
        <v>29</v>
      </c>
      <c r="C50" s="60"/>
      <c r="D50" s="114"/>
      <c r="E50" s="60"/>
      <c r="F50" s="60"/>
      <c r="I50" s="41"/>
    </row>
    <row r="51" spans="1:9" s="15" customFormat="1" ht="15">
      <c r="A51" s="77" t="s">
        <v>110</v>
      </c>
      <c r="B51" s="80" t="s">
        <v>111</v>
      </c>
      <c r="C51" s="23"/>
      <c r="D51" s="52"/>
      <c r="E51" s="53"/>
      <c r="F51" s="53"/>
      <c r="I51" s="41"/>
    </row>
    <row r="52" spans="1:9" s="15" customFormat="1" ht="15">
      <c r="A52" s="77" t="s">
        <v>112</v>
      </c>
      <c r="B52" s="80" t="s">
        <v>58</v>
      </c>
      <c r="C52" s="23"/>
      <c r="D52" s="52"/>
      <c r="E52" s="53"/>
      <c r="F52" s="53"/>
      <c r="I52" s="41"/>
    </row>
    <row r="53" spans="1:9" s="15" customFormat="1" ht="25.5">
      <c r="A53" s="77" t="s">
        <v>113</v>
      </c>
      <c r="B53" s="80" t="s">
        <v>14</v>
      </c>
      <c r="C53" s="23"/>
      <c r="D53" s="52"/>
      <c r="E53" s="53"/>
      <c r="F53" s="53"/>
      <c r="I53" s="41"/>
    </row>
    <row r="54" spans="1:9" s="15" customFormat="1" ht="15">
      <c r="A54" s="77" t="s">
        <v>114</v>
      </c>
      <c r="B54" s="80" t="s">
        <v>14</v>
      </c>
      <c r="C54" s="23"/>
      <c r="D54" s="52"/>
      <c r="E54" s="53"/>
      <c r="F54" s="53"/>
      <c r="I54" s="41"/>
    </row>
    <row r="55" spans="1:9" s="15" customFormat="1" ht="30">
      <c r="A55" s="119" t="s">
        <v>158</v>
      </c>
      <c r="B55" s="120" t="s">
        <v>50</v>
      </c>
      <c r="C55" s="122" t="s">
        <v>159</v>
      </c>
      <c r="D55" s="122">
        <f>50000*3</f>
        <v>150000</v>
      </c>
      <c r="E55" s="60">
        <f>D55/G55</f>
        <v>23.31</v>
      </c>
      <c r="F55" s="60">
        <f>E55/12</f>
        <v>1.94</v>
      </c>
      <c r="G55" s="15">
        <v>6435.9</v>
      </c>
      <c r="I55" s="41"/>
    </row>
    <row r="56" spans="1:9" s="21" customFormat="1" ht="30">
      <c r="A56" s="119" t="s">
        <v>115</v>
      </c>
      <c r="B56" s="113" t="s">
        <v>7</v>
      </c>
      <c r="C56" s="123" t="s">
        <v>162</v>
      </c>
      <c r="D56" s="114">
        <v>2246.78</v>
      </c>
      <c r="E56" s="60">
        <f>D56/G56</f>
        <v>0.32</v>
      </c>
      <c r="F56" s="60">
        <f>E56/12</f>
        <v>0.03</v>
      </c>
      <c r="G56" s="15">
        <v>7132.3</v>
      </c>
      <c r="H56" s="15">
        <v>1.07</v>
      </c>
      <c r="I56" s="41">
        <v>0.02</v>
      </c>
    </row>
    <row r="57" spans="1:9" s="21" customFormat="1" ht="45">
      <c r="A57" s="119" t="s">
        <v>161</v>
      </c>
      <c r="B57" s="113" t="s">
        <v>7</v>
      </c>
      <c r="C57" s="123" t="s">
        <v>162</v>
      </c>
      <c r="D57" s="114">
        <v>16975.47</v>
      </c>
      <c r="E57" s="60">
        <f>D57/G57</f>
        <v>2.38</v>
      </c>
      <c r="F57" s="60">
        <f>E57/12</f>
        <v>0.2</v>
      </c>
      <c r="G57" s="15">
        <v>7132.3</v>
      </c>
      <c r="H57" s="15">
        <v>1.07</v>
      </c>
      <c r="I57" s="41">
        <v>0.02</v>
      </c>
    </row>
    <row r="58" spans="1:9" s="21" customFormat="1" ht="30">
      <c r="A58" s="119" t="s">
        <v>40</v>
      </c>
      <c r="B58" s="113" t="s">
        <v>50</v>
      </c>
      <c r="C58" s="123" t="s">
        <v>162</v>
      </c>
      <c r="D58" s="114">
        <v>4017.51</v>
      </c>
      <c r="E58" s="60">
        <f>D58/G58</f>
        <v>0.56</v>
      </c>
      <c r="F58" s="60">
        <f>E58/12</f>
        <v>0.05</v>
      </c>
      <c r="G58" s="15">
        <v>7132.3</v>
      </c>
      <c r="H58" s="15">
        <v>1.07</v>
      </c>
      <c r="I58" s="41">
        <v>0</v>
      </c>
    </row>
    <row r="59" spans="1:9" s="21" customFormat="1" ht="30">
      <c r="A59" s="119" t="s">
        <v>20</v>
      </c>
      <c r="B59" s="113"/>
      <c r="C59" s="123"/>
      <c r="D59" s="114">
        <f>E59*G59</f>
        <v>15446.16</v>
      </c>
      <c r="E59" s="60">
        <f>F59*12</f>
        <v>2.4</v>
      </c>
      <c r="F59" s="60">
        <v>0.2</v>
      </c>
      <c r="G59" s="15">
        <v>6435.9</v>
      </c>
      <c r="H59" s="15">
        <v>1.07</v>
      </c>
      <c r="I59" s="41">
        <v>0.14</v>
      </c>
    </row>
    <row r="60" spans="1:9" s="21" customFormat="1" ht="25.5">
      <c r="A60" s="81" t="s">
        <v>116</v>
      </c>
      <c r="B60" s="124" t="s">
        <v>62</v>
      </c>
      <c r="C60" s="123"/>
      <c r="D60" s="114"/>
      <c r="E60" s="60"/>
      <c r="F60" s="60"/>
      <c r="G60" s="15"/>
      <c r="H60" s="15"/>
      <c r="I60" s="41"/>
    </row>
    <row r="61" spans="1:9" s="21" customFormat="1" ht="15">
      <c r="A61" s="81" t="s">
        <v>117</v>
      </c>
      <c r="B61" s="124" t="s">
        <v>62</v>
      </c>
      <c r="C61" s="123"/>
      <c r="D61" s="114"/>
      <c r="E61" s="60"/>
      <c r="F61" s="60"/>
      <c r="G61" s="15"/>
      <c r="H61" s="15"/>
      <c r="I61" s="41"/>
    </row>
    <row r="62" spans="1:9" s="21" customFormat="1" ht="15">
      <c r="A62" s="81" t="s">
        <v>118</v>
      </c>
      <c r="B62" s="124" t="s">
        <v>58</v>
      </c>
      <c r="C62" s="123"/>
      <c r="D62" s="114"/>
      <c r="E62" s="60"/>
      <c r="F62" s="60"/>
      <c r="G62" s="15"/>
      <c r="H62" s="15"/>
      <c r="I62" s="41"/>
    </row>
    <row r="63" spans="1:9" s="21" customFormat="1" ht="15">
      <c r="A63" s="81" t="s">
        <v>119</v>
      </c>
      <c r="B63" s="124" t="s">
        <v>62</v>
      </c>
      <c r="C63" s="123"/>
      <c r="D63" s="114"/>
      <c r="E63" s="60"/>
      <c r="F63" s="60"/>
      <c r="G63" s="15"/>
      <c r="H63" s="15"/>
      <c r="I63" s="41"/>
    </row>
    <row r="64" spans="1:9" s="21" customFormat="1" ht="25.5">
      <c r="A64" s="81" t="s">
        <v>120</v>
      </c>
      <c r="B64" s="124" t="s">
        <v>62</v>
      </c>
      <c r="C64" s="123"/>
      <c r="D64" s="114"/>
      <c r="E64" s="60"/>
      <c r="F64" s="60"/>
      <c r="G64" s="15"/>
      <c r="H64" s="15"/>
      <c r="I64" s="41"/>
    </row>
    <row r="65" spans="1:9" s="21" customFormat="1" ht="15">
      <c r="A65" s="81" t="s">
        <v>121</v>
      </c>
      <c r="B65" s="124" t="s">
        <v>62</v>
      </c>
      <c r="C65" s="123"/>
      <c r="D65" s="114"/>
      <c r="E65" s="60"/>
      <c r="F65" s="60"/>
      <c r="G65" s="15"/>
      <c r="H65" s="15"/>
      <c r="I65" s="41"/>
    </row>
    <row r="66" spans="1:9" s="21" customFormat="1" ht="25.5">
      <c r="A66" s="81" t="s">
        <v>122</v>
      </c>
      <c r="B66" s="124" t="s">
        <v>62</v>
      </c>
      <c r="C66" s="123"/>
      <c r="D66" s="114"/>
      <c r="E66" s="60"/>
      <c r="F66" s="60"/>
      <c r="G66" s="15"/>
      <c r="H66" s="15"/>
      <c r="I66" s="41"/>
    </row>
    <row r="67" spans="1:9" s="21" customFormat="1" ht="15">
      <c r="A67" s="81" t="s">
        <v>123</v>
      </c>
      <c r="B67" s="124" t="s">
        <v>62</v>
      </c>
      <c r="C67" s="123"/>
      <c r="D67" s="114"/>
      <c r="E67" s="60"/>
      <c r="F67" s="60"/>
      <c r="G67" s="15"/>
      <c r="H67" s="15"/>
      <c r="I67" s="41"/>
    </row>
    <row r="68" spans="1:9" s="21" customFormat="1" ht="17.25" customHeight="1">
      <c r="A68" s="81" t="s">
        <v>124</v>
      </c>
      <c r="B68" s="124" t="s">
        <v>62</v>
      </c>
      <c r="C68" s="123"/>
      <c r="D68" s="114"/>
      <c r="E68" s="60"/>
      <c r="F68" s="60"/>
      <c r="G68" s="15"/>
      <c r="H68" s="15"/>
      <c r="I68" s="41"/>
    </row>
    <row r="69" spans="1:9" s="15" customFormat="1" ht="18.75" customHeight="1">
      <c r="A69" s="119" t="s">
        <v>22</v>
      </c>
      <c r="B69" s="113" t="s">
        <v>23</v>
      </c>
      <c r="C69" s="123"/>
      <c r="D69" s="114">
        <f>E69*G69</f>
        <v>5991.13</v>
      </c>
      <c r="E69" s="60">
        <f>F69*12</f>
        <v>0.84</v>
      </c>
      <c r="F69" s="60">
        <v>0.07</v>
      </c>
      <c r="G69" s="15">
        <v>7132.3</v>
      </c>
      <c r="H69" s="15">
        <v>1.07</v>
      </c>
      <c r="I69" s="41">
        <v>0.03</v>
      </c>
    </row>
    <row r="70" spans="1:9" s="15" customFormat="1" ht="17.25" customHeight="1">
      <c r="A70" s="119" t="s">
        <v>24</v>
      </c>
      <c r="B70" s="125" t="s">
        <v>25</v>
      </c>
      <c r="C70" s="126"/>
      <c r="D70" s="114">
        <v>3765.85</v>
      </c>
      <c r="E70" s="60">
        <f>D70/G70</f>
        <v>0.53</v>
      </c>
      <c r="F70" s="60">
        <f>E70/12</f>
        <v>0.04</v>
      </c>
      <c r="G70" s="15">
        <v>7132.3</v>
      </c>
      <c r="H70" s="15">
        <v>1.07</v>
      </c>
      <c r="I70" s="41">
        <v>0.02</v>
      </c>
    </row>
    <row r="71" spans="1:9" s="25" customFormat="1" ht="30">
      <c r="A71" s="119" t="s">
        <v>21</v>
      </c>
      <c r="B71" s="113"/>
      <c r="C71" s="123" t="s">
        <v>163</v>
      </c>
      <c r="D71" s="114">
        <v>5698.2</v>
      </c>
      <c r="E71" s="60">
        <f>D71/G71</f>
        <v>0.8</v>
      </c>
      <c r="F71" s="60">
        <f>E71/12</f>
        <v>0.07</v>
      </c>
      <c r="G71" s="15">
        <v>7132.3</v>
      </c>
      <c r="H71" s="15">
        <v>1.07</v>
      </c>
      <c r="I71" s="41">
        <v>0.03</v>
      </c>
    </row>
    <row r="72" spans="1:9" s="25" customFormat="1" ht="15">
      <c r="A72" s="119" t="s">
        <v>32</v>
      </c>
      <c r="B72" s="113"/>
      <c r="C72" s="53"/>
      <c r="D72" s="53">
        <f>D73+D74+D75+D76+D77+D78+D79+D80+D81+D82+D83+D84+D85+D86</f>
        <v>47109.73</v>
      </c>
      <c r="E72" s="53">
        <f>SUM(E73:E86)</f>
        <v>0</v>
      </c>
      <c r="F72" s="53">
        <f>SUM(F73:F86)</f>
        <v>0</v>
      </c>
      <c r="G72" s="15">
        <v>6435.9</v>
      </c>
      <c r="H72" s="15">
        <v>1.07</v>
      </c>
      <c r="I72" s="41">
        <v>0.29</v>
      </c>
    </row>
    <row r="73" spans="1:9" s="21" customFormat="1" ht="15">
      <c r="A73" s="63" t="s">
        <v>164</v>
      </c>
      <c r="B73" s="130" t="s">
        <v>14</v>
      </c>
      <c r="C73" s="57"/>
      <c r="D73" s="127">
        <v>238.84</v>
      </c>
      <c r="E73" s="57"/>
      <c r="F73" s="57"/>
      <c r="G73" s="15">
        <v>6435.9</v>
      </c>
      <c r="H73" s="15">
        <v>1.07</v>
      </c>
      <c r="I73" s="41">
        <v>0.01</v>
      </c>
    </row>
    <row r="74" spans="1:9" s="21" customFormat="1" ht="15">
      <c r="A74" s="63" t="s">
        <v>15</v>
      </c>
      <c r="B74" s="130" t="s">
        <v>19</v>
      </c>
      <c r="C74" s="57"/>
      <c r="D74" s="127">
        <v>505.42</v>
      </c>
      <c r="E74" s="57"/>
      <c r="F74" s="57"/>
      <c r="G74" s="15">
        <v>6435.9</v>
      </c>
      <c r="H74" s="15">
        <v>1.07</v>
      </c>
      <c r="I74" s="41">
        <v>0.01</v>
      </c>
    </row>
    <row r="75" spans="1:9" s="21" customFormat="1" ht="15">
      <c r="A75" s="63" t="s">
        <v>71</v>
      </c>
      <c r="B75" s="131" t="s">
        <v>14</v>
      </c>
      <c r="C75" s="57"/>
      <c r="D75" s="127">
        <v>900.62</v>
      </c>
      <c r="E75" s="57"/>
      <c r="F75" s="57"/>
      <c r="G75" s="15">
        <v>6435.9</v>
      </c>
      <c r="H75" s="15"/>
      <c r="I75" s="41"/>
    </row>
    <row r="76" spans="1:9" s="21" customFormat="1" ht="15">
      <c r="A76" s="63" t="s">
        <v>45</v>
      </c>
      <c r="B76" s="130" t="s">
        <v>14</v>
      </c>
      <c r="C76" s="62"/>
      <c r="D76" s="115">
        <v>963.17</v>
      </c>
      <c r="E76" s="57"/>
      <c r="F76" s="57"/>
      <c r="G76" s="15">
        <v>6435.9</v>
      </c>
      <c r="H76" s="15">
        <v>1.07</v>
      </c>
      <c r="I76" s="41">
        <v>0.03</v>
      </c>
    </row>
    <row r="77" spans="1:9" s="21" customFormat="1" ht="15">
      <c r="A77" s="63" t="s">
        <v>16</v>
      </c>
      <c r="B77" s="130" t="s">
        <v>14</v>
      </c>
      <c r="C77" s="62"/>
      <c r="D77" s="115">
        <v>4294.09</v>
      </c>
      <c r="E77" s="57"/>
      <c r="F77" s="57"/>
      <c r="G77" s="15">
        <v>6435.9</v>
      </c>
      <c r="H77" s="15"/>
      <c r="I77" s="41"/>
    </row>
    <row r="78" spans="1:9" s="21" customFormat="1" ht="15">
      <c r="A78" s="63" t="s">
        <v>17</v>
      </c>
      <c r="B78" s="130" t="s">
        <v>14</v>
      </c>
      <c r="C78" s="57"/>
      <c r="D78" s="127">
        <v>1010.85</v>
      </c>
      <c r="E78" s="57"/>
      <c r="F78" s="57"/>
      <c r="G78" s="15">
        <v>6435.9</v>
      </c>
      <c r="H78" s="15">
        <v>1.07</v>
      </c>
      <c r="I78" s="41">
        <v>0.01</v>
      </c>
    </row>
    <row r="79" spans="1:9" s="21" customFormat="1" ht="15">
      <c r="A79" s="63" t="s">
        <v>43</v>
      </c>
      <c r="B79" s="130" t="s">
        <v>14</v>
      </c>
      <c r="C79" s="57"/>
      <c r="D79" s="127">
        <v>481.57</v>
      </c>
      <c r="E79" s="57"/>
      <c r="F79" s="57"/>
      <c r="G79" s="15">
        <v>6435.9</v>
      </c>
      <c r="H79" s="15">
        <v>1.07</v>
      </c>
      <c r="I79" s="41">
        <v>0.04</v>
      </c>
    </row>
    <row r="80" spans="1:9" s="21" customFormat="1" ht="15">
      <c r="A80" s="63" t="s">
        <v>44</v>
      </c>
      <c r="B80" s="130" t="s">
        <v>19</v>
      </c>
      <c r="C80" s="57"/>
      <c r="D80" s="127">
        <v>1926.35</v>
      </c>
      <c r="E80" s="57"/>
      <c r="F80" s="57"/>
      <c r="G80" s="15">
        <v>6435.9</v>
      </c>
      <c r="H80" s="15">
        <v>1.07</v>
      </c>
      <c r="I80" s="41">
        <v>0.01</v>
      </c>
    </row>
    <row r="81" spans="1:9" s="21" customFormat="1" ht="25.5">
      <c r="A81" s="63" t="s">
        <v>18</v>
      </c>
      <c r="B81" s="130" t="s">
        <v>14</v>
      </c>
      <c r="C81" s="57"/>
      <c r="D81" s="127">
        <v>6530.48</v>
      </c>
      <c r="E81" s="57"/>
      <c r="F81" s="57"/>
      <c r="G81" s="15">
        <v>6435.9</v>
      </c>
      <c r="H81" s="15">
        <v>1.07</v>
      </c>
      <c r="I81" s="41">
        <v>0</v>
      </c>
    </row>
    <row r="82" spans="1:9" s="21" customFormat="1" ht="25.5">
      <c r="A82" s="63" t="s">
        <v>125</v>
      </c>
      <c r="B82" s="130" t="s">
        <v>14</v>
      </c>
      <c r="C82" s="57"/>
      <c r="D82" s="127">
        <v>3391.27</v>
      </c>
      <c r="E82" s="57"/>
      <c r="F82" s="57"/>
      <c r="G82" s="15">
        <v>6435.9</v>
      </c>
      <c r="H82" s="15"/>
      <c r="I82" s="41"/>
    </row>
    <row r="83" spans="1:9" s="21" customFormat="1" ht="25.5">
      <c r="A83" s="63" t="s">
        <v>126</v>
      </c>
      <c r="B83" s="131" t="s">
        <v>50</v>
      </c>
      <c r="C83" s="57"/>
      <c r="D83" s="128">
        <v>0</v>
      </c>
      <c r="E83" s="57"/>
      <c r="F83" s="57"/>
      <c r="G83" s="15">
        <v>6435.9</v>
      </c>
      <c r="H83" s="15">
        <v>1.07</v>
      </c>
      <c r="I83" s="41">
        <v>0.01</v>
      </c>
    </row>
    <row r="84" spans="1:9" s="21" customFormat="1" ht="15">
      <c r="A84" s="63" t="s">
        <v>142</v>
      </c>
      <c r="B84" s="124" t="s">
        <v>50</v>
      </c>
      <c r="C84" s="95"/>
      <c r="D84" s="129">
        <v>18725.62</v>
      </c>
      <c r="E84" s="57"/>
      <c r="F84" s="57"/>
      <c r="G84" s="15">
        <v>6435.9</v>
      </c>
      <c r="H84" s="15"/>
      <c r="I84" s="41"/>
    </row>
    <row r="85" spans="1:9" s="21" customFormat="1" ht="15">
      <c r="A85" s="63" t="s">
        <v>143</v>
      </c>
      <c r="B85" s="124" t="s">
        <v>50</v>
      </c>
      <c r="C85" s="95"/>
      <c r="D85" s="129">
        <v>8141.45</v>
      </c>
      <c r="E85" s="57"/>
      <c r="F85" s="57"/>
      <c r="G85" s="15">
        <v>6435.9</v>
      </c>
      <c r="H85" s="15"/>
      <c r="I85" s="41"/>
    </row>
    <row r="86" spans="1:9" s="21" customFormat="1" ht="15">
      <c r="A86" s="63" t="s">
        <v>127</v>
      </c>
      <c r="B86" s="124" t="s">
        <v>14</v>
      </c>
      <c r="C86" s="3"/>
      <c r="D86" s="127">
        <v>0</v>
      </c>
      <c r="E86" s="57"/>
      <c r="F86" s="57"/>
      <c r="G86" s="15">
        <v>6435.9</v>
      </c>
      <c r="H86" s="15"/>
      <c r="I86" s="41"/>
    </row>
    <row r="87" spans="1:9" s="25" customFormat="1" ht="30">
      <c r="A87" s="71" t="s">
        <v>35</v>
      </c>
      <c r="B87" s="72"/>
      <c r="C87" s="23"/>
      <c r="D87" s="53">
        <f>D88+D89+D90+D91</f>
        <v>7672.66</v>
      </c>
      <c r="E87" s="53"/>
      <c r="F87" s="53"/>
      <c r="G87" s="15">
        <v>7132.3</v>
      </c>
      <c r="H87" s="15">
        <v>1.07</v>
      </c>
      <c r="I87" s="41">
        <v>0.14</v>
      </c>
    </row>
    <row r="88" spans="1:9" s="21" customFormat="1" ht="25.5">
      <c r="A88" s="63" t="s">
        <v>47</v>
      </c>
      <c r="B88" s="130" t="s">
        <v>48</v>
      </c>
      <c r="C88" s="3"/>
      <c r="D88" s="61">
        <v>1926.35</v>
      </c>
      <c r="E88" s="57"/>
      <c r="F88" s="57"/>
      <c r="G88" s="15">
        <v>7132.3</v>
      </c>
      <c r="H88" s="15">
        <v>1.07</v>
      </c>
      <c r="I88" s="41">
        <v>0</v>
      </c>
    </row>
    <row r="89" spans="1:9" s="21" customFormat="1" ht="25.5">
      <c r="A89" s="63" t="s">
        <v>126</v>
      </c>
      <c r="B89" s="131" t="s">
        <v>49</v>
      </c>
      <c r="C89" s="3"/>
      <c r="D89" s="61">
        <f>E89*G89</f>
        <v>0</v>
      </c>
      <c r="E89" s="57"/>
      <c r="F89" s="57"/>
      <c r="G89" s="15">
        <v>7132.3</v>
      </c>
      <c r="H89" s="15">
        <v>1.07</v>
      </c>
      <c r="I89" s="41">
        <v>0</v>
      </c>
    </row>
    <row r="90" spans="1:9" s="21" customFormat="1" ht="15">
      <c r="A90" s="63" t="s">
        <v>141</v>
      </c>
      <c r="B90" s="124" t="s">
        <v>50</v>
      </c>
      <c r="C90" s="95"/>
      <c r="D90" s="129">
        <v>5746.31</v>
      </c>
      <c r="E90" s="57"/>
      <c r="F90" s="57"/>
      <c r="G90" s="15">
        <v>7132.3</v>
      </c>
      <c r="H90" s="15">
        <v>1.07</v>
      </c>
      <c r="I90" s="41">
        <v>0</v>
      </c>
    </row>
    <row r="91" spans="1:9" s="21" customFormat="1" ht="15">
      <c r="A91" s="63" t="s">
        <v>128</v>
      </c>
      <c r="B91" s="131" t="s">
        <v>14</v>
      </c>
      <c r="C91" s="51"/>
      <c r="D91" s="51">
        <v>0</v>
      </c>
      <c r="E91" s="57"/>
      <c r="F91" s="57"/>
      <c r="G91" s="15">
        <v>7132.3</v>
      </c>
      <c r="H91" s="15">
        <v>1.07</v>
      </c>
      <c r="I91" s="41">
        <v>0.03</v>
      </c>
    </row>
    <row r="92" spans="1:9" s="21" customFormat="1" ht="30">
      <c r="A92" s="71" t="s">
        <v>36</v>
      </c>
      <c r="B92" s="70"/>
      <c r="C92" s="3"/>
      <c r="D92" s="53">
        <v>0</v>
      </c>
      <c r="E92" s="53">
        <v>0</v>
      </c>
      <c r="F92" s="53">
        <v>0</v>
      </c>
      <c r="G92" s="15">
        <v>7132.3</v>
      </c>
      <c r="H92" s="15">
        <v>1.07</v>
      </c>
      <c r="I92" s="41">
        <v>0.03</v>
      </c>
    </row>
    <row r="93" spans="1:9" s="21" customFormat="1" ht="15">
      <c r="A93" s="63" t="s">
        <v>129</v>
      </c>
      <c r="B93" s="130" t="s">
        <v>14</v>
      </c>
      <c r="C93" s="3"/>
      <c r="D93" s="61">
        <v>0</v>
      </c>
      <c r="E93" s="57"/>
      <c r="F93" s="57"/>
      <c r="G93" s="15">
        <v>7132.3</v>
      </c>
      <c r="H93" s="15"/>
      <c r="I93" s="41"/>
    </row>
    <row r="94" spans="1:9" s="21" customFormat="1" ht="15">
      <c r="A94" s="81" t="s">
        <v>130</v>
      </c>
      <c r="B94" s="131" t="s">
        <v>50</v>
      </c>
      <c r="C94" s="3"/>
      <c r="D94" s="61">
        <v>0</v>
      </c>
      <c r="E94" s="57"/>
      <c r="F94" s="57"/>
      <c r="G94" s="15">
        <v>7132.3</v>
      </c>
      <c r="H94" s="15">
        <v>1.07</v>
      </c>
      <c r="I94" s="41">
        <v>0</v>
      </c>
    </row>
    <row r="95" spans="1:9" s="21" customFormat="1" ht="15">
      <c r="A95" s="63" t="s">
        <v>131</v>
      </c>
      <c r="B95" s="131" t="s">
        <v>49</v>
      </c>
      <c r="C95" s="3"/>
      <c r="D95" s="132">
        <v>0</v>
      </c>
      <c r="E95" s="58"/>
      <c r="F95" s="58"/>
      <c r="G95" s="15">
        <v>7132.3</v>
      </c>
      <c r="H95" s="15"/>
      <c r="I95" s="41"/>
    </row>
    <row r="96" spans="1:9" s="21" customFormat="1" ht="25.5">
      <c r="A96" s="63" t="s">
        <v>132</v>
      </c>
      <c r="B96" s="131" t="s">
        <v>50</v>
      </c>
      <c r="C96" s="3"/>
      <c r="D96" s="132">
        <v>0</v>
      </c>
      <c r="E96" s="58"/>
      <c r="F96" s="58"/>
      <c r="G96" s="15">
        <v>7132.3</v>
      </c>
      <c r="H96" s="15"/>
      <c r="I96" s="41"/>
    </row>
    <row r="97" spans="1:9" s="21" customFormat="1" ht="18" customHeight="1">
      <c r="A97" s="24" t="s">
        <v>37</v>
      </c>
      <c r="B97" s="27"/>
      <c r="C97" s="3"/>
      <c r="D97" s="53">
        <f>D98+D99+D100+D101+D102+D103</f>
        <v>16220.51</v>
      </c>
      <c r="E97" s="53">
        <f>SUM(E98:E103)</f>
        <v>0</v>
      </c>
      <c r="F97" s="53">
        <f>SUM(F98:F103)</f>
        <v>0</v>
      </c>
      <c r="G97" s="15">
        <v>6435.9</v>
      </c>
      <c r="H97" s="15">
        <v>1.07</v>
      </c>
      <c r="I97" s="41">
        <v>0.15</v>
      </c>
    </row>
    <row r="98" spans="1:9" s="21" customFormat="1" ht="20.25" customHeight="1">
      <c r="A98" s="64" t="s">
        <v>33</v>
      </c>
      <c r="B98" s="70" t="s">
        <v>7</v>
      </c>
      <c r="C98" s="3"/>
      <c r="D98" s="61">
        <f aca="true" t="shared" si="0" ref="D98:D103">E98*G98</f>
        <v>0</v>
      </c>
      <c r="E98" s="57"/>
      <c r="F98" s="57"/>
      <c r="G98" s="15">
        <v>6435.9</v>
      </c>
      <c r="H98" s="15">
        <v>1.07</v>
      </c>
      <c r="I98" s="41">
        <v>0</v>
      </c>
    </row>
    <row r="99" spans="1:9" s="21" customFormat="1" ht="41.25" customHeight="1">
      <c r="A99" s="64" t="s">
        <v>133</v>
      </c>
      <c r="B99" s="70" t="s">
        <v>14</v>
      </c>
      <c r="C99" s="3"/>
      <c r="D99" s="61">
        <v>15213.7</v>
      </c>
      <c r="E99" s="57"/>
      <c r="F99" s="57"/>
      <c r="G99" s="15">
        <v>6435.9</v>
      </c>
      <c r="H99" s="15">
        <v>1.07</v>
      </c>
      <c r="I99" s="41">
        <v>0.14</v>
      </c>
    </row>
    <row r="100" spans="1:9" s="21" customFormat="1" ht="38.25">
      <c r="A100" s="64" t="s">
        <v>134</v>
      </c>
      <c r="B100" s="70" t="s">
        <v>14</v>
      </c>
      <c r="C100" s="3"/>
      <c r="D100" s="61">
        <v>1006.81</v>
      </c>
      <c r="E100" s="57"/>
      <c r="F100" s="57"/>
      <c r="G100" s="15">
        <v>7132.3</v>
      </c>
      <c r="H100" s="15">
        <v>1.07</v>
      </c>
      <c r="I100" s="41">
        <v>0.01</v>
      </c>
    </row>
    <row r="101" spans="1:9" s="21" customFormat="1" ht="27.75" customHeight="1">
      <c r="A101" s="64" t="s">
        <v>51</v>
      </c>
      <c r="B101" s="70" t="s">
        <v>10</v>
      </c>
      <c r="C101" s="3"/>
      <c r="D101" s="61">
        <f t="shared" si="0"/>
        <v>0</v>
      </c>
      <c r="E101" s="57"/>
      <c r="F101" s="57"/>
      <c r="G101" s="15">
        <v>6435.9</v>
      </c>
      <c r="H101" s="15">
        <v>1.07</v>
      </c>
      <c r="I101" s="41">
        <v>0</v>
      </c>
    </row>
    <row r="102" spans="1:9" s="21" customFormat="1" ht="15">
      <c r="A102" s="64" t="s">
        <v>39</v>
      </c>
      <c r="B102" s="75" t="s">
        <v>135</v>
      </c>
      <c r="C102" s="3"/>
      <c r="D102" s="61">
        <f t="shared" si="0"/>
        <v>0</v>
      </c>
      <c r="E102" s="57"/>
      <c r="F102" s="57"/>
      <c r="G102" s="15">
        <v>6435.9</v>
      </c>
      <c r="H102" s="15">
        <v>1.07</v>
      </c>
      <c r="I102" s="41">
        <v>0</v>
      </c>
    </row>
    <row r="103" spans="1:9" s="21" customFormat="1" ht="51">
      <c r="A103" s="64" t="s">
        <v>136</v>
      </c>
      <c r="B103" s="75" t="s">
        <v>62</v>
      </c>
      <c r="C103" s="3"/>
      <c r="D103" s="61">
        <f t="shared" si="0"/>
        <v>0</v>
      </c>
      <c r="E103" s="57"/>
      <c r="F103" s="57"/>
      <c r="G103" s="15">
        <v>6435.9</v>
      </c>
      <c r="H103" s="15">
        <v>1.07</v>
      </c>
      <c r="I103" s="41">
        <v>0</v>
      </c>
    </row>
    <row r="104" spans="1:9" s="21" customFormat="1" ht="15">
      <c r="A104" s="71" t="s">
        <v>38</v>
      </c>
      <c r="B104" s="70"/>
      <c r="C104" s="3"/>
      <c r="D104" s="53">
        <f>D105</f>
        <v>1208.01</v>
      </c>
      <c r="E104" s="53"/>
      <c r="F104" s="53"/>
      <c r="G104" s="15">
        <v>7132.3</v>
      </c>
      <c r="H104" s="15">
        <v>1.07</v>
      </c>
      <c r="I104" s="41">
        <v>0.1</v>
      </c>
    </row>
    <row r="105" spans="1:9" s="21" customFormat="1" ht="15">
      <c r="A105" s="64" t="s">
        <v>34</v>
      </c>
      <c r="B105" s="70" t="s">
        <v>14</v>
      </c>
      <c r="C105" s="3"/>
      <c r="D105" s="61">
        <v>1208.01</v>
      </c>
      <c r="E105" s="57"/>
      <c r="F105" s="57"/>
      <c r="G105" s="15">
        <v>7132.3</v>
      </c>
      <c r="H105" s="15">
        <v>1.07</v>
      </c>
      <c r="I105" s="41">
        <v>0.01</v>
      </c>
    </row>
    <row r="106" spans="1:9" s="15" customFormat="1" ht="15">
      <c r="A106" s="71" t="s">
        <v>42</v>
      </c>
      <c r="B106" s="72"/>
      <c r="C106" s="23"/>
      <c r="D106" s="53">
        <f>D107+D108</f>
        <v>46889.44</v>
      </c>
      <c r="E106" s="53">
        <f>E107+E108</f>
        <v>0</v>
      </c>
      <c r="F106" s="53">
        <f>F107+F108</f>
        <v>0</v>
      </c>
      <c r="G106" s="15">
        <v>6435.9</v>
      </c>
      <c r="H106" s="15">
        <v>1.07</v>
      </c>
      <c r="I106" s="41">
        <v>0.02</v>
      </c>
    </row>
    <row r="107" spans="1:9" s="21" customFormat="1" ht="38.25">
      <c r="A107" s="77" t="s">
        <v>137</v>
      </c>
      <c r="B107" s="75" t="s">
        <v>19</v>
      </c>
      <c r="C107" s="3"/>
      <c r="D107" s="61">
        <v>26614.9</v>
      </c>
      <c r="E107" s="57"/>
      <c r="F107" s="57"/>
      <c r="G107" s="15">
        <v>6435.9</v>
      </c>
      <c r="H107" s="15">
        <v>1.07</v>
      </c>
      <c r="I107" s="41">
        <v>0.02</v>
      </c>
    </row>
    <row r="108" spans="1:9" s="21" customFormat="1" ht="35.25" customHeight="1">
      <c r="A108" s="77" t="s">
        <v>165</v>
      </c>
      <c r="B108" s="75" t="s">
        <v>62</v>
      </c>
      <c r="C108" s="3"/>
      <c r="D108" s="61">
        <v>20274.54</v>
      </c>
      <c r="E108" s="57"/>
      <c r="F108" s="57"/>
      <c r="G108" s="15">
        <v>6435.9</v>
      </c>
      <c r="H108" s="15">
        <v>1.07</v>
      </c>
      <c r="I108" s="41">
        <v>0</v>
      </c>
    </row>
    <row r="109" spans="1:9" s="15" customFormat="1" ht="15">
      <c r="A109" s="24" t="s">
        <v>41</v>
      </c>
      <c r="B109" s="22"/>
      <c r="C109" s="23"/>
      <c r="D109" s="53">
        <f>D110+D111</f>
        <v>16276.91</v>
      </c>
      <c r="E109" s="53"/>
      <c r="F109" s="53"/>
      <c r="G109" s="15">
        <v>6435.9</v>
      </c>
      <c r="H109" s="15">
        <v>1.07</v>
      </c>
      <c r="I109" s="41">
        <v>0.16</v>
      </c>
    </row>
    <row r="110" spans="1:9" s="21" customFormat="1" ht="15">
      <c r="A110" s="8" t="s">
        <v>72</v>
      </c>
      <c r="B110" s="27" t="s">
        <v>46</v>
      </c>
      <c r="C110" s="3"/>
      <c r="D110" s="61">
        <v>4027.14</v>
      </c>
      <c r="E110" s="57"/>
      <c r="F110" s="57"/>
      <c r="G110" s="15">
        <v>6435.9</v>
      </c>
      <c r="H110" s="15">
        <v>1.07</v>
      </c>
      <c r="I110" s="41">
        <v>0.04</v>
      </c>
    </row>
    <row r="111" spans="1:9" s="21" customFormat="1" ht="15">
      <c r="A111" s="8" t="s">
        <v>52</v>
      </c>
      <c r="B111" s="27" t="s">
        <v>46</v>
      </c>
      <c r="C111" s="3"/>
      <c r="D111" s="61">
        <v>12249.77</v>
      </c>
      <c r="E111" s="57"/>
      <c r="F111" s="57"/>
      <c r="G111" s="15">
        <v>6435.9</v>
      </c>
      <c r="H111" s="15">
        <v>1.07</v>
      </c>
      <c r="I111" s="41">
        <v>0.12</v>
      </c>
    </row>
    <row r="112" spans="1:9" s="15" customFormat="1" ht="101.25" customHeight="1">
      <c r="A112" s="71" t="s">
        <v>178</v>
      </c>
      <c r="B112" s="22" t="s">
        <v>10</v>
      </c>
      <c r="C112" s="26"/>
      <c r="D112" s="54">
        <v>50000</v>
      </c>
      <c r="E112" s="55">
        <f>D112/G112</f>
        <v>7.77</v>
      </c>
      <c r="F112" s="55">
        <f>E112/12</f>
        <v>0.65</v>
      </c>
      <c r="G112" s="15">
        <v>6435.9</v>
      </c>
      <c r="H112" s="15">
        <v>1.07</v>
      </c>
      <c r="I112" s="41">
        <v>0.3</v>
      </c>
    </row>
    <row r="113" spans="1:9" s="15" customFormat="1" ht="35.25" customHeight="1">
      <c r="A113" s="71" t="s">
        <v>166</v>
      </c>
      <c r="B113" s="22" t="s">
        <v>167</v>
      </c>
      <c r="C113" s="26"/>
      <c r="D113" s="54">
        <v>68240.06</v>
      </c>
      <c r="E113" s="55">
        <f>D113/G113</f>
        <v>10.6</v>
      </c>
      <c r="F113" s="55">
        <f>E113/12</f>
        <v>0.88</v>
      </c>
      <c r="G113" s="15">
        <v>6435.9</v>
      </c>
      <c r="I113" s="41"/>
    </row>
    <row r="114" spans="1:9" s="33" customFormat="1" ht="20.25" customHeight="1" thickBot="1">
      <c r="A114" s="24" t="s">
        <v>63</v>
      </c>
      <c r="B114" s="136" t="s">
        <v>9</v>
      </c>
      <c r="C114" s="59"/>
      <c r="D114" s="54">
        <f>E114*G114</f>
        <v>146738.52</v>
      </c>
      <c r="E114" s="55">
        <f>12*F114</f>
        <v>22.8</v>
      </c>
      <c r="F114" s="55">
        <v>1.9</v>
      </c>
      <c r="G114" s="15">
        <v>6435.9</v>
      </c>
      <c r="I114" s="43"/>
    </row>
    <row r="115" spans="1:9" s="15" customFormat="1" ht="19.5" thickBot="1">
      <c r="A115" s="28" t="s">
        <v>30</v>
      </c>
      <c r="B115" s="133"/>
      <c r="C115" s="134"/>
      <c r="D115" s="135">
        <f>D114+D112+D109+D106+D104+D97+D92+D87+D72+D71+D70+D69+D59+D57+D56+D49+D43+D42+D41+D40+D39+D28+D15+D113+D58+D55</f>
        <v>2101707.36</v>
      </c>
      <c r="E115" s="4"/>
      <c r="F115" s="4"/>
      <c r="G115" s="15">
        <v>6435.9</v>
      </c>
      <c r="I115" s="41"/>
    </row>
    <row r="116" spans="1:9" s="29" customFormat="1" ht="20.25" thickBot="1">
      <c r="A116" s="82"/>
      <c r="B116" s="83"/>
      <c r="C116" s="83"/>
      <c r="D116" s="83"/>
      <c r="E116" s="83"/>
      <c r="F116" s="84"/>
      <c r="G116" s="15"/>
      <c r="I116" s="44"/>
    </row>
    <row r="117" spans="1:9" s="87" customFormat="1" ht="15.75" thickBot="1">
      <c r="A117" s="47" t="s">
        <v>138</v>
      </c>
      <c r="B117" s="85"/>
      <c r="C117" s="86"/>
      <c r="D117" s="103">
        <f>SUM(D118:D135)</f>
        <v>1910626.9</v>
      </c>
      <c r="E117" s="103">
        <f>SUM(E118:E133)</f>
        <v>188.43</v>
      </c>
      <c r="F117" s="104">
        <f>SUM(F118:F133)</f>
        <v>15.7</v>
      </c>
      <c r="G117" s="15">
        <v>6435.9</v>
      </c>
      <c r="I117" s="88"/>
    </row>
    <row r="118" spans="1:9" s="93" customFormat="1" ht="15">
      <c r="A118" s="89" t="s">
        <v>139</v>
      </c>
      <c r="B118" s="90"/>
      <c r="C118" s="91"/>
      <c r="D118" s="78">
        <v>811136.89</v>
      </c>
      <c r="E118" s="91">
        <f aca="true" t="shared" si="1" ref="E118:E135">D118/G118</f>
        <v>126.03</v>
      </c>
      <c r="F118" s="92">
        <f>E118/12</f>
        <v>10.5</v>
      </c>
      <c r="G118" s="15">
        <v>6435.9</v>
      </c>
      <c r="I118" s="94"/>
    </row>
    <row r="119" spans="1:9" s="93" customFormat="1" ht="15">
      <c r="A119" s="34" t="s">
        <v>140</v>
      </c>
      <c r="B119" s="90"/>
      <c r="C119" s="91"/>
      <c r="D119" s="78">
        <v>74260.57</v>
      </c>
      <c r="E119" s="91">
        <f t="shared" si="1"/>
        <v>11.54</v>
      </c>
      <c r="F119" s="92">
        <f aca="true" t="shared" si="2" ref="F119:F127">E119/12</f>
        <v>0.96</v>
      </c>
      <c r="G119" s="15">
        <v>6435.9</v>
      </c>
      <c r="I119" s="94"/>
    </row>
    <row r="120" spans="1:9" s="93" customFormat="1" ht="15" customHeight="1">
      <c r="A120" s="34" t="s">
        <v>141</v>
      </c>
      <c r="B120" s="96"/>
      <c r="C120" s="95"/>
      <c r="D120" s="109">
        <v>0</v>
      </c>
      <c r="E120" s="91">
        <f t="shared" si="1"/>
        <v>0</v>
      </c>
      <c r="F120" s="92">
        <f t="shared" si="2"/>
        <v>0</v>
      </c>
      <c r="G120" s="15">
        <v>7132.3</v>
      </c>
      <c r="I120" s="94"/>
    </row>
    <row r="121" spans="1:9" s="93" customFormat="1" ht="15" customHeight="1">
      <c r="A121" s="34" t="s">
        <v>142</v>
      </c>
      <c r="B121" s="96"/>
      <c r="C121" s="95"/>
      <c r="D121" s="109">
        <v>0</v>
      </c>
      <c r="E121" s="91">
        <f t="shared" si="1"/>
        <v>0</v>
      </c>
      <c r="F121" s="92">
        <f t="shared" si="2"/>
        <v>0</v>
      </c>
      <c r="G121" s="15">
        <v>6435.9</v>
      </c>
      <c r="I121" s="94"/>
    </row>
    <row r="122" spans="1:9" s="93" customFormat="1" ht="15" customHeight="1">
      <c r="A122" s="34" t="s">
        <v>143</v>
      </c>
      <c r="B122" s="96"/>
      <c r="C122" s="95"/>
      <c r="D122" s="109">
        <v>0</v>
      </c>
      <c r="E122" s="91">
        <f t="shared" si="1"/>
        <v>0</v>
      </c>
      <c r="F122" s="92">
        <f t="shared" si="2"/>
        <v>0</v>
      </c>
      <c r="G122" s="15">
        <v>6435.9</v>
      </c>
      <c r="I122" s="94"/>
    </row>
    <row r="123" spans="1:9" s="93" customFormat="1" ht="15" customHeight="1">
      <c r="A123" s="34" t="s">
        <v>144</v>
      </c>
      <c r="B123" s="96"/>
      <c r="C123" s="95"/>
      <c r="D123" s="109">
        <v>8469.99</v>
      </c>
      <c r="E123" s="91">
        <f t="shared" si="1"/>
        <v>1.32</v>
      </c>
      <c r="F123" s="92">
        <f t="shared" si="2"/>
        <v>0.11</v>
      </c>
      <c r="G123" s="15">
        <v>6435.9</v>
      </c>
      <c r="I123" s="94"/>
    </row>
    <row r="124" spans="1:9" s="93" customFormat="1" ht="15" customHeight="1">
      <c r="A124" s="34" t="s">
        <v>145</v>
      </c>
      <c r="B124" s="96"/>
      <c r="C124" s="95"/>
      <c r="D124" s="109">
        <v>1589.46</v>
      </c>
      <c r="E124" s="91">
        <f t="shared" si="1"/>
        <v>0.25</v>
      </c>
      <c r="F124" s="92">
        <f t="shared" si="2"/>
        <v>0.02</v>
      </c>
      <c r="G124" s="15">
        <v>6435.9</v>
      </c>
      <c r="I124" s="94"/>
    </row>
    <row r="125" spans="1:9" s="93" customFormat="1" ht="15" customHeight="1">
      <c r="A125" s="34" t="s">
        <v>146</v>
      </c>
      <c r="B125" s="96"/>
      <c r="C125" s="95"/>
      <c r="D125" s="109">
        <v>7174.73</v>
      </c>
      <c r="E125" s="91">
        <f t="shared" si="1"/>
        <v>1.01</v>
      </c>
      <c r="F125" s="92">
        <f t="shared" si="2"/>
        <v>0.08</v>
      </c>
      <c r="G125" s="15">
        <v>7132.3</v>
      </c>
      <c r="I125" s="94"/>
    </row>
    <row r="126" spans="1:9" s="93" customFormat="1" ht="15" customHeight="1">
      <c r="A126" s="34" t="s">
        <v>147</v>
      </c>
      <c r="B126" s="96"/>
      <c r="C126" s="95"/>
      <c r="D126" s="109">
        <v>4232.44</v>
      </c>
      <c r="E126" s="91">
        <f t="shared" si="1"/>
        <v>0.59</v>
      </c>
      <c r="F126" s="92">
        <f t="shared" si="2"/>
        <v>0.05</v>
      </c>
      <c r="G126" s="15">
        <v>7132.3</v>
      </c>
      <c r="I126" s="94"/>
    </row>
    <row r="127" spans="1:9" s="93" customFormat="1" ht="15" customHeight="1">
      <c r="A127" s="34" t="s">
        <v>148</v>
      </c>
      <c r="B127" s="96"/>
      <c r="C127" s="95"/>
      <c r="D127" s="109">
        <v>1587.03</v>
      </c>
      <c r="E127" s="91">
        <f t="shared" si="1"/>
        <v>0.22</v>
      </c>
      <c r="F127" s="92">
        <f t="shared" si="2"/>
        <v>0.02</v>
      </c>
      <c r="G127" s="15">
        <v>7132.3</v>
      </c>
      <c r="I127" s="94"/>
    </row>
    <row r="128" spans="1:9" s="93" customFormat="1" ht="25.5">
      <c r="A128" s="34" t="s">
        <v>149</v>
      </c>
      <c r="B128" s="96"/>
      <c r="C128" s="95"/>
      <c r="D128" s="109">
        <v>7714.48</v>
      </c>
      <c r="E128" s="91">
        <f t="shared" si="1"/>
        <v>1.2</v>
      </c>
      <c r="F128" s="92">
        <f aca="true" t="shared" si="3" ref="F128:F135">E128/12</f>
        <v>0.1</v>
      </c>
      <c r="G128" s="15">
        <v>6435.9</v>
      </c>
      <c r="I128" s="94"/>
    </row>
    <row r="129" spans="1:9" s="93" customFormat="1" ht="15" customHeight="1">
      <c r="A129" s="34" t="s">
        <v>150</v>
      </c>
      <c r="B129" s="96"/>
      <c r="C129" s="95"/>
      <c r="D129" s="109">
        <v>11596.09</v>
      </c>
      <c r="E129" s="91">
        <f t="shared" si="1"/>
        <v>1.8</v>
      </c>
      <c r="F129" s="92">
        <f t="shared" si="3"/>
        <v>0.15</v>
      </c>
      <c r="G129" s="15">
        <v>6435.9</v>
      </c>
      <c r="I129" s="94"/>
    </row>
    <row r="130" spans="1:9" s="93" customFormat="1" ht="15" customHeight="1">
      <c r="A130" s="34" t="s">
        <v>151</v>
      </c>
      <c r="B130" s="96"/>
      <c r="C130" s="95"/>
      <c r="D130" s="109">
        <v>9090.21</v>
      </c>
      <c r="E130" s="91">
        <f t="shared" si="1"/>
        <v>1.41</v>
      </c>
      <c r="F130" s="92">
        <f t="shared" si="3"/>
        <v>0.12</v>
      </c>
      <c r="G130" s="15">
        <v>6435.9</v>
      </c>
      <c r="I130" s="94"/>
    </row>
    <row r="131" spans="1:9" s="93" customFormat="1" ht="15" customHeight="1">
      <c r="A131" s="100" t="s">
        <v>152</v>
      </c>
      <c r="B131" s="101"/>
      <c r="C131" s="102"/>
      <c r="D131" s="109">
        <v>164938.24</v>
      </c>
      <c r="E131" s="91">
        <f t="shared" si="1"/>
        <v>25.63</v>
      </c>
      <c r="F131" s="92">
        <f t="shared" si="3"/>
        <v>2.14</v>
      </c>
      <c r="G131" s="15">
        <v>6435.9</v>
      </c>
      <c r="I131" s="94"/>
    </row>
    <row r="132" spans="1:9" s="93" customFormat="1" ht="15" customHeight="1">
      <c r="A132" s="100" t="s">
        <v>153</v>
      </c>
      <c r="B132" s="101"/>
      <c r="C132" s="102"/>
      <c r="D132" s="109">
        <v>16394.58</v>
      </c>
      <c r="E132" s="91">
        <f t="shared" si="1"/>
        <v>2.55</v>
      </c>
      <c r="F132" s="92">
        <f t="shared" si="3"/>
        <v>0.21</v>
      </c>
      <c r="G132" s="15">
        <v>6435.9</v>
      </c>
      <c r="I132" s="94"/>
    </row>
    <row r="133" spans="1:9" s="97" customFormat="1" ht="15">
      <c r="A133" s="105" t="s">
        <v>154</v>
      </c>
      <c r="B133" s="106"/>
      <c r="C133" s="106"/>
      <c r="D133" s="110">
        <v>95761.84</v>
      </c>
      <c r="E133" s="95">
        <f t="shared" si="1"/>
        <v>14.88</v>
      </c>
      <c r="F133" s="95">
        <f t="shared" si="3"/>
        <v>1.24</v>
      </c>
      <c r="G133" s="15">
        <v>6435.9</v>
      </c>
      <c r="I133" s="98"/>
    </row>
    <row r="134" spans="1:9" s="97" customFormat="1" ht="15">
      <c r="A134" s="107" t="s">
        <v>155</v>
      </c>
      <c r="B134" s="108"/>
      <c r="C134" s="108"/>
      <c r="D134" s="111">
        <v>46560.35</v>
      </c>
      <c r="E134" s="95">
        <f t="shared" si="1"/>
        <v>6.53</v>
      </c>
      <c r="F134" s="95">
        <f t="shared" si="3"/>
        <v>0.54</v>
      </c>
      <c r="G134" s="15">
        <v>7132.3</v>
      </c>
      <c r="I134" s="98"/>
    </row>
    <row r="135" spans="1:9" s="97" customFormat="1" ht="15">
      <c r="A135" s="107" t="s">
        <v>157</v>
      </c>
      <c r="B135" s="108"/>
      <c r="C135" s="108"/>
      <c r="D135" s="111">
        <v>650120</v>
      </c>
      <c r="E135" s="95">
        <f t="shared" si="1"/>
        <v>101.01</v>
      </c>
      <c r="F135" s="95">
        <f t="shared" si="3"/>
        <v>8.42</v>
      </c>
      <c r="G135" s="15">
        <v>6435.9</v>
      </c>
      <c r="I135" s="98"/>
    </row>
    <row r="136" spans="1:9" s="97" customFormat="1" ht="12.75">
      <c r="A136" s="99"/>
      <c r="I136" s="98"/>
    </row>
    <row r="137" spans="1:9" s="5" customFormat="1" ht="12.75">
      <c r="A137" s="30"/>
      <c r="I137" s="45"/>
    </row>
    <row r="138" spans="1:9" s="5" customFormat="1" ht="13.5" thickBot="1">
      <c r="A138" s="30"/>
      <c r="I138" s="45"/>
    </row>
    <row r="139" spans="1:9" s="37" customFormat="1" ht="15.75" thickBot="1">
      <c r="A139" s="35" t="s">
        <v>57</v>
      </c>
      <c r="B139" s="36"/>
      <c r="C139" s="36"/>
      <c r="D139" s="38">
        <f>D115+D117</f>
        <v>4012334.26</v>
      </c>
      <c r="E139" s="38"/>
      <c r="F139" s="38"/>
      <c r="I139" s="46"/>
    </row>
    <row r="140" spans="1:9" s="5" customFormat="1" ht="12.75">
      <c r="A140" s="30"/>
      <c r="I140" s="45"/>
    </row>
    <row r="141" spans="1:9" s="5" customFormat="1" ht="12.75">
      <c r="A141" s="30"/>
      <c r="I141" s="45"/>
    </row>
    <row r="142" spans="1:9" s="5" customFormat="1" ht="12.75">
      <c r="A142" s="30"/>
      <c r="I142" s="45"/>
    </row>
    <row r="143" spans="1:9" s="5" customFormat="1" ht="12.75">
      <c r="A143" s="30"/>
      <c r="I143" s="45"/>
    </row>
    <row r="144" spans="1:9" s="5" customFormat="1" ht="12.75">
      <c r="A144" s="30"/>
      <c r="I144" s="45"/>
    </row>
    <row r="145" spans="1:9" s="5" customFormat="1" ht="12.75">
      <c r="A145" s="30"/>
      <c r="I145" s="45"/>
    </row>
    <row r="146" spans="1:9" s="5" customFormat="1" ht="12.75">
      <c r="A146" s="30"/>
      <c r="I146" s="45"/>
    </row>
    <row r="147" spans="1:9" s="5" customFormat="1" ht="12.75">
      <c r="A147" s="30"/>
      <c r="I147" s="45"/>
    </row>
    <row r="148" spans="1:9" s="5" customFormat="1" ht="12.75">
      <c r="A148" s="30"/>
      <c r="I148" s="45"/>
    </row>
    <row r="149" spans="1:9" s="29" customFormat="1" ht="19.5">
      <c r="A149" s="31"/>
      <c r="B149" s="32"/>
      <c r="C149" s="6"/>
      <c r="D149" s="6"/>
      <c r="E149" s="6"/>
      <c r="F149" s="6"/>
      <c r="I149" s="44"/>
    </row>
    <row r="150" spans="1:9" s="5" customFormat="1" ht="14.25">
      <c r="A150" s="159" t="s">
        <v>26</v>
      </c>
      <c r="B150" s="159"/>
      <c r="C150" s="159"/>
      <c r="D150" s="159"/>
      <c r="I150" s="45"/>
    </row>
    <row r="151" s="5" customFormat="1" ht="12.75">
      <c r="I151" s="45"/>
    </row>
    <row r="152" spans="1:9" s="5" customFormat="1" ht="12.75">
      <c r="A152" s="30" t="s">
        <v>27</v>
      </c>
      <c r="I152" s="45"/>
    </row>
    <row r="153" s="5" customFormat="1" ht="12.75">
      <c r="I153" s="45"/>
    </row>
    <row r="154" s="5" customFormat="1" ht="12.75">
      <c r="I154" s="45"/>
    </row>
    <row r="155" s="5" customFormat="1" ht="12.75">
      <c r="I155" s="45"/>
    </row>
    <row r="156" s="5" customFormat="1" ht="12.75">
      <c r="I156" s="45"/>
    </row>
    <row r="157" s="5" customFormat="1" ht="12.75">
      <c r="I157" s="45"/>
    </row>
    <row r="158" s="5" customFormat="1" ht="12.75">
      <c r="I158" s="45"/>
    </row>
    <row r="159" s="5" customFormat="1" ht="12.75">
      <c r="I159" s="45"/>
    </row>
    <row r="160" s="5" customFormat="1" ht="12.75">
      <c r="I160" s="45"/>
    </row>
    <row r="161" s="5" customFormat="1" ht="12.75">
      <c r="I161" s="45"/>
    </row>
    <row r="162" s="5" customFormat="1" ht="12.75">
      <c r="I162" s="45"/>
    </row>
    <row r="163" s="5" customFormat="1" ht="12.75">
      <c r="I163" s="45"/>
    </row>
    <row r="164" s="5" customFormat="1" ht="12.75">
      <c r="I164" s="45"/>
    </row>
    <row r="165" s="5" customFormat="1" ht="12.75">
      <c r="I165" s="45"/>
    </row>
    <row r="166" s="5" customFormat="1" ht="12.75">
      <c r="I166" s="45"/>
    </row>
    <row r="167" s="5" customFormat="1" ht="12.75">
      <c r="I167" s="45"/>
    </row>
    <row r="168" s="5" customFormat="1" ht="12.75">
      <c r="I168" s="45"/>
    </row>
    <row r="169" s="5" customFormat="1" ht="12.75">
      <c r="I169" s="45"/>
    </row>
    <row r="170" s="5" customFormat="1" ht="12.75">
      <c r="I170" s="45"/>
    </row>
  </sheetData>
  <sheetProtection/>
  <mergeCells count="13">
    <mergeCell ref="A7:F7"/>
    <mergeCell ref="A8:F8"/>
    <mergeCell ref="A9:F9"/>
    <mergeCell ref="A10:F10"/>
    <mergeCell ref="A11:F11"/>
    <mergeCell ref="A14:F14"/>
    <mergeCell ref="A150:D150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0"/>
  <sheetViews>
    <sheetView zoomScale="90" zoomScaleNormal="90" zoomScalePageLayoutView="0" workbookViewId="0" topLeftCell="A1">
      <selection activeCell="F112" sqref="F112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customWidth="1"/>
    <col min="4" max="4" width="14.875" style="7" customWidth="1"/>
    <col min="5" max="5" width="13.875" style="7" customWidth="1"/>
    <col min="6" max="6" width="20.875" style="7" customWidth="1"/>
    <col min="7" max="7" width="15.375" style="7" customWidth="1"/>
    <col min="8" max="8" width="15.375" style="7" hidden="1" customWidth="1"/>
    <col min="9" max="9" width="15.375" style="39" hidden="1" customWidth="1"/>
    <col min="10" max="12" width="15.375" style="7" customWidth="1"/>
    <col min="13" max="16384" width="9.125" style="7" customWidth="1"/>
  </cols>
  <sheetData>
    <row r="1" spans="1:6" ht="16.5" customHeight="1">
      <c r="A1" s="160" t="s">
        <v>179</v>
      </c>
      <c r="B1" s="161"/>
      <c r="C1" s="161"/>
      <c r="D1" s="161"/>
      <c r="E1" s="161"/>
      <c r="F1" s="161"/>
    </row>
    <row r="2" spans="1:6" ht="24.75" customHeight="1">
      <c r="A2" s="50" t="s">
        <v>78</v>
      </c>
      <c r="B2" s="162"/>
      <c r="C2" s="162"/>
      <c r="D2" s="162"/>
      <c r="E2" s="161"/>
      <c r="F2" s="161"/>
    </row>
    <row r="3" spans="2:6" ht="14.25" customHeight="1">
      <c r="B3" s="162" t="s">
        <v>0</v>
      </c>
      <c r="C3" s="162"/>
      <c r="D3" s="162"/>
      <c r="E3" s="161"/>
      <c r="F3" s="161"/>
    </row>
    <row r="4" spans="2:6" ht="14.25" customHeight="1">
      <c r="B4" s="162" t="s">
        <v>180</v>
      </c>
      <c r="C4" s="162"/>
      <c r="D4" s="162"/>
      <c r="E4" s="161"/>
      <c r="F4" s="161"/>
    </row>
    <row r="5" spans="1:6" s="48" customFormat="1" ht="39.75" customHeight="1">
      <c r="A5" s="163" t="s">
        <v>61</v>
      </c>
      <c r="B5" s="164"/>
      <c r="C5" s="164"/>
      <c r="D5" s="164"/>
      <c r="E5" s="164"/>
      <c r="F5" s="164"/>
    </row>
    <row r="6" spans="1:6" s="48" customFormat="1" ht="33" customHeight="1">
      <c r="A6" s="165"/>
      <c r="B6" s="166"/>
      <c r="C6" s="166"/>
      <c r="D6" s="166"/>
      <c r="E6" s="166"/>
      <c r="F6" s="166"/>
    </row>
    <row r="7" spans="1:7" ht="35.25" customHeight="1">
      <c r="A7" s="167" t="s">
        <v>177</v>
      </c>
      <c r="B7" s="167"/>
      <c r="C7" s="167"/>
      <c r="D7" s="167"/>
      <c r="E7" s="167"/>
      <c r="F7" s="167"/>
      <c r="G7" s="1"/>
    </row>
    <row r="8" spans="1:9" s="9" customFormat="1" ht="22.5" customHeight="1">
      <c r="A8" s="168" t="s">
        <v>1</v>
      </c>
      <c r="B8" s="168"/>
      <c r="C8" s="168"/>
      <c r="D8" s="168"/>
      <c r="E8" s="169"/>
      <c r="F8" s="169"/>
      <c r="I8" s="40"/>
    </row>
    <row r="9" spans="1:6" s="10" customFormat="1" ht="18.75" customHeight="1">
      <c r="A9" s="168" t="s">
        <v>79</v>
      </c>
      <c r="B9" s="168"/>
      <c r="C9" s="168"/>
      <c r="D9" s="168"/>
      <c r="E9" s="169"/>
      <c r="F9" s="169"/>
    </row>
    <row r="10" spans="1:6" s="11" customFormat="1" ht="17.25" customHeight="1">
      <c r="A10" s="151" t="s">
        <v>28</v>
      </c>
      <c r="B10" s="151"/>
      <c r="C10" s="151"/>
      <c r="D10" s="151"/>
      <c r="E10" s="152"/>
      <c r="F10" s="152"/>
    </row>
    <row r="11" spans="1:6" s="10" customFormat="1" ht="30" customHeight="1" thickBot="1">
      <c r="A11" s="153" t="s">
        <v>56</v>
      </c>
      <c r="B11" s="153"/>
      <c r="C11" s="153"/>
      <c r="D11" s="153"/>
      <c r="E11" s="154"/>
      <c r="F11" s="154"/>
    </row>
    <row r="12" spans="1:9" s="15" customFormat="1" ht="139.5" customHeight="1" thickBot="1">
      <c r="A12" s="12" t="s">
        <v>2</v>
      </c>
      <c r="B12" s="13" t="s">
        <v>3</v>
      </c>
      <c r="C12" s="14" t="s">
        <v>156</v>
      </c>
      <c r="D12" s="14" t="s">
        <v>31</v>
      </c>
      <c r="E12" s="14" t="s">
        <v>4</v>
      </c>
      <c r="F12" s="2" t="s">
        <v>5</v>
      </c>
      <c r="I12" s="41"/>
    </row>
    <row r="13" spans="1:9" s="21" customFormat="1" ht="12.75">
      <c r="A13" s="16">
        <v>1</v>
      </c>
      <c r="B13" s="17">
        <v>2</v>
      </c>
      <c r="C13" s="17">
        <v>3</v>
      </c>
      <c r="D13" s="18">
        <v>4</v>
      </c>
      <c r="E13" s="19">
        <v>5</v>
      </c>
      <c r="F13" s="20">
        <v>6</v>
      </c>
      <c r="I13" s="42"/>
    </row>
    <row r="14" spans="1:9" s="21" customFormat="1" ht="49.5" customHeight="1">
      <c r="A14" s="155" t="s">
        <v>6</v>
      </c>
      <c r="B14" s="156"/>
      <c r="C14" s="156"/>
      <c r="D14" s="156"/>
      <c r="E14" s="157"/>
      <c r="F14" s="158"/>
      <c r="I14" s="42"/>
    </row>
    <row r="15" spans="1:9" s="15" customFormat="1" ht="15">
      <c r="A15" s="112" t="s">
        <v>73</v>
      </c>
      <c r="B15" s="113" t="s">
        <v>7</v>
      </c>
      <c r="C15" s="60"/>
      <c r="D15" s="148">
        <f>E15*G15</f>
        <v>277303.82</v>
      </c>
      <c r="E15" s="60">
        <f>F15*12</f>
        <v>38.88</v>
      </c>
      <c r="F15" s="60">
        <f>F25+F27</f>
        <v>3.24</v>
      </c>
      <c r="G15" s="15">
        <v>7132.3</v>
      </c>
      <c r="H15" s="15">
        <v>1.07</v>
      </c>
      <c r="I15" s="41">
        <v>2.24</v>
      </c>
    </row>
    <row r="16" spans="1:9" s="15" customFormat="1" ht="25.5" customHeight="1">
      <c r="A16" s="79" t="s">
        <v>80</v>
      </c>
      <c r="B16" s="115" t="s">
        <v>58</v>
      </c>
      <c r="C16" s="60"/>
      <c r="D16" s="114"/>
      <c r="E16" s="60"/>
      <c r="F16" s="60"/>
      <c r="I16" s="41"/>
    </row>
    <row r="17" spans="1:9" s="15" customFormat="1" ht="15">
      <c r="A17" s="79" t="s">
        <v>59</v>
      </c>
      <c r="B17" s="115" t="s">
        <v>58</v>
      </c>
      <c r="C17" s="60"/>
      <c r="D17" s="114"/>
      <c r="E17" s="60"/>
      <c r="F17" s="60"/>
      <c r="I17" s="41"/>
    </row>
    <row r="18" spans="1:9" s="15" customFormat="1" ht="102">
      <c r="A18" s="79" t="s">
        <v>81</v>
      </c>
      <c r="B18" s="115" t="s">
        <v>19</v>
      </c>
      <c r="C18" s="60"/>
      <c r="D18" s="114"/>
      <c r="E18" s="60"/>
      <c r="F18" s="60"/>
      <c r="I18" s="41"/>
    </row>
    <row r="19" spans="1:9" s="15" customFormat="1" ht="15">
      <c r="A19" s="79" t="s">
        <v>82</v>
      </c>
      <c r="B19" s="115" t="s">
        <v>58</v>
      </c>
      <c r="C19" s="60"/>
      <c r="D19" s="114"/>
      <c r="E19" s="60"/>
      <c r="F19" s="60"/>
      <c r="I19" s="41"/>
    </row>
    <row r="20" spans="1:9" s="15" customFormat="1" ht="15">
      <c r="A20" s="79" t="s">
        <v>83</v>
      </c>
      <c r="B20" s="115" t="s">
        <v>58</v>
      </c>
      <c r="C20" s="60"/>
      <c r="D20" s="114"/>
      <c r="E20" s="60"/>
      <c r="F20" s="60"/>
      <c r="I20" s="41"/>
    </row>
    <row r="21" spans="1:9" s="15" customFormat="1" ht="25.5">
      <c r="A21" s="79" t="s">
        <v>84</v>
      </c>
      <c r="B21" s="115" t="s">
        <v>10</v>
      </c>
      <c r="C21" s="60"/>
      <c r="D21" s="114"/>
      <c r="E21" s="60"/>
      <c r="F21" s="60"/>
      <c r="I21" s="41"/>
    </row>
    <row r="22" spans="1:9" s="15" customFormat="1" ht="15">
      <c r="A22" s="79" t="s">
        <v>85</v>
      </c>
      <c r="B22" s="115" t="s">
        <v>12</v>
      </c>
      <c r="C22" s="60"/>
      <c r="D22" s="114"/>
      <c r="E22" s="60"/>
      <c r="F22" s="60"/>
      <c r="I22" s="41"/>
    </row>
    <row r="23" spans="1:9" s="15" customFormat="1" ht="15">
      <c r="A23" s="79" t="s">
        <v>86</v>
      </c>
      <c r="B23" s="115" t="s">
        <v>58</v>
      </c>
      <c r="C23" s="60"/>
      <c r="D23" s="114"/>
      <c r="E23" s="60"/>
      <c r="F23" s="60"/>
      <c r="I23" s="41"/>
    </row>
    <row r="24" spans="1:9" s="15" customFormat="1" ht="15">
      <c r="A24" s="79" t="s">
        <v>87</v>
      </c>
      <c r="B24" s="115" t="s">
        <v>14</v>
      </c>
      <c r="C24" s="60"/>
      <c r="D24" s="114"/>
      <c r="E24" s="60"/>
      <c r="F24" s="60"/>
      <c r="I24" s="41"/>
    </row>
    <row r="25" spans="1:9" s="15" customFormat="1" ht="20.25" customHeight="1">
      <c r="A25" s="112" t="s">
        <v>30</v>
      </c>
      <c r="B25" s="116"/>
      <c r="C25" s="60"/>
      <c r="D25" s="114"/>
      <c r="E25" s="60"/>
      <c r="F25" s="60">
        <v>3.24</v>
      </c>
      <c r="I25" s="41"/>
    </row>
    <row r="26" spans="1:9" s="15" customFormat="1" ht="20.25" customHeight="1">
      <c r="A26" s="117" t="s">
        <v>70</v>
      </c>
      <c r="B26" s="116" t="s">
        <v>58</v>
      </c>
      <c r="C26" s="60"/>
      <c r="D26" s="114"/>
      <c r="E26" s="60"/>
      <c r="F26" s="51">
        <v>0</v>
      </c>
      <c r="I26" s="41"/>
    </row>
    <row r="27" spans="1:9" s="15" customFormat="1" ht="20.25" customHeight="1">
      <c r="A27" s="112" t="s">
        <v>30</v>
      </c>
      <c r="B27" s="116"/>
      <c r="C27" s="60"/>
      <c r="D27" s="114"/>
      <c r="E27" s="60"/>
      <c r="F27" s="60">
        <f>F26</f>
        <v>0</v>
      </c>
      <c r="I27" s="41"/>
    </row>
    <row r="28" spans="1:9" s="15" customFormat="1" ht="30">
      <c r="A28" s="112" t="s">
        <v>8</v>
      </c>
      <c r="B28" s="118" t="s">
        <v>9</v>
      </c>
      <c r="C28" s="60"/>
      <c r="D28" s="148">
        <f>E28*G28</f>
        <v>136698.52</v>
      </c>
      <c r="E28" s="60">
        <f>F28*12</f>
        <v>21.24</v>
      </c>
      <c r="F28" s="60">
        <v>1.77</v>
      </c>
      <c r="G28" s="15">
        <v>6435.9</v>
      </c>
      <c r="H28" s="15">
        <v>1.07</v>
      </c>
      <c r="I28" s="41">
        <v>1.27</v>
      </c>
    </row>
    <row r="29" spans="1:9" s="15" customFormat="1" ht="15">
      <c r="A29" s="79" t="s">
        <v>88</v>
      </c>
      <c r="B29" s="115" t="s">
        <v>9</v>
      </c>
      <c r="C29" s="60"/>
      <c r="D29" s="114"/>
      <c r="E29" s="60"/>
      <c r="F29" s="53"/>
      <c r="I29" s="41"/>
    </row>
    <row r="30" spans="1:9" s="15" customFormat="1" ht="15">
      <c r="A30" s="79" t="s">
        <v>89</v>
      </c>
      <c r="B30" s="115" t="s">
        <v>90</v>
      </c>
      <c r="C30" s="60"/>
      <c r="D30" s="114"/>
      <c r="E30" s="60"/>
      <c r="F30" s="53"/>
      <c r="I30" s="41"/>
    </row>
    <row r="31" spans="1:9" s="15" customFormat="1" ht="15">
      <c r="A31" s="79" t="s">
        <v>91</v>
      </c>
      <c r="B31" s="115" t="s">
        <v>92</v>
      </c>
      <c r="C31" s="60"/>
      <c r="D31" s="114"/>
      <c r="E31" s="60"/>
      <c r="F31" s="53"/>
      <c r="I31" s="41"/>
    </row>
    <row r="32" spans="1:9" s="15" customFormat="1" ht="15">
      <c r="A32" s="79" t="s">
        <v>53</v>
      </c>
      <c r="B32" s="115" t="s">
        <v>9</v>
      </c>
      <c r="C32" s="60"/>
      <c r="D32" s="114"/>
      <c r="E32" s="60"/>
      <c r="F32" s="53"/>
      <c r="I32" s="41"/>
    </row>
    <row r="33" spans="1:9" s="15" customFormat="1" ht="25.5">
      <c r="A33" s="79" t="s">
        <v>54</v>
      </c>
      <c r="B33" s="115" t="s">
        <v>10</v>
      </c>
      <c r="C33" s="60"/>
      <c r="D33" s="114"/>
      <c r="E33" s="60"/>
      <c r="F33" s="53"/>
      <c r="I33" s="41"/>
    </row>
    <row r="34" spans="1:9" s="15" customFormat="1" ht="15">
      <c r="A34" s="79" t="s">
        <v>93</v>
      </c>
      <c r="B34" s="115" t="s">
        <v>9</v>
      </c>
      <c r="C34" s="60"/>
      <c r="D34" s="114"/>
      <c r="E34" s="60"/>
      <c r="F34" s="53"/>
      <c r="I34" s="41"/>
    </row>
    <row r="35" spans="1:9" s="15" customFormat="1" ht="15">
      <c r="A35" s="79" t="s">
        <v>60</v>
      </c>
      <c r="B35" s="115" t="s">
        <v>9</v>
      </c>
      <c r="C35" s="60"/>
      <c r="D35" s="114"/>
      <c r="E35" s="60"/>
      <c r="F35" s="53"/>
      <c r="I35" s="41"/>
    </row>
    <row r="36" spans="1:9" s="15" customFormat="1" ht="25.5">
      <c r="A36" s="79" t="s">
        <v>94</v>
      </c>
      <c r="B36" s="115" t="s">
        <v>55</v>
      </c>
      <c r="C36" s="60"/>
      <c r="D36" s="114"/>
      <c r="E36" s="60"/>
      <c r="F36" s="53"/>
      <c r="I36" s="41"/>
    </row>
    <row r="37" spans="1:9" s="15" customFormat="1" ht="25.5">
      <c r="A37" s="79" t="s">
        <v>95</v>
      </c>
      <c r="B37" s="115" t="s">
        <v>10</v>
      </c>
      <c r="C37" s="60"/>
      <c r="D37" s="114"/>
      <c r="E37" s="60"/>
      <c r="F37" s="53"/>
      <c r="I37" s="41"/>
    </row>
    <row r="38" spans="1:9" s="15" customFormat="1" ht="25.5">
      <c r="A38" s="79" t="s">
        <v>96</v>
      </c>
      <c r="B38" s="115" t="s">
        <v>9</v>
      </c>
      <c r="C38" s="60"/>
      <c r="D38" s="114"/>
      <c r="E38" s="60"/>
      <c r="F38" s="53"/>
      <c r="I38" s="41"/>
    </row>
    <row r="39" spans="1:9" s="25" customFormat="1" ht="20.25" customHeight="1">
      <c r="A39" s="112" t="s">
        <v>11</v>
      </c>
      <c r="B39" s="118" t="s">
        <v>12</v>
      </c>
      <c r="C39" s="60"/>
      <c r="D39" s="148">
        <f>E39*G39</f>
        <v>71037.71</v>
      </c>
      <c r="E39" s="60">
        <f>F39*12</f>
        <v>9.96</v>
      </c>
      <c r="F39" s="60">
        <v>0.83</v>
      </c>
      <c r="G39" s="15">
        <v>7132.3</v>
      </c>
      <c r="H39" s="15">
        <v>1.07</v>
      </c>
      <c r="I39" s="41">
        <v>0.6</v>
      </c>
    </row>
    <row r="40" spans="1:9" s="15" customFormat="1" ht="18.75" customHeight="1">
      <c r="A40" s="119" t="s">
        <v>97</v>
      </c>
      <c r="B40" s="113" t="s">
        <v>13</v>
      </c>
      <c r="C40" s="60"/>
      <c r="D40" s="148">
        <f>E40*G40</f>
        <v>231086.52</v>
      </c>
      <c r="E40" s="60">
        <f>F40*12</f>
        <v>32.4</v>
      </c>
      <c r="F40" s="60">
        <v>2.7</v>
      </c>
      <c r="G40" s="15">
        <v>7132.3</v>
      </c>
      <c r="H40" s="15">
        <v>1.07</v>
      </c>
      <c r="I40" s="41">
        <v>1.94</v>
      </c>
    </row>
    <row r="41" spans="1:9" s="15" customFormat="1" ht="18" customHeight="1">
      <c r="A41" s="119" t="s">
        <v>98</v>
      </c>
      <c r="B41" s="113" t="s">
        <v>9</v>
      </c>
      <c r="C41" s="60"/>
      <c r="D41" s="148">
        <f>E41*G41</f>
        <v>134381.59</v>
      </c>
      <c r="E41" s="60">
        <f>F41*12</f>
        <v>20.88</v>
      </c>
      <c r="F41" s="60">
        <v>1.74</v>
      </c>
      <c r="G41" s="15">
        <v>6435.9</v>
      </c>
      <c r="H41" s="15">
        <v>1.07</v>
      </c>
      <c r="I41" s="41">
        <v>1.25</v>
      </c>
    </row>
    <row r="42" spans="1:9" s="15" customFormat="1" ht="47.25" customHeight="1">
      <c r="A42" s="71" t="s">
        <v>99</v>
      </c>
      <c r="B42" s="72" t="s">
        <v>14</v>
      </c>
      <c r="C42" s="23" t="s">
        <v>160</v>
      </c>
      <c r="D42" s="148">
        <f>3407.5*3*1.105*1.1</f>
        <v>12425.45</v>
      </c>
      <c r="E42" s="60">
        <f>D42/G42</f>
        <v>1.93</v>
      </c>
      <c r="F42" s="60">
        <f>E42/12</f>
        <v>0.16</v>
      </c>
      <c r="G42" s="15">
        <v>6435.9</v>
      </c>
      <c r="I42" s="41"/>
    </row>
    <row r="43" spans="1:9" s="15" customFormat="1" ht="15">
      <c r="A43" s="119" t="s">
        <v>100</v>
      </c>
      <c r="B43" s="113" t="s">
        <v>9</v>
      </c>
      <c r="C43" s="60"/>
      <c r="D43" s="148">
        <f>E43*G43</f>
        <v>155233.91</v>
      </c>
      <c r="E43" s="60">
        <f>12*F43</f>
        <v>24.12</v>
      </c>
      <c r="F43" s="60">
        <v>2.01</v>
      </c>
      <c r="G43" s="15">
        <v>6435.9</v>
      </c>
      <c r="H43" s="15">
        <v>1.07</v>
      </c>
      <c r="I43" s="41">
        <v>1.46</v>
      </c>
    </row>
    <row r="44" spans="1:9" s="15" customFormat="1" ht="15">
      <c r="A44" s="79" t="s">
        <v>101</v>
      </c>
      <c r="B44" s="115" t="s">
        <v>19</v>
      </c>
      <c r="C44" s="60"/>
      <c r="D44" s="114"/>
      <c r="E44" s="60"/>
      <c r="F44" s="60"/>
      <c r="I44" s="41"/>
    </row>
    <row r="45" spans="1:9" s="15" customFormat="1" ht="15">
      <c r="A45" s="79" t="s">
        <v>102</v>
      </c>
      <c r="B45" s="115" t="s">
        <v>14</v>
      </c>
      <c r="C45" s="60"/>
      <c r="D45" s="114"/>
      <c r="E45" s="60"/>
      <c r="F45" s="60"/>
      <c r="I45" s="41"/>
    </row>
    <row r="46" spans="1:9" s="15" customFormat="1" ht="15">
      <c r="A46" s="79" t="s">
        <v>103</v>
      </c>
      <c r="B46" s="115" t="s">
        <v>104</v>
      </c>
      <c r="C46" s="60"/>
      <c r="D46" s="114"/>
      <c r="E46" s="60"/>
      <c r="F46" s="60"/>
      <c r="I46" s="41"/>
    </row>
    <row r="47" spans="1:9" s="15" customFormat="1" ht="15">
      <c r="A47" s="79" t="s">
        <v>105</v>
      </c>
      <c r="B47" s="115" t="s">
        <v>106</v>
      </c>
      <c r="C47" s="60"/>
      <c r="D47" s="114"/>
      <c r="E47" s="60"/>
      <c r="F47" s="60"/>
      <c r="I47" s="41"/>
    </row>
    <row r="48" spans="1:9" s="15" customFormat="1" ht="15">
      <c r="A48" s="79" t="s">
        <v>107</v>
      </c>
      <c r="B48" s="115" t="s">
        <v>104</v>
      </c>
      <c r="C48" s="60"/>
      <c r="D48" s="114"/>
      <c r="E48" s="60"/>
      <c r="F48" s="60"/>
      <c r="I48" s="41"/>
    </row>
    <row r="49" spans="1:9" s="15" customFormat="1" ht="28.5">
      <c r="A49" s="119" t="s">
        <v>108</v>
      </c>
      <c r="B49" s="120" t="s">
        <v>29</v>
      </c>
      <c r="C49" s="60"/>
      <c r="D49" s="148">
        <f>E49*G49</f>
        <v>332092.44</v>
      </c>
      <c r="E49" s="60">
        <f>F49*12</f>
        <v>51.6</v>
      </c>
      <c r="F49" s="60">
        <v>4.3</v>
      </c>
      <c r="G49" s="15">
        <v>6435.9</v>
      </c>
      <c r="H49" s="15">
        <v>1.07</v>
      </c>
      <c r="I49" s="41">
        <v>3.1</v>
      </c>
    </row>
    <row r="50" spans="1:9" s="15" customFormat="1" ht="25.5">
      <c r="A50" s="81" t="s">
        <v>109</v>
      </c>
      <c r="B50" s="121" t="s">
        <v>29</v>
      </c>
      <c r="C50" s="60"/>
      <c r="D50" s="114"/>
      <c r="E50" s="60"/>
      <c r="F50" s="60"/>
      <c r="I50" s="41"/>
    </row>
    <row r="51" spans="1:9" s="15" customFormat="1" ht="15">
      <c r="A51" s="77" t="s">
        <v>110</v>
      </c>
      <c r="B51" s="80" t="s">
        <v>111</v>
      </c>
      <c r="C51" s="23"/>
      <c r="D51" s="52"/>
      <c r="E51" s="53"/>
      <c r="F51" s="53"/>
      <c r="I51" s="41"/>
    </row>
    <row r="52" spans="1:9" s="15" customFormat="1" ht="15">
      <c r="A52" s="77" t="s">
        <v>112</v>
      </c>
      <c r="B52" s="80" t="s">
        <v>58</v>
      </c>
      <c r="C52" s="23"/>
      <c r="D52" s="52"/>
      <c r="E52" s="53"/>
      <c r="F52" s="53"/>
      <c r="I52" s="41"/>
    </row>
    <row r="53" spans="1:9" s="15" customFormat="1" ht="25.5">
      <c r="A53" s="77" t="s">
        <v>113</v>
      </c>
      <c r="B53" s="80" t="s">
        <v>14</v>
      </c>
      <c r="C53" s="23"/>
      <c r="D53" s="52"/>
      <c r="E53" s="53"/>
      <c r="F53" s="53"/>
      <c r="I53" s="41"/>
    </row>
    <row r="54" spans="1:9" s="15" customFormat="1" ht="15">
      <c r="A54" s="77" t="s">
        <v>114</v>
      </c>
      <c r="B54" s="80" t="s">
        <v>14</v>
      </c>
      <c r="C54" s="23"/>
      <c r="D54" s="147">
        <v>3000</v>
      </c>
      <c r="E54" s="53"/>
      <c r="F54" s="53"/>
      <c r="G54" s="15">
        <v>6435.9</v>
      </c>
      <c r="I54" s="41"/>
    </row>
    <row r="55" spans="1:9" s="15" customFormat="1" ht="30">
      <c r="A55" s="119" t="s">
        <v>158</v>
      </c>
      <c r="B55" s="120" t="s">
        <v>50</v>
      </c>
      <c r="C55" s="122" t="s">
        <v>159</v>
      </c>
      <c r="D55" s="149">
        <v>0</v>
      </c>
      <c r="E55" s="60">
        <f>D55/G55</f>
        <v>0</v>
      </c>
      <c r="F55" s="60">
        <f>E55/12</f>
        <v>0</v>
      </c>
      <c r="G55" s="15">
        <v>6435.9</v>
      </c>
      <c r="I55" s="41"/>
    </row>
    <row r="56" spans="1:9" s="21" customFormat="1" ht="30">
      <c r="A56" s="119" t="s">
        <v>115</v>
      </c>
      <c r="B56" s="113" t="s">
        <v>7</v>
      </c>
      <c r="C56" s="123" t="s">
        <v>162</v>
      </c>
      <c r="D56" s="148">
        <v>2246.78</v>
      </c>
      <c r="E56" s="60">
        <f>D56/G56</f>
        <v>0.32</v>
      </c>
      <c r="F56" s="60">
        <f>E56/12</f>
        <v>0.03</v>
      </c>
      <c r="G56" s="15">
        <v>7132.3</v>
      </c>
      <c r="H56" s="15">
        <v>1.07</v>
      </c>
      <c r="I56" s="41">
        <v>0.02</v>
      </c>
    </row>
    <row r="57" spans="1:9" s="21" customFormat="1" ht="45">
      <c r="A57" s="119" t="s">
        <v>161</v>
      </c>
      <c r="B57" s="113" t="s">
        <v>7</v>
      </c>
      <c r="C57" s="123" t="s">
        <v>162</v>
      </c>
      <c r="D57" s="148">
        <v>16975.47</v>
      </c>
      <c r="E57" s="60">
        <f>D57/G57</f>
        <v>2.38</v>
      </c>
      <c r="F57" s="60">
        <f>E57/12</f>
        <v>0.2</v>
      </c>
      <c r="G57" s="15">
        <v>7132.3</v>
      </c>
      <c r="H57" s="15">
        <v>1.07</v>
      </c>
      <c r="I57" s="41">
        <v>0.02</v>
      </c>
    </row>
    <row r="58" spans="1:9" s="21" customFormat="1" ht="30">
      <c r="A58" s="119" t="s">
        <v>40</v>
      </c>
      <c r="B58" s="113" t="s">
        <v>50</v>
      </c>
      <c r="C58" s="123" t="s">
        <v>162</v>
      </c>
      <c r="D58" s="148">
        <v>4017.51</v>
      </c>
      <c r="E58" s="60">
        <f>D58/G58</f>
        <v>0.56</v>
      </c>
      <c r="F58" s="60">
        <f>E58/12</f>
        <v>0.05</v>
      </c>
      <c r="G58" s="15">
        <v>7132.3</v>
      </c>
      <c r="H58" s="15">
        <v>1.07</v>
      </c>
      <c r="I58" s="41">
        <v>0</v>
      </c>
    </row>
    <row r="59" spans="1:9" s="21" customFormat="1" ht="30">
      <c r="A59" s="119" t="s">
        <v>20</v>
      </c>
      <c r="B59" s="113"/>
      <c r="C59" s="123"/>
      <c r="D59" s="148">
        <f>E59*G59</f>
        <v>15446.16</v>
      </c>
      <c r="E59" s="60">
        <f>F59*12</f>
        <v>2.4</v>
      </c>
      <c r="F59" s="60">
        <v>0.2</v>
      </c>
      <c r="G59" s="15">
        <v>6435.9</v>
      </c>
      <c r="H59" s="15">
        <v>1.07</v>
      </c>
      <c r="I59" s="41">
        <v>0.14</v>
      </c>
    </row>
    <row r="60" spans="1:9" s="21" customFormat="1" ht="25.5">
      <c r="A60" s="81" t="s">
        <v>116</v>
      </c>
      <c r="B60" s="124" t="s">
        <v>62</v>
      </c>
      <c r="C60" s="123"/>
      <c r="D60" s="114"/>
      <c r="E60" s="60"/>
      <c r="F60" s="60"/>
      <c r="G60" s="15"/>
      <c r="H60" s="15"/>
      <c r="I60" s="41"/>
    </row>
    <row r="61" spans="1:9" s="21" customFormat="1" ht="15">
      <c r="A61" s="81" t="s">
        <v>117</v>
      </c>
      <c r="B61" s="124" t="s">
        <v>62</v>
      </c>
      <c r="C61" s="123"/>
      <c r="D61" s="114"/>
      <c r="E61" s="60"/>
      <c r="F61" s="60"/>
      <c r="G61" s="15"/>
      <c r="H61" s="15"/>
      <c r="I61" s="41"/>
    </row>
    <row r="62" spans="1:9" s="21" customFormat="1" ht="15">
      <c r="A62" s="81" t="s">
        <v>118</v>
      </c>
      <c r="B62" s="124" t="s">
        <v>58</v>
      </c>
      <c r="C62" s="123"/>
      <c r="D62" s="114"/>
      <c r="E62" s="60"/>
      <c r="F62" s="60"/>
      <c r="G62" s="15"/>
      <c r="H62" s="15"/>
      <c r="I62" s="41"/>
    </row>
    <row r="63" spans="1:9" s="21" customFormat="1" ht="15">
      <c r="A63" s="81" t="s">
        <v>119</v>
      </c>
      <c r="B63" s="124" t="s">
        <v>62</v>
      </c>
      <c r="C63" s="123"/>
      <c r="D63" s="114"/>
      <c r="E63" s="60"/>
      <c r="F63" s="60"/>
      <c r="G63" s="15"/>
      <c r="H63" s="15"/>
      <c r="I63" s="41"/>
    </row>
    <row r="64" spans="1:9" s="21" customFormat="1" ht="25.5">
      <c r="A64" s="81" t="s">
        <v>120</v>
      </c>
      <c r="B64" s="124" t="s">
        <v>62</v>
      </c>
      <c r="C64" s="123"/>
      <c r="D64" s="114"/>
      <c r="E64" s="60"/>
      <c r="F64" s="60"/>
      <c r="G64" s="15"/>
      <c r="H64" s="15"/>
      <c r="I64" s="41"/>
    </row>
    <row r="65" spans="1:9" s="21" customFormat="1" ht="15">
      <c r="A65" s="81" t="s">
        <v>121</v>
      </c>
      <c r="B65" s="124" t="s">
        <v>62</v>
      </c>
      <c r="C65" s="123"/>
      <c r="D65" s="114"/>
      <c r="E65" s="60"/>
      <c r="F65" s="60"/>
      <c r="G65" s="15"/>
      <c r="H65" s="15"/>
      <c r="I65" s="41"/>
    </row>
    <row r="66" spans="1:9" s="21" customFormat="1" ht="25.5">
      <c r="A66" s="81" t="s">
        <v>122</v>
      </c>
      <c r="B66" s="124" t="s">
        <v>62</v>
      </c>
      <c r="C66" s="123"/>
      <c r="D66" s="114"/>
      <c r="E66" s="60"/>
      <c r="F66" s="60"/>
      <c r="G66" s="15"/>
      <c r="H66" s="15"/>
      <c r="I66" s="41"/>
    </row>
    <row r="67" spans="1:9" s="21" customFormat="1" ht="15">
      <c r="A67" s="81" t="s">
        <v>123</v>
      </c>
      <c r="B67" s="124" t="s">
        <v>62</v>
      </c>
      <c r="C67" s="123"/>
      <c r="D67" s="114"/>
      <c r="E67" s="60"/>
      <c r="F67" s="60"/>
      <c r="G67" s="15"/>
      <c r="H67" s="15"/>
      <c r="I67" s="41"/>
    </row>
    <row r="68" spans="1:9" s="21" customFormat="1" ht="17.25" customHeight="1">
      <c r="A68" s="81" t="s">
        <v>124</v>
      </c>
      <c r="B68" s="124" t="s">
        <v>62</v>
      </c>
      <c r="C68" s="123"/>
      <c r="D68" s="114"/>
      <c r="E68" s="60"/>
      <c r="F68" s="60"/>
      <c r="G68" s="15"/>
      <c r="H68" s="15"/>
      <c r="I68" s="41"/>
    </row>
    <row r="69" spans="1:9" s="15" customFormat="1" ht="18.75" customHeight="1">
      <c r="A69" s="119" t="s">
        <v>22</v>
      </c>
      <c r="B69" s="113" t="s">
        <v>23</v>
      </c>
      <c r="C69" s="123"/>
      <c r="D69" s="148">
        <f>E69*G69</f>
        <v>5991.13</v>
      </c>
      <c r="E69" s="60">
        <f>F69*12</f>
        <v>0.84</v>
      </c>
      <c r="F69" s="60">
        <v>0.07</v>
      </c>
      <c r="G69" s="15">
        <v>7132.3</v>
      </c>
      <c r="H69" s="15">
        <v>1.07</v>
      </c>
      <c r="I69" s="41">
        <v>0.03</v>
      </c>
    </row>
    <row r="70" spans="1:9" s="15" customFormat="1" ht="17.25" customHeight="1">
      <c r="A70" s="119" t="s">
        <v>24</v>
      </c>
      <c r="B70" s="125" t="s">
        <v>25</v>
      </c>
      <c r="C70" s="126"/>
      <c r="D70" s="148">
        <v>3765.85</v>
      </c>
      <c r="E70" s="60">
        <f>D70/G70</f>
        <v>0.53</v>
      </c>
      <c r="F70" s="60">
        <f>E70/12</f>
        <v>0.04</v>
      </c>
      <c r="G70" s="15">
        <v>7132.3</v>
      </c>
      <c r="H70" s="15">
        <v>1.07</v>
      </c>
      <c r="I70" s="41">
        <v>0.02</v>
      </c>
    </row>
    <row r="71" spans="1:9" s="25" customFormat="1" ht="30">
      <c r="A71" s="119" t="s">
        <v>21</v>
      </c>
      <c r="B71" s="113"/>
      <c r="C71" s="123">
        <v>0</v>
      </c>
      <c r="D71" s="114">
        <v>0</v>
      </c>
      <c r="E71" s="60">
        <f>D71/G71</f>
        <v>0</v>
      </c>
      <c r="F71" s="60">
        <f>E71/12</f>
        <v>0</v>
      </c>
      <c r="G71" s="15">
        <v>7132.3</v>
      </c>
      <c r="H71" s="15">
        <v>1.07</v>
      </c>
      <c r="I71" s="41">
        <v>0.03</v>
      </c>
    </row>
    <row r="72" spans="1:9" s="25" customFormat="1" ht="15">
      <c r="A72" s="119" t="s">
        <v>32</v>
      </c>
      <c r="B72" s="113"/>
      <c r="C72" s="53"/>
      <c r="D72" s="150">
        <f>D73+D74+D75+D76+D77+D78+D79+D80+D81+D82+D83+D84+D85+D86</f>
        <v>23019.73</v>
      </c>
      <c r="E72" s="53">
        <f>SUM(E73:E86)</f>
        <v>0</v>
      </c>
      <c r="F72" s="53">
        <f>SUM(F73:F86)</f>
        <v>0</v>
      </c>
      <c r="G72" s="15">
        <v>6435.9</v>
      </c>
      <c r="H72" s="15">
        <v>1.07</v>
      </c>
      <c r="I72" s="41">
        <v>0.29</v>
      </c>
    </row>
    <row r="73" spans="1:9" s="21" customFormat="1" ht="15">
      <c r="A73" s="63" t="s">
        <v>164</v>
      </c>
      <c r="B73" s="130" t="s">
        <v>14</v>
      </c>
      <c r="C73" s="57"/>
      <c r="D73" s="127">
        <v>238.84</v>
      </c>
      <c r="E73" s="57"/>
      <c r="F73" s="57"/>
      <c r="G73" s="15">
        <v>6435.9</v>
      </c>
      <c r="H73" s="15">
        <v>1.07</v>
      </c>
      <c r="I73" s="41">
        <v>0.01</v>
      </c>
    </row>
    <row r="74" spans="1:9" s="21" customFormat="1" ht="15">
      <c r="A74" s="63" t="s">
        <v>15</v>
      </c>
      <c r="B74" s="130" t="s">
        <v>19</v>
      </c>
      <c r="C74" s="57"/>
      <c r="D74" s="127">
        <v>505.42</v>
      </c>
      <c r="E74" s="57"/>
      <c r="F74" s="57"/>
      <c r="G74" s="15">
        <v>6435.9</v>
      </c>
      <c r="H74" s="15">
        <v>1.07</v>
      </c>
      <c r="I74" s="41">
        <v>0.01</v>
      </c>
    </row>
    <row r="75" spans="1:9" s="21" customFormat="1" ht="15">
      <c r="A75" s="63" t="s">
        <v>71</v>
      </c>
      <c r="B75" s="131" t="s">
        <v>14</v>
      </c>
      <c r="C75" s="57"/>
      <c r="D75" s="127">
        <v>900.62</v>
      </c>
      <c r="E75" s="57"/>
      <c r="F75" s="57"/>
      <c r="G75" s="15">
        <v>6435.9</v>
      </c>
      <c r="H75" s="15"/>
      <c r="I75" s="41"/>
    </row>
    <row r="76" spans="1:9" s="21" customFormat="1" ht="15">
      <c r="A76" s="63" t="s">
        <v>45</v>
      </c>
      <c r="B76" s="130" t="s">
        <v>14</v>
      </c>
      <c r="C76" s="62"/>
      <c r="D76" s="115">
        <v>963.17</v>
      </c>
      <c r="E76" s="57"/>
      <c r="F76" s="57"/>
      <c r="G76" s="15">
        <v>6435.9</v>
      </c>
      <c r="H76" s="15">
        <v>1.07</v>
      </c>
      <c r="I76" s="41">
        <v>0.03</v>
      </c>
    </row>
    <row r="77" spans="1:9" s="21" customFormat="1" ht="15">
      <c r="A77" s="63" t="s">
        <v>16</v>
      </c>
      <c r="B77" s="130" t="s">
        <v>14</v>
      </c>
      <c r="C77" s="62"/>
      <c r="D77" s="115">
        <v>4294.09</v>
      </c>
      <c r="E77" s="57"/>
      <c r="F77" s="57"/>
      <c r="G77" s="15">
        <v>6435.9</v>
      </c>
      <c r="H77" s="15"/>
      <c r="I77" s="41"/>
    </row>
    <row r="78" spans="1:9" s="21" customFormat="1" ht="15">
      <c r="A78" s="63" t="s">
        <v>17</v>
      </c>
      <c r="B78" s="130" t="s">
        <v>14</v>
      </c>
      <c r="C78" s="57"/>
      <c r="D78" s="127">
        <v>1010.85</v>
      </c>
      <c r="E78" s="57"/>
      <c r="F78" s="57"/>
      <c r="G78" s="15">
        <v>6435.9</v>
      </c>
      <c r="H78" s="15">
        <v>1.07</v>
      </c>
      <c r="I78" s="41">
        <v>0.01</v>
      </c>
    </row>
    <row r="79" spans="1:9" s="21" customFormat="1" ht="15">
      <c r="A79" s="63" t="s">
        <v>43</v>
      </c>
      <c r="B79" s="130" t="s">
        <v>14</v>
      </c>
      <c r="C79" s="57"/>
      <c r="D79" s="127">
        <v>481.57</v>
      </c>
      <c r="E79" s="57"/>
      <c r="F79" s="57"/>
      <c r="G79" s="15">
        <v>6435.9</v>
      </c>
      <c r="H79" s="15">
        <v>1.07</v>
      </c>
      <c r="I79" s="41">
        <v>0.04</v>
      </c>
    </row>
    <row r="80" spans="1:9" s="21" customFormat="1" ht="15">
      <c r="A80" s="63" t="s">
        <v>44</v>
      </c>
      <c r="B80" s="130" t="s">
        <v>19</v>
      </c>
      <c r="C80" s="57"/>
      <c r="D80" s="127">
        <v>1926.35</v>
      </c>
      <c r="E80" s="57"/>
      <c r="F80" s="57"/>
      <c r="G80" s="15">
        <v>6435.9</v>
      </c>
      <c r="H80" s="15">
        <v>1.07</v>
      </c>
      <c r="I80" s="41">
        <v>0.01</v>
      </c>
    </row>
    <row r="81" spans="1:9" s="21" customFormat="1" ht="25.5">
      <c r="A81" s="63" t="s">
        <v>18</v>
      </c>
      <c r="B81" s="130" t="s">
        <v>14</v>
      </c>
      <c r="C81" s="57"/>
      <c r="D81" s="127">
        <v>6530.48</v>
      </c>
      <c r="E81" s="57"/>
      <c r="F81" s="57"/>
      <c r="G81" s="15">
        <v>6435.9</v>
      </c>
      <c r="H81" s="15">
        <v>1.07</v>
      </c>
      <c r="I81" s="41">
        <v>0</v>
      </c>
    </row>
    <row r="82" spans="1:9" s="21" customFormat="1" ht="25.5">
      <c r="A82" s="63" t="s">
        <v>125</v>
      </c>
      <c r="B82" s="130" t="s">
        <v>14</v>
      </c>
      <c r="C82" s="57"/>
      <c r="D82" s="127">
        <v>3391.27</v>
      </c>
      <c r="E82" s="57"/>
      <c r="F82" s="57"/>
      <c r="G82" s="15">
        <v>6435.9</v>
      </c>
      <c r="H82" s="15"/>
      <c r="I82" s="41"/>
    </row>
    <row r="83" spans="1:9" s="21" customFormat="1" ht="25.5">
      <c r="A83" s="63" t="s">
        <v>126</v>
      </c>
      <c r="B83" s="131" t="s">
        <v>50</v>
      </c>
      <c r="C83" s="57"/>
      <c r="D83" s="128">
        <v>0</v>
      </c>
      <c r="E83" s="57"/>
      <c r="F83" s="57"/>
      <c r="G83" s="15">
        <v>6435.9</v>
      </c>
      <c r="H83" s="15">
        <v>1.07</v>
      </c>
      <c r="I83" s="41">
        <v>0.01</v>
      </c>
    </row>
    <row r="84" spans="1:9" s="21" customFormat="1" ht="15">
      <c r="A84" s="63" t="s">
        <v>142</v>
      </c>
      <c r="B84" s="124" t="s">
        <v>50</v>
      </c>
      <c r="C84" s="95"/>
      <c r="D84" s="129">
        <v>0</v>
      </c>
      <c r="E84" s="57"/>
      <c r="F84" s="57"/>
      <c r="G84" s="15">
        <v>6435.9</v>
      </c>
      <c r="H84" s="15"/>
      <c r="I84" s="41"/>
    </row>
    <row r="85" spans="1:9" s="21" customFormat="1" ht="15">
      <c r="A85" s="63" t="s">
        <v>143</v>
      </c>
      <c r="B85" s="124" t="s">
        <v>50</v>
      </c>
      <c r="C85" s="95"/>
      <c r="D85" s="129">
        <v>0</v>
      </c>
      <c r="E85" s="57"/>
      <c r="F85" s="57"/>
      <c r="G85" s="15">
        <v>6435.9</v>
      </c>
      <c r="H85" s="15"/>
      <c r="I85" s="41"/>
    </row>
    <row r="86" spans="1:9" s="21" customFormat="1" ht="15">
      <c r="A86" s="63" t="s">
        <v>182</v>
      </c>
      <c r="B86" s="124" t="s">
        <v>14</v>
      </c>
      <c r="C86" s="3"/>
      <c r="D86" s="127">
        <v>2777.07</v>
      </c>
      <c r="E86" s="57"/>
      <c r="F86" s="57"/>
      <c r="G86" s="15">
        <v>6435.9</v>
      </c>
      <c r="H86" s="15"/>
      <c r="I86" s="41"/>
    </row>
    <row r="87" spans="1:9" s="25" customFormat="1" ht="30">
      <c r="A87" s="71" t="s">
        <v>35</v>
      </c>
      <c r="B87" s="72"/>
      <c r="C87" s="23"/>
      <c r="D87" s="150">
        <f>D88+D89+D90+D91</f>
        <v>2611.55</v>
      </c>
      <c r="E87" s="53"/>
      <c r="F87" s="53"/>
      <c r="G87" s="15">
        <v>7132.3</v>
      </c>
      <c r="H87" s="15">
        <v>1.07</v>
      </c>
      <c r="I87" s="41">
        <v>0.14</v>
      </c>
    </row>
    <row r="88" spans="1:9" s="21" customFormat="1" ht="25.5">
      <c r="A88" s="63" t="s">
        <v>47</v>
      </c>
      <c r="B88" s="130" t="s">
        <v>48</v>
      </c>
      <c r="C88" s="3"/>
      <c r="D88" s="61">
        <v>1926.35</v>
      </c>
      <c r="E88" s="57"/>
      <c r="F88" s="57"/>
      <c r="G88" s="15">
        <v>7132.3</v>
      </c>
      <c r="H88" s="15">
        <v>1.07</v>
      </c>
      <c r="I88" s="41">
        <v>0</v>
      </c>
    </row>
    <row r="89" spans="1:9" s="21" customFormat="1" ht="25.5">
      <c r="A89" s="63" t="s">
        <v>126</v>
      </c>
      <c r="B89" s="131" t="s">
        <v>49</v>
      </c>
      <c r="C89" s="3"/>
      <c r="D89" s="61">
        <f>E89*G89</f>
        <v>0</v>
      </c>
      <c r="E89" s="57"/>
      <c r="F89" s="57"/>
      <c r="G89" s="15">
        <v>7132.3</v>
      </c>
      <c r="H89" s="15">
        <v>1.07</v>
      </c>
      <c r="I89" s="41">
        <v>0</v>
      </c>
    </row>
    <row r="90" spans="1:9" s="21" customFormat="1" ht="15">
      <c r="A90" s="63" t="s">
        <v>141</v>
      </c>
      <c r="B90" s="124" t="s">
        <v>50</v>
      </c>
      <c r="C90" s="95"/>
      <c r="D90" s="129">
        <v>0</v>
      </c>
      <c r="E90" s="57"/>
      <c r="F90" s="57"/>
      <c r="G90" s="15">
        <v>7132.3</v>
      </c>
      <c r="H90" s="15">
        <v>1.07</v>
      </c>
      <c r="I90" s="41">
        <v>0</v>
      </c>
    </row>
    <row r="91" spans="1:9" s="21" customFormat="1" ht="15">
      <c r="A91" s="63" t="s">
        <v>183</v>
      </c>
      <c r="B91" s="131" t="s">
        <v>14</v>
      </c>
      <c r="C91" s="51"/>
      <c r="D91" s="51">
        <v>685.2</v>
      </c>
      <c r="E91" s="57"/>
      <c r="F91" s="57"/>
      <c r="G91" s="15">
        <v>7132.3</v>
      </c>
      <c r="H91" s="15">
        <v>1.07</v>
      </c>
      <c r="I91" s="41">
        <v>0.03</v>
      </c>
    </row>
    <row r="92" spans="1:9" s="21" customFormat="1" ht="30">
      <c r="A92" s="71" t="s">
        <v>36</v>
      </c>
      <c r="B92" s="70"/>
      <c r="C92" s="3"/>
      <c r="D92" s="53">
        <v>0</v>
      </c>
      <c r="E92" s="53">
        <v>0</v>
      </c>
      <c r="F92" s="53">
        <v>0</v>
      </c>
      <c r="G92" s="15">
        <v>7132.3</v>
      </c>
      <c r="H92" s="15">
        <v>1.07</v>
      </c>
      <c r="I92" s="41">
        <v>0.03</v>
      </c>
    </row>
    <row r="93" spans="1:9" s="21" customFormat="1" ht="15">
      <c r="A93" s="63" t="s">
        <v>129</v>
      </c>
      <c r="B93" s="130" t="s">
        <v>14</v>
      </c>
      <c r="C93" s="3"/>
      <c r="D93" s="61">
        <v>0</v>
      </c>
      <c r="E93" s="57"/>
      <c r="F93" s="57"/>
      <c r="G93" s="15">
        <v>7132.3</v>
      </c>
      <c r="H93" s="15"/>
      <c r="I93" s="41"/>
    </row>
    <row r="94" spans="1:9" s="21" customFormat="1" ht="15">
      <c r="A94" s="81" t="s">
        <v>130</v>
      </c>
      <c r="B94" s="131" t="s">
        <v>50</v>
      </c>
      <c r="C94" s="3"/>
      <c r="D94" s="61">
        <v>0</v>
      </c>
      <c r="E94" s="57"/>
      <c r="F94" s="57"/>
      <c r="G94" s="15">
        <v>7132.3</v>
      </c>
      <c r="H94" s="15">
        <v>1.07</v>
      </c>
      <c r="I94" s="41">
        <v>0</v>
      </c>
    </row>
    <row r="95" spans="1:9" s="21" customFormat="1" ht="15">
      <c r="A95" s="63" t="s">
        <v>131</v>
      </c>
      <c r="B95" s="131" t="s">
        <v>49</v>
      </c>
      <c r="C95" s="3"/>
      <c r="D95" s="132">
        <v>0</v>
      </c>
      <c r="E95" s="58"/>
      <c r="F95" s="58"/>
      <c r="G95" s="15">
        <v>7132.3</v>
      </c>
      <c r="H95" s="15"/>
      <c r="I95" s="41"/>
    </row>
    <row r="96" spans="1:9" s="21" customFormat="1" ht="25.5">
      <c r="A96" s="63" t="s">
        <v>132</v>
      </c>
      <c r="B96" s="131" t="s">
        <v>50</v>
      </c>
      <c r="C96" s="3"/>
      <c r="D96" s="132">
        <v>0</v>
      </c>
      <c r="E96" s="58"/>
      <c r="F96" s="58"/>
      <c r="G96" s="15">
        <v>7132.3</v>
      </c>
      <c r="H96" s="15"/>
      <c r="I96" s="41"/>
    </row>
    <row r="97" spans="1:9" s="21" customFormat="1" ht="18" customHeight="1">
      <c r="A97" s="24" t="s">
        <v>37</v>
      </c>
      <c r="B97" s="27"/>
      <c r="C97" s="3"/>
      <c r="D97" s="53">
        <f>D98+D99+D100+D101+D102+D103</f>
        <v>16220.51</v>
      </c>
      <c r="E97" s="53">
        <f>SUM(E98:E103)</f>
        <v>0</v>
      </c>
      <c r="F97" s="53">
        <f>SUM(F98:F103)</f>
        <v>0</v>
      </c>
      <c r="G97" s="15">
        <v>6435.9</v>
      </c>
      <c r="H97" s="15">
        <v>1.07</v>
      </c>
      <c r="I97" s="41">
        <v>0.15</v>
      </c>
    </row>
    <row r="98" spans="1:9" s="21" customFormat="1" ht="20.25" customHeight="1">
      <c r="A98" s="64" t="s">
        <v>33</v>
      </c>
      <c r="B98" s="70" t="s">
        <v>7</v>
      </c>
      <c r="C98" s="3"/>
      <c r="D98" s="61">
        <f aca="true" t="shared" si="0" ref="D98:D103">E98*G98</f>
        <v>0</v>
      </c>
      <c r="E98" s="57"/>
      <c r="F98" s="57"/>
      <c r="G98" s="15">
        <v>6435.9</v>
      </c>
      <c r="H98" s="15">
        <v>1.07</v>
      </c>
      <c r="I98" s="41">
        <v>0</v>
      </c>
    </row>
    <row r="99" spans="1:9" s="21" customFormat="1" ht="41.25" customHeight="1">
      <c r="A99" s="64" t="s">
        <v>133</v>
      </c>
      <c r="B99" s="70" t="s">
        <v>14</v>
      </c>
      <c r="C99" s="3"/>
      <c r="D99" s="61">
        <v>15213.7</v>
      </c>
      <c r="E99" s="57"/>
      <c r="F99" s="57"/>
      <c r="G99" s="15">
        <v>6435.9</v>
      </c>
      <c r="H99" s="15">
        <v>1.07</v>
      </c>
      <c r="I99" s="41">
        <v>0.14</v>
      </c>
    </row>
    <row r="100" spans="1:9" s="21" customFormat="1" ht="38.25">
      <c r="A100" s="64" t="s">
        <v>134</v>
      </c>
      <c r="B100" s="70" t="s">
        <v>14</v>
      </c>
      <c r="C100" s="3"/>
      <c r="D100" s="61">
        <v>1006.81</v>
      </c>
      <c r="E100" s="57"/>
      <c r="F100" s="57"/>
      <c r="G100" s="15">
        <v>7132.3</v>
      </c>
      <c r="H100" s="15">
        <v>1.07</v>
      </c>
      <c r="I100" s="41">
        <v>0.01</v>
      </c>
    </row>
    <row r="101" spans="1:9" s="21" customFormat="1" ht="27.75" customHeight="1">
      <c r="A101" s="64" t="s">
        <v>51</v>
      </c>
      <c r="B101" s="70" t="s">
        <v>10</v>
      </c>
      <c r="C101" s="3"/>
      <c r="D101" s="61">
        <f t="shared" si="0"/>
        <v>0</v>
      </c>
      <c r="E101" s="57"/>
      <c r="F101" s="57"/>
      <c r="G101" s="15">
        <v>6435.9</v>
      </c>
      <c r="H101" s="15">
        <v>1.07</v>
      </c>
      <c r="I101" s="41">
        <v>0</v>
      </c>
    </row>
    <row r="102" spans="1:9" s="21" customFormat="1" ht="15">
      <c r="A102" s="64" t="s">
        <v>39</v>
      </c>
      <c r="B102" s="75" t="s">
        <v>135</v>
      </c>
      <c r="C102" s="3"/>
      <c r="D102" s="61">
        <f t="shared" si="0"/>
        <v>0</v>
      </c>
      <c r="E102" s="57"/>
      <c r="F102" s="57"/>
      <c r="G102" s="15">
        <v>6435.9</v>
      </c>
      <c r="H102" s="15">
        <v>1.07</v>
      </c>
      <c r="I102" s="41">
        <v>0</v>
      </c>
    </row>
    <row r="103" spans="1:9" s="21" customFormat="1" ht="51">
      <c r="A103" s="64" t="s">
        <v>136</v>
      </c>
      <c r="B103" s="75" t="s">
        <v>62</v>
      </c>
      <c r="C103" s="3"/>
      <c r="D103" s="61">
        <f t="shared" si="0"/>
        <v>0</v>
      </c>
      <c r="E103" s="57"/>
      <c r="F103" s="57"/>
      <c r="G103" s="15">
        <v>6435.9</v>
      </c>
      <c r="H103" s="15">
        <v>1.07</v>
      </c>
      <c r="I103" s="41">
        <v>0</v>
      </c>
    </row>
    <row r="104" spans="1:9" s="21" customFormat="1" ht="15">
      <c r="A104" s="71" t="s">
        <v>38</v>
      </c>
      <c r="B104" s="70"/>
      <c r="C104" s="3"/>
      <c r="D104" s="53">
        <f>D105</f>
        <v>0</v>
      </c>
      <c r="E104" s="53"/>
      <c r="F104" s="53"/>
      <c r="G104" s="15">
        <v>7132.3</v>
      </c>
      <c r="H104" s="15">
        <v>1.07</v>
      </c>
      <c r="I104" s="41">
        <v>0.1</v>
      </c>
    </row>
    <row r="105" spans="1:9" s="21" customFormat="1" ht="15">
      <c r="A105" s="64" t="s">
        <v>34</v>
      </c>
      <c r="B105" s="70" t="s">
        <v>14</v>
      </c>
      <c r="C105" s="3"/>
      <c r="D105" s="61">
        <v>0</v>
      </c>
      <c r="E105" s="57"/>
      <c r="F105" s="57"/>
      <c r="G105" s="15">
        <v>7132.3</v>
      </c>
      <c r="H105" s="15">
        <v>1.07</v>
      </c>
      <c r="I105" s="41">
        <v>0.01</v>
      </c>
    </row>
    <row r="106" spans="1:9" s="15" customFormat="1" ht="15">
      <c r="A106" s="71" t="s">
        <v>42</v>
      </c>
      <c r="B106" s="72"/>
      <c r="C106" s="23"/>
      <c r="D106" s="53">
        <f>D107+D108</f>
        <v>26614.9</v>
      </c>
      <c r="E106" s="53">
        <f>E107+E108</f>
        <v>0</v>
      </c>
      <c r="F106" s="53">
        <f>F107+F108</f>
        <v>0</v>
      </c>
      <c r="G106" s="15">
        <v>6435.9</v>
      </c>
      <c r="H106" s="15">
        <v>1.07</v>
      </c>
      <c r="I106" s="41">
        <v>0.02</v>
      </c>
    </row>
    <row r="107" spans="1:9" s="21" customFormat="1" ht="38.25">
      <c r="A107" s="77" t="s">
        <v>137</v>
      </c>
      <c r="B107" s="75" t="s">
        <v>19</v>
      </c>
      <c r="C107" s="3"/>
      <c r="D107" s="61">
        <v>26614.9</v>
      </c>
      <c r="E107" s="57"/>
      <c r="F107" s="57"/>
      <c r="G107" s="15">
        <v>6435.9</v>
      </c>
      <c r="H107" s="15">
        <v>1.07</v>
      </c>
      <c r="I107" s="41">
        <v>0.02</v>
      </c>
    </row>
    <row r="108" spans="1:9" s="21" customFormat="1" ht="35.25" customHeight="1">
      <c r="A108" s="77" t="s">
        <v>165</v>
      </c>
      <c r="B108" s="75" t="s">
        <v>62</v>
      </c>
      <c r="C108" s="3"/>
      <c r="D108" s="61">
        <v>0</v>
      </c>
      <c r="E108" s="57"/>
      <c r="F108" s="57"/>
      <c r="G108" s="15">
        <v>6435.9</v>
      </c>
      <c r="H108" s="15">
        <v>1.07</v>
      </c>
      <c r="I108" s="41">
        <v>0</v>
      </c>
    </row>
    <row r="109" spans="1:9" s="15" customFormat="1" ht="15">
      <c r="A109" s="24" t="s">
        <v>41</v>
      </c>
      <c r="B109" s="22"/>
      <c r="C109" s="23"/>
      <c r="D109" s="53">
        <f>D110+D111</f>
        <v>0</v>
      </c>
      <c r="E109" s="53"/>
      <c r="F109" s="53"/>
      <c r="G109" s="15">
        <v>6435.9</v>
      </c>
      <c r="H109" s="15">
        <v>1.07</v>
      </c>
      <c r="I109" s="41">
        <v>0.16</v>
      </c>
    </row>
    <row r="110" spans="1:9" s="21" customFormat="1" ht="15">
      <c r="A110" s="8" t="s">
        <v>72</v>
      </c>
      <c r="B110" s="27" t="s">
        <v>46</v>
      </c>
      <c r="C110" s="3"/>
      <c r="D110" s="61">
        <v>0</v>
      </c>
      <c r="E110" s="57"/>
      <c r="F110" s="57"/>
      <c r="G110" s="15">
        <v>6435.9</v>
      </c>
      <c r="H110" s="15">
        <v>1.07</v>
      </c>
      <c r="I110" s="41">
        <v>0.04</v>
      </c>
    </row>
    <row r="111" spans="1:9" s="21" customFormat="1" ht="15">
      <c r="A111" s="8" t="s">
        <v>52</v>
      </c>
      <c r="B111" s="27" t="s">
        <v>46</v>
      </c>
      <c r="C111" s="3"/>
      <c r="D111" s="61">
        <v>0</v>
      </c>
      <c r="E111" s="57"/>
      <c r="F111" s="57"/>
      <c r="G111" s="15">
        <v>6435.9</v>
      </c>
      <c r="H111" s="15">
        <v>1.07</v>
      </c>
      <c r="I111" s="41">
        <v>0.12</v>
      </c>
    </row>
    <row r="112" spans="1:9" s="15" customFormat="1" ht="144" customHeight="1">
      <c r="A112" s="71" t="s">
        <v>181</v>
      </c>
      <c r="B112" s="22" t="s">
        <v>10</v>
      </c>
      <c r="C112" s="26"/>
      <c r="D112" s="54">
        <v>30000</v>
      </c>
      <c r="E112" s="55">
        <f>D112/G112</f>
        <v>4.66</v>
      </c>
      <c r="F112" s="55">
        <f>E112/12</f>
        <v>0.39</v>
      </c>
      <c r="G112" s="15">
        <v>6435.9</v>
      </c>
      <c r="H112" s="15">
        <v>1.07</v>
      </c>
      <c r="I112" s="41">
        <v>0.3</v>
      </c>
    </row>
    <row r="113" spans="1:9" s="15" customFormat="1" ht="35.25" customHeight="1">
      <c r="A113" s="71" t="s">
        <v>166</v>
      </c>
      <c r="B113" s="22" t="s">
        <v>167</v>
      </c>
      <c r="C113" s="26"/>
      <c r="D113" s="54">
        <v>47000</v>
      </c>
      <c r="E113" s="55">
        <f>D113/G113</f>
        <v>7.3</v>
      </c>
      <c r="F113" s="55">
        <f>E113/12</f>
        <v>0.61</v>
      </c>
      <c r="G113" s="15">
        <v>6435.9</v>
      </c>
      <c r="I113" s="41"/>
    </row>
    <row r="114" spans="1:9" s="33" customFormat="1" ht="20.25" customHeight="1" thickBot="1">
      <c r="A114" s="24" t="s">
        <v>63</v>
      </c>
      <c r="B114" s="136" t="s">
        <v>9</v>
      </c>
      <c r="C114" s="59"/>
      <c r="D114" s="54">
        <f>E114*G114</f>
        <v>146738.52</v>
      </c>
      <c r="E114" s="55">
        <f>12*F114</f>
        <v>22.8</v>
      </c>
      <c r="F114" s="55">
        <v>1.9</v>
      </c>
      <c r="G114" s="15">
        <v>6435.9</v>
      </c>
      <c r="I114" s="43"/>
    </row>
    <row r="115" spans="1:9" s="15" customFormat="1" ht="19.5" thickBot="1">
      <c r="A115" s="28" t="s">
        <v>30</v>
      </c>
      <c r="B115" s="133"/>
      <c r="C115" s="134"/>
      <c r="D115" s="135">
        <f>D114+D112+D109+D106+D104+D97+D92+D87+D72+D71+D70+D69+D59+D57+D56+D49+D43+D42+D41+D40+D39+D28+D15+D113+D58+D55+D54</f>
        <v>1693908.07</v>
      </c>
      <c r="E115" s="4"/>
      <c r="F115" s="4"/>
      <c r="G115" s="15">
        <v>6435.9</v>
      </c>
      <c r="I115" s="41"/>
    </row>
    <row r="116" spans="1:9" s="29" customFormat="1" ht="20.25" thickBot="1">
      <c r="A116" s="82"/>
      <c r="B116" s="83"/>
      <c r="C116" s="83"/>
      <c r="D116" s="83"/>
      <c r="E116" s="83"/>
      <c r="F116" s="84"/>
      <c r="G116" s="15"/>
      <c r="I116" s="44"/>
    </row>
    <row r="117" spans="1:9" s="87" customFormat="1" ht="15.75" thickBot="1">
      <c r="A117" s="47" t="s">
        <v>138</v>
      </c>
      <c r="B117" s="85"/>
      <c r="C117" s="86"/>
      <c r="D117" s="103">
        <f>SUM(D118:D135)</f>
        <v>206215.15</v>
      </c>
      <c r="E117" s="103">
        <f>SUM(E118:E133)</f>
        <v>24.81</v>
      </c>
      <c r="F117" s="104">
        <f>SUM(F118:F133)</f>
        <v>2.06</v>
      </c>
      <c r="G117" s="15">
        <v>6435.9</v>
      </c>
      <c r="I117" s="88"/>
    </row>
    <row r="118" spans="1:9" s="93" customFormat="1" ht="15">
      <c r="A118" s="89" t="s">
        <v>184</v>
      </c>
      <c r="B118" s="90"/>
      <c r="C118" s="91"/>
      <c r="D118" s="115">
        <v>24897.86</v>
      </c>
      <c r="E118" s="91">
        <f aca="true" t="shared" si="1" ref="E118:E135">D118/G118</f>
        <v>3.87</v>
      </c>
      <c r="F118" s="92">
        <f>E118/12</f>
        <v>0.32</v>
      </c>
      <c r="G118" s="15">
        <v>6435.9</v>
      </c>
      <c r="I118" s="94"/>
    </row>
    <row r="119" spans="1:9" s="93" customFormat="1" ht="15">
      <c r="A119" s="34" t="s">
        <v>140</v>
      </c>
      <c r="B119" s="90"/>
      <c r="C119" s="91"/>
      <c r="D119" s="115">
        <v>74260.57</v>
      </c>
      <c r="E119" s="91">
        <f t="shared" si="1"/>
        <v>11.54</v>
      </c>
      <c r="F119" s="92">
        <f aca="true" t="shared" si="2" ref="F119:F135">E119/12</f>
        <v>0.96</v>
      </c>
      <c r="G119" s="15">
        <v>6435.9</v>
      </c>
      <c r="I119" s="94"/>
    </row>
    <row r="120" spans="1:9" s="93" customFormat="1" ht="15" customHeight="1">
      <c r="A120" s="34" t="s">
        <v>141</v>
      </c>
      <c r="B120" s="96"/>
      <c r="C120" s="95"/>
      <c r="D120" s="109">
        <v>0</v>
      </c>
      <c r="E120" s="91">
        <f t="shared" si="1"/>
        <v>0</v>
      </c>
      <c r="F120" s="92">
        <f t="shared" si="2"/>
        <v>0</v>
      </c>
      <c r="G120" s="15">
        <v>7132.3</v>
      </c>
      <c r="I120" s="94"/>
    </row>
    <row r="121" spans="1:9" s="93" customFormat="1" ht="15" customHeight="1">
      <c r="A121" s="34" t="s">
        <v>142</v>
      </c>
      <c r="B121" s="96"/>
      <c r="C121" s="95"/>
      <c r="D121" s="109">
        <v>0</v>
      </c>
      <c r="E121" s="91">
        <f t="shared" si="1"/>
        <v>0</v>
      </c>
      <c r="F121" s="92">
        <f t="shared" si="2"/>
        <v>0</v>
      </c>
      <c r="G121" s="15">
        <v>6435.9</v>
      </c>
      <c r="I121" s="94"/>
    </row>
    <row r="122" spans="1:9" s="93" customFormat="1" ht="15" customHeight="1">
      <c r="A122" s="34" t="s">
        <v>143</v>
      </c>
      <c r="B122" s="96"/>
      <c r="C122" s="95"/>
      <c r="D122" s="109">
        <v>0</v>
      </c>
      <c r="E122" s="91">
        <f t="shared" si="1"/>
        <v>0</v>
      </c>
      <c r="F122" s="92">
        <f t="shared" si="2"/>
        <v>0</v>
      </c>
      <c r="G122" s="15">
        <v>6435.9</v>
      </c>
      <c r="I122" s="94"/>
    </row>
    <row r="123" spans="1:9" s="93" customFormat="1" ht="15" customHeight="1">
      <c r="A123" s="34" t="s">
        <v>144</v>
      </c>
      <c r="B123" s="96"/>
      <c r="C123" s="95"/>
      <c r="D123" s="109">
        <v>0</v>
      </c>
      <c r="E123" s="91">
        <f t="shared" si="1"/>
        <v>0</v>
      </c>
      <c r="F123" s="92">
        <f t="shared" si="2"/>
        <v>0</v>
      </c>
      <c r="G123" s="15">
        <v>6435.9</v>
      </c>
      <c r="I123" s="94"/>
    </row>
    <row r="124" spans="1:9" s="93" customFormat="1" ht="15" customHeight="1">
      <c r="A124" s="34" t="s">
        <v>145</v>
      </c>
      <c r="B124" s="96"/>
      <c r="C124" s="95"/>
      <c r="D124" s="109">
        <v>0</v>
      </c>
      <c r="E124" s="91">
        <f t="shared" si="1"/>
        <v>0</v>
      </c>
      <c r="F124" s="92">
        <f t="shared" si="2"/>
        <v>0</v>
      </c>
      <c r="G124" s="15">
        <v>6435.9</v>
      </c>
      <c r="I124" s="94"/>
    </row>
    <row r="125" spans="1:9" s="93" customFormat="1" ht="15" customHeight="1">
      <c r="A125" s="34" t="s">
        <v>146</v>
      </c>
      <c r="B125" s="96"/>
      <c r="C125" s="95"/>
      <c r="D125" s="109">
        <v>0</v>
      </c>
      <c r="E125" s="91">
        <f t="shared" si="1"/>
        <v>0</v>
      </c>
      <c r="F125" s="92">
        <f t="shared" si="2"/>
        <v>0</v>
      </c>
      <c r="G125" s="15">
        <v>7132.3</v>
      </c>
      <c r="I125" s="94"/>
    </row>
    <row r="126" spans="1:9" s="93" customFormat="1" ht="15" customHeight="1">
      <c r="A126" s="34" t="s">
        <v>147</v>
      </c>
      <c r="B126" s="96"/>
      <c r="C126" s="95"/>
      <c r="D126" s="109">
        <v>0</v>
      </c>
      <c r="E126" s="91">
        <f t="shared" si="1"/>
        <v>0</v>
      </c>
      <c r="F126" s="92">
        <f t="shared" si="2"/>
        <v>0</v>
      </c>
      <c r="G126" s="15">
        <v>7132.3</v>
      </c>
      <c r="I126" s="94"/>
    </row>
    <row r="127" spans="1:9" s="93" customFormat="1" ht="15" customHeight="1">
      <c r="A127" s="34" t="s">
        <v>148</v>
      </c>
      <c r="B127" s="96"/>
      <c r="C127" s="95"/>
      <c r="D127" s="109">
        <v>0</v>
      </c>
      <c r="E127" s="91">
        <f t="shared" si="1"/>
        <v>0</v>
      </c>
      <c r="F127" s="92">
        <f t="shared" si="2"/>
        <v>0</v>
      </c>
      <c r="G127" s="15">
        <v>7132.3</v>
      </c>
      <c r="I127" s="94"/>
    </row>
    <row r="128" spans="1:9" s="93" customFormat="1" ht="25.5">
      <c r="A128" s="34" t="s">
        <v>149</v>
      </c>
      <c r="B128" s="96"/>
      <c r="C128" s="95"/>
      <c r="D128" s="109">
        <v>0</v>
      </c>
      <c r="E128" s="91">
        <f t="shared" si="1"/>
        <v>0</v>
      </c>
      <c r="F128" s="92">
        <f t="shared" si="2"/>
        <v>0</v>
      </c>
      <c r="G128" s="15">
        <v>6435.9</v>
      </c>
      <c r="I128" s="94"/>
    </row>
    <row r="129" spans="1:9" s="93" customFormat="1" ht="15" customHeight="1">
      <c r="A129" s="34" t="s">
        <v>150</v>
      </c>
      <c r="B129" s="96"/>
      <c r="C129" s="95"/>
      <c r="D129" s="129">
        <v>11596.09</v>
      </c>
      <c r="E129" s="91">
        <f t="shared" si="1"/>
        <v>1.8</v>
      </c>
      <c r="F129" s="92">
        <f t="shared" si="2"/>
        <v>0.15</v>
      </c>
      <c r="G129" s="15">
        <v>6435.9</v>
      </c>
      <c r="I129" s="94"/>
    </row>
    <row r="130" spans="1:9" s="93" customFormat="1" ht="15" customHeight="1">
      <c r="A130" s="34" t="s">
        <v>185</v>
      </c>
      <c r="B130" s="96"/>
      <c r="C130" s="95"/>
      <c r="D130" s="129">
        <v>48900.28</v>
      </c>
      <c r="E130" s="91">
        <f t="shared" si="1"/>
        <v>7.6</v>
      </c>
      <c r="F130" s="92">
        <f t="shared" si="2"/>
        <v>0.63</v>
      </c>
      <c r="G130" s="15">
        <v>6435.9</v>
      </c>
      <c r="I130" s="94"/>
    </row>
    <row r="131" spans="1:9" s="93" customFormat="1" ht="15" customHeight="1">
      <c r="A131" s="100" t="s">
        <v>152</v>
      </c>
      <c r="B131" s="101"/>
      <c r="C131" s="102"/>
      <c r="D131" s="109">
        <v>0</v>
      </c>
      <c r="E131" s="91">
        <f t="shared" si="1"/>
        <v>0</v>
      </c>
      <c r="F131" s="92">
        <f t="shared" si="2"/>
        <v>0</v>
      </c>
      <c r="G131" s="15">
        <v>6435.9</v>
      </c>
      <c r="I131" s="94"/>
    </row>
    <row r="132" spans="1:9" s="93" customFormat="1" ht="15" customHeight="1">
      <c r="A132" s="100" t="s">
        <v>153</v>
      </c>
      <c r="B132" s="101"/>
      <c r="C132" s="102"/>
      <c r="D132" s="109">
        <v>0</v>
      </c>
      <c r="E132" s="91">
        <f t="shared" si="1"/>
        <v>0</v>
      </c>
      <c r="F132" s="92">
        <f t="shared" si="2"/>
        <v>0</v>
      </c>
      <c r="G132" s="15">
        <v>6435.9</v>
      </c>
      <c r="I132" s="94"/>
    </row>
    <row r="133" spans="1:9" s="97" customFormat="1" ht="15">
      <c r="A133" s="105" t="s">
        <v>154</v>
      </c>
      <c r="B133" s="106"/>
      <c r="C133" s="106"/>
      <c r="D133" s="110">
        <v>0</v>
      </c>
      <c r="E133" s="95">
        <f t="shared" si="1"/>
        <v>0</v>
      </c>
      <c r="F133" s="95">
        <f t="shared" si="2"/>
        <v>0</v>
      </c>
      <c r="G133" s="15">
        <v>6435.9</v>
      </c>
      <c r="I133" s="98"/>
    </row>
    <row r="134" spans="1:9" s="97" customFormat="1" ht="15">
      <c r="A134" s="107" t="s">
        <v>155</v>
      </c>
      <c r="B134" s="108"/>
      <c r="C134" s="108"/>
      <c r="D134" s="111">
        <v>46560.35</v>
      </c>
      <c r="E134" s="95">
        <f t="shared" si="1"/>
        <v>6.53</v>
      </c>
      <c r="F134" s="95">
        <f t="shared" si="2"/>
        <v>0.54</v>
      </c>
      <c r="G134" s="15">
        <v>7132.3</v>
      </c>
      <c r="I134" s="98"/>
    </row>
    <row r="135" spans="1:9" s="97" customFormat="1" ht="15">
      <c r="A135" s="107" t="s">
        <v>157</v>
      </c>
      <c r="B135" s="108"/>
      <c r="C135" s="108"/>
      <c r="D135" s="111">
        <v>0</v>
      </c>
      <c r="E135" s="95">
        <f t="shared" si="1"/>
        <v>0</v>
      </c>
      <c r="F135" s="95">
        <f t="shared" si="2"/>
        <v>0</v>
      </c>
      <c r="G135" s="15">
        <v>6435.9</v>
      </c>
      <c r="I135" s="98"/>
    </row>
    <row r="136" spans="1:9" s="97" customFormat="1" ht="12.75">
      <c r="A136" s="99"/>
      <c r="I136" s="98"/>
    </row>
    <row r="137" spans="1:9" s="5" customFormat="1" ht="12.75">
      <c r="A137" s="30"/>
      <c r="I137" s="45"/>
    </row>
    <row r="138" spans="1:9" s="5" customFormat="1" ht="13.5" thickBot="1">
      <c r="A138" s="30"/>
      <c r="I138" s="45"/>
    </row>
    <row r="139" spans="1:9" s="37" customFormat="1" ht="15.75" thickBot="1">
      <c r="A139" s="35" t="s">
        <v>57</v>
      </c>
      <c r="B139" s="36"/>
      <c r="C139" s="36"/>
      <c r="D139" s="38">
        <f>D115+D117</f>
        <v>1900123.22</v>
      </c>
      <c r="E139" s="38"/>
      <c r="F139" s="38"/>
      <c r="I139" s="46"/>
    </row>
    <row r="140" spans="1:9" s="5" customFormat="1" ht="12.75">
      <c r="A140" s="30"/>
      <c r="I140" s="45"/>
    </row>
    <row r="141" spans="1:9" s="5" customFormat="1" ht="12.75">
      <c r="A141" s="30"/>
      <c r="I141" s="45"/>
    </row>
    <row r="142" spans="1:9" s="5" customFormat="1" ht="12.75">
      <c r="A142" s="30"/>
      <c r="I142" s="45"/>
    </row>
    <row r="143" spans="1:9" s="5" customFormat="1" ht="12.75">
      <c r="A143" s="30"/>
      <c r="I143" s="45"/>
    </row>
    <row r="144" spans="1:9" s="5" customFormat="1" ht="12.75">
      <c r="A144" s="30"/>
      <c r="I144" s="45"/>
    </row>
    <row r="145" spans="1:9" s="5" customFormat="1" ht="12.75">
      <c r="A145" s="30"/>
      <c r="I145" s="45"/>
    </row>
    <row r="146" spans="1:9" s="5" customFormat="1" ht="12.75">
      <c r="A146" s="30"/>
      <c r="I146" s="45"/>
    </row>
    <row r="147" spans="1:9" s="5" customFormat="1" ht="12.75">
      <c r="A147" s="30"/>
      <c r="I147" s="45"/>
    </row>
    <row r="148" spans="1:9" s="5" customFormat="1" ht="12.75">
      <c r="A148" s="30"/>
      <c r="I148" s="45"/>
    </row>
    <row r="149" spans="1:9" s="29" customFormat="1" ht="19.5">
      <c r="A149" s="31"/>
      <c r="B149" s="32"/>
      <c r="C149" s="6"/>
      <c r="D149" s="6"/>
      <c r="E149" s="6"/>
      <c r="F149" s="6"/>
      <c r="I149" s="44"/>
    </row>
    <row r="150" spans="1:9" s="5" customFormat="1" ht="14.25">
      <c r="A150" s="159" t="s">
        <v>26</v>
      </c>
      <c r="B150" s="159"/>
      <c r="C150" s="159"/>
      <c r="D150" s="159"/>
      <c r="I150" s="45"/>
    </row>
    <row r="151" s="5" customFormat="1" ht="12.75">
      <c r="I151" s="45"/>
    </row>
    <row r="152" spans="1:9" s="5" customFormat="1" ht="12.75">
      <c r="A152" s="30" t="s">
        <v>27</v>
      </c>
      <c r="I152" s="45"/>
    </row>
    <row r="153" s="5" customFormat="1" ht="12.75">
      <c r="I153" s="45"/>
    </row>
    <row r="154" s="5" customFormat="1" ht="12.75">
      <c r="I154" s="45"/>
    </row>
    <row r="155" s="5" customFormat="1" ht="12.75">
      <c r="I155" s="45"/>
    </row>
    <row r="156" s="5" customFormat="1" ht="12.75">
      <c r="I156" s="45"/>
    </row>
    <row r="157" s="5" customFormat="1" ht="12.75">
      <c r="I157" s="45"/>
    </row>
    <row r="158" s="5" customFormat="1" ht="12.75">
      <c r="I158" s="45"/>
    </row>
    <row r="159" s="5" customFormat="1" ht="12.75">
      <c r="I159" s="45"/>
    </row>
    <row r="160" s="5" customFormat="1" ht="12.75">
      <c r="I160" s="45"/>
    </row>
    <row r="161" s="5" customFormat="1" ht="12.75">
      <c r="I161" s="45"/>
    </row>
    <row r="162" s="5" customFormat="1" ht="12.75">
      <c r="I162" s="45"/>
    </row>
    <row r="163" s="5" customFormat="1" ht="12.75">
      <c r="I163" s="45"/>
    </row>
    <row r="164" s="5" customFormat="1" ht="12.75">
      <c r="I164" s="45"/>
    </row>
    <row r="165" s="5" customFormat="1" ht="12.75">
      <c r="I165" s="45"/>
    </row>
    <row r="166" s="5" customFormat="1" ht="12.75">
      <c r="I166" s="45"/>
    </row>
    <row r="167" s="5" customFormat="1" ht="12.75">
      <c r="I167" s="45"/>
    </row>
    <row r="168" s="5" customFormat="1" ht="12.75">
      <c r="I168" s="45"/>
    </row>
    <row r="169" s="5" customFormat="1" ht="12.75">
      <c r="I169" s="45"/>
    </row>
    <row r="170" s="5" customFormat="1" ht="12.75">
      <c r="I170" s="45"/>
    </row>
  </sheetData>
  <sheetProtection/>
  <mergeCells count="13">
    <mergeCell ref="A1:F1"/>
    <mergeCell ref="B2:F2"/>
    <mergeCell ref="B3:F3"/>
    <mergeCell ref="B4:F4"/>
    <mergeCell ref="A5:F5"/>
    <mergeCell ref="A6:F6"/>
    <mergeCell ref="A150:D150"/>
    <mergeCell ref="A7:F7"/>
    <mergeCell ref="A8:F8"/>
    <mergeCell ref="A9:F9"/>
    <mergeCell ref="A10:F10"/>
    <mergeCell ref="A11:F11"/>
    <mergeCell ref="A14:F14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5"/>
  <sheetViews>
    <sheetView zoomScale="90" zoomScaleNormal="90" zoomScalePageLayoutView="0" workbookViewId="0" topLeftCell="A24">
      <selection activeCell="A1" sqref="A1:F138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customWidth="1"/>
    <col min="4" max="4" width="14.875" style="7" customWidth="1"/>
    <col min="5" max="5" width="13.875" style="7" customWidth="1"/>
    <col min="6" max="6" width="20.875" style="7" customWidth="1"/>
    <col min="7" max="7" width="15.375" style="7" customWidth="1"/>
    <col min="8" max="8" width="15.375" style="7" hidden="1" customWidth="1"/>
    <col min="9" max="9" width="15.375" style="39" hidden="1" customWidth="1"/>
    <col min="10" max="12" width="15.375" style="7" customWidth="1"/>
    <col min="13" max="16384" width="9.125" style="7" customWidth="1"/>
  </cols>
  <sheetData>
    <row r="1" spans="1:6" ht="16.5" customHeight="1">
      <c r="A1" s="160" t="s">
        <v>179</v>
      </c>
      <c r="B1" s="161"/>
      <c r="C1" s="161"/>
      <c r="D1" s="161"/>
      <c r="E1" s="161"/>
      <c r="F1" s="161"/>
    </row>
    <row r="2" spans="1:6" ht="24.75" customHeight="1">
      <c r="A2" s="50" t="s">
        <v>78</v>
      </c>
      <c r="B2" s="162"/>
      <c r="C2" s="162"/>
      <c r="D2" s="162"/>
      <c r="E2" s="161"/>
      <c r="F2" s="161"/>
    </row>
    <row r="3" spans="2:6" ht="14.25" customHeight="1">
      <c r="B3" s="162" t="s">
        <v>0</v>
      </c>
      <c r="C3" s="162"/>
      <c r="D3" s="162"/>
      <c r="E3" s="161"/>
      <c r="F3" s="161"/>
    </row>
    <row r="4" spans="2:6" ht="14.25" customHeight="1">
      <c r="B4" s="162" t="s">
        <v>180</v>
      </c>
      <c r="C4" s="162"/>
      <c r="D4" s="162"/>
      <c r="E4" s="161"/>
      <c r="F4" s="161"/>
    </row>
    <row r="5" spans="1:6" s="48" customFormat="1" ht="39.75" customHeight="1">
      <c r="A5" s="163"/>
      <c r="B5" s="164"/>
      <c r="C5" s="164"/>
      <c r="D5" s="164"/>
      <c r="E5" s="164"/>
      <c r="F5" s="164"/>
    </row>
    <row r="6" spans="1:7" ht="35.25" customHeight="1">
      <c r="A6" s="167" t="s">
        <v>177</v>
      </c>
      <c r="B6" s="167"/>
      <c r="C6" s="167"/>
      <c r="D6" s="167"/>
      <c r="E6" s="167"/>
      <c r="F6" s="167"/>
      <c r="G6" s="1"/>
    </row>
    <row r="7" spans="1:9" s="9" customFormat="1" ht="22.5" customHeight="1">
      <c r="A7" s="168" t="s">
        <v>1</v>
      </c>
      <c r="B7" s="168"/>
      <c r="C7" s="168"/>
      <c r="D7" s="168"/>
      <c r="E7" s="169"/>
      <c r="F7" s="169"/>
      <c r="I7" s="40"/>
    </row>
    <row r="8" spans="1:6" s="10" customFormat="1" ht="18.75" customHeight="1">
      <c r="A8" s="168" t="s">
        <v>168</v>
      </c>
      <c r="B8" s="168"/>
      <c r="C8" s="168"/>
      <c r="D8" s="168"/>
      <c r="E8" s="169"/>
      <c r="F8" s="169"/>
    </row>
    <row r="9" spans="1:6" s="11" customFormat="1" ht="17.25" customHeight="1">
      <c r="A9" s="151" t="s">
        <v>28</v>
      </c>
      <c r="B9" s="151"/>
      <c r="C9" s="151"/>
      <c r="D9" s="151"/>
      <c r="E9" s="152"/>
      <c r="F9" s="152"/>
    </row>
    <row r="10" spans="1:6" s="10" customFormat="1" ht="30" customHeight="1" thickBot="1">
      <c r="A10" s="153" t="s">
        <v>56</v>
      </c>
      <c r="B10" s="153"/>
      <c r="C10" s="153"/>
      <c r="D10" s="153"/>
      <c r="E10" s="154"/>
      <c r="F10" s="154"/>
    </row>
    <row r="11" spans="1:9" s="15" customFormat="1" ht="139.5" customHeight="1" thickBot="1">
      <c r="A11" s="12" t="s">
        <v>2</v>
      </c>
      <c r="B11" s="13" t="s">
        <v>3</v>
      </c>
      <c r="C11" s="14" t="s">
        <v>156</v>
      </c>
      <c r="D11" s="14" t="s">
        <v>31</v>
      </c>
      <c r="E11" s="14" t="s">
        <v>4</v>
      </c>
      <c r="F11" s="2" t="s">
        <v>5</v>
      </c>
      <c r="I11" s="41"/>
    </row>
    <row r="12" spans="1:9" s="21" customFormat="1" ht="12.75">
      <c r="A12" s="16">
        <v>1</v>
      </c>
      <c r="B12" s="17">
        <v>2</v>
      </c>
      <c r="C12" s="17">
        <v>3</v>
      </c>
      <c r="D12" s="18">
        <v>4</v>
      </c>
      <c r="E12" s="19">
        <v>5</v>
      </c>
      <c r="F12" s="20">
        <v>6</v>
      </c>
      <c r="I12" s="42"/>
    </row>
    <row r="13" spans="1:9" s="21" customFormat="1" ht="49.5" customHeight="1">
      <c r="A13" s="155" t="s">
        <v>6</v>
      </c>
      <c r="B13" s="156"/>
      <c r="C13" s="156"/>
      <c r="D13" s="156"/>
      <c r="E13" s="157"/>
      <c r="F13" s="158"/>
      <c r="I13" s="42"/>
    </row>
    <row r="14" spans="1:10" s="15" customFormat="1" ht="22.5" customHeight="1">
      <c r="A14" s="66" t="s">
        <v>73</v>
      </c>
      <c r="B14" s="72" t="s">
        <v>7</v>
      </c>
      <c r="C14" s="53" t="s">
        <v>169</v>
      </c>
      <c r="D14" s="52">
        <f>E14*G14</f>
        <v>250227.79</v>
      </c>
      <c r="E14" s="53">
        <f>F14*12</f>
        <v>38.88</v>
      </c>
      <c r="F14" s="53">
        <f>F24+F26</f>
        <v>3.24</v>
      </c>
      <c r="G14" s="15">
        <v>6435.9</v>
      </c>
      <c r="H14" s="15">
        <v>1.07</v>
      </c>
      <c r="I14" s="41">
        <v>2.24</v>
      </c>
      <c r="J14" s="15">
        <v>7132.3</v>
      </c>
    </row>
    <row r="15" spans="1:9" s="15" customFormat="1" ht="25.5" customHeight="1">
      <c r="A15" s="137" t="s">
        <v>80</v>
      </c>
      <c r="B15" s="78" t="s">
        <v>58</v>
      </c>
      <c r="C15" s="53"/>
      <c r="D15" s="52"/>
      <c r="E15" s="53"/>
      <c r="F15" s="53"/>
      <c r="I15" s="41"/>
    </row>
    <row r="16" spans="1:9" s="15" customFormat="1" ht="15">
      <c r="A16" s="137" t="s">
        <v>59</v>
      </c>
      <c r="B16" s="78" t="s">
        <v>58</v>
      </c>
      <c r="C16" s="53"/>
      <c r="D16" s="52"/>
      <c r="E16" s="53"/>
      <c r="F16" s="53"/>
      <c r="I16" s="41"/>
    </row>
    <row r="17" spans="1:9" s="15" customFormat="1" ht="102">
      <c r="A17" s="137" t="s">
        <v>81</v>
      </c>
      <c r="B17" s="78" t="s">
        <v>19</v>
      </c>
      <c r="C17" s="53"/>
      <c r="D17" s="52"/>
      <c r="E17" s="53"/>
      <c r="F17" s="53"/>
      <c r="I17" s="41"/>
    </row>
    <row r="18" spans="1:9" s="15" customFormat="1" ht="15">
      <c r="A18" s="137" t="s">
        <v>82</v>
      </c>
      <c r="B18" s="78" t="s">
        <v>58</v>
      </c>
      <c r="C18" s="53"/>
      <c r="D18" s="52"/>
      <c r="E18" s="53"/>
      <c r="F18" s="53"/>
      <c r="I18" s="41"/>
    </row>
    <row r="19" spans="1:9" s="15" customFormat="1" ht="15">
      <c r="A19" s="137" t="s">
        <v>83</v>
      </c>
      <c r="B19" s="78" t="s">
        <v>58</v>
      </c>
      <c r="C19" s="53"/>
      <c r="D19" s="52"/>
      <c r="E19" s="53"/>
      <c r="F19" s="53"/>
      <c r="I19" s="41"/>
    </row>
    <row r="20" spans="1:9" s="15" customFormat="1" ht="25.5">
      <c r="A20" s="137" t="s">
        <v>84</v>
      </c>
      <c r="B20" s="78" t="s">
        <v>10</v>
      </c>
      <c r="C20" s="53"/>
      <c r="D20" s="52"/>
      <c r="E20" s="53"/>
      <c r="F20" s="53"/>
      <c r="I20" s="41"/>
    </row>
    <row r="21" spans="1:9" s="15" customFormat="1" ht="15">
      <c r="A21" s="137" t="s">
        <v>85</v>
      </c>
      <c r="B21" s="78" t="s">
        <v>12</v>
      </c>
      <c r="C21" s="53"/>
      <c r="D21" s="52"/>
      <c r="E21" s="53"/>
      <c r="F21" s="53"/>
      <c r="I21" s="41"/>
    </row>
    <row r="22" spans="1:9" s="15" customFormat="1" ht="15">
      <c r="A22" s="137" t="s">
        <v>86</v>
      </c>
      <c r="B22" s="78" t="s">
        <v>58</v>
      </c>
      <c r="C22" s="53"/>
      <c r="D22" s="52"/>
      <c r="E22" s="53"/>
      <c r="F22" s="53"/>
      <c r="I22" s="41"/>
    </row>
    <row r="23" spans="1:9" s="15" customFormat="1" ht="15">
      <c r="A23" s="137" t="s">
        <v>87</v>
      </c>
      <c r="B23" s="78" t="s">
        <v>14</v>
      </c>
      <c r="C23" s="53"/>
      <c r="D23" s="52"/>
      <c r="E23" s="53"/>
      <c r="F23" s="53"/>
      <c r="I23" s="41"/>
    </row>
    <row r="24" spans="1:9" s="15" customFormat="1" ht="20.25" customHeight="1">
      <c r="A24" s="66" t="s">
        <v>30</v>
      </c>
      <c r="B24" s="67"/>
      <c r="C24" s="53"/>
      <c r="D24" s="52"/>
      <c r="E24" s="53"/>
      <c r="F24" s="53">
        <v>3.24</v>
      </c>
      <c r="I24" s="41"/>
    </row>
    <row r="25" spans="1:9" s="15" customFormat="1" ht="20.25" customHeight="1">
      <c r="A25" s="68" t="s">
        <v>70</v>
      </c>
      <c r="B25" s="67" t="s">
        <v>58</v>
      </c>
      <c r="C25" s="53"/>
      <c r="D25" s="52"/>
      <c r="E25" s="53"/>
      <c r="F25" s="62">
        <v>0</v>
      </c>
      <c r="I25" s="41"/>
    </row>
    <row r="26" spans="1:9" s="15" customFormat="1" ht="20.25" customHeight="1">
      <c r="A26" s="66" t="s">
        <v>30</v>
      </c>
      <c r="B26" s="67"/>
      <c r="C26" s="53"/>
      <c r="D26" s="52"/>
      <c r="E26" s="53"/>
      <c r="F26" s="53">
        <f>F25</f>
        <v>0</v>
      </c>
      <c r="I26" s="41"/>
    </row>
    <row r="27" spans="1:9" s="15" customFormat="1" ht="30">
      <c r="A27" s="66" t="s">
        <v>8</v>
      </c>
      <c r="B27" s="69" t="s">
        <v>9</v>
      </c>
      <c r="C27" s="53" t="s">
        <v>170</v>
      </c>
      <c r="D27" s="52">
        <f>E27*G27</f>
        <v>136698.52</v>
      </c>
      <c r="E27" s="53">
        <f>F27*12</f>
        <v>21.24</v>
      </c>
      <c r="F27" s="53">
        <v>1.77</v>
      </c>
      <c r="G27" s="15">
        <v>6435.9</v>
      </c>
      <c r="H27" s="15">
        <v>1.07</v>
      </c>
      <c r="I27" s="41">
        <v>1.27</v>
      </c>
    </row>
    <row r="28" spans="1:9" s="15" customFormat="1" ht="15">
      <c r="A28" s="137" t="s">
        <v>88</v>
      </c>
      <c r="B28" s="78" t="s">
        <v>9</v>
      </c>
      <c r="C28" s="53"/>
      <c r="D28" s="52"/>
      <c r="E28" s="53"/>
      <c r="F28" s="53"/>
      <c r="I28" s="41"/>
    </row>
    <row r="29" spans="1:9" s="15" customFormat="1" ht="15">
      <c r="A29" s="137" t="s">
        <v>89</v>
      </c>
      <c r="B29" s="78" t="s">
        <v>90</v>
      </c>
      <c r="C29" s="53"/>
      <c r="D29" s="52"/>
      <c r="E29" s="53"/>
      <c r="F29" s="53"/>
      <c r="I29" s="41"/>
    </row>
    <row r="30" spans="1:9" s="15" customFormat="1" ht="15">
      <c r="A30" s="137" t="s">
        <v>91</v>
      </c>
      <c r="B30" s="78" t="s">
        <v>92</v>
      </c>
      <c r="C30" s="53"/>
      <c r="D30" s="52"/>
      <c r="E30" s="53"/>
      <c r="F30" s="53"/>
      <c r="I30" s="41"/>
    </row>
    <row r="31" spans="1:9" s="15" customFormat="1" ht="15">
      <c r="A31" s="137" t="s">
        <v>53</v>
      </c>
      <c r="B31" s="78" t="s">
        <v>9</v>
      </c>
      <c r="C31" s="53"/>
      <c r="D31" s="52"/>
      <c r="E31" s="53"/>
      <c r="F31" s="53"/>
      <c r="I31" s="41"/>
    </row>
    <row r="32" spans="1:9" s="15" customFormat="1" ht="25.5">
      <c r="A32" s="137" t="s">
        <v>54</v>
      </c>
      <c r="B32" s="78" t="s">
        <v>10</v>
      </c>
      <c r="C32" s="53"/>
      <c r="D32" s="52"/>
      <c r="E32" s="53"/>
      <c r="F32" s="53"/>
      <c r="I32" s="41"/>
    </row>
    <row r="33" spans="1:9" s="15" customFormat="1" ht="15">
      <c r="A33" s="137" t="s">
        <v>93</v>
      </c>
      <c r="B33" s="78" t="s">
        <v>9</v>
      </c>
      <c r="C33" s="53"/>
      <c r="D33" s="52"/>
      <c r="E33" s="53"/>
      <c r="F33" s="53"/>
      <c r="I33" s="41"/>
    </row>
    <row r="34" spans="1:9" s="15" customFormat="1" ht="15">
      <c r="A34" s="137" t="s">
        <v>60</v>
      </c>
      <c r="B34" s="78" t="s">
        <v>9</v>
      </c>
      <c r="C34" s="53"/>
      <c r="D34" s="52"/>
      <c r="E34" s="53"/>
      <c r="F34" s="53"/>
      <c r="I34" s="41"/>
    </row>
    <row r="35" spans="1:9" s="15" customFormat="1" ht="25.5">
      <c r="A35" s="137" t="s">
        <v>94</v>
      </c>
      <c r="B35" s="78" t="s">
        <v>55</v>
      </c>
      <c r="C35" s="53"/>
      <c r="D35" s="52"/>
      <c r="E35" s="53"/>
      <c r="F35" s="53"/>
      <c r="I35" s="41"/>
    </row>
    <row r="36" spans="1:9" s="15" customFormat="1" ht="25.5">
      <c r="A36" s="137" t="s">
        <v>95</v>
      </c>
      <c r="B36" s="78" t="s">
        <v>10</v>
      </c>
      <c r="C36" s="53"/>
      <c r="D36" s="52"/>
      <c r="E36" s="53"/>
      <c r="F36" s="53"/>
      <c r="I36" s="41"/>
    </row>
    <row r="37" spans="1:9" s="15" customFormat="1" ht="25.5">
      <c r="A37" s="137" t="s">
        <v>96</v>
      </c>
      <c r="B37" s="78" t="s">
        <v>9</v>
      </c>
      <c r="C37" s="53"/>
      <c r="D37" s="52"/>
      <c r="E37" s="53"/>
      <c r="F37" s="53"/>
      <c r="I37" s="41"/>
    </row>
    <row r="38" spans="1:10" s="25" customFormat="1" ht="20.25" customHeight="1">
      <c r="A38" s="66" t="s">
        <v>11</v>
      </c>
      <c r="B38" s="69" t="s">
        <v>12</v>
      </c>
      <c r="C38" s="53" t="s">
        <v>169</v>
      </c>
      <c r="D38" s="52">
        <f>E38*G38</f>
        <v>64101.56</v>
      </c>
      <c r="E38" s="53">
        <f>F38*12</f>
        <v>9.96</v>
      </c>
      <c r="F38" s="53">
        <v>0.83</v>
      </c>
      <c r="G38" s="15">
        <v>6435.9</v>
      </c>
      <c r="H38" s="15">
        <v>1.07</v>
      </c>
      <c r="I38" s="41">
        <v>0.6</v>
      </c>
      <c r="J38" s="25">
        <v>7132.3</v>
      </c>
    </row>
    <row r="39" spans="1:10" s="15" customFormat="1" ht="18.75" customHeight="1">
      <c r="A39" s="71" t="s">
        <v>97</v>
      </c>
      <c r="B39" s="72" t="s">
        <v>13</v>
      </c>
      <c r="C39" s="53" t="s">
        <v>169</v>
      </c>
      <c r="D39" s="52">
        <f>E39*G39</f>
        <v>208523.16</v>
      </c>
      <c r="E39" s="53">
        <f>F39*12</f>
        <v>32.4</v>
      </c>
      <c r="F39" s="53">
        <v>2.7</v>
      </c>
      <c r="G39" s="15">
        <v>6435.9</v>
      </c>
      <c r="H39" s="15">
        <v>1.07</v>
      </c>
      <c r="I39" s="41">
        <v>1.94</v>
      </c>
      <c r="J39" s="25">
        <v>7132.3</v>
      </c>
    </row>
    <row r="40" spans="1:9" s="15" customFormat="1" ht="18" customHeight="1">
      <c r="A40" s="71" t="s">
        <v>98</v>
      </c>
      <c r="B40" s="72" t="s">
        <v>9</v>
      </c>
      <c r="C40" s="53" t="s">
        <v>160</v>
      </c>
      <c r="D40" s="52">
        <f>E40*G40</f>
        <v>134381.59</v>
      </c>
      <c r="E40" s="53">
        <f>F40*12</f>
        <v>20.88</v>
      </c>
      <c r="F40" s="53">
        <v>1.74</v>
      </c>
      <c r="G40" s="15">
        <v>6435.9</v>
      </c>
      <c r="H40" s="15">
        <v>1.07</v>
      </c>
      <c r="I40" s="41">
        <v>1.25</v>
      </c>
    </row>
    <row r="41" spans="1:9" s="15" customFormat="1" ht="47.25" customHeight="1">
      <c r="A41" s="71" t="s">
        <v>99</v>
      </c>
      <c r="B41" s="72" t="s">
        <v>14</v>
      </c>
      <c r="C41" s="53" t="s">
        <v>160</v>
      </c>
      <c r="D41" s="52">
        <f>3407.5*3*1.105*1.1</f>
        <v>12425.45</v>
      </c>
      <c r="E41" s="53">
        <f>D41/G41</f>
        <v>1.93</v>
      </c>
      <c r="F41" s="53">
        <f>E41/12</f>
        <v>0.16</v>
      </c>
      <c r="G41" s="15">
        <v>6435.9</v>
      </c>
      <c r="I41" s="41"/>
    </row>
    <row r="42" spans="1:9" s="15" customFormat="1" ht="15">
      <c r="A42" s="71" t="s">
        <v>100</v>
      </c>
      <c r="B42" s="72" t="s">
        <v>9</v>
      </c>
      <c r="C42" s="53" t="s">
        <v>187</v>
      </c>
      <c r="D42" s="52">
        <f>E42*G42</f>
        <v>155233.91</v>
      </c>
      <c r="E42" s="53">
        <f>12*F42</f>
        <v>24.12</v>
      </c>
      <c r="F42" s="53">
        <v>2.01</v>
      </c>
      <c r="G42" s="15">
        <v>6435.9</v>
      </c>
      <c r="H42" s="15">
        <v>1.07</v>
      </c>
      <c r="I42" s="41">
        <v>1.46</v>
      </c>
    </row>
    <row r="43" spans="1:9" s="15" customFormat="1" ht="15">
      <c r="A43" s="137" t="s">
        <v>101</v>
      </c>
      <c r="B43" s="78" t="s">
        <v>19</v>
      </c>
      <c r="C43" s="53"/>
      <c r="D43" s="52"/>
      <c r="E43" s="53"/>
      <c r="F43" s="53"/>
      <c r="I43" s="41"/>
    </row>
    <row r="44" spans="1:9" s="15" customFormat="1" ht="15">
      <c r="A44" s="137" t="s">
        <v>102</v>
      </c>
      <c r="B44" s="78" t="s">
        <v>14</v>
      </c>
      <c r="C44" s="53"/>
      <c r="D44" s="52"/>
      <c r="E44" s="53"/>
      <c r="F44" s="53"/>
      <c r="I44" s="41"/>
    </row>
    <row r="45" spans="1:9" s="15" customFormat="1" ht="15">
      <c r="A45" s="137" t="s">
        <v>103</v>
      </c>
      <c r="B45" s="78" t="s">
        <v>104</v>
      </c>
      <c r="C45" s="53"/>
      <c r="D45" s="52"/>
      <c r="E45" s="53"/>
      <c r="F45" s="53"/>
      <c r="I45" s="41"/>
    </row>
    <row r="46" spans="1:9" s="15" customFormat="1" ht="15">
      <c r="A46" s="137" t="s">
        <v>105</v>
      </c>
      <c r="B46" s="78" t="s">
        <v>106</v>
      </c>
      <c r="C46" s="53"/>
      <c r="D46" s="52"/>
      <c r="E46" s="53"/>
      <c r="F46" s="53"/>
      <c r="I46" s="41"/>
    </row>
    <row r="47" spans="1:9" s="15" customFormat="1" ht="15">
      <c r="A47" s="137" t="s">
        <v>107</v>
      </c>
      <c r="B47" s="78" t="s">
        <v>104</v>
      </c>
      <c r="C47" s="53"/>
      <c r="D47" s="52"/>
      <c r="E47" s="53"/>
      <c r="F47" s="53"/>
      <c r="I47" s="41"/>
    </row>
    <row r="48" spans="1:9" s="15" customFormat="1" ht="28.5">
      <c r="A48" s="71" t="s">
        <v>108</v>
      </c>
      <c r="B48" s="73" t="s">
        <v>29</v>
      </c>
      <c r="C48" s="53" t="s">
        <v>159</v>
      </c>
      <c r="D48" s="52">
        <f>E48*G48</f>
        <v>332092.44</v>
      </c>
      <c r="E48" s="53">
        <f>F48*12</f>
        <v>51.6</v>
      </c>
      <c r="F48" s="53">
        <v>4.3</v>
      </c>
      <c r="G48" s="15">
        <v>6435.9</v>
      </c>
      <c r="H48" s="15">
        <v>1.07</v>
      </c>
      <c r="I48" s="41">
        <v>3.1</v>
      </c>
    </row>
    <row r="49" spans="1:9" s="15" customFormat="1" ht="25.5">
      <c r="A49" s="77" t="s">
        <v>109</v>
      </c>
      <c r="B49" s="80" t="s">
        <v>29</v>
      </c>
      <c r="C49" s="53"/>
      <c r="D49" s="52"/>
      <c r="E49" s="53"/>
      <c r="F49" s="53"/>
      <c r="I49" s="41"/>
    </row>
    <row r="50" spans="1:9" s="15" customFormat="1" ht="15">
      <c r="A50" s="77" t="s">
        <v>110</v>
      </c>
      <c r="B50" s="80" t="s">
        <v>111</v>
      </c>
      <c r="C50" s="23"/>
      <c r="D50" s="52"/>
      <c r="E50" s="53"/>
      <c r="F50" s="53"/>
      <c r="I50" s="41"/>
    </row>
    <row r="51" spans="1:9" s="15" customFormat="1" ht="15">
      <c r="A51" s="77" t="s">
        <v>112</v>
      </c>
      <c r="B51" s="80" t="s">
        <v>58</v>
      </c>
      <c r="C51" s="23"/>
      <c r="D51" s="52"/>
      <c r="E51" s="53"/>
      <c r="F51" s="53"/>
      <c r="I51" s="41"/>
    </row>
    <row r="52" spans="1:9" s="15" customFormat="1" ht="25.5">
      <c r="A52" s="77" t="s">
        <v>113</v>
      </c>
      <c r="B52" s="80" t="s">
        <v>14</v>
      </c>
      <c r="C52" s="23"/>
      <c r="D52" s="52"/>
      <c r="E52" s="53"/>
      <c r="F52" s="53"/>
      <c r="I52" s="41"/>
    </row>
    <row r="53" spans="1:9" s="15" customFormat="1" ht="15">
      <c r="A53" s="71" t="s">
        <v>114</v>
      </c>
      <c r="B53" s="73" t="s">
        <v>14</v>
      </c>
      <c r="C53" s="23" t="s">
        <v>159</v>
      </c>
      <c r="D53" s="52">
        <v>3000</v>
      </c>
      <c r="E53" s="53">
        <f>D53/G53</f>
        <v>0.47</v>
      </c>
      <c r="F53" s="53">
        <f>E53/12</f>
        <v>0.04</v>
      </c>
      <c r="G53" s="15">
        <v>6435.9</v>
      </c>
      <c r="I53" s="41"/>
    </row>
    <row r="54" spans="1:10" s="21" customFormat="1" ht="30">
      <c r="A54" s="71" t="s">
        <v>115</v>
      </c>
      <c r="B54" s="72" t="s">
        <v>7</v>
      </c>
      <c r="C54" s="54" t="s">
        <v>162</v>
      </c>
      <c r="D54" s="52">
        <f>2246.78*G54/J54</f>
        <v>2027.4</v>
      </c>
      <c r="E54" s="53">
        <f>D54/G54</f>
        <v>0.32</v>
      </c>
      <c r="F54" s="53">
        <f>E54/12</f>
        <v>0.03</v>
      </c>
      <c r="G54" s="15">
        <v>6435.9</v>
      </c>
      <c r="H54" s="15">
        <v>1.07</v>
      </c>
      <c r="I54" s="41">
        <v>0.02</v>
      </c>
      <c r="J54" s="21">
        <v>7132.3</v>
      </c>
    </row>
    <row r="55" spans="1:10" s="21" customFormat="1" ht="45">
      <c r="A55" s="71" t="s">
        <v>161</v>
      </c>
      <c r="B55" s="72" t="s">
        <v>7</v>
      </c>
      <c r="C55" s="54" t="s">
        <v>162</v>
      </c>
      <c r="D55" s="52">
        <f>16975.47*G55/J55</f>
        <v>15317.98</v>
      </c>
      <c r="E55" s="53">
        <f>D55/G55</f>
        <v>2.38</v>
      </c>
      <c r="F55" s="53">
        <f>E55/12</f>
        <v>0.2</v>
      </c>
      <c r="G55" s="15">
        <v>6435.9</v>
      </c>
      <c r="H55" s="15">
        <v>1.07</v>
      </c>
      <c r="I55" s="41">
        <v>0.02</v>
      </c>
      <c r="J55" s="21">
        <v>7132.3</v>
      </c>
    </row>
    <row r="56" spans="1:10" s="21" customFormat="1" ht="30">
      <c r="A56" s="71" t="s">
        <v>40</v>
      </c>
      <c r="B56" s="72" t="s">
        <v>50</v>
      </c>
      <c r="C56" s="54" t="s">
        <v>162</v>
      </c>
      <c r="D56" s="52">
        <f>4017.51*G56/J56</f>
        <v>3625.24</v>
      </c>
      <c r="E56" s="53">
        <f>D56/G56</f>
        <v>0.56</v>
      </c>
      <c r="F56" s="53">
        <f>E56/12</f>
        <v>0.05</v>
      </c>
      <c r="G56" s="15">
        <v>6435.9</v>
      </c>
      <c r="H56" s="15">
        <v>1.07</v>
      </c>
      <c r="I56" s="41">
        <v>0</v>
      </c>
      <c r="J56" s="21">
        <v>7132.3</v>
      </c>
    </row>
    <row r="57" spans="1:9" s="21" customFormat="1" ht="30">
      <c r="A57" s="71" t="s">
        <v>20</v>
      </c>
      <c r="B57" s="72"/>
      <c r="C57" s="54" t="s">
        <v>188</v>
      </c>
      <c r="D57" s="52">
        <f>E57*G57</f>
        <v>15446.16</v>
      </c>
      <c r="E57" s="53">
        <f>F57*12</f>
        <v>2.4</v>
      </c>
      <c r="F57" s="53">
        <v>0.2</v>
      </c>
      <c r="G57" s="15">
        <v>6435.9</v>
      </c>
      <c r="H57" s="15">
        <v>1.07</v>
      </c>
      <c r="I57" s="41">
        <v>0.14</v>
      </c>
    </row>
    <row r="58" spans="1:9" s="21" customFormat="1" ht="25.5">
      <c r="A58" s="77" t="s">
        <v>116</v>
      </c>
      <c r="B58" s="65" t="s">
        <v>62</v>
      </c>
      <c r="C58" s="54"/>
      <c r="D58" s="52"/>
      <c r="E58" s="53"/>
      <c r="F58" s="53"/>
      <c r="G58" s="15"/>
      <c r="H58" s="15"/>
      <c r="I58" s="41"/>
    </row>
    <row r="59" spans="1:9" s="21" customFormat="1" ht="15">
      <c r="A59" s="77" t="s">
        <v>117</v>
      </c>
      <c r="B59" s="65" t="s">
        <v>62</v>
      </c>
      <c r="C59" s="54"/>
      <c r="D59" s="52"/>
      <c r="E59" s="53"/>
      <c r="F59" s="53"/>
      <c r="G59" s="15"/>
      <c r="H59" s="15"/>
      <c r="I59" s="41"/>
    </row>
    <row r="60" spans="1:9" s="21" customFormat="1" ht="15">
      <c r="A60" s="77" t="s">
        <v>118</v>
      </c>
      <c r="B60" s="65" t="s">
        <v>58</v>
      </c>
      <c r="C60" s="54"/>
      <c r="D60" s="52"/>
      <c r="E60" s="53"/>
      <c r="F60" s="53"/>
      <c r="G60" s="15"/>
      <c r="H60" s="15"/>
      <c r="I60" s="41"/>
    </row>
    <row r="61" spans="1:9" s="21" customFormat="1" ht="15">
      <c r="A61" s="77" t="s">
        <v>119</v>
      </c>
      <c r="B61" s="65" t="s">
        <v>62</v>
      </c>
      <c r="C61" s="54"/>
      <c r="D61" s="52"/>
      <c r="E61" s="53"/>
      <c r="F61" s="53"/>
      <c r="G61" s="15"/>
      <c r="H61" s="15"/>
      <c r="I61" s="41"/>
    </row>
    <row r="62" spans="1:9" s="21" customFormat="1" ht="25.5">
      <c r="A62" s="77" t="s">
        <v>120</v>
      </c>
      <c r="B62" s="65" t="s">
        <v>62</v>
      </c>
      <c r="C62" s="54"/>
      <c r="D62" s="52"/>
      <c r="E62" s="53"/>
      <c r="F62" s="53"/>
      <c r="G62" s="15"/>
      <c r="H62" s="15"/>
      <c r="I62" s="41"/>
    </row>
    <row r="63" spans="1:9" s="21" customFormat="1" ht="15">
      <c r="A63" s="77" t="s">
        <v>121</v>
      </c>
      <c r="B63" s="65" t="s">
        <v>62</v>
      </c>
      <c r="C63" s="54"/>
      <c r="D63" s="52"/>
      <c r="E63" s="53"/>
      <c r="F63" s="53"/>
      <c r="G63" s="15"/>
      <c r="H63" s="15"/>
      <c r="I63" s="41"/>
    </row>
    <row r="64" spans="1:9" s="21" customFormat="1" ht="25.5">
      <c r="A64" s="77" t="s">
        <v>122</v>
      </c>
      <c r="B64" s="65" t="s">
        <v>62</v>
      </c>
      <c r="C64" s="54"/>
      <c r="D64" s="52"/>
      <c r="E64" s="53"/>
      <c r="F64" s="53"/>
      <c r="G64" s="15"/>
      <c r="H64" s="15"/>
      <c r="I64" s="41"/>
    </row>
    <row r="65" spans="1:9" s="21" customFormat="1" ht="15">
      <c r="A65" s="77" t="s">
        <v>123</v>
      </c>
      <c r="B65" s="65" t="s">
        <v>62</v>
      </c>
      <c r="C65" s="54"/>
      <c r="D65" s="52"/>
      <c r="E65" s="53"/>
      <c r="F65" s="53"/>
      <c r="G65" s="15"/>
      <c r="H65" s="15"/>
      <c r="I65" s="41"/>
    </row>
    <row r="66" spans="1:9" s="21" customFormat="1" ht="17.25" customHeight="1">
      <c r="A66" s="77" t="s">
        <v>124</v>
      </c>
      <c r="B66" s="65" t="s">
        <v>62</v>
      </c>
      <c r="C66" s="54"/>
      <c r="D66" s="52"/>
      <c r="E66" s="53"/>
      <c r="F66" s="53"/>
      <c r="G66" s="15"/>
      <c r="H66" s="15"/>
      <c r="I66" s="41"/>
    </row>
    <row r="67" spans="1:10" s="15" customFormat="1" ht="18.75" customHeight="1">
      <c r="A67" s="71" t="s">
        <v>22</v>
      </c>
      <c r="B67" s="72" t="s">
        <v>23</v>
      </c>
      <c r="C67" s="54" t="s">
        <v>189</v>
      </c>
      <c r="D67" s="52">
        <f>E67*G67</f>
        <v>5406.16</v>
      </c>
      <c r="E67" s="53">
        <f>F67*12</f>
        <v>0.84</v>
      </c>
      <c r="F67" s="53">
        <v>0.07</v>
      </c>
      <c r="G67" s="15">
        <v>6435.9</v>
      </c>
      <c r="H67" s="15">
        <v>1.07</v>
      </c>
      <c r="I67" s="41">
        <v>0.03</v>
      </c>
      <c r="J67" s="15">
        <v>7132.3</v>
      </c>
    </row>
    <row r="68" spans="1:10" s="15" customFormat="1" ht="17.25" customHeight="1">
      <c r="A68" s="71" t="s">
        <v>24</v>
      </c>
      <c r="B68" s="74" t="s">
        <v>25</v>
      </c>
      <c r="C68" s="55" t="s">
        <v>189</v>
      </c>
      <c r="D68" s="52">
        <f>3765.85*G68/J68</f>
        <v>3398.15</v>
      </c>
      <c r="E68" s="53">
        <f>D68/G68</f>
        <v>0.53</v>
      </c>
      <c r="F68" s="53">
        <f>E68/12</f>
        <v>0.04</v>
      </c>
      <c r="G68" s="15">
        <v>6435.9</v>
      </c>
      <c r="H68" s="15">
        <v>1.07</v>
      </c>
      <c r="I68" s="41">
        <v>0.02</v>
      </c>
      <c r="J68" s="15">
        <v>7132.3</v>
      </c>
    </row>
    <row r="69" spans="1:10" s="25" customFormat="1" ht="30">
      <c r="A69" s="71" t="s">
        <v>21</v>
      </c>
      <c r="B69" s="72"/>
      <c r="C69" s="54">
        <v>0</v>
      </c>
      <c r="D69" s="52">
        <v>0</v>
      </c>
      <c r="E69" s="53">
        <f>D69/G69</f>
        <v>0</v>
      </c>
      <c r="F69" s="53">
        <f>E69/12</f>
        <v>0</v>
      </c>
      <c r="G69" s="15">
        <v>6435.9</v>
      </c>
      <c r="H69" s="15">
        <v>1.07</v>
      </c>
      <c r="I69" s="41">
        <v>0.03</v>
      </c>
      <c r="J69" s="25">
        <v>7132.3</v>
      </c>
    </row>
    <row r="70" spans="1:9" s="25" customFormat="1" ht="15">
      <c r="A70" s="71" t="s">
        <v>32</v>
      </c>
      <c r="B70" s="72"/>
      <c r="C70" s="53" t="s">
        <v>190</v>
      </c>
      <c r="D70" s="53">
        <f>D71+D72+D73+D74+D75+D76+D77+D78+D79+D80+D81+D82+D83+D84</f>
        <v>23019.73</v>
      </c>
      <c r="E70" s="53">
        <f>D70/G70</f>
        <v>3.58</v>
      </c>
      <c r="F70" s="53">
        <f>E70/12</f>
        <v>0.3</v>
      </c>
      <c r="G70" s="15">
        <v>6435.9</v>
      </c>
      <c r="H70" s="15">
        <v>1.07</v>
      </c>
      <c r="I70" s="41">
        <v>0.29</v>
      </c>
    </row>
    <row r="71" spans="1:9" s="21" customFormat="1" ht="15">
      <c r="A71" s="64" t="s">
        <v>164</v>
      </c>
      <c r="B71" s="70" t="s">
        <v>14</v>
      </c>
      <c r="C71" s="57"/>
      <c r="D71" s="128">
        <v>238.84</v>
      </c>
      <c r="E71" s="57"/>
      <c r="F71" s="57"/>
      <c r="G71" s="15">
        <v>6435.9</v>
      </c>
      <c r="H71" s="15">
        <v>1.07</v>
      </c>
      <c r="I71" s="41">
        <v>0.01</v>
      </c>
    </row>
    <row r="72" spans="1:9" s="21" customFormat="1" ht="15">
      <c r="A72" s="64" t="s">
        <v>15</v>
      </c>
      <c r="B72" s="70" t="s">
        <v>19</v>
      </c>
      <c r="C72" s="57"/>
      <c r="D72" s="128">
        <v>505.42</v>
      </c>
      <c r="E72" s="57"/>
      <c r="F72" s="57"/>
      <c r="G72" s="15">
        <v>6435.9</v>
      </c>
      <c r="H72" s="15">
        <v>1.07</v>
      </c>
      <c r="I72" s="41">
        <v>0.01</v>
      </c>
    </row>
    <row r="73" spans="1:9" s="21" customFormat="1" ht="15">
      <c r="A73" s="64" t="s">
        <v>71</v>
      </c>
      <c r="B73" s="75" t="s">
        <v>14</v>
      </c>
      <c r="C73" s="57"/>
      <c r="D73" s="128">
        <v>900.62</v>
      </c>
      <c r="E73" s="57"/>
      <c r="F73" s="57"/>
      <c r="G73" s="15">
        <v>6435.9</v>
      </c>
      <c r="H73" s="15"/>
      <c r="I73" s="41"/>
    </row>
    <row r="74" spans="1:9" s="21" customFormat="1" ht="15">
      <c r="A74" s="64" t="s">
        <v>45</v>
      </c>
      <c r="B74" s="70" t="s">
        <v>14</v>
      </c>
      <c r="C74" s="62"/>
      <c r="D74" s="78">
        <v>963.17</v>
      </c>
      <c r="E74" s="57"/>
      <c r="F74" s="57"/>
      <c r="G74" s="15">
        <v>6435.9</v>
      </c>
      <c r="H74" s="15">
        <v>1.07</v>
      </c>
      <c r="I74" s="41">
        <v>0.03</v>
      </c>
    </row>
    <row r="75" spans="1:9" s="21" customFormat="1" ht="15">
      <c r="A75" s="64" t="s">
        <v>16</v>
      </c>
      <c r="B75" s="70" t="s">
        <v>14</v>
      </c>
      <c r="C75" s="62"/>
      <c r="D75" s="78">
        <v>4294.09</v>
      </c>
      <c r="E75" s="57"/>
      <c r="F75" s="57"/>
      <c r="G75" s="15">
        <v>6435.9</v>
      </c>
      <c r="H75" s="15"/>
      <c r="I75" s="41"/>
    </row>
    <row r="76" spans="1:9" s="21" customFormat="1" ht="15">
      <c r="A76" s="64" t="s">
        <v>17</v>
      </c>
      <c r="B76" s="70" t="s">
        <v>14</v>
      </c>
      <c r="C76" s="57"/>
      <c r="D76" s="128">
        <v>1010.85</v>
      </c>
      <c r="E76" s="57"/>
      <c r="F76" s="57"/>
      <c r="G76" s="15">
        <v>6435.9</v>
      </c>
      <c r="H76" s="15">
        <v>1.07</v>
      </c>
      <c r="I76" s="41">
        <v>0.01</v>
      </c>
    </row>
    <row r="77" spans="1:9" s="21" customFormat="1" ht="15">
      <c r="A77" s="64" t="s">
        <v>43</v>
      </c>
      <c r="B77" s="70" t="s">
        <v>14</v>
      </c>
      <c r="C77" s="57"/>
      <c r="D77" s="128">
        <v>481.57</v>
      </c>
      <c r="E77" s="57"/>
      <c r="F77" s="57"/>
      <c r="G77" s="15">
        <v>6435.9</v>
      </c>
      <c r="H77" s="15">
        <v>1.07</v>
      </c>
      <c r="I77" s="41">
        <v>0.04</v>
      </c>
    </row>
    <row r="78" spans="1:9" s="21" customFormat="1" ht="15">
      <c r="A78" s="64" t="s">
        <v>44</v>
      </c>
      <c r="B78" s="70" t="s">
        <v>19</v>
      </c>
      <c r="C78" s="57"/>
      <c r="D78" s="128">
        <v>1926.35</v>
      </c>
      <c r="E78" s="57"/>
      <c r="F78" s="57"/>
      <c r="G78" s="15">
        <v>6435.9</v>
      </c>
      <c r="H78" s="15">
        <v>1.07</v>
      </c>
      <c r="I78" s="41">
        <v>0.01</v>
      </c>
    </row>
    <row r="79" spans="1:9" s="21" customFormat="1" ht="25.5">
      <c r="A79" s="64" t="s">
        <v>18</v>
      </c>
      <c r="B79" s="70" t="s">
        <v>14</v>
      </c>
      <c r="C79" s="57"/>
      <c r="D79" s="128">
        <v>6530.48</v>
      </c>
      <c r="E79" s="57"/>
      <c r="F79" s="57"/>
      <c r="G79" s="15">
        <v>6435.9</v>
      </c>
      <c r="H79" s="15">
        <v>1.07</v>
      </c>
      <c r="I79" s="41">
        <v>0</v>
      </c>
    </row>
    <row r="80" spans="1:9" s="21" customFormat="1" ht="25.5">
      <c r="A80" s="64" t="s">
        <v>125</v>
      </c>
      <c r="B80" s="70" t="s">
        <v>14</v>
      </c>
      <c r="C80" s="57"/>
      <c r="D80" s="128">
        <v>3391.27</v>
      </c>
      <c r="E80" s="57"/>
      <c r="F80" s="57"/>
      <c r="G80" s="15">
        <v>6435.9</v>
      </c>
      <c r="H80" s="15"/>
      <c r="I80" s="41"/>
    </row>
    <row r="81" spans="1:9" s="21" customFormat="1" ht="25.5">
      <c r="A81" s="64" t="s">
        <v>126</v>
      </c>
      <c r="B81" s="75" t="s">
        <v>50</v>
      </c>
      <c r="C81" s="57"/>
      <c r="D81" s="128">
        <v>0</v>
      </c>
      <c r="E81" s="57"/>
      <c r="F81" s="57"/>
      <c r="G81" s="15">
        <v>6435.9</v>
      </c>
      <c r="H81" s="15">
        <v>1.07</v>
      </c>
      <c r="I81" s="41">
        <v>0.01</v>
      </c>
    </row>
    <row r="82" spans="1:9" s="21" customFormat="1" ht="15">
      <c r="A82" s="64" t="s">
        <v>142</v>
      </c>
      <c r="B82" s="65" t="s">
        <v>50</v>
      </c>
      <c r="C82" s="59"/>
      <c r="D82" s="109">
        <v>0</v>
      </c>
      <c r="E82" s="57"/>
      <c r="F82" s="57"/>
      <c r="G82" s="15">
        <v>6435.9</v>
      </c>
      <c r="H82" s="15"/>
      <c r="I82" s="41"/>
    </row>
    <row r="83" spans="1:9" s="21" customFormat="1" ht="15">
      <c r="A83" s="64" t="s">
        <v>143</v>
      </c>
      <c r="B83" s="65" t="s">
        <v>50</v>
      </c>
      <c r="C83" s="59"/>
      <c r="D83" s="109">
        <v>0</v>
      </c>
      <c r="E83" s="57"/>
      <c r="F83" s="57"/>
      <c r="G83" s="15">
        <v>6435.9</v>
      </c>
      <c r="H83" s="15"/>
      <c r="I83" s="41"/>
    </row>
    <row r="84" spans="1:9" s="21" customFormat="1" ht="15">
      <c r="A84" s="64" t="s">
        <v>182</v>
      </c>
      <c r="B84" s="65" t="s">
        <v>14</v>
      </c>
      <c r="C84" s="57"/>
      <c r="D84" s="128">
        <v>2777.07</v>
      </c>
      <c r="E84" s="57"/>
      <c r="F84" s="57"/>
      <c r="G84" s="15">
        <v>6435.9</v>
      </c>
      <c r="H84" s="15"/>
      <c r="I84" s="41"/>
    </row>
    <row r="85" spans="1:9" s="25" customFormat="1" ht="30">
      <c r="A85" s="71" t="s">
        <v>35</v>
      </c>
      <c r="B85" s="72"/>
      <c r="C85" s="23" t="s">
        <v>191</v>
      </c>
      <c r="D85" s="53">
        <f>D86+D87+D88+D89</f>
        <v>2356.56</v>
      </c>
      <c r="E85" s="53">
        <f>D85/G85</f>
        <v>0.37</v>
      </c>
      <c r="F85" s="53">
        <f>E85/12</f>
        <v>0.03</v>
      </c>
      <c r="G85" s="15">
        <v>6435.9</v>
      </c>
      <c r="H85" s="15">
        <v>1.07</v>
      </c>
      <c r="I85" s="41">
        <v>0.14</v>
      </c>
    </row>
    <row r="86" spans="1:10" s="21" customFormat="1" ht="25.5">
      <c r="A86" s="64" t="s">
        <v>47</v>
      </c>
      <c r="B86" s="70" t="s">
        <v>48</v>
      </c>
      <c r="C86" s="57"/>
      <c r="D86" s="56">
        <f>1926.35*G86/J86</f>
        <v>1738.26</v>
      </c>
      <c r="E86" s="57"/>
      <c r="F86" s="57"/>
      <c r="G86" s="15">
        <v>6435.9</v>
      </c>
      <c r="H86" s="15">
        <v>1.07</v>
      </c>
      <c r="I86" s="41">
        <v>0</v>
      </c>
      <c r="J86" s="21">
        <v>7132.3</v>
      </c>
    </row>
    <row r="87" spans="1:10" s="21" customFormat="1" ht="25.5">
      <c r="A87" s="64" t="s">
        <v>126</v>
      </c>
      <c r="B87" s="75" t="s">
        <v>49</v>
      </c>
      <c r="C87" s="57"/>
      <c r="D87" s="56">
        <f>E87*G87</f>
        <v>0</v>
      </c>
      <c r="E87" s="57"/>
      <c r="F87" s="57"/>
      <c r="G87" s="15">
        <v>6435.9</v>
      </c>
      <c r="H87" s="15">
        <v>1.07</v>
      </c>
      <c r="I87" s="41">
        <v>0</v>
      </c>
      <c r="J87" s="21">
        <v>7132.3</v>
      </c>
    </row>
    <row r="88" spans="1:10" s="21" customFormat="1" ht="15">
      <c r="A88" s="64" t="s">
        <v>141</v>
      </c>
      <c r="B88" s="65" t="s">
        <v>50</v>
      </c>
      <c r="C88" s="59"/>
      <c r="D88" s="109">
        <v>0</v>
      </c>
      <c r="E88" s="57"/>
      <c r="F88" s="57"/>
      <c r="G88" s="15">
        <v>6435.9</v>
      </c>
      <c r="H88" s="15">
        <v>1.07</v>
      </c>
      <c r="I88" s="41">
        <v>0</v>
      </c>
      <c r="J88" s="21">
        <v>7132.3</v>
      </c>
    </row>
    <row r="89" spans="1:10" s="21" customFormat="1" ht="15">
      <c r="A89" s="64" t="s">
        <v>183</v>
      </c>
      <c r="B89" s="75" t="s">
        <v>14</v>
      </c>
      <c r="C89" s="62"/>
      <c r="D89" s="62">
        <f>685.2*G89/J89</f>
        <v>618.3</v>
      </c>
      <c r="E89" s="57"/>
      <c r="F89" s="57"/>
      <c r="G89" s="15">
        <v>6435.9</v>
      </c>
      <c r="H89" s="15">
        <v>1.07</v>
      </c>
      <c r="I89" s="41">
        <v>0.03</v>
      </c>
      <c r="J89" s="21">
        <v>7132.3</v>
      </c>
    </row>
    <row r="90" spans="1:10" s="21" customFormat="1" ht="30">
      <c r="A90" s="71" t="s">
        <v>36</v>
      </c>
      <c r="B90" s="70"/>
      <c r="C90" s="26" t="s">
        <v>192</v>
      </c>
      <c r="D90" s="53">
        <v>0</v>
      </c>
      <c r="E90" s="53">
        <v>0</v>
      </c>
      <c r="F90" s="53">
        <v>0</v>
      </c>
      <c r="G90" s="15">
        <v>6435.9</v>
      </c>
      <c r="H90" s="15">
        <v>1.07</v>
      </c>
      <c r="I90" s="41">
        <v>0.03</v>
      </c>
      <c r="J90" s="21">
        <v>7132.3</v>
      </c>
    </row>
    <row r="91" spans="1:10" s="21" customFormat="1" ht="15">
      <c r="A91" s="64" t="s">
        <v>129</v>
      </c>
      <c r="B91" s="70" t="s">
        <v>14</v>
      </c>
      <c r="C91" s="54"/>
      <c r="D91" s="56">
        <v>0</v>
      </c>
      <c r="E91" s="57"/>
      <c r="F91" s="57"/>
      <c r="G91" s="15">
        <v>6435.9</v>
      </c>
      <c r="H91" s="15"/>
      <c r="I91" s="41"/>
      <c r="J91" s="21">
        <v>7132.3</v>
      </c>
    </row>
    <row r="92" spans="1:10" s="21" customFormat="1" ht="15">
      <c r="A92" s="77" t="s">
        <v>130</v>
      </c>
      <c r="B92" s="75" t="s">
        <v>50</v>
      </c>
      <c r="C92" s="54"/>
      <c r="D92" s="56">
        <v>0</v>
      </c>
      <c r="E92" s="57"/>
      <c r="F92" s="57"/>
      <c r="G92" s="15">
        <v>6435.9</v>
      </c>
      <c r="H92" s="15">
        <v>1.07</v>
      </c>
      <c r="I92" s="41">
        <v>0</v>
      </c>
      <c r="J92" s="21">
        <v>7132.3</v>
      </c>
    </row>
    <row r="93" spans="1:10" s="21" customFormat="1" ht="15">
      <c r="A93" s="64" t="s">
        <v>131</v>
      </c>
      <c r="B93" s="75" t="s">
        <v>49</v>
      </c>
      <c r="C93" s="54"/>
      <c r="D93" s="76">
        <v>0</v>
      </c>
      <c r="E93" s="58"/>
      <c r="F93" s="58"/>
      <c r="G93" s="15">
        <v>6435.9</v>
      </c>
      <c r="H93" s="15"/>
      <c r="I93" s="41"/>
      <c r="J93" s="21">
        <v>7132.3</v>
      </c>
    </row>
    <row r="94" spans="1:10" s="21" customFormat="1" ht="25.5">
      <c r="A94" s="64" t="s">
        <v>132</v>
      </c>
      <c r="B94" s="75" t="s">
        <v>50</v>
      </c>
      <c r="C94" s="54"/>
      <c r="D94" s="76">
        <v>0</v>
      </c>
      <c r="E94" s="58"/>
      <c r="F94" s="58"/>
      <c r="G94" s="15">
        <v>6435.9</v>
      </c>
      <c r="H94" s="15"/>
      <c r="I94" s="41"/>
      <c r="J94" s="21">
        <v>7132.3</v>
      </c>
    </row>
    <row r="95" spans="1:9" s="21" customFormat="1" ht="18" customHeight="1">
      <c r="A95" s="24" t="s">
        <v>37</v>
      </c>
      <c r="B95" s="27"/>
      <c r="C95" s="26" t="s">
        <v>190</v>
      </c>
      <c r="D95" s="53">
        <f>D96+D97+D98+D99+D100+D101</f>
        <v>16122.2</v>
      </c>
      <c r="E95" s="53">
        <f>D95/G95</f>
        <v>2.51</v>
      </c>
      <c r="F95" s="53">
        <f>E95/12</f>
        <v>0.21</v>
      </c>
      <c r="G95" s="15">
        <v>6435.9</v>
      </c>
      <c r="H95" s="15">
        <v>1.07</v>
      </c>
      <c r="I95" s="41">
        <v>0.15</v>
      </c>
    </row>
    <row r="96" spans="1:9" s="21" customFormat="1" ht="20.25" customHeight="1">
      <c r="A96" s="64" t="s">
        <v>33</v>
      </c>
      <c r="B96" s="70" t="s">
        <v>7</v>
      </c>
      <c r="C96" s="26"/>
      <c r="D96" s="56">
        <f aca="true" t="shared" si="0" ref="D96:D101">E96*G96</f>
        <v>0</v>
      </c>
      <c r="E96" s="57"/>
      <c r="F96" s="57"/>
      <c r="G96" s="15">
        <v>6435.9</v>
      </c>
      <c r="H96" s="15">
        <v>1.07</v>
      </c>
      <c r="I96" s="41">
        <v>0</v>
      </c>
    </row>
    <row r="97" spans="1:9" s="21" customFormat="1" ht="41.25" customHeight="1">
      <c r="A97" s="64" t="s">
        <v>133</v>
      </c>
      <c r="B97" s="70" t="s">
        <v>14</v>
      </c>
      <c r="C97" s="26"/>
      <c r="D97" s="56">
        <v>15213.7</v>
      </c>
      <c r="E97" s="57"/>
      <c r="F97" s="57"/>
      <c r="G97" s="15">
        <v>6435.9</v>
      </c>
      <c r="H97" s="15">
        <v>1.07</v>
      </c>
      <c r="I97" s="41">
        <v>0.14</v>
      </c>
    </row>
    <row r="98" spans="1:10" s="21" customFormat="1" ht="38.25">
      <c r="A98" s="64" t="s">
        <v>134</v>
      </c>
      <c r="B98" s="70" t="s">
        <v>14</v>
      </c>
      <c r="C98" s="26"/>
      <c r="D98" s="56">
        <f>1006.81*G98/J98</f>
        <v>908.5</v>
      </c>
      <c r="E98" s="57"/>
      <c r="F98" s="57"/>
      <c r="G98" s="15">
        <v>6435.9</v>
      </c>
      <c r="H98" s="15">
        <v>1.07</v>
      </c>
      <c r="I98" s="41">
        <v>0.01</v>
      </c>
      <c r="J98" s="21">
        <v>7132.3</v>
      </c>
    </row>
    <row r="99" spans="1:9" s="21" customFormat="1" ht="27.75" customHeight="1">
      <c r="A99" s="64" t="s">
        <v>51</v>
      </c>
      <c r="B99" s="70" t="s">
        <v>10</v>
      </c>
      <c r="C99" s="26"/>
      <c r="D99" s="56">
        <f t="shared" si="0"/>
        <v>0</v>
      </c>
      <c r="E99" s="57"/>
      <c r="F99" s="57"/>
      <c r="G99" s="15">
        <v>6435.9</v>
      </c>
      <c r="H99" s="15">
        <v>1.07</v>
      </c>
      <c r="I99" s="41">
        <v>0</v>
      </c>
    </row>
    <row r="100" spans="1:9" s="21" customFormat="1" ht="15">
      <c r="A100" s="64" t="s">
        <v>39</v>
      </c>
      <c r="B100" s="75" t="s">
        <v>135</v>
      </c>
      <c r="C100" s="26"/>
      <c r="D100" s="56">
        <f t="shared" si="0"/>
        <v>0</v>
      </c>
      <c r="E100" s="57"/>
      <c r="F100" s="57"/>
      <c r="G100" s="15">
        <v>6435.9</v>
      </c>
      <c r="H100" s="15">
        <v>1.07</v>
      </c>
      <c r="I100" s="41">
        <v>0</v>
      </c>
    </row>
    <row r="101" spans="1:9" s="21" customFormat="1" ht="51">
      <c r="A101" s="64" t="s">
        <v>136</v>
      </c>
      <c r="B101" s="75" t="s">
        <v>62</v>
      </c>
      <c r="C101" s="26"/>
      <c r="D101" s="56">
        <f t="shared" si="0"/>
        <v>0</v>
      </c>
      <c r="E101" s="57"/>
      <c r="F101" s="57"/>
      <c r="G101" s="15">
        <v>6435.9</v>
      </c>
      <c r="H101" s="15">
        <v>1.07</v>
      </c>
      <c r="I101" s="41">
        <v>0</v>
      </c>
    </row>
    <row r="102" spans="1:9" s="21" customFormat="1" ht="15">
      <c r="A102" s="71" t="s">
        <v>38</v>
      </c>
      <c r="B102" s="70"/>
      <c r="C102" s="26" t="s">
        <v>193</v>
      </c>
      <c r="D102" s="53">
        <f>D103</f>
        <v>0</v>
      </c>
      <c r="E102" s="53">
        <f>D102/G102</f>
        <v>0</v>
      </c>
      <c r="F102" s="53">
        <f>E102/12</f>
        <v>0</v>
      </c>
      <c r="G102" s="15">
        <v>6435.9</v>
      </c>
      <c r="H102" s="15">
        <v>1.07</v>
      </c>
      <c r="I102" s="41">
        <v>0.1</v>
      </c>
    </row>
    <row r="103" spans="1:10" s="21" customFormat="1" ht="15">
      <c r="A103" s="64" t="s">
        <v>34</v>
      </c>
      <c r="B103" s="70" t="s">
        <v>14</v>
      </c>
      <c r="C103" s="3"/>
      <c r="D103" s="56">
        <v>0</v>
      </c>
      <c r="E103" s="57"/>
      <c r="F103" s="57"/>
      <c r="G103" s="15">
        <v>6435.9</v>
      </c>
      <c r="H103" s="15">
        <v>1.07</v>
      </c>
      <c r="I103" s="41">
        <v>0.01</v>
      </c>
      <c r="J103" s="21">
        <v>7132.3</v>
      </c>
    </row>
    <row r="104" spans="1:9" s="15" customFormat="1" ht="15">
      <c r="A104" s="71" t="s">
        <v>42</v>
      </c>
      <c r="B104" s="72"/>
      <c r="C104" s="23" t="s">
        <v>194</v>
      </c>
      <c r="D104" s="53">
        <f>D105+D106</f>
        <v>26614.9</v>
      </c>
      <c r="E104" s="53">
        <f>D104/G104</f>
        <v>4.14</v>
      </c>
      <c r="F104" s="53">
        <f>E104/12</f>
        <v>0.35</v>
      </c>
      <c r="G104" s="15">
        <v>6435.9</v>
      </c>
      <c r="H104" s="15">
        <v>1.07</v>
      </c>
      <c r="I104" s="41">
        <v>0.02</v>
      </c>
    </row>
    <row r="105" spans="1:9" s="21" customFormat="1" ht="38.25">
      <c r="A105" s="77" t="s">
        <v>137</v>
      </c>
      <c r="B105" s="75" t="s">
        <v>19</v>
      </c>
      <c r="C105" s="3"/>
      <c r="D105" s="56">
        <v>26614.9</v>
      </c>
      <c r="E105" s="57"/>
      <c r="F105" s="57"/>
      <c r="G105" s="15">
        <v>6435.9</v>
      </c>
      <c r="H105" s="15">
        <v>1.07</v>
      </c>
      <c r="I105" s="41">
        <v>0.02</v>
      </c>
    </row>
    <row r="106" spans="1:9" s="21" customFormat="1" ht="35.25" customHeight="1">
      <c r="A106" s="77" t="s">
        <v>165</v>
      </c>
      <c r="B106" s="75" t="s">
        <v>62</v>
      </c>
      <c r="C106" s="3"/>
      <c r="D106" s="56">
        <v>0</v>
      </c>
      <c r="E106" s="57"/>
      <c r="F106" s="57"/>
      <c r="G106" s="15">
        <v>6435.9</v>
      </c>
      <c r="H106" s="15">
        <v>1.07</v>
      </c>
      <c r="I106" s="41">
        <v>0</v>
      </c>
    </row>
    <row r="107" spans="1:9" s="15" customFormat="1" ht="15">
      <c r="A107" s="24" t="s">
        <v>41</v>
      </c>
      <c r="B107" s="22"/>
      <c r="C107" s="23" t="s">
        <v>189</v>
      </c>
      <c r="D107" s="53">
        <f>D108+D109</f>
        <v>0</v>
      </c>
      <c r="E107" s="53">
        <f>D107/G107</f>
        <v>0</v>
      </c>
      <c r="F107" s="53">
        <f>E107/12</f>
        <v>0</v>
      </c>
      <c r="G107" s="15">
        <v>6435.9</v>
      </c>
      <c r="H107" s="15">
        <v>1.07</v>
      </c>
      <c r="I107" s="41">
        <v>0.16</v>
      </c>
    </row>
    <row r="108" spans="1:9" s="21" customFormat="1" ht="15">
      <c r="A108" s="8" t="s">
        <v>72</v>
      </c>
      <c r="B108" s="27" t="s">
        <v>46</v>
      </c>
      <c r="C108" s="3"/>
      <c r="D108" s="56">
        <v>0</v>
      </c>
      <c r="E108" s="57"/>
      <c r="F108" s="57"/>
      <c r="G108" s="15">
        <v>6435.9</v>
      </c>
      <c r="H108" s="15">
        <v>1.07</v>
      </c>
      <c r="I108" s="41">
        <v>0.04</v>
      </c>
    </row>
    <row r="109" spans="1:9" s="21" customFormat="1" ht="15">
      <c r="A109" s="8" t="s">
        <v>52</v>
      </c>
      <c r="B109" s="27" t="s">
        <v>46</v>
      </c>
      <c r="C109" s="3"/>
      <c r="D109" s="56">
        <v>0</v>
      </c>
      <c r="E109" s="57"/>
      <c r="F109" s="57"/>
      <c r="G109" s="15">
        <v>6435.9</v>
      </c>
      <c r="H109" s="15">
        <v>1.07</v>
      </c>
      <c r="I109" s="41">
        <v>0.12</v>
      </c>
    </row>
    <row r="110" spans="1:9" s="15" customFormat="1" ht="142.5" customHeight="1">
      <c r="A110" s="71" t="s">
        <v>181</v>
      </c>
      <c r="B110" s="22" t="s">
        <v>10</v>
      </c>
      <c r="C110" s="26"/>
      <c r="D110" s="54">
        <v>30000</v>
      </c>
      <c r="E110" s="55">
        <f>D110/G110</f>
        <v>4.66</v>
      </c>
      <c r="F110" s="55">
        <f>E110/12</f>
        <v>0.39</v>
      </c>
      <c r="G110" s="15">
        <v>6435.9</v>
      </c>
      <c r="H110" s="15">
        <v>1.07</v>
      </c>
      <c r="I110" s="41">
        <v>0.3</v>
      </c>
    </row>
    <row r="111" spans="1:9" s="15" customFormat="1" ht="35.25" customHeight="1">
      <c r="A111" s="71" t="s">
        <v>166</v>
      </c>
      <c r="B111" s="22" t="s">
        <v>167</v>
      </c>
      <c r="C111" s="26"/>
      <c r="D111" s="54">
        <v>47000</v>
      </c>
      <c r="E111" s="55">
        <f>D111/G111</f>
        <v>7.3</v>
      </c>
      <c r="F111" s="55">
        <f>E111/12</f>
        <v>0.61</v>
      </c>
      <c r="G111" s="15">
        <v>6435.9</v>
      </c>
      <c r="I111" s="41"/>
    </row>
    <row r="112" spans="1:9" s="33" customFormat="1" ht="20.25" customHeight="1" thickBot="1">
      <c r="A112" s="24" t="s">
        <v>63</v>
      </c>
      <c r="B112" s="136" t="s">
        <v>9</v>
      </c>
      <c r="C112" s="59"/>
      <c r="D112" s="138">
        <f>E112*G112</f>
        <v>146738.52</v>
      </c>
      <c r="E112" s="54">
        <f>12*F112</f>
        <v>22.8</v>
      </c>
      <c r="F112" s="54">
        <v>1.9</v>
      </c>
      <c r="G112" s="15">
        <v>6435.9</v>
      </c>
      <c r="I112" s="43"/>
    </row>
    <row r="113" spans="1:9" s="15" customFormat="1" ht="19.5" thickBot="1">
      <c r="A113" s="28" t="s">
        <v>30</v>
      </c>
      <c r="B113" s="133"/>
      <c r="C113" s="134"/>
      <c r="D113" s="139">
        <f>D112+D110+D107+D104+D102+D95+D90+D85+D70+D69+D68+D67+D57+D55+D54+D48+D42+D41+D40+D39+D38+D27+D14+D111+D56+D53</f>
        <v>1633757.42</v>
      </c>
      <c r="E113" s="139">
        <f>E112+E110+E107+E104+E102+E95+E90+E85+E70+E69+E68+E67+E57+E55+E54+E48+E42+E41+E40+E39+E38+E27+E14+E111+E56+E53</f>
        <v>253.87</v>
      </c>
      <c r="F113" s="139">
        <f>F112+F110+F107+F104+F102+F95+F90+F85+F70+F69+F68+F67+F57+F55+F54+F48+F42+F41+F40+F39+F38+F27+F14+F111+F56+F53</f>
        <v>21.17</v>
      </c>
      <c r="G113" s="15">
        <v>6435.9</v>
      </c>
      <c r="I113" s="41"/>
    </row>
    <row r="114" spans="1:9" s="29" customFormat="1" ht="20.25" thickBot="1">
      <c r="A114" s="82"/>
      <c r="B114" s="83"/>
      <c r="C114" s="83"/>
      <c r="D114" s="83"/>
      <c r="E114" s="49"/>
      <c r="F114" s="140"/>
      <c r="G114" s="15"/>
      <c r="I114" s="44"/>
    </row>
    <row r="115" spans="1:9" s="87" customFormat="1" ht="15.75" thickBot="1">
      <c r="A115" s="47" t="s">
        <v>138</v>
      </c>
      <c r="B115" s="85"/>
      <c r="C115" s="86"/>
      <c r="D115" s="103">
        <f>SUM(D116:D120)</f>
        <v>201668.98</v>
      </c>
      <c r="E115" s="103">
        <f>SUM(E116:E120)</f>
        <v>31.34</v>
      </c>
      <c r="F115" s="103">
        <f>SUM(F116:F120)</f>
        <v>2.6</v>
      </c>
      <c r="G115" s="15">
        <v>6435.9</v>
      </c>
      <c r="I115" s="88"/>
    </row>
    <row r="116" spans="1:9" s="93" customFormat="1" ht="15">
      <c r="A116" s="89" t="s">
        <v>186</v>
      </c>
      <c r="B116" s="90"/>
      <c r="C116" s="91"/>
      <c r="D116" s="78">
        <v>24897.86</v>
      </c>
      <c r="E116" s="91">
        <f>D116/G116</f>
        <v>3.87</v>
      </c>
      <c r="F116" s="92">
        <f>E116/12</f>
        <v>0.32</v>
      </c>
      <c r="G116" s="15">
        <v>6435.9</v>
      </c>
      <c r="I116" s="94"/>
    </row>
    <row r="117" spans="1:9" s="93" customFormat="1" ht="15">
      <c r="A117" s="34" t="s">
        <v>140</v>
      </c>
      <c r="B117" s="90"/>
      <c r="C117" s="91"/>
      <c r="D117" s="78">
        <v>74260.57</v>
      </c>
      <c r="E117" s="91">
        <f>D117/G117</f>
        <v>11.54</v>
      </c>
      <c r="F117" s="92">
        <f>E117/12</f>
        <v>0.96</v>
      </c>
      <c r="G117" s="15">
        <v>6435.9</v>
      </c>
      <c r="I117" s="94"/>
    </row>
    <row r="118" spans="1:9" s="93" customFormat="1" ht="15" customHeight="1">
      <c r="A118" s="34" t="s">
        <v>150</v>
      </c>
      <c r="B118" s="96"/>
      <c r="C118" s="95"/>
      <c r="D118" s="109">
        <v>11596.09</v>
      </c>
      <c r="E118" s="91">
        <f>D118/G118</f>
        <v>1.8</v>
      </c>
      <c r="F118" s="92">
        <f>E118/12</f>
        <v>0.15</v>
      </c>
      <c r="G118" s="15">
        <v>6435.9</v>
      </c>
      <c r="I118" s="94"/>
    </row>
    <row r="119" spans="1:9" s="93" customFormat="1" ht="15" customHeight="1">
      <c r="A119" s="34" t="s">
        <v>185</v>
      </c>
      <c r="B119" s="96"/>
      <c r="C119" s="95"/>
      <c r="D119" s="109">
        <v>48900.28</v>
      </c>
      <c r="E119" s="91">
        <f>D119/G119</f>
        <v>7.6</v>
      </c>
      <c r="F119" s="92">
        <f>E119/12</f>
        <v>0.63</v>
      </c>
      <c r="G119" s="15">
        <v>6435.9</v>
      </c>
      <c r="I119" s="94"/>
    </row>
    <row r="120" spans="1:10" s="97" customFormat="1" ht="15">
      <c r="A120" s="107" t="s">
        <v>155</v>
      </c>
      <c r="B120" s="108"/>
      <c r="C120" s="108"/>
      <c r="D120" s="111">
        <f>46560.35*G120/J120</f>
        <v>42014.18</v>
      </c>
      <c r="E120" s="95">
        <f>D120/G120</f>
        <v>6.53</v>
      </c>
      <c r="F120" s="95">
        <f>E120/12</f>
        <v>0.54</v>
      </c>
      <c r="G120" s="15">
        <v>6435.9</v>
      </c>
      <c r="I120" s="98"/>
      <c r="J120" s="97">
        <v>7132.3</v>
      </c>
    </row>
    <row r="121" spans="1:9" s="97" customFormat="1" ht="12.75">
      <c r="A121" s="99"/>
      <c r="I121" s="98"/>
    </row>
    <row r="122" spans="1:9" s="5" customFormat="1" ht="12.75">
      <c r="A122" s="30"/>
      <c r="I122" s="45"/>
    </row>
    <row r="123" spans="1:9" s="5" customFormat="1" ht="13.5" thickBot="1">
      <c r="A123" s="30"/>
      <c r="I123" s="45"/>
    </row>
    <row r="124" spans="1:9" s="37" customFormat="1" ht="15.75" thickBot="1">
      <c r="A124" s="35" t="s">
        <v>57</v>
      </c>
      <c r="B124" s="36"/>
      <c r="C124" s="36"/>
      <c r="D124" s="38">
        <f>D113+D115</f>
        <v>1835426.4</v>
      </c>
      <c r="E124" s="38">
        <f>E113+E115</f>
        <v>285.21</v>
      </c>
      <c r="F124" s="38">
        <f>F113+F115</f>
        <v>23.77</v>
      </c>
      <c r="I124" s="46"/>
    </row>
    <row r="125" spans="1:9" s="5" customFormat="1" ht="12.75">
      <c r="A125" s="30"/>
      <c r="I125" s="45"/>
    </row>
    <row r="126" spans="1:9" s="5" customFormat="1" ht="13.5" thickBot="1">
      <c r="A126" s="30"/>
      <c r="I126" s="45"/>
    </row>
    <row r="127" spans="1:10" s="5" customFormat="1" ht="19.5" thickBot="1">
      <c r="A127" s="142" t="s">
        <v>195</v>
      </c>
      <c r="B127" s="143" t="s">
        <v>58</v>
      </c>
      <c r="C127" s="144" t="s">
        <v>169</v>
      </c>
      <c r="D127" s="145">
        <f>E127*G127</f>
        <v>38615.4</v>
      </c>
      <c r="E127" s="145">
        <f>12*F127</f>
        <v>6</v>
      </c>
      <c r="F127" s="145">
        <v>0.5</v>
      </c>
      <c r="G127" s="146">
        <v>6435.9</v>
      </c>
      <c r="H127" s="146"/>
      <c r="I127" s="146"/>
      <c r="J127" s="146"/>
    </row>
    <row r="128" spans="1:9" s="5" customFormat="1" ht="12.75">
      <c r="A128" s="30"/>
      <c r="I128" s="45"/>
    </row>
    <row r="129" spans="1:9" s="5" customFormat="1" ht="12.75">
      <c r="A129" s="30"/>
      <c r="I129" s="45"/>
    </row>
    <row r="130" spans="1:9" s="5" customFormat="1" ht="12.75">
      <c r="A130" s="30"/>
      <c r="I130" s="45"/>
    </row>
    <row r="131" spans="1:9" s="5" customFormat="1" ht="12.75">
      <c r="A131" s="30"/>
      <c r="I131" s="45"/>
    </row>
    <row r="132" spans="1:9" s="5" customFormat="1" ht="12.75">
      <c r="A132" s="30"/>
      <c r="I132" s="45"/>
    </row>
    <row r="133" spans="1:9" s="5" customFormat="1" ht="12.75">
      <c r="A133" s="30"/>
      <c r="I133" s="45"/>
    </row>
    <row r="134" spans="1:9" s="29" customFormat="1" ht="19.5">
      <c r="A134" s="31"/>
      <c r="B134" s="32"/>
      <c r="C134" s="6"/>
      <c r="D134" s="6"/>
      <c r="E134" s="6"/>
      <c r="F134" s="6"/>
      <c r="I134" s="44"/>
    </row>
    <row r="135" spans="1:9" s="5" customFormat="1" ht="14.25">
      <c r="A135" s="159" t="s">
        <v>26</v>
      </c>
      <c r="B135" s="159"/>
      <c r="C135" s="159"/>
      <c r="D135" s="159"/>
      <c r="I135" s="45"/>
    </row>
    <row r="136" s="5" customFormat="1" ht="12.75">
      <c r="I136" s="45"/>
    </row>
    <row r="137" spans="1:9" s="5" customFormat="1" ht="12.75">
      <c r="A137" s="30" t="s">
        <v>27</v>
      </c>
      <c r="I137" s="45"/>
    </row>
    <row r="138" s="5" customFormat="1" ht="12.75">
      <c r="I138" s="45"/>
    </row>
    <row r="139" s="5" customFormat="1" ht="12.75">
      <c r="I139" s="45"/>
    </row>
    <row r="140" s="5" customFormat="1" ht="12.75">
      <c r="I140" s="45"/>
    </row>
    <row r="141" s="5" customFormat="1" ht="12.75">
      <c r="I141" s="45"/>
    </row>
    <row r="142" s="5" customFormat="1" ht="12.75">
      <c r="I142" s="45"/>
    </row>
    <row r="143" s="5" customFormat="1" ht="12.75">
      <c r="I143" s="45"/>
    </row>
    <row r="144" s="5" customFormat="1" ht="12.75">
      <c r="I144" s="45"/>
    </row>
    <row r="145" s="5" customFormat="1" ht="12.75">
      <c r="I145" s="45"/>
    </row>
    <row r="146" s="5" customFormat="1" ht="12.75">
      <c r="I146" s="45"/>
    </row>
    <row r="147" s="5" customFormat="1" ht="12.75">
      <c r="I147" s="45"/>
    </row>
    <row r="148" s="5" customFormat="1" ht="12.75">
      <c r="I148" s="45"/>
    </row>
    <row r="149" s="5" customFormat="1" ht="12.75">
      <c r="I149" s="45"/>
    </row>
    <row r="150" s="5" customFormat="1" ht="12.75">
      <c r="I150" s="45"/>
    </row>
    <row r="151" s="5" customFormat="1" ht="12.75">
      <c r="I151" s="45"/>
    </row>
    <row r="152" s="5" customFormat="1" ht="12.75">
      <c r="I152" s="45"/>
    </row>
    <row r="153" s="5" customFormat="1" ht="12.75">
      <c r="I153" s="45"/>
    </row>
    <row r="154" s="5" customFormat="1" ht="12.75">
      <c r="I154" s="45"/>
    </row>
    <row r="155" s="5" customFormat="1" ht="12.75">
      <c r="I155" s="45"/>
    </row>
  </sheetData>
  <sheetProtection/>
  <mergeCells count="12">
    <mergeCell ref="A7:F7"/>
    <mergeCell ref="A8:F8"/>
    <mergeCell ref="A9:F9"/>
    <mergeCell ref="A10:F10"/>
    <mergeCell ref="A13:F13"/>
    <mergeCell ref="A135:D135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4"/>
  <sheetViews>
    <sheetView tabSelected="1" zoomScale="90" zoomScaleNormal="90" zoomScalePageLayoutView="0" workbookViewId="0" topLeftCell="A112">
      <selection activeCell="J122" sqref="J122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customWidth="1"/>
    <col min="4" max="4" width="14.875" style="7" customWidth="1"/>
    <col min="5" max="5" width="13.875" style="7" customWidth="1"/>
    <col min="6" max="6" width="20.875" style="7" customWidth="1"/>
    <col min="7" max="7" width="15.375" style="7" customWidth="1"/>
    <col min="8" max="8" width="15.375" style="7" hidden="1" customWidth="1"/>
    <col min="9" max="9" width="15.375" style="39" hidden="1" customWidth="1"/>
    <col min="10" max="12" width="15.375" style="7" customWidth="1"/>
    <col min="13" max="16384" width="9.125" style="7" customWidth="1"/>
  </cols>
  <sheetData>
    <row r="1" spans="1:6" ht="16.5" customHeight="1">
      <c r="A1" s="160" t="s">
        <v>179</v>
      </c>
      <c r="B1" s="161"/>
      <c r="C1" s="161"/>
      <c r="D1" s="161"/>
      <c r="E1" s="161"/>
      <c r="F1" s="161"/>
    </row>
    <row r="2" spans="1:6" ht="24.75" customHeight="1">
      <c r="A2" s="50" t="s">
        <v>78</v>
      </c>
      <c r="B2" s="162"/>
      <c r="C2" s="162"/>
      <c r="D2" s="162"/>
      <c r="E2" s="161"/>
      <c r="F2" s="161"/>
    </row>
    <row r="3" spans="2:6" ht="14.25" customHeight="1">
      <c r="B3" s="162" t="s">
        <v>0</v>
      </c>
      <c r="C3" s="162"/>
      <c r="D3" s="162"/>
      <c r="E3" s="161"/>
      <c r="F3" s="161"/>
    </row>
    <row r="4" spans="2:6" ht="14.25" customHeight="1">
      <c r="B4" s="162" t="s">
        <v>180</v>
      </c>
      <c r="C4" s="162"/>
      <c r="D4" s="162"/>
      <c r="E4" s="161"/>
      <c r="F4" s="161"/>
    </row>
    <row r="5" spans="1:6" s="48" customFormat="1" ht="39.75" customHeight="1">
      <c r="A5" s="163"/>
      <c r="B5" s="164"/>
      <c r="C5" s="164"/>
      <c r="D5" s="164"/>
      <c r="E5" s="164"/>
      <c r="F5" s="164"/>
    </row>
    <row r="6" spans="1:7" ht="35.25" customHeight="1">
      <c r="A6" s="167" t="s">
        <v>177</v>
      </c>
      <c r="B6" s="167"/>
      <c r="C6" s="167"/>
      <c r="D6" s="167"/>
      <c r="E6" s="167"/>
      <c r="F6" s="167"/>
      <c r="G6" s="1"/>
    </row>
    <row r="7" spans="1:9" s="9" customFormat="1" ht="22.5" customHeight="1">
      <c r="A7" s="168" t="s">
        <v>1</v>
      </c>
      <c r="B7" s="168"/>
      <c r="C7" s="168"/>
      <c r="D7" s="168"/>
      <c r="E7" s="169"/>
      <c r="F7" s="169"/>
      <c r="I7" s="40"/>
    </row>
    <row r="8" spans="1:6" s="10" customFormat="1" ht="18.75" customHeight="1">
      <c r="A8" s="168" t="s">
        <v>168</v>
      </c>
      <c r="B8" s="168"/>
      <c r="C8" s="168"/>
      <c r="D8" s="168"/>
      <c r="E8" s="169"/>
      <c r="F8" s="169"/>
    </row>
    <row r="9" spans="1:6" s="11" customFormat="1" ht="17.25" customHeight="1">
      <c r="A9" s="151" t="s">
        <v>28</v>
      </c>
      <c r="B9" s="151"/>
      <c r="C9" s="151"/>
      <c r="D9" s="151"/>
      <c r="E9" s="152"/>
      <c r="F9" s="152"/>
    </row>
    <row r="10" spans="1:6" s="10" customFormat="1" ht="30" customHeight="1" thickBot="1">
      <c r="A10" s="153" t="s">
        <v>56</v>
      </c>
      <c r="B10" s="153"/>
      <c r="C10" s="153"/>
      <c r="D10" s="153"/>
      <c r="E10" s="154"/>
      <c r="F10" s="154"/>
    </row>
    <row r="11" spans="1:9" s="15" customFormat="1" ht="139.5" customHeight="1" thickBot="1">
      <c r="A11" s="12" t="s">
        <v>2</v>
      </c>
      <c r="B11" s="13" t="s">
        <v>3</v>
      </c>
      <c r="C11" s="14" t="s">
        <v>156</v>
      </c>
      <c r="D11" s="14" t="s">
        <v>31</v>
      </c>
      <c r="E11" s="14" t="s">
        <v>4</v>
      </c>
      <c r="F11" s="2" t="s">
        <v>5</v>
      </c>
      <c r="I11" s="41"/>
    </row>
    <row r="12" spans="1:9" s="21" customFormat="1" ht="12.75">
      <c r="A12" s="16">
        <v>1</v>
      </c>
      <c r="B12" s="17">
        <v>2</v>
      </c>
      <c r="C12" s="17">
        <v>3</v>
      </c>
      <c r="D12" s="18">
        <v>4</v>
      </c>
      <c r="E12" s="19">
        <v>5</v>
      </c>
      <c r="F12" s="20">
        <v>6</v>
      </c>
      <c r="I12" s="42"/>
    </row>
    <row r="13" spans="1:9" s="21" customFormat="1" ht="49.5" customHeight="1">
      <c r="A13" s="155" t="s">
        <v>6</v>
      </c>
      <c r="B13" s="156"/>
      <c r="C13" s="156"/>
      <c r="D13" s="156"/>
      <c r="E13" s="157"/>
      <c r="F13" s="158"/>
      <c r="I13" s="42"/>
    </row>
    <row r="14" spans="1:10" s="15" customFormat="1" ht="22.5" customHeight="1">
      <c r="A14" s="66" t="s">
        <v>73</v>
      </c>
      <c r="B14" s="72" t="s">
        <v>7</v>
      </c>
      <c r="C14" s="53" t="s">
        <v>169</v>
      </c>
      <c r="D14" s="52">
        <f>E14*G14</f>
        <v>250227.79</v>
      </c>
      <c r="E14" s="53">
        <f>F14*12</f>
        <v>38.88</v>
      </c>
      <c r="F14" s="53">
        <f>F24+F26</f>
        <v>3.24</v>
      </c>
      <c r="G14" s="15">
        <v>6435.9</v>
      </c>
      <c r="H14" s="15">
        <v>1.07</v>
      </c>
      <c r="I14" s="41">
        <v>2.24</v>
      </c>
      <c r="J14" s="15">
        <v>7132.3</v>
      </c>
    </row>
    <row r="15" spans="1:9" s="15" customFormat="1" ht="25.5" customHeight="1">
      <c r="A15" s="137" t="s">
        <v>80</v>
      </c>
      <c r="B15" s="78" t="s">
        <v>58</v>
      </c>
      <c r="C15" s="53"/>
      <c r="D15" s="52"/>
      <c r="E15" s="53"/>
      <c r="F15" s="53"/>
      <c r="I15" s="41"/>
    </row>
    <row r="16" spans="1:9" s="15" customFormat="1" ht="15">
      <c r="A16" s="137" t="s">
        <v>59</v>
      </c>
      <c r="B16" s="78" t="s">
        <v>58</v>
      </c>
      <c r="C16" s="53"/>
      <c r="D16" s="52"/>
      <c r="E16" s="53"/>
      <c r="F16" s="53"/>
      <c r="I16" s="41"/>
    </row>
    <row r="17" spans="1:9" s="15" customFormat="1" ht="102">
      <c r="A17" s="137" t="s">
        <v>81</v>
      </c>
      <c r="B17" s="78" t="s">
        <v>19</v>
      </c>
      <c r="C17" s="53"/>
      <c r="D17" s="52"/>
      <c r="E17" s="53"/>
      <c r="F17" s="53"/>
      <c r="I17" s="41"/>
    </row>
    <row r="18" spans="1:9" s="15" customFormat="1" ht="15">
      <c r="A18" s="137" t="s">
        <v>82</v>
      </c>
      <c r="B18" s="78" t="s">
        <v>58</v>
      </c>
      <c r="C18" s="53"/>
      <c r="D18" s="52"/>
      <c r="E18" s="53"/>
      <c r="F18" s="53"/>
      <c r="I18" s="41"/>
    </row>
    <row r="19" spans="1:9" s="15" customFormat="1" ht="15">
      <c r="A19" s="137" t="s">
        <v>83</v>
      </c>
      <c r="B19" s="78" t="s">
        <v>58</v>
      </c>
      <c r="C19" s="53"/>
      <c r="D19" s="52"/>
      <c r="E19" s="53"/>
      <c r="F19" s="53"/>
      <c r="I19" s="41"/>
    </row>
    <row r="20" spans="1:9" s="15" customFormat="1" ht="25.5">
      <c r="A20" s="137" t="s">
        <v>84</v>
      </c>
      <c r="B20" s="78" t="s">
        <v>10</v>
      </c>
      <c r="C20" s="53"/>
      <c r="D20" s="52"/>
      <c r="E20" s="53"/>
      <c r="F20" s="53"/>
      <c r="I20" s="41"/>
    </row>
    <row r="21" spans="1:9" s="15" customFormat="1" ht="15">
      <c r="A21" s="137" t="s">
        <v>85</v>
      </c>
      <c r="B21" s="78" t="s">
        <v>12</v>
      </c>
      <c r="C21" s="53"/>
      <c r="D21" s="52"/>
      <c r="E21" s="53"/>
      <c r="F21" s="53"/>
      <c r="I21" s="41"/>
    </row>
    <row r="22" spans="1:9" s="15" customFormat="1" ht="15">
      <c r="A22" s="137" t="s">
        <v>86</v>
      </c>
      <c r="B22" s="78" t="s">
        <v>58</v>
      </c>
      <c r="C22" s="53"/>
      <c r="D22" s="52"/>
      <c r="E22" s="53"/>
      <c r="F22" s="53"/>
      <c r="I22" s="41"/>
    </row>
    <row r="23" spans="1:9" s="15" customFormat="1" ht="15">
      <c r="A23" s="137" t="s">
        <v>87</v>
      </c>
      <c r="B23" s="78" t="s">
        <v>14</v>
      </c>
      <c r="C23" s="53"/>
      <c r="D23" s="52"/>
      <c r="E23" s="53"/>
      <c r="F23" s="53"/>
      <c r="I23" s="41"/>
    </row>
    <row r="24" spans="1:9" s="15" customFormat="1" ht="20.25" customHeight="1">
      <c r="A24" s="66" t="s">
        <v>30</v>
      </c>
      <c r="B24" s="67"/>
      <c r="C24" s="53"/>
      <c r="D24" s="52"/>
      <c r="E24" s="53"/>
      <c r="F24" s="53">
        <v>3.24</v>
      </c>
      <c r="I24" s="41"/>
    </row>
    <row r="25" spans="1:9" s="15" customFormat="1" ht="20.25" customHeight="1">
      <c r="A25" s="68" t="s">
        <v>70</v>
      </c>
      <c r="B25" s="67" t="s">
        <v>58</v>
      </c>
      <c r="C25" s="53"/>
      <c r="D25" s="52"/>
      <c r="E25" s="53"/>
      <c r="F25" s="62">
        <v>0</v>
      </c>
      <c r="I25" s="41"/>
    </row>
    <row r="26" spans="1:9" s="15" customFormat="1" ht="20.25" customHeight="1">
      <c r="A26" s="66" t="s">
        <v>30</v>
      </c>
      <c r="B26" s="67"/>
      <c r="C26" s="53"/>
      <c r="D26" s="52"/>
      <c r="E26" s="53"/>
      <c r="F26" s="53">
        <f>F25</f>
        <v>0</v>
      </c>
      <c r="I26" s="41"/>
    </row>
    <row r="27" spans="1:9" s="15" customFormat="1" ht="30">
      <c r="A27" s="66" t="s">
        <v>8</v>
      </c>
      <c r="B27" s="69" t="s">
        <v>9</v>
      </c>
      <c r="C27" s="53" t="s">
        <v>170</v>
      </c>
      <c r="D27" s="52">
        <f>E27*G27</f>
        <v>136698.52</v>
      </c>
      <c r="E27" s="53">
        <f>F27*12</f>
        <v>21.24</v>
      </c>
      <c r="F27" s="53">
        <v>1.77</v>
      </c>
      <c r="G27" s="15">
        <v>6435.9</v>
      </c>
      <c r="H27" s="15">
        <v>1.07</v>
      </c>
      <c r="I27" s="41">
        <v>1.27</v>
      </c>
    </row>
    <row r="28" spans="1:9" s="15" customFormat="1" ht="15">
      <c r="A28" s="137" t="s">
        <v>88</v>
      </c>
      <c r="B28" s="78" t="s">
        <v>9</v>
      </c>
      <c r="C28" s="53"/>
      <c r="D28" s="52"/>
      <c r="E28" s="53"/>
      <c r="F28" s="53"/>
      <c r="I28" s="41"/>
    </row>
    <row r="29" spans="1:9" s="15" customFormat="1" ht="15">
      <c r="A29" s="137" t="s">
        <v>89</v>
      </c>
      <c r="B29" s="78" t="s">
        <v>90</v>
      </c>
      <c r="C29" s="53"/>
      <c r="D29" s="52"/>
      <c r="E29" s="53"/>
      <c r="F29" s="53"/>
      <c r="I29" s="41"/>
    </row>
    <row r="30" spans="1:9" s="15" customFormat="1" ht="15">
      <c r="A30" s="137" t="s">
        <v>91</v>
      </c>
      <c r="B30" s="78" t="s">
        <v>92</v>
      </c>
      <c r="C30" s="53"/>
      <c r="D30" s="52"/>
      <c r="E30" s="53"/>
      <c r="F30" s="53"/>
      <c r="I30" s="41"/>
    </row>
    <row r="31" spans="1:9" s="15" customFormat="1" ht="15">
      <c r="A31" s="137" t="s">
        <v>53</v>
      </c>
      <c r="B31" s="78" t="s">
        <v>9</v>
      </c>
      <c r="C31" s="53"/>
      <c r="D31" s="52"/>
      <c r="E31" s="53"/>
      <c r="F31" s="53"/>
      <c r="I31" s="41"/>
    </row>
    <row r="32" spans="1:9" s="15" customFormat="1" ht="25.5">
      <c r="A32" s="137" t="s">
        <v>54</v>
      </c>
      <c r="B32" s="78" t="s">
        <v>10</v>
      </c>
      <c r="C32" s="53"/>
      <c r="D32" s="52"/>
      <c r="E32" s="53"/>
      <c r="F32" s="53"/>
      <c r="I32" s="41"/>
    </row>
    <row r="33" spans="1:9" s="15" customFormat="1" ht="15">
      <c r="A33" s="137" t="s">
        <v>93</v>
      </c>
      <c r="B33" s="78" t="s">
        <v>9</v>
      </c>
      <c r="C33" s="53"/>
      <c r="D33" s="52"/>
      <c r="E33" s="53"/>
      <c r="F33" s="53"/>
      <c r="I33" s="41"/>
    </row>
    <row r="34" spans="1:9" s="15" customFormat="1" ht="15">
      <c r="A34" s="137" t="s">
        <v>60</v>
      </c>
      <c r="B34" s="78" t="s">
        <v>9</v>
      </c>
      <c r="C34" s="53"/>
      <c r="D34" s="52"/>
      <c r="E34" s="53"/>
      <c r="F34" s="53"/>
      <c r="I34" s="41"/>
    </row>
    <row r="35" spans="1:9" s="15" customFormat="1" ht="25.5">
      <c r="A35" s="137" t="s">
        <v>94</v>
      </c>
      <c r="B35" s="78" t="s">
        <v>55</v>
      </c>
      <c r="C35" s="53"/>
      <c r="D35" s="52"/>
      <c r="E35" s="53"/>
      <c r="F35" s="53"/>
      <c r="I35" s="41"/>
    </row>
    <row r="36" spans="1:9" s="15" customFormat="1" ht="25.5">
      <c r="A36" s="137" t="s">
        <v>95</v>
      </c>
      <c r="B36" s="78" t="s">
        <v>10</v>
      </c>
      <c r="C36" s="53"/>
      <c r="D36" s="52"/>
      <c r="E36" s="53"/>
      <c r="F36" s="53"/>
      <c r="I36" s="41"/>
    </row>
    <row r="37" spans="1:9" s="15" customFormat="1" ht="25.5">
      <c r="A37" s="137" t="s">
        <v>96</v>
      </c>
      <c r="B37" s="78" t="s">
        <v>9</v>
      </c>
      <c r="C37" s="53"/>
      <c r="D37" s="52"/>
      <c r="E37" s="53"/>
      <c r="F37" s="53"/>
      <c r="I37" s="41"/>
    </row>
    <row r="38" spans="1:10" s="25" customFormat="1" ht="20.25" customHeight="1">
      <c r="A38" s="66" t="s">
        <v>11</v>
      </c>
      <c r="B38" s="69" t="s">
        <v>12</v>
      </c>
      <c r="C38" s="53" t="s">
        <v>169</v>
      </c>
      <c r="D38" s="52">
        <f>E38*G38</f>
        <v>64101.56</v>
      </c>
      <c r="E38" s="53">
        <f>F38*12</f>
        <v>9.96</v>
      </c>
      <c r="F38" s="53">
        <v>0.83</v>
      </c>
      <c r="G38" s="15">
        <v>6435.9</v>
      </c>
      <c r="H38" s="15">
        <v>1.07</v>
      </c>
      <c r="I38" s="41">
        <v>0.6</v>
      </c>
      <c r="J38" s="25">
        <v>7132.3</v>
      </c>
    </row>
    <row r="39" spans="1:10" s="15" customFormat="1" ht="18.75" customHeight="1">
      <c r="A39" s="71" t="s">
        <v>97</v>
      </c>
      <c r="B39" s="72" t="s">
        <v>13</v>
      </c>
      <c r="C39" s="53" t="s">
        <v>169</v>
      </c>
      <c r="D39" s="52">
        <f>E39*G39</f>
        <v>208523.16</v>
      </c>
      <c r="E39" s="53">
        <f>F39*12</f>
        <v>32.4</v>
      </c>
      <c r="F39" s="53">
        <v>2.7</v>
      </c>
      <c r="G39" s="15">
        <v>6435.9</v>
      </c>
      <c r="H39" s="15">
        <v>1.07</v>
      </c>
      <c r="I39" s="41">
        <v>1.94</v>
      </c>
      <c r="J39" s="25">
        <v>7132.3</v>
      </c>
    </row>
    <row r="40" spans="1:9" s="15" customFormat="1" ht="18" customHeight="1">
      <c r="A40" s="71" t="s">
        <v>98</v>
      </c>
      <c r="B40" s="72" t="s">
        <v>9</v>
      </c>
      <c r="C40" s="53" t="s">
        <v>160</v>
      </c>
      <c r="D40" s="52">
        <f>E40*G40</f>
        <v>134381.59</v>
      </c>
      <c r="E40" s="53">
        <f>F40*12</f>
        <v>20.88</v>
      </c>
      <c r="F40" s="53">
        <v>1.74</v>
      </c>
      <c r="G40" s="15">
        <v>6435.9</v>
      </c>
      <c r="H40" s="15">
        <v>1.07</v>
      </c>
      <c r="I40" s="41">
        <v>1.25</v>
      </c>
    </row>
    <row r="41" spans="1:9" s="15" customFormat="1" ht="47.25" customHeight="1">
      <c r="A41" s="71" t="s">
        <v>99</v>
      </c>
      <c r="B41" s="72" t="s">
        <v>14</v>
      </c>
      <c r="C41" s="53" t="s">
        <v>160</v>
      </c>
      <c r="D41" s="52">
        <f>3407.5*3*1.105*1.1</f>
        <v>12425.45</v>
      </c>
      <c r="E41" s="53">
        <f>D41/G41</f>
        <v>1.93</v>
      </c>
      <c r="F41" s="53">
        <f>E41/12</f>
        <v>0.16</v>
      </c>
      <c r="G41" s="15">
        <v>6435.9</v>
      </c>
      <c r="I41" s="41"/>
    </row>
    <row r="42" spans="1:9" s="15" customFormat="1" ht="15">
      <c r="A42" s="71" t="s">
        <v>100</v>
      </c>
      <c r="B42" s="72" t="s">
        <v>9</v>
      </c>
      <c r="C42" s="53" t="s">
        <v>187</v>
      </c>
      <c r="D42" s="52">
        <f>E42*G42</f>
        <v>155233.91</v>
      </c>
      <c r="E42" s="53">
        <f>12*F42</f>
        <v>24.12</v>
      </c>
      <c r="F42" s="53">
        <v>2.01</v>
      </c>
      <c r="G42" s="15">
        <v>6435.9</v>
      </c>
      <c r="H42" s="15">
        <v>1.07</v>
      </c>
      <c r="I42" s="41">
        <v>1.46</v>
      </c>
    </row>
    <row r="43" spans="1:9" s="15" customFormat="1" ht="15">
      <c r="A43" s="137" t="s">
        <v>101</v>
      </c>
      <c r="B43" s="78" t="s">
        <v>19</v>
      </c>
      <c r="C43" s="53"/>
      <c r="D43" s="52"/>
      <c r="E43" s="53"/>
      <c r="F43" s="53"/>
      <c r="I43" s="41"/>
    </row>
    <row r="44" spans="1:9" s="15" customFormat="1" ht="15">
      <c r="A44" s="137" t="s">
        <v>102</v>
      </c>
      <c r="B44" s="78" t="s">
        <v>14</v>
      </c>
      <c r="C44" s="53"/>
      <c r="D44" s="52"/>
      <c r="E44" s="53"/>
      <c r="F44" s="53"/>
      <c r="I44" s="41"/>
    </row>
    <row r="45" spans="1:9" s="15" customFormat="1" ht="15">
      <c r="A45" s="137" t="s">
        <v>103</v>
      </c>
      <c r="B45" s="78" t="s">
        <v>104</v>
      </c>
      <c r="C45" s="53"/>
      <c r="D45" s="52"/>
      <c r="E45" s="53"/>
      <c r="F45" s="53"/>
      <c r="I45" s="41"/>
    </row>
    <row r="46" spans="1:9" s="15" customFormat="1" ht="15">
      <c r="A46" s="137" t="s">
        <v>105</v>
      </c>
      <c r="B46" s="78" t="s">
        <v>106</v>
      </c>
      <c r="C46" s="53"/>
      <c r="D46" s="52"/>
      <c r="E46" s="53"/>
      <c r="F46" s="53"/>
      <c r="I46" s="41"/>
    </row>
    <row r="47" spans="1:9" s="15" customFormat="1" ht="15">
      <c r="A47" s="137" t="s">
        <v>107</v>
      </c>
      <c r="B47" s="78" t="s">
        <v>104</v>
      </c>
      <c r="C47" s="53"/>
      <c r="D47" s="52"/>
      <c r="E47" s="53"/>
      <c r="F47" s="53"/>
      <c r="I47" s="41"/>
    </row>
    <row r="48" spans="1:9" s="15" customFormat="1" ht="28.5">
      <c r="A48" s="71" t="s">
        <v>108</v>
      </c>
      <c r="B48" s="73" t="s">
        <v>29</v>
      </c>
      <c r="C48" s="53" t="s">
        <v>159</v>
      </c>
      <c r="D48" s="52">
        <f>E48*G48</f>
        <v>332092.44</v>
      </c>
      <c r="E48" s="53">
        <f>F48*12</f>
        <v>51.6</v>
      </c>
      <c r="F48" s="53">
        <v>4.3</v>
      </c>
      <c r="G48" s="15">
        <v>6435.9</v>
      </c>
      <c r="H48" s="15">
        <v>1.07</v>
      </c>
      <c r="I48" s="41">
        <v>3.1</v>
      </c>
    </row>
    <row r="49" spans="1:9" s="15" customFormat="1" ht="25.5">
      <c r="A49" s="77" t="s">
        <v>109</v>
      </c>
      <c r="B49" s="80" t="s">
        <v>29</v>
      </c>
      <c r="C49" s="53"/>
      <c r="D49" s="52"/>
      <c r="E49" s="53"/>
      <c r="F49" s="53"/>
      <c r="I49" s="41"/>
    </row>
    <row r="50" spans="1:9" s="15" customFormat="1" ht="15">
      <c r="A50" s="77" t="s">
        <v>110</v>
      </c>
      <c r="B50" s="80" t="s">
        <v>111</v>
      </c>
      <c r="C50" s="23"/>
      <c r="D50" s="52"/>
      <c r="E50" s="53"/>
      <c r="F50" s="53"/>
      <c r="I50" s="41"/>
    </row>
    <row r="51" spans="1:9" s="15" customFormat="1" ht="15">
      <c r="A51" s="77" t="s">
        <v>112</v>
      </c>
      <c r="B51" s="80" t="s">
        <v>58</v>
      </c>
      <c r="C51" s="23"/>
      <c r="D51" s="52"/>
      <c r="E51" s="53"/>
      <c r="F51" s="53"/>
      <c r="I51" s="41"/>
    </row>
    <row r="52" spans="1:9" s="15" customFormat="1" ht="25.5">
      <c r="A52" s="77" t="s">
        <v>113</v>
      </c>
      <c r="B52" s="80" t="s">
        <v>14</v>
      </c>
      <c r="C52" s="23"/>
      <c r="D52" s="52"/>
      <c r="E52" s="53"/>
      <c r="F52" s="53"/>
      <c r="I52" s="41"/>
    </row>
    <row r="53" spans="1:9" s="15" customFormat="1" ht="15">
      <c r="A53" s="71" t="s">
        <v>114</v>
      </c>
      <c r="B53" s="73" t="s">
        <v>14</v>
      </c>
      <c r="C53" s="23" t="s">
        <v>159</v>
      </c>
      <c r="D53" s="52">
        <v>3000</v>
      </c>
      <c r="E53" s="53">
        <f>D53/G53</f>
        <v>0.47</v>
      </c>
      <c r="F53" s="53">
        <f>E53/12</f>
        <v>0.04</v>
      </c>
      <c r="G53" s="15">
        <v>6435.9</v>
      </c>
      <c r="I53" s="41"/>
    </row>
    <row r="54" spans="1:10" s="21" customFormat="1" ht="30">
      <c r="A54" s="71" t="s">
        <v>115</v>
      </c>
      <c r="B54" s="72" t="s">
        <v>7</v>
      </c>
      <c r="C54" s="54" t="s">
        <v>162</v>
      </c>
      <c r="D54" s="52">
        <f>2246.78*G54/J54</f>
        <v>2027.4</v>
      </c>
      <c r="E54" s="53">
        <f>D54/G54</f>
        <v>0.32</v>
      </c>
      <c r="F54" s="53">
        <f>E54/12</f>
        <v>0.03</v>
      </c>
      <c r="G54" s="15">
        <v>6435.9</v>
      </c>
      <c r="H54" s="15">
        <v>1.07</v>
      </c>
      <c r="I54" s="41">
        <v>0.02</v>
      </c>
      <c r="J54" s="21">
        <v>7132.3</v>
      </c>
    </row>
    <row r="55" spans="1:10" s="21" customFormat="1" ht="45">
      <c r="A55" s="71" t="s">
        <v>161</v>
      </c>
      <c r="B55" s="72" t="s">
        <v>7</v>
      </c>
      <c r="C55" s="54" t="s">
        <v>162</v>
      </c>
      <c r="D55" s="52">
        <f>16975.47*G55/J55</f>
        <v>15317.98</v>
      </c>
      <c r="E55" s="53">
        <f>D55/G55</f>
        <v>2.38</v>
      </c>
      <c r="F55" s="53">
        <f>E55/12</f>
        <v>0.2</v>
      </c>
      <c r="G55" s="15">
        <v>6435.9</v>
      </c>
      <c r="H55" s="15">
        <v>1.07</v>
      </c>
      <c r="I55" s="41">
        <v>0.02</v>
      </c>
      <c r="J55" s="21">
        <v>7132.3</v>
      </c>
    </row>
    <row r="56" spans="1:10" s="21" customFormat="1" ht="30">
      <c r="A56" s="71" t="s">
        <v>40</v>
      </c>
      <c r="B56" s="72" t="s">
        <v>50</v>
      </c>
      <c r="C56" s="54" t="s">
        <v>162</v>
      </c>
      <c r="D56" s="52">
        <f>4017.51*G56/J56</f>
        <v>3625.24</v>
      </c>
      <c r="E56" s="53">
        <f>D56/G56</f>
        <v>0.56</v>
      </c>
      <c r="F56" s="53">
        <f>E56/12</f>
        <v>0.05</v>
      </c>
      <c r="G56" s="15">
        <v>6435.9</v>
      </c>
      <c r="H56" s="15">
        <v>1.07</v>
      </c>
      <c r="I56" s="41">
        <v>0</v>
      </c>
      <c r="J56" s="21">
        <v>7132.3</v>
      </c>
    </row>
    <row r="57" spans="1:9" s="21" customFormat="1" ht="30">
      <c r="A57" s="71" t="s">
        <v>20</v>
      </c>
      <c r="B57" s="72"/>
      <c r="C57" s="54" t="s">
        <v>188</v>
      </c>
      <c r="D57" s="52">
        <f>E57*G57</f>
        <v>15446.16</v>
      </c>
      <c r="E57" s="53">
        <f>F57*12</f>
        <v>2.4</v>
      </c>
      <c r="F57" s="53">
        <v>0.2</v>
      </c>
      <c r="G57" s="15">
        <v>6435.9</v>
      </c>
      <c r="H57" s="15">
        <v>1.07</v>
      </c>
      <c r="I57" s="41">
        <v>0.14</v>
      </c>
    </row>
    <row r="58" spans="1:9" s="21" customFormat="1" ht="25.5">
      <c r="A58" s="77" t="s">
        <v>116</v>
      </c>
      <c r="B58" s="65" t="s">
        <v>62</v>
      </c>
      <c r="C58" s="54"/>
      <c r="D58" s="52"/>
      <c r="E58" s="53"/>
      <c r="F58" s="53"/>
      <c r="G58" s="15"/>
      <c r="H58" s="15"/>
      <c r="I58" s="41"/>
    </row>
    <row r="59" spans="1:9" s="21" customFormat="1" ht="15">
      <c r="A59" s="77" t="s">
        <v>117</v>
      </c>
      <c r="B59" s="65" t="s">
        <v>62</v>
      </c>
      <c r="C59" s="54"/>
      <c r="D59" s="52"/>
      <c r="E59" s="53"/>
      <c r="F59" s="53"/>
      <c r="G59" s="15"/>
      <c r="H59" s="15"/>
      <c r="I59" s="41"/>
    </row>
    <row r="60" spans="1:9" s="21" customFormat="1" ht="15">
      <c r="A60" s="77" t="s">
        <v>118</v>
      </c>
      <c r="B60" s="65" t="s">
        <v>58</v>
      </c>
      <c r="C60" s="54"/>
      <c r="D60" s="52"/>
      <c r="E60" s="53"/>
      <c r="F60" s="53"/>
      <c r="G60" s="15"/>
      <c r="H60" s="15"/>
      <c r="I60" s="41"/>
    </row>
    <row r="61" spans="1:9" s="21" customFormat="1" ht="15">
      <c r="A61" s="77" t="s">
        <v>119</v>
      </c>
      <c r="B61" s="65" t="s">
        <v>62</v>
      </c>
      <c r="C61" s="54"/>
      <c r="D61" s="52"/>
      <c r="E61" s="53"/>
      <c r="F61" s="53"/>
      <c r="G61" s="15"/>
      <c r="H61" s="15"/>
      <c r="I61" s="41"/>
    </row>
    <row r="62" spans="1:9" s="21" customFormat="1" ht="25.5">
      <c r="A62" s="77" t="s">
        <v>120</v>
      </c>
      <c r="B62" s="65" t="s">
        <v>62</v>
      </c>
      <c r="C62" s="54"/>
      <c r="D62" s="52"/>
      <c r="E62" s="53"/>
      <c r="F62" s="53"/>
      <c r="G62" s="15"/>
      <c r="H62" s="15"/>
      <c r="I62" s="41"/>
    </row>
    <row r="63" spans="1:9" s="21" customFormat="1" ht="15">
      <c r="A63" s="77" t="s">
        <v>121</v>
      </c>
      <c r="B63" s="65" t="s">
        <v>62</v>
      </c>
      <c r="C63" s="54"/>
      <c r="D63" s="52"/>
      <c r="E63" s="53"/>
      <c r="F63" s="53"/>
      <c r="G63" s="15"/>
      <c r="H63" s="15"/>
      <c r="I63" s="41"/>
    </row>
    <row r="64" spans="1:9" s="21" customFormat="1" ht="25.5">
      <c r="A64" s="77" t="s">
        <v>122</v>
      </c>
      <c r="B64" s="65" t="s">
        <v>62</v>
      </c>
      <c r="C64" s="54"/>
      <c r="D64" s="52"/>
      <c r="E64" s="53"/>
      <c r="F64" s="53"/>
      <c r="G64" s="15"/>
      <c r="H64" s="15"/>
      <c r="I64" s="41"/>
    </row>
    <row r="65" spans="1:9" s="21" customFormat="1" ht="15">
      <c r="A65" s="77" t="s">
        <v>123</v>
      </c>
      <c r="B65" s="65" t="s">
        <v>62</v>
      </c>
      <c r="C65" s="54"/>
      <c r="D65" s="52"/>
      <c r="E65" s="53"/>
      <c r="F65" s="53"/>
      <c r="G65" s="15"/>
      <c r="H65" s="15"/>
      <c r="I65" s="41"/>
    </row>
    <row r="66" spans="1:9" s="21" customFormat="1" ht="17.25" customHeight="1">
      <c r="A66" s="77" t="s">
        <v>124</v>
      </c>
      <c r="B66" s="65" t="s">
        <v>62</v>
      </c>
      <c r="C66" s="54"/>
      <c r="D66" s="52"/>
      <c r="E66" s="53"/>
      <c r="F66" s="53"/>
      <c r="G66" s="15"/>
      <c r="H66" s="15"/>
      <c r="I66" s="41"/>
    </row>
    <row r="67" spans="1:10" s="15" customFormat="1" ht="18.75" customHeight="1">
      <c r="A67" s="71" t="s">
        <v>22</v>
      </c>
      <c r="B67" s="72" t="s">
        <v>23</v>
      </c>
      <c r="C67" s="54" t="s">
        <v>189</v>
      </c>
      <c r="D67" s="52">
        <f>E67*G67</f>
        <v>5406.16</v>
      </c>
      <c r="E67" s="53">
        <f>F67*12</f>
        <v>0.84</v>
      </c>
      <c r="F67" s="53">
        <v>0.07</v>
      </c>
      <c r="G67" s="15">
        <v>6435.9</v>
      </c>
      <c r="H67" s="15">
        <v>1.07</v>
      </c>
      <c r="I67" s="41">
        <v>0.03</v>
      </c>
      <c r="J67" s="15">
        <v>7132.3</v>
      </c>
    </row>
    <row r="68" spans="1:10" s="15" customFormat="1" ht="17.25" customHeight="1">
      <c r="A68" s="71" t="s">
        <v>24</v>
      </c>
      <c r="B68" s="74" t="s">
        <v>25</v>
      </c>
      <c r="C68" s="55" t="s">
        <v>189</v>
      </c>
      <c r="D68" s="52">
        <f>3765.85*G68/J68</f>
        <v>3398.15</v>
      </c>
      <c r="E68" s="53">
        <f>D68/G68</f>
        <v>0.53</v>
      </c>
      <c r="F68" s="53">
        <f>E68/12</f>
        <v>0.04</v>
      </c>
      <c r="G68" s="15">
        <v>6435.9</v>
      </c>
      <c r="H68" s="15">
        <v>1.07</v>
      </c>
      <c r="I68" s="41">
        <v>0.02</v>
      </c>
      <c r="J68" s="15">
        <v>7132.3</v>
      </c>
    </row>
    <row r="69" spans="1:10" s="25" customFormat="1" ht="30">
      <c r="A69" s="71" t="s">
        <v>21</v>
      </c>
      <c r="B69" s="72"/>
      <c r="C69" s="54">
        <v>0</v>
      </c>
      <c r="D69" s="52">
        <v>0</v>
      </c>
      <c r="E69" s="53">
        <f>D69/G69</f>
        <v>0</v>
      </c>
      <c r="F69" s="53">
        <f>E69/12</f>
        <v>0</v>
      </c>
      <c r="G69" s="15">
        <v>6435.9</v>
      </c>
      <c r="H69" s="15">
        <v>1.07</v>
      </c>
      <c r="I69" s="41">
        <v>0.03</v>
      </c>
      <c r="J69" s="25">
        <v>7132.3</v>
      </c>
    </row>
    <row r="70" spans="1:9" s="25" customFormat="1" ht="15">
      <c r="A70" s="71" t="s">
        <v>32</v>
      </c>
      <c r="B70" s="72"/>
      <c r="C70" s="53" t="s">
        <v>190</v>
      </c>
      <c r="D70" s="53">
        <f>D71+D72+D73+D74+D75+D76+D77+D78+D79+D80+D81+D82+D83+D84</f>
        <v>23019.73</v>
      </c>
      <c r="E70" s="53">
        <f>D70/G70</f>
        <v>3.58</v>
      </c>
      <c r="F70" s="53">
        <f>E70/12</f>
        <v>0.3</v>
      </c>
      <c r="G70" s="15">
        <v>6435.9</v>
      </c>
      <c r="H70" s="15">
        <v>1.07</v>
      </c>
      <c r="I70" s="41">
        <v>0.29</v>
      </c>
    </row>
    <row r="71" spans="1:9" s="21" customFormat="1" ht="15">
      <c r="A71" s="64" t="s">
        <v>164</v>
      </c>
      <c r="B71" s="70" t="s">
        <v>14</v>
      </c>
      <c r="C71" s="57"/>
      <c r="D71" s="128">
        <v>238.84</v>
      </c>
      <c r="E71" s="57"/>
      <c r="F71" s="57"/>
      <c r="G71" s="15">
        <v>6435.9</v>
      </c>
      <c r="H71" s="15">
        <v>1.07</v>
      </c>
      <c r="I71" s="41">
        <v>0.01</v>
      </c>
    </row>
    <row r="72" spans="1:9" s="21" customFormat="1" ht="15">
      <c r="A72" s="64" t="s">
        <v>15</v>
      </c>
      <c r="B72" s="70" t="s">
        <v>19</v>
      </c>
      <c r="C72" s="57"/>
      <c r="D72" s="128">
        <v>505.42</v>
      </c>
      <c r="E72" s="57"/>
      <c r="F72" s="57"/>
      <c r="G72" s="15">
        <v>6435.9</v>
      </c>
      <c r="H72" s="15">
        <v>1.07</v>
      </c>
      <c r="I72" s="41">
        <v>0.01</v>
      </c>
    </row>
    <row r="73" spans="1:9" s="21" customFormat="1" ht="15">
      <c r="A73" s="64" t="s">
        <v>71</v>
      </c>
      <c r="B73" s="75" t="s">
        <v>14</v>
      </c>
      <c r="C73" s="57"/>
      <c r="D73" s="128">
        <v>900.62</v>
      </c>
      <c r="E73" s="57"/>
      <c r="F73" s="57"/>
      <c r="G73" s="15">
        <v>6435.9</v>
      </c>
      <c r="H73" s="15"/>
      <c r="I73" s="41"/>
    </row>
    <row r="74" spans="1:9" s="21" customFormat="1" ht="15">
      <c r="A74" s="64" t="s">
        <v>45</v>
      </c>
      <c r="B74" s="70" t="s">
        <v>14</v>
      </c>
      <c r="C74" s="62"/>
      <c r="D74" s="78">
        <v>963.17</v>
      </c>
      <c r="E74" s="57"/>
      <c r="F74" s="57"/>
      <c r="G74" s="15">
        <v>6435.9</v>
      </c>
      <c r="H74" s="15">
        <v>1.07</v>
      </c>
      <c r="I74" s="41">
        <v>0.03</v>
      </c>
    </row>
    <row r="75" spans="1:9" s="21" customFormat="1" ht="15">
      <c r="A75" s="64" t="s">
        <v>16</v>
      </c>
      <c r="B75" s="70" t="s">
        <v>14</v>
      </c>
      <c r="C75" s="62"/>
      <c r="D75" s="78">
        <v>4294.09</v>
      </c>
      <c r="E75" s="57"/>
      <c r="F75" s="57"/>
      <c r="G75" s="15">
        <v>6435.9</v>
      </c>
      <c r="H75" s="15"/>
      <c r="I75" s="41"/>
    </row>
    <row r="76" spans="1:9" s="21" customFormat="1" ht="15">
      <c r="A76" s="64" t="s">
        <v>17</v>
      </c>
      <c r="B76" s="70" t="s">
        <v>14</v>
      </c>
      <c r="C76" s="57"/>
      <c r="D76" s="128">
        <v>1010.85</v>
      </c>
      <c r="E76" s="57"/>
      <c r="F76" s="57"/>
      <c r="G76" s="15">
        <v>6435.9</v>
      </c>
      <c r="H76" s="15">
        <v>1.07</v>
      </c>
      <c r="I76" s="41">
        <v>0.01</v>
      </c>
    </row>
    <row r="77" spans="1:9" s="21" customFormat="1" ht="15">
      <c r="A77" s="64" t="s">
        <v>43</v>
      </c>
      <c r="B77" s="70" t="s">
        <v>14</v>
      </c>
      <c r="C77" s="57"/>
      <c r="D77" s="128">
        <v>481.57</v>
      </c>
      <c r="E77" s="57"/>
      <c r="F77" s="57"/>
      <c r="G77" s="15">
        <v>6435.9</v>
      </c>
      <c r="H77" s="15">
        <v>1.07</v>
      </c>
      <c r="I77" s="41">
        <v>0.04</v>
      </c>
    </row>
    <row r="78" spans="1:9" s="21" customFormat="1" ht="15">
      <c r="A78" s="64" t="s">
        <v>44</v>
      </c>
      <c r="B78" s="70" t="s">
        <v>19</v>
      </c>
      <c r="C78" s="57"/>
      <c r="D78" s="128">
        <v>1926.35</v>
      </c>
      <c r="E78" s="57"/>
      <c r="F78" s="57"/>
      <c r="G78" s="15">
        <v>6435.9</v>
      </c>
      <c r="H78" s="15">
        <v>1.07</v>
      </c>
      <c r="I78" s="41">
        <v>0.01</v>
      </c>
    </row>
    <row r="79" spans="1:9" s="21" customFormat="1" ht="25.5">
      <c r="A79" s="64" t="s">
        <v>18</v>
      </c>
      <c r="B79" s="70" t="s">
        <v>14</v>
      </c>
      <c r="C79" s="57"/>
      <c r="D79" s="128">
        <v>6530.48</v>
      </c>
      <c r="E79" s="57"/>
      <c r="F79" s="57"/>
      <c r="G79" s="15">
        <v>6435.9</v>
      </c>
      <c r="H79" s="15">
        <v>1.07</v>
      </c>
      <c r="I79" s="41">
        <v>0</v>
      </c>
    </row>
    <row r="80" spans="1:9" s="21" customFormat="1" ht="25.5">
      <c r="A80" s="64" t="s">
        <v>125</v>
      </c>
      <c r="B80" s="70" t="s">
        <v>14</v>
      </c>
      <c r="C80" s="57"/>
      <c r="D80" s="128">
        <v>3391.27</v>
      </c>
      <c r="E80" s="57"/>
      <c r="F80" s="57"/>
      <c r="G80" s="15">
        <v>6435.9</v>
      </c>
      <c r="H80" s="15"/>
      <c r="I80" s="41"/>
    </row>
    <row r="81" spans="1:9" s="21" customFormat="1" ht="25.5">
      <c r="A81" s="64" t="s">
        <v>126</v>
      </c>
      <c r="B81" s="75" t="s">
        <v>50</v>
      </c>
      <c r="C81" s="57"/>
      <c r="D81" s="128">
        <v>0</v>
      </c>
      <c r="E81" s="57"/>
      <c r="F81" s="57"/>
      <c r="G81" s="15">
        <v>6435.9</v>
      </c>
      <c r="H81" s="15">
        <v>1.07</v>
      </c>
      <c r="I81" s="41">
        <v>0.01</v>
      </c>
    </row>
    <row r="82" spans="1:9" s="21" customFormat="1" ht="15">
      <c r="A82" s="64" t="s">
        <v>142</v>
      </c>
      <c r="B82" s="65" t="s">
        <v>50</v>
      </c>
      <c r="C82" s="59"/>
      <c r="D82" s="109">
        <v>0</v>
      </c>
      <c r="E82" s="57"/>
      <c r="F82" s="57"/>
      <c r="G82" s="15">
        <v>6435.9</v>
      </c>
      <c r="H82" s="15"/>
      <c r="I82" s="41"/>
    </row>
    <row r="83" spans="1:9" s="21" customFormat="1" ht="15">
      <c r="A83" s="64" t="s">
        <v>143</v>
      </c>
      <c r="B83" s="65" t="s">
        <v>50</v>
      </c>
      <c r="C83" s="59"/>
      <c r="D83" s="109">
        <v>0</v>
      </c>
      <c r="E83" s="57"/>
      <c r="F83" s="57"/>
      <c r="G83" s="15">
        <v>6435.9</v>
      </c>
      <c r="H83" s="15"/>
      <c r="I83" s="41"/>
    </row>
    <row r="84" spans="1:9" s="21" customFormat="1" ht="15">
      <c r="A84" s="64" t="s">
        <v>182</v>
      </c>
      <c r="B84" s="65" t="s">
        <v>14</v>
      </c>
      <c r="C84" s="57"/>
      <c r="D84" s="128">
        <v>2777.07</v>
      </c>
      <c r="E84" s="57"/>
      <c r="F84" s="57"/>
      <c r="G84" s="15">
        <v>6435.9</v>
      </c>
      <c r="H84" s="15"/>
      <c r="I84" s="41"/>
    </row>
    <row r="85" spans="1:9" s="25" customFormat="1" ht="30">
      <c r="A85" s="71" t="s">
        <v>35</v>
      </c>
      <c r="B85" s="72"/>
      <c r="C85" s="23" t="s">
        <v>191</v>
      </c>
      <c r="D85" s="53">
        <f>D86+D87+D88+D89</f>
        <v>2356.56</v>
      </c>
      <c r="E85" s="53">
        <f>D85/G85</f>
        <v>0.37</v>
      </c>
      <c r="F85" s="53">
        <f>E85/12</f>
        <v>0.03</v>
      </c>
      <c r="G85" s="15">
        <v>6435.9</v>
      </c>
      <c r="H85" s="15">
        <v>1.07</v>
      </c>
      <c r="I85" s="41">
        <v>0.14</v>
      </c>
    </row>
    <row r="86" spans="1:10" s="21" customFormat="1" ht="25.5">
      <c r="A86" s="64" t="s">
        <v>47</v>
      </c>
      <c r="B86" s="70" t="s">
        <v>48</v>
      </c>
      <c r="C86" s="57"/>
      <c r="D86" s="56">
        <f>1926.35*G86/J86</f>
        <v>1738.26</v>
      </c>
      <c r="E86" s="57"/>
      <c r="F86" s="57"/>
      <c r="G86" s="15">
        <v>6435.9</v>
      </c>
      <c r="H86" s="15">
        <v>1.07</v>
      </c>
      <c r="I86" s="41">
        <v>0</v>
      </c>
      <c r="J86" s="21">
        <v>7132.3</v>
      </c>
    </row>
    <row r="87" spans="1:10" s="21" customFormat="1" ht="25.5">
      <c r="A87" s="64" t="s">
        <v>126</v>
      </c>
      <c r="B87" s="75" t="s">
        <v>49</v>
      </c>
      <c r="C87" s="57"/>
      <c r="D87" s="56">
        <f>E87*G87</f>
        <v>0</v>
      </c>
      <c r="E87" s="57"/>
      <c r="F87" s="57"/>
      <c r="G87" s="15">
        <v>6435.9</v>
      </c>
      <c r="H87" s="15">
        <v>1.07</v>
      </c>
      <c r="I87" s="41">
        <v>0</v>
      </c>
      <c r="J87" s="21">
        <v>7132.3</v>
      </c>
    </row>
    <row r="88" spans="1:10" s="21" customFormat="1" ht="15">
      <c r="A88" s="64" t="s">
        <v>141</v>
      </c>
      <c r="B88" s="65" t="s">
        <v>50</v>
      </c>
      <c r="C88" s="59"/>
      <c r="D88" s="109">
        <v>0</v>
      </c>
      <c r="E88" s="57"/>
      <c r="F88" s="57"/>
      <c r="G88" s="15">
        <v>6435.9</v>
      </c>
      <c r="H88" s="15">
        <v>1.07</v>
      </c>
      <c r="I88" s="41">
        <v>0</v>
      </c>
      <c r="J88" s="21">
        <v>7132.3</v>
      </c>
    </row>
    <row r="89" spans="1:10" s="21" customFormat="1" ht="15">
      <c r="A89" s="64" t="s">
        <v>183</v>
      </c>
      <c r="B89" s="75" t="s">
        <v>14</v>
      </c>
      <c r="C89" s="62"/>
      <c r="D89" s="62">
        <f>685.2*G89/J89</f>
        <v>618.3</v>
      </c>
      <c r="E89" s="57"/>
      <c r="F89" s="57"/>
      <c r="G89" s="15">
        <v>6435.9</v>
      </c>
      <c r="H89" s="15">
        <v>1.07</v>
      </c>
      <c r="I89" s="41">
        <v>0.03</v>
      </c>
      <c r="J89" s="21">
        <v>7132.3</v>
      </c>
    </row>
    <row r="90" spans="1:10" s="21" customFormat="1" ht="30">
      <c r="A90" s="71" t="s">
        <v>36</v>
      </c>
      <c r="B90" s="70"/>
      <c r="C90" s="26" t="s">
        <v>192</v>
      </c>
      <c r="D90" s="53">
        <v>0</v>
      </c>
      <c r="E90" s="53">
        <v>0</v>
      </c>
      <c r="F90" s="53">
        <v>0</v>
      </c>
      <c r="G90" s="15">
        <v>6435.9</v>
      </c>
      <c r="H90" s="15">
        <v>1.07</v>
      </c>
      <c r="I90" s="41">
        <v>0.03</v>
      </c>
      <c r="J90" s="21">
        <v>7132.3</v>
      </c>
    </row>
    <row r="91" spans="1:10" s="21" customFormat="1" ht="15">
      <c r="A91" s="64" t="s">
        <v>129</v>
      </c>
      <c r="B91" s="70" t="s">
        <v>14</v>
      </c>
      <c r="C91" s="54"/>
      <c r="D91" s="56">
        <v>0</v>
      </c>
      <c r="E91" s="57"/>
      <c r="F91" s="57"/>
      <c r="G91" s="15">
        <v>6435.9</v>
      </c>
      <c r="H91" s="15"/>
      <c r="I91" s="41"/>
      <c r="J91" s="21">
        <v>7132.3</v>
      </c>
    </row>
    <row r="92" spans="1:10" s="21" customFormat="1" ht="15">
      <c r="A92" s="77" t="s">
        <v>130</v>
      </c>
      <c r="B92" s="75" t="s">
        <v>50</v>
      </c>
      <c r="C92" s="54"/>
      <c r="D92" s="56">
        <v>0</v>
      </c>
      <c r="E92" s="57"/>
      <c r="F92" s="57"/>
      <c r="G92" s="15">
        <v>6435.9</v>
      </c>
      <c r="H92" s="15">
        <v>1.07</v>
      </c>
      <c r="I92" s="41">
        <v>0</v>
      </c>
      <c r="J92" s="21">
        <v>7132.3</v>
      </c>
    </row>
    <row r="93" spans="1:10" s="21" customFormat="1" ht="15">
      <c r="A93" s="64" t="s">
        <v>131</v>
      </c>
      <c r="B93" s="75" t="s">
        <v>49</v>
      </c>
      <c r="C93" s="54"/>
      <c r="D93" s="76">
        <v>0</v>
      </c>
      <c r="E93" s="58"/>
      <c r="F93" s="58"/>
      <c r="G93" s="15">
        <v>6435.9</v>
      </c>
      <c r="H93" s="15"/>
      <c r="I93" s="41"/>
      <c r="J93" s="21">
        <v>7132.3</v>
      </c>
    </row>
    <row r="94" spans="1:10" s="21" customFormat="1" ht="25.5">
      <c r="A94" s="64" t="s">
        <v>132</v>
      </c>
      <c r="B94" s="75" t="s">
        <v>50</v>
      </c>
      <c r="C94" s="54"/>
      <c r="D94" s="76">
        <v>0</v>
      </c>
      <c r="E94" s="58"/>
      <c r="F94" s="58"/>
      <c r="G94" s="15">
        <v>6435.9</v>
      </c>
      <c r="H94" s="15"/>
      <c r="I94" s="41"/>
      <c r="J94" s="21">
        <v>7132.3</v>
      </c>
    </row>
    <row r="95" spans="1:9" s="21" customFormat="1" ht="18" customHeight="1">
      <c r="A95" s="24" t="s">
        <v>37</v>
      </c>
      <c r="B95" s="27"/>
      <c r="C95" s="26" t="s">
        <v>190</v>
      </c>
      <c r="D95" s="53">
        <f>D96+D97+D98+D99+D100+D101</f>
        <v>16122.2</v>
      </c>
      <c r="E95" s="53">
        <f>D95/G95</f>
        <v>2.51</v>
      </c>
      <c r="F95" s="53">
        <f>E95/12</f>
        <v>0.21</v>
      </c>
      <c r="G95" s="15">
        <v>6435.9</v>
      </c>
      <c r="H95" s="15">
        <v>1.07</v>
      </c>
      <c r="I95" s="41">
        <v>0.15</v>
      </c>
    </row>
    <row r="96" spans="1:9" s="21" customFormat="1" ht="20.25" customHeight="1">
      <c r="A96" s="64" t="s">
        <v>33</v>
      </c>
      <c r="B96" s="70" t="s">
        <v>7</v>
      </c>
      <c r="C96" s="26"/>
      <c r="D96" s="56">
        <f aca="true" t="shared" si="0" ref="D96:D101">E96*G96</f>
        <v>0</v>
      </c>
      <c r="E96" s="57"/>
      <c r="F96" s="57"/>
      <c r="G96" s="15">
        <v>6435.9</v>
      </c>
      <c r="H96" s="15">
        <v>1.07</v>
      </c>
      <c r="I96" s="41">
        <v>0</v>
      </c>
    </row>
    <row r="97" spans="1:9" s="21" customFormat="1" ht="41.25" customHeight="1">
      <c r="A97" s="64" t="s">
        <v>133</v>
      </c>
      <c r="B97" s="70" t="s">
        <v>14</v>
      </c>
      <c r="C97" s="26"/>
      <c r="D97" s="56">
        <v>15213.7</v>
      </c>
      <c r="E97" s="57"/>
      <c r="F97" s="57"/>
      <c r="G97" s="15">
        <v>6435.9</v>
      </c>
      <c r="H97" s="15">
        <v>1.07</v>
      </c>
      <c r="I97" s="41">
        <v>0.14</v>
      </c>
    </row>
    <row r="98" spans="1:10" s="21" customFormat="1" ht="38.25">
      <c r="A98" s="64" t="s">
        <v>134</v>
      </c>
      <c r="B98" s="70" t="s">
        <v>14</v>
      </c>
      <c r="C98" s="26"/>
      <c r="D98" s="56">
        <f>1006.81*G98/J98</f>
        <v>908.5</v>
      </c>
      <c r="E98" s="57"/>
      <c r="F98" s="57"/>
      <c r="G98" s="15">
        <v>6435.9</v>
      </c>
      <c r="H98" s="15">
        <v>1.07</v>
      </c>
      <c r="I98" s="41">
        <v>0.01</v>
      </c>
      <c r="J98" s="21">
        <v>7132.3</v>
      </c>
    </row>
    <row r="99" spans="1:9" s="21" customFormat="1" ht="27.75" customHeight="1">
      <c r="A99" s="64" t="s">
        <v>51</v>
      </c>
      <c r="B99" s="70" t="s">
        <v>10</v>
      </c>
      <c r="C99" s="26"/>
      <c r="D99" s="56">
        <f t="shared" si="0"/>
        <v>0</v>
      </c>
      <c r="E99" s="57"/>
      <c r="F99" s="57"/>
      <c r="G99" s="15">
        <v>6435.9</v>
      </c>
      <c r="H99" s="15">
        <v>1.07</v>
      </c>
      <c r="I99" s="41">
        <v>0</v>
      </c>
    </row>
    <row r="100" spans="1:9" s="21" customFormat="1" ht="15">
      <c r="A100" s="64" t="s">
        <v>39</v>
      </c>
      <c r="B100" s="75" t="s">
        <v>135</v>
      </c>
      <c r="C100" s="26"/>
      <c r="D100" s="56">
        <f t="shared" si="0"/>
        <v>0</v>
      </c>
      <c r="E100" s="57"/>
      <c r="F100" s="57"/>
      <c r="G100" s="15">
        <v>6435.9</v>
      </c>
      <c r="H100" s="15">
        <v>1.07</v>
      </c>
      <c r="I100" s="41">
        <v>0</v>
      </c>
    </row>
    <row r="101" spans="1:9" s="21" customFormat="1" ht="51">
      <c r="A101" s="64" t="s">
        <v>136</v>
      </c>
      <c r="B101" s="75" t="s">
        <v>62</v>
      </c>
      <c r="C101" s="26"/>
      <c r="D101" s="56">
        <f t="shared" si="0"/>
        <v>0</v>
      </c>
      <c r="E101" s="57"/>
      <c r="F101" s="57"/>
      <c r="G101" s="15">
        <v>6435.9</v>
      </c>
      <c r="H101" s="15">
        <v>1.07</v>
      </c>
      <c r="I101" s="41">
        <v>0</v>
      </c>
    </row>
    <row r="102" spans="1:9" s="21" customFormat="1" ht="15">
      <c r="A102" s="71" t="s">
        <v>38</v>
      </c>
      <c r="B102" s="70"/>
      <c r="C102" s="26" t="s">
        <v>193</v>
      </c>
      <c r="D102" s="53">
        <f>D103</f>
        <v>0</v>
      </c>
      <c r="E102" s="53">
        <f>D102/G102</f>
        <v>0</v>
      </c>
      <c r="F102" s="53">
        <f>E102/12</f>
        <v>0</v>
      </c>
      <c r="G102" s="15">
        <v>6435.9</v>
      </c>
      <c r="H102" s="15">
        <v>1.07</v>
      </c>
      <c r="I102" s="41">
        <v>0.1</v>
      </c>
    </row>
    <row r="103" spans="1:10" s="21" customFormat="1" ht="15">
      <c r="A103" s="64" t="s">
        <v>34</v>
      </c>
      <c r="B103" s="70" t="s">
        <v>14</v>
      </c>
      <c r="C103" s="3"/>
      <c r="D103" s="56">
        <v>0</v>
      </c>
      <c r="E103" s="57"/>
      <c r="F103" s="57"/>
      <c r="G103" s="15">
        <v>6435.9</v>
      </c>
      <c r="H103" s="15">
        <v>1.07</v>
      </c>
      <c r="I103" s="41">
        <v>0.01</v>
      </c>
      <c r="J103" s="21">
        <v>7132.3</v>
      </c>
    </row>
    <row r="104" spans="1:9" s="15" customFormat="1" ht="15">
      <c r="A104" s="71" t="s">
        <v>42</v>
      </c>
      <c r="B104" s="72"/>
      <c r="C104" s="23" t="s">
        <v>194</v>
      </c>
      <c r="D104" s="53">
        <f>D105+D106</f>
        <v>26614.9</v>
      </c>
      <c r="E104" s="53">
        <f>D104/G104</f>
        <v>4.14</v>
      </c>
      <c r="F104" s="53">
        <f>E104/12</f>
        <v>0.35</v>
      </c>
      <c r="G104" s="15">
        <v>6435.9</v>
      </c>
      <c r="H104" s="15">
        <v>1.07</v>
      </c>
      <c r="I104" s="41">
        <v>0.02</v>
      </c>
    </row>
    <row r="105" spans="1:9" s="21" customFormat="1" ht="38.25">
      <c r="A105" s="77" t="s">
        <v>137</v>
      </c>
      <c r="B105" s="75" t="s">
        <v>19</v>
      </c>
      <c r="C105" s="3"/>
      <c r="D105" s="56">
        <v>26614.9</v>
      </c>
      <c r="E105" s="57"/>
      <c r="F105" s="57"/>
      <c r="G105" s="15">
        <v>6435.9</v>
      </c>
      <c r="H105" s="15">
        <v>1.07</v>
      </c>
      <c r="I105" s="41">
        <v>0.02</v>
      </c>
    </row>
    <row r="106" spans="1:9" s="21" customFormat="1" ht="35.25" customHeight="1">
      <c r="A106" s="77" t="s">
        <v>165</v>
      </c>
      <c r="B106" s="75" t="s">
        <v>62</v>
      </c>
      <c r="C106" s="3"/>
      <c r="D106" s="56">
        <v>0</v>
      </c>
      <c r="E106" s="57"/>
      <c r="F106" s="57"/>
      <c r="G106" s="15">
        <v>6435.9</v>
      </c>
      <c r="H106" s="15">
        <v>1.07</v>
      </c>
      <c r="I106" s="41">
        <v>0</v>
      </c>
    </row>
    <row r="107" spans="1:9" s="15" customFormat="1" ht="15">
      <c r="A107" s="24" t="s">
        <v>41</v>
      </c>
      <c r="B107" s="22"/>
      <c r="C107" s="23" t="s">
        <v>189</v>
      </c>
      <c r="D107" s="53">
        <f>D108+D109</f>
        <v>0</v>
      </c>
      <c r="E107" s="53">
        <f>D107/G107</f>
        <v>0</v>
      </c>
      <c r="F107" s="53">
        <f>E107/12</f>
        <v>0</v>
      </c>
      <c r="G107" s="15">
        <v>6435.9</v>
      </c>
      <c r="H107" s="15">
        <v>1.07</v>
      </c>
      <c r="I107" s="41">
        <v>0.16</v>
      </c>
    </row>
    <row r="108" spans="1:9" s="21" customFormat="1" ht="15">
      <c r="A108" s="8" t="s">
        <v>72</v>
      </c>
      <c r="B108" s="27" t="s">
        <v>46</v>
      </c>
      <c r="C108" s="3"/>
      <c r="D108" s="56">
        <v>0</v>
      </c>
      <c r="E108" s="57"/>
      <c r="F108" s="57"/>
      <c r="G108" s="15">
        <v>6435.9</v>
      </c>
      <c r="H108" s="15">
        <v>1.07</v>
      </c>
      <c r="I108" s="41">
        <v>0.04</v>
      </c>
    </row>
    <row r="109" spans="1:9" s="21" customFormat="1" ht="15">
      <c r="A109" s="8" t="s">
        <v>52</v>
      </c>
      <c r="B109" s="27" t="s">
        <v>46</v>
      </c>
      <c r="C109" s="3"/>
      <c r="D109" s="56">
        <v>0</v>
      </c>
      <c r="E109" s="57"/>
      <c r="F109" s="57"/>
      <c r="G109" s="15">
        <v>6435.9</v>
      </c>
      <c r="H109" s="15">
        <v>1.07</v>
      </c>
      <c r="I109" s="41">
        <v>0.12</v>
      </c>
    </row>
    <row r="110" spans="1:9" s="15" customFormat="1" ht="142.5" customHeight="1">
      <c r="A110" s="71" t="s">
        <v>181</v>
      </c>
      <c r="B110" s="22" t="s">
        <v>10</v>
      </c>
      <c r="C110" s="26"/>
      <c r="D110" s="54">
        <v>30000</v>
      </c>
      <c r="E110" s="55">
        <f>D110/G110</f>
        <v>4.66</v>
      </c>
      <c r="F110" s="55">
        <f>E110/12</f>
        <v>0.39</v>
      </c>
      <c r="G110" s="15">
        <v>6435.9</v>
      </c>
      <c r="H110" s="15">
        <v>1.07</v>
      </c>
      <c r="I110" s="41">
        <v>0.3</v>
      </c>
    </row>
    <row r="111" spans="1:9" s="15" customFormat="1" ht="35.25" customHeight="1">
      <c r="A111" s="71" t="s">
        <v>166</v>
      </c>
      <c r="B111" s="22" t="s">
        <v>167</v>
      </c>
      <c r="C111" s="26"/>
      <c r="D111" s="54">
        <v>47000</v>
      </c>
      <c r="E111" s="55">
        <f>D111/G111</f>
        <v>7.3</v>
      </c>
      <c r="F111" s="55">
        <f>E111/12</f>
        <v>0.61</v>
      </c>
      <c r="G111" s="15">
        <v>6435.9</v>
      </c>
      <c r="I111" s="41"/>
    </row>
    <row r="112" spans="1:9" s="33" customFormat="1" ht="20.25" customHeight="1" thickBot="1">
      <c r="A112" s="24" t="s">
        <v>63</v>
      </c>
      <c r="B112" s="136" t="s">
        <v>9</v>
      </c>
      <c r="C112" s="59"/>
      <c r="D112" s="138">
        <f>E112*G112</f>
        <v>146738.52</v>
      </c>
      <c r="E112" s="54">
        <f>12*F112</f>
        <v>22.8</v>
      </c>
      <c r="F112" s="54">
        <v>1.9</v>
      </c>
      <c r="G112" s="15">
        <v>6435.9</v>
      </c>
      <c r="I112" s="43"/>
    </row>
    <row r="113" spans="1:9" s="15" customFormat="1" ht="19.5" thickBot="1">
      <c r="A113" s="28" t="s">
        <v>30</v>
      </c>
      <c r="B113" s="133"/>
      <c r="C113" s="134"/>
      <c r="D113" s="139">
        <f>D112+D110+D107+D104+D102+D95+D90+D85+D70+D69+D68+D67+D57+D55+D54+D48+D42+D41+D40+D39+D38+D27+D14+D111+D56+D53</f>
        <v>1633757.42</v>
      </c>
      <c r="E113" s="139">
        <f>E112+E110+E107+E104+E102+E95+E90+E85+E70+E69+E68+E67+E57+E55+E54+E48+E42+E41+E40+E39+E38+E27+E14+E111+E56+E53</f>
        <v>253.87</v>
      </c>
      <c r="F113" s="139">
        <f>F112+F110+F107+F104+F102+F95+F90+F85+F70+F69+F68+F67+F57+F55+F54+F48+F42+F41+F40+F39+F38+F27+F14+F111+F56+F53</f>
        <v>21.17</v>
      </c>
      <c r="G113" s="15">
        <v>6435.9</v>
      </c>
      <c r="I113" s="41"/>
    </row>
    <row r="114" spans="1:9" s="29" customFormat="1" ht="20.25" thickBot="1">
      <c r="A114" s="82"/>
      <c r="B114" s="83"/>
      <c r="C114" s="83"/>
      <c r="D114" s="83"/>
      <c r="E114" s="49"/>
      <c r="F114" s="140"/>
      <c r="G114" s="15"/>
      <c r="I114" s="44"/>
    </row>
    <row r="115" spans="1:9" s="87" customFormat="1" ht="15.75" thickBot="1">
      <c r="A115" s="47" t="s">
        <v>138</v>
      </c>
      <c r="B115" s="85"/>
      <c r="C115" s="86"/>
      <c r="D115" s="103">
        <f>SUM(D116:D119)</f>
        <v>159654.8</v>
      </c>
      <c r="E115" s="103">
        <f>SUM(E116:E119)</f>
        <v>24.81</v>
      </c>
      <c r="F115" s="103">
        <f>SUM(F116:F119)</f>
        <v>2.06</v>
      </c>
      <c r="G115" s="15">
        <v>6435.9</v>
      </c>
      <c r="I115" s="88"/>
    </row>
    <row r="116" spans="1:9" s="93" customFormat="1" ht="15">
      <c r="A116" s="89" t="s">
        <v>186</v>
      </c>
      <c r="B116" s="90"/>
      <c r="C116" s="91"/>
      <c r="D116" s="78">
        <v>24897.86</v>
      </c>
      <c r="E116" s="91">
        <f>D116/G116</f>
        <v>3.87</v>
      </c>
      <c r="F116" s="92">
        <f>E116/12</f>
        <v>0.32</v>
      </c>
      <c r="G116" s="15">
        <v>6435.9</v>
      </c>
      <c r="I116" s="94"/>
    </row>
    <row r="117" spans="1:9" s="93" customFormat="1" ht="15">
      <c r="A117" s="34" t="s">
        <v>140</v>
      </c>
      <c r="B117" s="90"/>
      <c r="C117" s="91"/>
      <c r="D117" s="78">
        <v>74260.57</v>
      </c>
      <c r="E117" s="91">
        <f>D117/G117</f>
        <v>11.54</v>
      </c>
      <c r="F117" s="92">
        <f>E117/12</f>
        <v>0.96</v>
      </c>
      <c r="G117" s="15">
        <v>6435.9</v>
      </c>
      <c r="I117" s="94"/>
    </row>
    <row r="118" spans="1:9" s="93" customFormat="1" ht="15" customHeight="1">
      <c r="A118" s="34" t="s">
        <v>150</v>
      </c>
      <c r="B118" s="96"/>
      <c r="C118" s="95"/>
      <c r="D118" s="109">
        <v>11596.09</v>
      </c>
      <c r="E118" s="91">
        <f>D118/G118</f>
        <v>1.8</v>
      </c>
      <c r="F118" s="92">
        <f>E118/12</f>
        <v>0.15</v>
      </c>
      <c r="G118" s="15">
        <v>6435.9</v>
      </c>
      <c r="I118" s="94"/>
    </row>
    <row r="119" spans="1:9" s="93" customFormat="1" ht="15" customHeight="1">
      <c r="A119" s="34" t="s">
        <v>185</v>
      </c>
      <c r="B119" s="96"/>
      <c r="C119" s="95"/>
      <c r="D119" s="109">
        <v>48900.28</v>
      </c>
      <c r="E119" s="91">
        <f>D119/G119</f>
        <v>7.6</v>
      </c>
      <c r="F119" s="92">
        <f>E119/12</f>
        <v>0.63</v>
      </c>
      <c r="G119" s="15">
        <v>6435.9</v>
      </c>
      <c r="I119" s="94"/>
    </row>
    <row r="120" spans="1:9" s="97" customFormat="1" ht="12.75">
      <c r="A120" s="99"/>
      <c r="I120" s="98"/>
    </row>
    <row r="121" spans="1:9" s="5" customFormat="1" ht="12.75">
      <c r="A121" s="30"/>
      <c r="I121" s="45"/>
    </row>
    <row r="122" spans="1:9" s="5" customFormat="1" ht="13.5" thickBot="1">
      <c r="A122" s="30"/>
      <c r="I122" s="45"/>
    </row>
    <row r="123" spans="1:9" s="37" customFormat="1" ht="15.75" thickBot="1">
      <c r="A123" s="35" t="s">
        <v>57</v>
      </c>
      <c r="B123" s="36"/>
      <c r="C123" s="36"/>
      <c r="D123" s="38">
        <f>D113+D115</f>
        <v>1793412.22</v>
      </c>
      <c r="E123" s="38">
        <f>E113+E115</f>
        <v>278.68</v>
      </c>
      <c r="F123" s="38">
        <f>F113+F115</f>
        <v>23.23</v>
      </c>
      <c r="I123" s="46"/>
    </row>
    <row r="124" spans="1:9" s="5" customFormat="1" ht="12.75">
      <c r="A124" s="30"/>
      <c r="I124" s="45"/>
    </row>
    <row r="125" spans="1:9" s="5" customFormat="1" ht="13.5" thickBot="1">
      <c r="A125" s="30"/>
      <c r="I125" s="45"/>
    </row>
    <row r="126" spans="1:10" s="5" customFormat="1" ht="38.25" thickBot="1">
      <c r="A126" s="142" t="s">
        <v>196</v>
      </c>
      <c r="B126" s="143" t="s">
        <v>58</v>
      </c>
      <c r="C126" s="144" t="s">
        <v>169</v>
      </c>
      <c r="D126" s="145">
        <f>E126*G126</f>
        <v>38615.4</v>
      </c>
      <c r="E126" s="145">
        <f>12*F126</f>
        <v>6</v>
      </c>
      <c r="F126" s="54">
        <v>0.5</v>
      </c>
      <c r="G126" s="146">
        <v>6435.9</v>
      </c>
      <c r="H126" s="146"/>
      <c r="I126" s="146"/>
      <c r="J126" s="146"/>
    </row>
    <row r="127" spans="1:9" s="5" customFormat="1" ht="12.75">
      <c r="A127" s="30"/>
      <c r="I127" s="45"/>
    </row>
    <row r="128" spans="1:9" s="5" customFormat="1" ht="12.75">
      <c r="A128" s="30"/>
      <c r="I128" s="45"/>
    </row>
    <row r="129" spans="1:9" s="5" customFormat="1" ht="12.75">
      <c r="A129" s="30"/>
      <c r="I129" s="45"/>
    </row>
    <row r="130" spans="1:9" s="5" customFormat="1" ht="12.75">
      <c r="A130" s="30"/>
      <c r="I130" s="45"/>
    </row>
    <row r="131" spans="1:9" s="5" customFormat="1" ht="12.75">
      <c r="A131" s="30"/>
      <c r="I131" s="45"/>
    </row>
    <row r="132" spans="1:9" s="5" customFormat="1" ht="12.75">
      <c r="A132" s="30"/>
      <c r="I132" s="45"/>
    </row>
    <row r="133" spans="1:9" s="29" customFormat="1" ht="19.5">
      <c r="A133" s="31"/>
      <c r="B133" s="32"/>
      <c r="C133" s="6"/>
      <c r="D133" s="6"/>
      <c r="E133" s="6"/>
      <c r="F133" s="6"/>
      <c r="I133" s="44"/>
    </row>
    <row r="134" spans="1:9" s="5" customFormat="1" ht="14.25">
      <c r="A134" s="159" t="s">
        <v>26</v>
      </c>
      <c r="B134" s="159"/>
      <c r="C134" s="159"/>
      <c r="D134" s="159"/>
      <c r="I134" s="45"/>
    </row>
    <row r="135" s="5" customFormat="1" ht="12.75">
      <c r="I135" s="45"/>
    </row>
    <row r="136" spans="1:9" s="5" customFormat="1" ht="409.5">
      <c r="A136" s="30" t="s">
        <v>27</v>
      </c>
      <c r="I136" s="45"/>
    </row>
    <row r="137" s="5" customFormat="1" ht="12.75">
      <c r="I137" s="45"/>
    </row>
    <row r="138" s="5" customFormat="1" ht="12.75">
      <c r="I138" s="45"/>
    </row>
    <row r="139" s="5" customFormat="1" ht="12.75">
      <c r="I139" s="45"/>
    </row>
    <row r="140" s="5" customFormat="1" ht="12.75">
      <c r="I140" s="45"/>
    </row>
    <row r="141" s="5" customFormat="1" ht="12.75">
      <c r="I141" s="45"/>
    </row>
    <row r="142" s="5" customFormat="1" ht="12.75">
      <c r="I142" s="45"/>
    </row>
    <row r="143" s="5" customFormat="1" ht="12.75">
      <c r="I143" s="45"/>
    </row>
    <row r="144" s="5" customFormat="1" ht="12.75">
      <c r="I144" s="45"/>
    </row>
    <row r="145" s="5" customFormat="1" ht="12.75">
      <c r="I145" s="45"/>
    </row>
    <row r="146" s="5" customFormat="1" ht="12.75">
      <c r="I146" s="45"/>
    </row>
    <row r="147" s="5" customFormat="1" ht="12.75">
      <c r="I147" s="45"/>
    </row>
    <row r="148" s="5" customFormat="1" ht="12.75">
      <c r="I148" s="45"/>
    </row>
    <row r="149" s="5" customFormat="1" ht="12.75">
      <c r="I149" s="45"/>
    </row>
    <row r="150" s="5" customFormat="1" ht="12.75">
      <c r="I150" s="45"/>
    </row>
    <row r="151" s="5" customFormat="1" ht="12.75">
      <c r="I151" s="45"/>
    </row>
    <row r="152" s="5" customFormat="1" ht="12.75">
      <c r="I152" s="45"/>
    </row>
    <row r="153" s="5" customFormat="1" ht="12.75">
      <c r="I153" s="45"/>
    </row>
    <row r="154" s="5" customFormat="1" ht="12.75">
      <c r="I154" s="45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  <mergeCell ref="A134:D134"/>
  </mergeCells>
  <printOptions horizontalCentered="1"/>
  <pageMargins left="0.2" right="0.2" top="0.1968503937007874" bottom="0.2" header="0.2" footer="0.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88"/>
  <sheetViews>
    <sheetView zoomScale="90" zoomScaleNormal="90" zoomScalePageLayoutView="0" workbookViewId="0" topLeftCell="A37">
      <selection activeCell="A1" sqref="A1:H71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customWidth="1"/>
    <col min="4" max="4" width="14.875" style="7" customWidth="1"/>
    <col min="5" max="5" width="13.875" style="7" customWidth="1"/>
    <col min="6" max="6" width="20.875" style="7" customWidth="1"/>
    <col min="7" max="7" width="15.375" style="7" customWidth="1"/>
    <col min="8" max="8" width="15.375" style="7" hidden="1" customWidth="1"/>
    <col min="9" max="9" width="15.375" style="39" hidden="1" customWidth="1"/>
    <col min="10" max="12" width="15.375" style="7" customWidth="1"/>
    <col min="13" max="16384" width="9.125" style="7" customWidth="1"/>
  </cols>
  <sheetData>
    <row r="1" spans="1:6" ht="16.5" customHeight="1">
      <c r="A1" s="160" t="s">
        <v>179</v>
      </c>
      <c r="B1" s="161"/>
      <c r="C1" s="161"/>
      <c r="D1" s="161"/>
      <c r="E1" s="161"/>
      <c r="F1" s="161"/>
    </row>
    <row r="2" spans="1:6" ht="24.75" customHeight="1">
      <c r="A2" s="50" t="s">
        <v>78</v>
      </c>
      <c r="B2" s="162"/>
      <c r="C2" s="162"/>
      <c r="D2" s="162"/>
      <c r="E2" s="161"/>
      <c r="F2" s="161"/>
    </row>
    <row r="3" spans="2:6" ht="14.25" customHeight="1">
      <c r="B3" s="162" t="s">
        <v>0</v>
      </c>
      <c r="C3" s="162"/>
      <c r="D3" s="162"/>
      <c r="E3" s="161"/>
      <c r="F3" s="161"/>
    </row>
    <row r="4" spans="2:6" ht="14.25" customHeight="1">
      <c r="B4" s="162" t="s">
        <v>180</v>
      </c>
      <c r="C4" s="162"/>
      <c r="D4" s="162"/>
      <c r="E4" s="161"/>
      <c r="F4" s="161"/>
    </row>
    <row r="5" spans="1:6" s="48" customFormat="1" ht="39.75" customHeight="1">
      <c r="A5" s="163"/>
      <c r="B5" s="164"/>
      <c r="C5" s="164"/>
      <c r="D5" s="164"/>
      <c r="E5" s="164"/>
      <c r="F5" s="164"/>
    </row>
    <row r="6" spans="1:7" ht="35.25" customHeight="1">
      <c r="A6" s="167" t="s">
        <v>177</v>
      </c>
      <c r="B6" s="167"/>
      <c r="C6" s="167"/>
      <c r="D6" s="167"/>
      <c r="E6" s="167"/>
      <c r="F6" s="167"/>
      <c r="G6" s="1"/>
    </row>
    <row r="7" spans="1:9" s="9" customFormat="1" ht="22.5" customHeight="1">
      <c r="A7" s="168" t="s">
        <v>1</v>
      </c>
      <c r="B7" s="168"/>
      <c r="C7" s="168"/>
      <c r="D7" s="168"/>
      <c r="E7" s="169"/>
      <c r="F7" s="169"/>
      <c r="I7" s="40"/>
    </row>
    <row r="8" spans="1:8" s="10" customFormat="1" ht="18.75" customHeight="1">
      <c r="A8" s="168" t="s">
        <v>74</v>
      </c>
      <c r="B8" s="168"/>
      <c r="C8" s="168"/>
      <c r="D8" s="168"/>
      <c r="E8" s="169"/>
      <c r="F8" s="169"/>
      <c r="G8" s="169"/>
      <c r="H8" s="169"/>
    </row>
    <row r="9" spans="1:8" s="11" customFormat="1" ht="17.25" customHeight="1">
      <c r="A9" s="151" t="s">
        <v>28</v>
      </c>
      <c r="B9" s="151"/>
      <c r="C9" s="151"/>
      <c r="D9" s="151"/>
      <c r="E9" s="152"/>
      <c r="F9" s="152"/>
      <c r="G9" s="152"/>
      <c r="H9" s="152"/>
    </row>
    <row r="10" spans="1:8" s="11" customFormat="1" ht="17.25" customHeight="1">
      <c r="A10" s="170" t="s">
        <v>76</v>
      </c>
      <c r="B10" s="170"/>
      <c r="C10" s="170"/>
      <c r="D10" s="170"/>
      <c r="E10" s="170"/>
      <c r="F10" s="170"/>
      <c r="G10" s="170"/>
      <c r="H10" s="170"/>
    </row>
    <row r="11" spans="1:6" s="10" customFormat="1" ht="30" customHeight="1" thickBot="1">
      <c r="A11" s="153" t="s">
        <v>56</v>
      </c>
      <c r="B11" s="153"/>
      <c r="C11" s="153"/>
      <c r="D11" s="153"/>
      <c r="E11" s="154"/>
      <c r="F11" s="154"/>
    </row>
    <row r="12" spans="1:9" s="15" customFormat="1" ht="139.5" customHeight="1" thickBot="1">
      <c r="A12" s="12" t="s">
        <v>2</v>
      </c>
      <c r="B12" s="13" t="s">
        <v>3</v>
      </c>
      <c r="C12" s="14" t="s">
        <v>156</v>
      </c>
      <c r="D12" s="14" t="s">
        <v>31</v>
      </c>
      <c r="E12" s="14" t="s">
        <v>4</v>
      </c>
      <c r="F12" s="2" t="s">
        <v>5</v>
      </c>
      <c r="I12" s="41"/>
    </row>
    <row r="13" spans="1:9" s="21" customFormat="1" ht="12.75">
      <c r="A13" s="16">
        <v>1</v>
      </c>
      <c r="B13" s="17">
        <v>2</v>
      </c>
      <c r="C13" s="17">
        <v>3</v>
      </c>
      <c r="D13" s="18">
        <v>4</v>
      </c>
      <c r="E13" s="19">
        <v>5</v>
      </c>
      <c r="F13" s="20">
        <v>6</v>
      </c>
      <c r="I13" s="42"/>
    </row>
    <row r="14" spans="1:9" s="21" customFormat="1" ht="49.5" customHeight="1">
      <c r="A14" s="155" t="s">
        <v>6</v>
      </c>
      <c r="B14" s="156"/>
      <c r="C14" s="156"/>
      <c r="D14" s="156"/>
      <c r="E14" s="157"/>
      <c r="F14" s="158"/>
      <c r="I14" s="42"/>
    </row>
    <row r="15" spans="1:10" s="15" customFormat="1" ht="22.5" customHeight="1">
      <c r="A15" s="66" t="s">
        <v>73</v>
      </c>
      <c r="B15" s="72" t="s">
        <v>7</v>
      </c>
      <c r="C15" s="53" t="s">
        <v>171</v>
      </c>
      <c r="D15" s="52">
        <f>E15*G15</f>
        <v>816.48</v>
      </c>
      <c r="E15" s="53">
        <f>F15*12</f>
        <v>38.88</v>
      </c>
      <c r="F15" s="53">
        <f>F25+F27</f>
        <v>3.24</v>
      </c>
      <c r="G15" s="15">
        <v>21</v>
      </c>
      <c r="H15" s="15">
        <v>1.07</v>
      </c>
      <c r="I15" s="41">
        <v>2.24</v>
      </c>
      <c r="J15" s="15">
        <v>7132.3</v>
      </c>
    </row>
    <row r="16" spans="1:9" s="15" customFormat="1" ht="25.5" customHeight="1">
      <c r="A16" s="137" t="s">
        <v>80</v>
      </c>
      <c r="B16" s="78" t="s">
        <v>58</v>
      </c>
      <c r="C16" s="53"/>
      <c r="D16" s="52"/>
      <c r="E16" s="53"/>
      <c r="F16" s="53"/>
      <c r="I16" s="41"/>
    </row>
    <row r="17" spans="1:9" s="15" customFormat="1" ht="15">
      <c r="A17" s="137" t="s">
        <v>59</v>
      </c>
      <c r="B17" s="78" t="s">
        <v>58</v>
      </c>
      <c r="C17" s="53"/>
      <c r="D17" s="52"/>
      <c r="E17" s="53"/>
      <c r="F17" s="53"/>
      <c r="I17" s="41"/>
    </row>
    <row r="18" spans="1:9" s="15" customFormat="1" ht="102">
      <c r="A18" s="137" t="s">
        <v>81</v>
      </c>
      <c r="B18" s="78" t="s">
        <v>19</v>
      </c>
      <c r="C18" s="53"/>
      <c r="D18" s="52"/>
      <c r="E18" s="53"/>
      <c r="F18" s="53"/>
      <c r="I18" s="41"/>
    </row>
    <row r="19" spans="1:9" s="15" customFormat="1" ht="15">
      <c r="A19" s="137" t="s">
        <v>82</v>
      </c>
      <c r="B19" s="78" t="s">
        <v>58</v>
      </c>
      <c r="C19" s="53"/>
      <c r="D19" s="52"/>
      <c r="E19" s="53"/>
      <c r="F19" s="53"/>
      <c r="I19" s="41"/>
    </row>
    <row r="20" spans="1:9" s="15" customFormat="1" ht="15">
      <c r="A20" s="137" t="s">
        <v>83</v>
      </c>
      <c r="B20" s="78" t="s">
        <v>58</v>
      </c>
      <c r="C20" s="53"/>
      <c r="D20" s="52"/>
      <c r="E20" s="53"/>
      <c r="F20" s="53"/>
      <c r="I20" s="41"/>
    </row>
    <row r="21" spans="1:9" s="15" customFormat="1" ht="25.5">
      <c r="A21" s="137" t="s">
        <v>84</v>
      </c>
      <c r="B21" s="78" t="s">
        <v>10</v>
      </c>
      <c r="C21" s="53"/>
      <c r="D21" s="52"/>
      <c r="E21" s="53"/>
      <c r="F21" s="53"/>
      <c r="I21" s="41"/>
    </row>
    <row r="22" spans="1:9" s="15" customFormat="1" ht="15">
      <c r="A22" s="137" t="s">
        <v>85</v>
      </c>
      <c r="B22" s="78" t="s">
        <v>12</v>
      </c>
      <c r="C22" s="53"/>
      <c r="D22" s="52"/>
      <c r="E22" s="53"/>
      <c r="F22" s="53"/>
      <c r="I22" s="41"/>
    </row>
    <row r="23" spans="1:9" s="15" customFormat="1" ht="15">
      <c r="A23" s="137" t="s">
        <v>86</v>
      </c>
      <c r="B23" s="78" t="s">
        <v>58</v>
      </c>
      <c r="C23" s="53"/>
      <c r="D23" s="52"/>
      <c r="E23" s="53"/>
      <c r="F23" s="53"/>
      <c r="I23" s="41"/>
    </row>
    <row r="24" spans="1:9" s="15" customFormat="1" ht="15">
      <c r="A24" s="137" t="s">
        <v>87</v>
      </c>
      <c r="B24" s="78" t="s">
        <v>14</v>
      </c>
      <c r="C24" s="53"/>
      <c r="D24" s="52"/>
      <c r="E24" s="53"/>
      <c r="F24" s="53"/>
      <c r="I24" s="41"/>
    </row>
    <row r="25" spans="1:9" s="15" customFormat="1" ht="20.25" customHeight="1">
      <c r="A25" s="66" t="s">
        <v>30</v>
      </c>
      <c r="B25" s="67"/>
      <c r="C25" s="53"/>
      <c r="D25" s="52"/>
      <c r="E25" s="53"/>
      <c r="F25" s="53">
        <v>3.24</v>
      </c>
      <c r="I25" s="41"/>
    </row>
    <row r="26" spans="1:9" s="15" customFormat="1" ht="20.25" customHeight="1">
      <c r="A26" s="68" t="s">
        <v>70</v>
      </c>
      <c r="B26" s="67" t="s">
        <v>58</v>
      </c>
      <c r="C26" s="53"/>
      <c r="D26" s="52"/>
      <c r="E26" s="53"/>
      <c r="F26" s="62">
        <v>0</v>
      </c>
      <c r="I26" s="41"/>
    </row>
    <row r="27" spans="1:9" s="15" customFormat="1" ht="20.25" customHeight="1">
      <c r="A27" s="66" t="s">
        <v>30</v>
      </c>
      <c r="B27" s="67"/>
      <c r="C27" s="53"/>
      <c r="D27" s="52"/>
      <c r="E27" s="53"/>
      <c r="F27" s="53">
        <f>F26</f>
        <v>0</v>
      </c>
      <c r="I27" s="41"/>
    </row>
    <row r="28" spans="1:10" s="25" customFormat="1" ht="20.25" customHeight="1">
      <c r="A28" s="66" t="s">
        <v>11</v>
      </c>
      <c r="B28" s="69" t="s">
        <v>12</v>
      </c>
      <c r="C28" s="53" t="s">
        <v>172</v>
      </c>
      <c r="D28" s="52">
        <f>E28*G28</f>
        <v>209.16</v>
      </c>
      <c r="E28" s="53">
        <f>F28*12</f>
        <v>9.96</v>
      </c>
      <c r="F28" s="53">
        <v>0.83</v>
      </c>
      <c r="G28" s="15">
        <v>21</v>
      </c>
      <c r="H28" s="15">
        <v>1.07</v>
      </c>
      <c r="I28" s="41">
        <v>0.6</v>
      </c>
      <c r="J28" s="25">
        <v>7132.3</v>
      </c>
    </row>
    <row r="29" spans="1:10" s="15" customFormat="1" ht="18.75" customHeight="1">
      <c r="A29" s="71" t="s">
        <v>97</v>
      </c>
      <c r="B29" s="72" t="s">
        <v>13</v>
      </c>
      <c r="C29" s="53" t="s">
        <v>172</v>
      </c>
      <c r="D29" s="52">
        <f>E29*G29</f>
        <v>680.4</v>
      </c>
      <c r="E29" s="53">
        <f>F29*12</f>
        <v>32.4</v>
      </c>
      <c r="F29" s="53">
        <v>2.7</v>
      </c>
      <c r="G29" s="15">
        <v>21</v>
      </c>
      <c r="H29" s="15">
        <v>1.07</v>
      </c>
      <c r="I29" s="41">
        <v>1.94</v>
      </c>
      <c r="J29" s="25">
        <v>7132.3</v>
      </c>
    </row>
    <row r="30" spans="1:10" s="21" customFormat="1" ht="30">
      <c r="A30" s="71" t="s">
        <v>115</v>
      </c>
      <c r="B30" s="72" t="s">
        <v>7</v>
      </c>
      <c r="C30" s="54" t="s">
        <v>162</v>
      </c>
      <c r="D30" s="52">
        <f>2246.78*G30/J30</f>
        <v>6.62</v>
      </c>
      <c r="E30" s="53">
        <f>D30/G30</f>
        <v>0.32</v>
      </c>
      <c r="F30" s="53">
        <f>E30/12</f>
        <v>0.03</v>
      </c>
      <c r="G30" s="15">
        <v>21</v>
      </c>
      <c r="H30" s="15">
        <v>1.07</v>
      </c>
      <c r="I30" s="41">
        <v>0.02</v>
      </c>
      <c r="J30" s="21">
        <v>7132.3</v>
      </c>
    </row>
    <row r="31" spans="1:10" s="21" customFormat="1" ht="45">
      <c r="A31" s="71" t="s">
        <v>161</v>
      </c>
      <c r="B31" s="72" t="s">
        <v>7</v>
      </c>
      <c r="C31" s="54" t="s">
        <v>162</v>
      </c>
      <c r="D31" s="52">
        <f>16975.47*G31/J31</f>
        <v>49.98</v>
      </c>
      <c r="E31" s="53">
        <f>D31/G31</f>
        <v>2.38</v>
      </c>
      <c r="F31" s="53">
        <f>E31/12</f>
        <v>0.2</v>
      </c>
      <c r="G31" s="15">
        <v>21</v>
      </c>
      <c r="H31" s="15">
        <v>1.07</v>
      </c>
      <c r="I31" s="41">
        <v>0.02</v>
      </c>
      <c r="J31" s="21">
        <v>7132.3</v>
      </c>
    </row>
    <row r="32" spans="1:10" s="21" customFormat="1" ht="30">
      <c r="A32" s="71" t="s">
        <v>40</v>
      </c>
      <c r="B32" s="72" t="s">
        <v>50</v>
      </c>
      <c r="C32" s="54" t="s">
        <v>162</v>
      </c>
      <c r="D32" s="52">
        <f>4017.51*G32/J32</f>
        <v>11.83</v>
      </c>
      <c r="E32" s="53">
        <f>D32/G32</f>
        <v>0.56</v>
      </c>
      <c r="F32" s="53">
        <f>E32/12</f>
        <v>0.05</v>
      </c>
      <c r="G32" s="15">
        <v>21</v>
      </c>
      <c r="H32" s="15">
        <v>1.07</v>
      </c>
      <c r="I32" s="41">
        <v>0</v>
      </c>
      <c r="J32" s="21">
        <v>7132.3</v>
      </c>
    </row>
    <row r="33" spans="1:10" s="15" customFormat="1" ht="18.75" customHeight="1">
      <c r="A33" s="71" t="s">
        <v>22</v>
      </c>
      <c r="B33" s="72" t="s">
        <v>23</v>
      </c>
      <c r="C33" s="54"/>
      <c r="D33" s="52">
        <f>E33*G33</f>
        <v>17.64</v>
      </c>
      <c r="E33" s="53">
        <f>F33*12</f>
        <v>0.84</v>
      </c>
      <c r="F33" s="53">
        <v>0.07</v>
      </c>
      <c r="G33" s="15">
        <v>21</v>
      </c>
      <c r="H33" s="15">
        <v>1.07</v>
      </c>
      <c r="I33" s="41">
        <v>0.03</v>
      </c>
      <c r="J33" s="15">
        <v>7132.3</v>
      </c>
    </row>
    <row r="34" spans="1:10" s="15" customFormat="1" ht="17.25" customHeight="1">
      <c r="A34" s="71" t="s">
        <v>24</v>
      </c>
      <c r="B34" s="74" t="s">
        <v>25</v>
      </c>
      <c r="C34" s="55"/>
      <c r="D34" s="52">
        <f>3765.85*G34/J34</f>
        <v>11.09</v>
      </c>
      <c r="E34" s="53">
        <f>D34/G34</f>
        <v>0.53</v>
      </c>
      <c r="F34" s="53">
        <f>E34/12</f>
        <v>0.04</v>
      </c>
      <c r="G34" s="15">
        <v>21</v>
      </c>
      <c r="H34" s="15">
        <v>1.07</v>
      </c>
      <c r="I34" s="41">
        <v>0.02</v>
      </c>
      <c r="J34" s="15">
        <v>7132.3</v>
      </c>
    </row>
    <row r="35" spans="1:10" s="25" customFormat="1" ht="30">
      <c r="A35" s="71" t="s">
        <v>21</v>
      </c>
      <c r="B35" s="72"/>
      <c r="C35" s="54">
        <v>0</v>
      </c>
      <c r="D35" s="52">
        <v>0</v>
      </c>
      <c r="E35" s="53">
        <f>D35/G35</f>
        <v>0</v>
      </c>
      <c r="F35" s="53">
        <f>E35/12</f>
        <v>0</v>
      </c>
      <c r="G35" s="15">
        <v>21</v>
      </c>
      <c r="H35" s="15">
        <v>1.07</v>
      </c>
      <c r="I35" s="41">
        <v>0.03</v>
      </c>
      <c r="J35" s="25">
        <v>7132.3</v>
      </c>
    </row>
    <row r="36" spans="1:9" s="25" customFormat="1" ht="30">
      <c r="A36" s="71" t="s">
        <v>35</v>
      </c>
      <c r="B36" s="72"/>
      <c r="C36" s="23"/>
      <c r="D36" s="53">
        <f>D37+D38+D39+D40</f>
        <v>7.69</v>
      </c>
      <c r="E36" s="53">
        <f>D36/G36</f>
        <v>0.37</v>
      </c>
      <c r="F36" s="53">
        <f>E36/12</f>
        <v>0.03</v>
      </c>
      <c r="G36" s="15">
        <v>21</v>
      </c>
      <c r="H36" s="15">
        <v>1.07</v>
      </c>
      <c r="I36" s="41">
        <v>0.14</v>
      </c>
    </row>
    <row r="37" spans="1:10" s="21" customFormat="1" ht="25.5">
      <c r="A37" s="64" t="s">
        <v>47</v>
      </c>
      <c r="B37" s="70" t="s">
        <v>48</v>
      </c>
      <c r="C37" s="57"/>
      <c r="D37" s="56">
        <f>1926.35*G37/J37</f>
        <v>5.67</v>
      </c>
      <c r="E37" s="57"/>
      <c r="F37" s="57"/>
      <c r="G37" s="15">
        <v>21</v>
      </c>
      <c r="H37" s="15">
        <v>1.07</v>
      </c>
      <c r="I37" s="41">
        <v>0</v>
      </c>
      <c r="J37" s="21">
        <v>7132.3</v>
      </c>
    </row>
    <row r="38" spans="1:10" s="21" customFormat="1" ht="25.5">
      <c r="A38" s="64" t="s">
        <v>126</v>
      </c>
      <c r="B38" s="75" t="s">
        <v>49</v>
      </c>
      <c r="C38" s="57"/>
      <c r="D38" s="56">
        <f>E38*G38</f>
        <v>0</v>
      </c>
      <c r="E38" s="57"/>
      <c r="F38" s="57"/>
      <c r="G38" s="15">
        <v>21</v>
      </c>
      <c r="H38" s="15">
        <v>1.07</v>
      </c>
      <c r="I38" s="41">
        <v>0</v>
      </c>
      <c r="J38" s="21">
        <v>7132.3</v>
      </c>
    </row>
    <row r="39" spans="1:10" s="21" customFormat="1" ht="15">
      <c r="A39" s="64" t="s">
        <v>141</v>
      </c>
      <c r="B39" s="65" t="s">
        <v>50</v>
      </c>
      <c r="C39" s="59"/>
      <c r="D39" s="109">
        <v>0</v>
      </c>
      <c r="E39" s="57"/>
      <c r="F39" s="57"/>
      <c r="G39" s="15">
        <v>21</v>
      </c>
      <c r="H39" s="15">
        <v>1.07</v>
      </c>
      <c r="I39" s="41">
        <v>0</v>
      </c>
      <c r="J39" s="21">
        <v>7132.3</v>
      </c>
    </row>
    <row r="40" spans="1:10" s="21" customFormat="1" ht="15">
      <c r="A40" s="63" t="s">
        <v>183</v>
      </c>
      <c r="B40" s="131" t="s">
        <v>14</v>
      </c>
      <c r="C40" s="51"/>
      <c r="D40" s="51">
        <f>685.2*G40/J40</f>
        <v>2.02</v>
      </c>
      <c r="E40" s="57"/>
      <c r="F40" s="57"/>
      <c r="G40" s="15">
        <v>21</v>
      </c>
      <c r="H40" s="15">
        <v>1.07</v>
      </c>
      <c r="I40" s="41">
        <v>0.03</v>
      </c>
      <c r="J40" s="21">
        <v>7132.3</v>
      </c>
    </row>
    <row r="41" spans="1:10" s="21" customFormat="1" ht="30">
      <c r="A41" s="71" t="s">
        <v>36</v>
      </c>
      <c r="B41" s="70"/>
      <c r="C41" s="3"/>
      <c r="D41" s="53">
        <v>0</v>
      </c>
      <c r="E41" s="53">
        <v>0</v>
      </c>
      <c r="F41" s="53">
        <v>0</v>
      </c>
      <c r="G41" s="15">
        <v>21</v>
      </c>
      <c r="H41" s="15">
        <v>1.07</v>
      </c>
      <c r="I41" s="41">
        <v>0.03</v>
      </c>
      <c r="J41" s="21">
        <v>7132.3</v>
      </c>
    </row>
    <row r="42" spans="1:10" s="21" customFormat="1" ht="15">
      <c r="A42" s="64" t="s">
        <v>129</v>
      </c>
      <c r="B42" s="70" t="s">
        <v>14</v>
      </c>
      <c r="C42" s="57"/>
      <c r="D42" s="56">
        <v>0</v>
      </c>
      <c r="E42" s="57"/>
      <c r="F42" s="57"/>
      <c r="G42" s="15">
        <v>21</v>
      </c>
      <c r="H42" s="15"/>
      <c r="I42" s="41"/>
      <c r="J42" s="21">
        <v>7132.3</v>
      </c>
    </row>
    <row r="43" spans="1:10" s="21" customFormat="1" ht="15">
      <c r="A43" s="77" t="s">
        <v>130</v>
      </c>
      <c r="B43" s="75" t="s">
        <v>50</v>
      </c>
      <c r="C43" s="57"/>
      <c r="D43" s="56">
        <v>0</v>
      </c>
      <c r="E43" s="57"/>
      <c r="F43" s="57"/>
      <c r="G43" s="15">
        <v>21</v>
      </c>
      <c r="H43" s="15">
        <v>1.07</v>
      </c>
      <c r="I43" s="41">
        <v>0</v>
      </c>
      <c r="J43" s="21">
        <v>7132.3</v>
      </c>
    </row>
    <row r="44" spans="1:10" s="21" customFormat="1" ht="15">
      <c r="A44" s="64" t="s">
        <v>131</v>
      </c>
      <c r="B44" s="75" t="s">
        <v>49</v>
      </c>
      <c r="C44" s="57"/>
      <c r="D44" s="76">
        <v>0</v>
      </c>
      <c r="E44" s="58"/>
      <c r="F44" s="58"/>
      <c r="G44" s="15">
        <v>21</v>
      </c>
      <c r="H44" s="15"/>
      <c r="I44" s="41"/>
      <c r="J44" s="21">
        <v>7132.3</v>
      </c>
    </row>
    <row r="45" spans="1:10" s="21" customFormat="1" ht="25.5">
      <c r="A45" s="64" t="s">
        <v>132</v>
      </c>
      <c r="B45" s="75" t="s">
        <v>50</v>
      </c>
      <c r="C45" s="57"/>
      <c r="D45" s="76">
        <v>0</v>
      </c>
      <c r="E45" s="58"/>
      <c r="F45" s="58"/>
      <c r="G45" s="15">
        <v>21</v>
      </c>
      <c r="H45" s="15"/>
      <c r="I45" s="41"/>
      <c r="J45" s="21">
        <v>7132.3</v>
      </c>
    </row>
    <row r="46" spans="1:9" s="21" customFormat="1" ht="18" customHeight="1">
      <c r="A46" s="24" t="s">
        <v>37</v>
      </c>
      <c r="B46" s="27"/>
      <c r="C46" s="3"/>
      <c r="D46" s="53">
        <f>D47</f>
        <v>2.96</v>
      </c>
      <c r="E46" s="53">
        <f>D46/G46</f>
        <v>0.14</v>
      </c>
      <c r="F46" s="53">
        <f>E46/12</f>
        <v>0.01</v>
      </c>
      <c r="G46" s="15">
        <v>21</v>
      </c>
      <c r="H46" s="15">
        <v>1.07</v>
      </c>
      <c r="I46" s="41">
        <v>0.15</v>
      </c>
    </row>
    <row r="47" spans="1:10" s="21" customFormat="1" ht="38.25">
      <c r="A47" s="64" t="s">
        <v>134</v>
      </c>
      <c r="B47" s="70" t="s">
        <v>14</v>
      </c>
      <c r="C47" s="3"/>
      <c r="D47" s="56">
        <f>1006.81*G47/J47</f>
        <v>2.96</v>
      </c>
      <c r="E47" s="57"/>
      <c r="F47" s="57"/>
      <c r="G47" s="15">
        <v>21</v>
      </c>
      <c r="H47" s="15">
        <v>1.07</v>
      </c>
      <c r="I47" s="41">
        <v>0.01</v>
      </c>
      <c r="J47" s="21">
        <v>7132.3</v>
      </c>
    </row>
    <row r="48" spans="1:9" s="21" customFormat="1" ht="15">
      <c r="A48" s="71" t="s">
        <v>38</v>
      </c>
      <c r="B48" s="70"/>
      <c r="C48" s="3"/>
      <c r="D48" s="53">
        <f>D49</f>
        <v>0</v>
      </c>
      <c r="E48" s="53">
        <f>D48/G48</f>
        <v>0</v>
      </c>
      <c r="F48" s="53">
        <f>E48/12</f>
        <v>0</v>
      </c>
      <c r="G48" s="15">
        <v>21</v>
      </c>
      <c r="H48" s="15">
        <v>1.07</v>
      </c>
      <c r="I48" s="41">
        <v>0.1</v>
      </c>
    </row>
    <row r="49" spans="1:10" s="21" customFormat="1" ht="15.75" thickBot="1">
      <c r="A49" s="64" t="s">
        <v>34</v>
      </c>
      <c r="B49" s="70" t="s">
        <v>14</v>
      </c>
      <c r="C49" s="3"/>
      <c r="D49" s="56">
        <v>0</v>
      </c>
      <c r="E49" s="57"/>
      <c r="F49" s="57"/>
      <c r="G49" s="15">
        <v>21</v>
      </c>
      <c r="H49" s="15">
        <v>1.07</v>
      </c>
      <c r="I49" s="41">
        <v>0.01</v>
      </c>
      <c r="J49" s="21">
        <v>7132.3</v>
      </c>
    </row>
    <row r="50" spans="1:9" s="15" customFormat="1" ht="19.5" thickBot="1">
      <c r="A50" s="28" t="s">
        <v>30</v>
      </c>
      <c r="B50" s="133"/>
      <c r="C50" s="134"/>
      <c r="D50" s="139">
        <f>D48+D46+D41+D36+D35+D34+D33+D32+D31+D30+D29+D28+D15</f>
        <v>1813.85</v>
      </c>
      <c r="E50" s="139">
        <f>E48+E46+E41+E36+E35+E34+E33+E32+E31+E30+E29+E28+E15</f>
        <v>86.38</v>
      </c>
      <c r="F50" s="141">
        <f>F48+F46+F41+F36+F35+F34+F33+F32+F31+F30+F29+F28+F15</f>
        <v>7.2</v>
      </c>
      <c r="G50" s="15">
        <v>21</v>
      </c>
      <c r="I50" s="41"/>
    </row>
    <row r="51" spans="1:9" s="29" customFormat="1" ht="20.25" thickBot="1">
      <c r="A51" s="82"/>
      <c r="B51" s="83"/>
      <c r="C51" s="83"/>
      <c r="D51" s="83"/>
      <c r="E51" s="49"/>
      <c r="F51" s="140"/>
      <c r="G51" s="15"/>
      <c r="I51" s="44"/>
    </row>
    <row r="52" spans="1:9" s="87" customFormat="1" ht="15.75" thickBot="1">
      <c r="A52" s="47" t="s">
        <v>138</v>
      </c>
      <c r="B52" s="85"/>
      <c r="C52" s="86"/>
      <c r="D52" s="103">
        <f>SUM(D53:D53)</f>
        <v>137.09</v>
      </c>
      <c r="E52" s="103">
        <f>SUM(E53:E53)</f>
        <v>6.53</v>
      </c>
      <c r="F52" s="103">
        <f>SUM(F53:F53)</f>
        <v>0.54</v>
      </c>
      <c r="G52" s="15">
        <v>21</v>
      </c>
      <c r="I52" s="88"/>
    </row>
    <row r="53" spans="1:10" s="97" customFormat="1" ht="15">
      <c r="A53" s="107" t="s">
        <v>155</v>
      </c>
      <c r="B53" s="108"/>
      <c r="C53" s="108"/>
      <c r="D53" s="111">
        <f>46560.35*G53/J53</f>
        <v>137.09</v>
      </c>
      <c r="E53" s="95">
        <f>D53/G53</f>
        <v>6.53</v>
      </c>
      <c r="F53" s="95">
        <f>E53/12</f>
        <v>0.54</v>
      </c>
      <c r="G53" s="15">
        <v>21</v>
      </c>
      <c r="I53" s="98"/>
      <c r="J53" s="97">
        <v>7132.3</v>
      </c>
    </row>
    <row r="54" spans="1:9" s="97" customFormat="1" ht="12.75">
      <c r="A54" s="99"/>
      <c r="I54" s="98"/>
    </row>
    <row r="55" spans="1:9" s="5" customFormat="1" ht="12.75">
      <c r="A55" s="30"/>
      <c r="I55" s="45"/>
    </row>
    <row r="56" spans="1:9" s="5" customFormat="1" ht="13.5" thickBot="1">
      <c r="A56" s="30"/>
      <c r="I56" s="45"/>
    </row>
    <row r="57" spans="1:9" s="37" customFormat="1" ht="15.75" thickBot="1">
      <c r="A57" s="35" t="s">
        <v>57</v>
      </c>
      <c r="B57" s="36"/>
      <c r="C57" s="36"/>
      <c r="D57" s="38">
        <f>D50+D52</f>
        <v>1950.94</v>
      </c>
      <c r="E57" s="38">
        <f>E50+E52</f>
        <v>92.91</v>
      </c>
      <c r="F57" s="38">
        <f>F50+F52</f>
        <v>7.74</v>
      </c>
      <c r="I57" s="46"/>
    </row>
    <row r="58" spans="1:9" s="5" customFormat="1" ht="12.75">
      <c r="A58" s="30"/>
      <c r="I58" s="45"/>
    </row>
    <row r="59" spans="1:9" s="5" customFormat="1" ht="12.75">
      <c r="A59" s="30"/>
      <c r="I59" s="45"/>
    </row>
    <row r="60" spans="1:9" s="5" customFormat="1" ht="12.75">
      <c r="A60" s="30"/>
      <c r="I60" s="45"/>
    </row>
    <row r="61" spans="1:9" s="5" customFormat="1" ht="12.75">
      <c r="A61" s="30"/>
      <c r="I61" s="45"/>
    </row>
    <row r="62" spans="1:9" s="5" customFormat="1" ht="12.75">
      <c r="A62" s="30"/>
      <c r="I62" s="45"/>
    </row>
    <row r="63" spans="1:9" s="5" customFormat="1" ht="12.75">
      <c r="A63" s="30"/>
      <c r="I63" s="45"/>
    </row>
    <row r="64" spans="1:9" s="5" customFormat="1" ht="12.75">
      <c r="A64" s="30"/>
      <c r="I64" s="45"/>
    </row>
    <row r="65" spans="1:9" s="5" customFormat="1" ht="12.75">
      <c r="A65" s="30"/>
      <c r="I65" s="45"/>
    </row>
    <row r="66" spans="1:9" s="5" customFormat="1" ht="12.75">
      <c r="A66" s="30"/>
      <c r="I66" s="45"/>
    </row>
    <row r="67" spans="1:9" s="29" customFormat="1" ht="19.5">
      <c r="A67" s="31"/>
      <c r="B67" s="32"/>
      <c r="C67" s="6"/>
      <c r="D67" s="6"/>
      <c r="E67" s="6"/>
      <c r="F67" s="6"/>
      <c r="I67" s="44"/>
    </row>
    <row r="68" spans="1:9" s="5" customFormat="1" ht="14.25">
      <c r="A68" s="159" t="s">
        <v>26</v>
      </c>
      <c r="B68" s="159"/>
      <c r="C68" s="159"/>
      <c r="D68" s="159"/>
      <c r="I68" s="45"/>
    </row>
    <row r="69" s="5" customFormat="1" ht="12.75">
      <c r="I69" s="45"/>
    </row>
    <row r="70" spans="1:9" s="5" customFormat="1" ht="12.75">
      <c r="A70" s="30" t="s">
        <v>27</v>
      </c>
      <c r="I70" s="45"/>
    </row>
    <row r="71" s="5" customFormat="1" ht="12.75">
      <c r="I71" s="45"/>
    </row>
    <row r="72" s="5" customFormat="1" ht="12.75">
      <c r="I72" s="45"/>
    </row>
    <row r="73" s="5" customFormat="1" ht="12.75">
      <c r="I73" s="45"/>
    </row>
    <row r="74" s="5" customFormat="1" ht="12.75">
      <c r="I74" s="45"/>
    </row>
    <row r="75" s="5" customFormat="1" ht="12.75">
      <c r="I75" s="45"/>
    </row>
    <row r="76" s="5" customFormat="1" ht="12.75">
      <c r="I76" s="45"/>
    </row>
    <row r="77" s="5" customFormat="1" ht="12.75">
      <c r="I77" s="45"/>
    </row>
    <row r="78" s="5" customFormat="1" ht="12.75">
      <c r="I78" s="45"/>
    </row>
    <row r="79" s="5" customFormat="1" ht="12.75">
      <c r="I79" s="45"/>
    </row>
    <row r="80" s="5" customFormat="1" ht="12.75">
      <c r="I80" s="45"/>
    </row>
    <row r="81" s="5" customFormat="1" ht="12.75">
      <c r="I81" s="45"/>
    </row>
    <row r="82" s="5" customFormat="1" ht="12.75">
      <c r="I82" s="45"/>
    </row>
    <row r="83" s="5" customFormat="1" ht="12.75">
      <c r="I83" s="45"/>
    </row>
    <row r="84" s="5" customFormat="1" ht="12.75">
      <c r="I84" s="45"/>
    </row>
    <row r="85" s="5" customFormat="1" ht="12.75">
      <c r="I85" s="45"/>
    </row>
    <row r="86" s="5" customFormat="1" ht="12.75">
      <c r="I86" s="45"/>
    </row>
    <row r="87" s="5" customFormat="1" ht="12.75">
      <c r="I87" s="45"/>
    </row>
    <row r="88" s="5" customFormat="1" ht="12.75">
      <c r="I88" s="45"/>
    </row>
  </sheetData>
  <sheetProtection/>
  <mergeCells count="13">
    <mergeCell ref="A11:F11"/>
    <mergeCell ref="A14:F14"/>
    <mergeCell ref="A68:D68"/>
    <mergeCell ref="A8:H8"/>
    <mergeCell ref="A9:H9"/>
    <mergeCell ref="A10:H10"/>
    <mergeCell ref="A1:F1"/>
    <mergeCell ref="B2:F2"/>
    <mergeCell ref="B3:F3"/>
    <mergeCell ref="B4:F4"/>
    <mergeCell ref="A5:F5"/>
    <mergeCell ref="A7:F7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88"/>
  <sheetViews>
    <sheetView zoomScale="90" zoomScaleNormal="90" zoomScalePageLayoutView="0" workbookViewId="0" topLeftCell="A37">
      <selection activeCell="A1" sqref="A1:H71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customWidth="1"/>
    <col min="4" max="4" width="14.875" style="7" customWidth="1"/>
    <col min="5" max="5" width="13.875" style="7" customWidth="1"/>
    <col min="6" max="6" width="20.875" style="7" customWidth="1"/>
    <col min="7" max="7" width="15.375" style="7" customWidth="1"/>
    <col min="8" max="8" width="15.375" style="7" hidden="1" customWidth="1"/>
    <col min="9" max="9" width="15.375" style="39" hidden="1" customWidth="1"/>
    <col min="10" max="12" width="15.375" style="7" customWidth="1"/>
    <col min="13" max="16384" width="9.125" style="7" customWidth="1"/>
  </cols>
  <sheetData>
    <row r="1" spans="1:6" ht="16.5" customHeight="1">
      <c r="A1" s="160" t="s">
        <v>179</v>
      </c>
      <c r="B1" s="161"/>
      <c r="C1" s="161"/>
      <c r="D1" s="161"/>
      <c r="E1" s="161"/>
      <c r="F1" s="161"/>
    </row>
    <row r="2" spans="1:6" ht="24.75" customHeight="1">
      <c r="A2" s="50" t="s">
        <v>78</v>
      </c>
      <c r="B2" s="162"/>
      <c r="C2" s="162"/>
      <c r="D2" s="162"/>
      <c r="E2" s="161"/>
      <c r="F2" s="161"/>
    </row>
    <row r="3" spans="2:6" ht="14.25" customHeight="1">
      <c r="B3" s="162" t="s">
        <v>0</v>
      </c>
      <c r="C3" s="162"/>
      <c r="D3" s="162"/>
      <c r="E3" s="161"/>
      <c r="F3" s="161"/>
    </row>
    <row r="4" spans="2:6" ht="14.25" customHeight="1">
      <c r="B4" s="162" t="s">
        <v>180</v>
      </c>
      <c r="C4" s="162"/>
      <c r="D4" s="162"/>
      <c r="E4" s="161"/>
      <c r="F4" s="161"/>
    </row>
    <row r="5" spans="1:6" s="48" customFormat="1" ht="39.75" customHeight="1">
      <c r="A5" s="163"/>
      <c r="B5" s="164"/>
      <c r="C5" s="164"/>
      <c r="D5" s="164"/>
      <c r="E5" s="164"/>
      <c r="F5" s="164"/>
    </row>
    <row r="6" spans="1:7" ht="35.25" customHeight="1">
      <c r="A6" s="167" t="s">
        <v>177</v>
      </c>
      <c r="B6" s="167"/>
      <c r="C6" s="167"/>
      <c r="D6" s="167"/>
      <c r="E6" s="167"/>
      <c r="F6" s="167"/>
      <c r="G6" s="1"/>
    </row>
    <row r="7" spans="1:9" s="9" customFormat="1" ht="22.5" customHeight="1">
      <c r="A7" s="168" t="s">
        <v>1</v>
      </c>
      <c r="B7" s="168"/>
      <c r="C7" s="168"/>
      <c r="D7" s="168"/>
      <c r="E7" s="169"/>
      <c r="F7" s="169"/>
      <c r="I7" s="40"/>
    </row>
    <row r="8" spans="1:8" s="10" customFormat="1" ht="18.75" customHeight="1">
      <c r="A8" s="168" t="s">
        <v>64</v>
      </c>
      <c r="B8" s="168"/>
      <c r="C8" s="168"/>
      <c r="D8" s="168"/>
      <c r="E8" s="169"/>
      <c r="F8" s="169"/>
      <c r="G8" s="169"/>
      <c r="H8" s="169"/>
    </row>
    <row r="9" spans="1:8" s="11" customFormat="1" ht="17.25" customHeight="1">
      <c r="A9" s="151" t="s">
        <v>28</v>
      </c>
      <c r="B9" s="151"/>
      <c r="C9" s="151"/>
      <c r="D9" s="151"/>
      <c r="E9" s="152"/>
      <c r="F9" s="152"/>
      <c r="G9" s="152"/>
      <c r="H9" s="152"/>
    </row>
    <row r="10" spans="1:8" s="11" customFormat="1" ht="17.25" customHeight="1">
      <c r="A10" s="170" t="s">
        <v>65</v>
      </c>
      <c r="B10" s="170"/>
      <c r="C10" s="170"/>
      <c r="D10" s="170"/>
      <c r="E10" s="170"/>
      <c r="F10" s="170"/>
      <c r="G10" s="170"/>
      <c r="H10" s="170"/>
    </row>
    <row r="11" spans="1:6" s="10" customFormat="1" ht="30" customHeight="1" thickBot="1">
      <c r="A11" s="153" t="s">
        <v>56</v>
      </c>
      <c r="B11" s="153"/>
      <c r="C11" s="153"/>
      <c r="D11" s="153"/>
      <c r="E11" s="154"/>
      <c r="F11" s="154"/>
    </row>
    <row r="12" spans="1:9" s="15" customFormat="1" ht="139.5" customHeight="1" thickBot="1">
      <c r="A12" s="12" t="s">
        <v>2</v>
      </c>
      <c r="B12" s="13" t="s">
        <v>3</v>
      </c>
      <c r="C12" s="14" t="s">
        <v>156</v>
      </c>
      <c r="D12" s="14" t="s">
        <v>31</v>
      </c>
      <c r="E12" s="14" t="s">
        <v>4</v>
      </c>
      <c r="F12" s="2" t="s">
        <v>5</v>
      </c>
      <c r="I12" s="41"/>
    </row>
    <row r="13" spans="1:9" s="21" customFormat="1" ht="12.75">
      <c r="A13" s="16">
        <v>1</v>
      </c>
      <c r="B13" s="17">
        <v>2</v>
      </c>
      <c r="C13" s="17">
        <v>3</v>
      </c>
      <c r="D13" s="18">
        <v>4</v>
      </c>
      <c r="E13" s="19">
        <v>5</v>
      </c>
      <c r="F13" s="20">
        <v>6</v>
      </c>
      <c r="I13" s="42"/>
    </row>
    <row r="14" spans="1:9" s="21" customFormat="1" ht="49.5" customHeight="1">
      <c r="A14" s="155" t="s">
        <v>6</v>
      </c>
      <c r="B14" s="156"/>
      <c r="C14" s="156"/>
      <c r="D14" s="156"/>
      <c r="E14" s="157"/>
      <c r="F14" s="158"/>
      <c r="I14" s="42"/>
    </row>
    <row r="15" spans="1:10" s="15" customFormat="1" ht="22.5" customHeight="1">
      <c r="A15" s="66" t="s">
        <v>73</v>
      </c>
      <c r="B15" s="72" t="s">
        <v>7</v>
      </c>
      <c r="C15" s="53" t="s">
        <v>173</v>
      </c>
      <c r="D15" s="52">
        <f>E15*G15</f>
        <v>2022.54</v>
      </c>
      <c r="E15" s="53">
        <f>F15*12</f>
        <v>38.88</v>
      </c>
      <c r="F15" s="53">
        <f>F25+F27</f>
        <v>3.24</v>
      </c>
      <c r="G15" s="15">
        <v>52.02</v>
      </c>
      <c r="H15" s="15">
        <v>1.07</v>
      </c>
      <c r="I15" s="41">
        <v>2.24</v>
      </c>
      <c r="J15" s="15">
        <v>7132.3</v>
      </c>
    </row>
    <row r="16" spans="1:9" s="15" customFormat="1" ht="25.5" customHeight="1">
      <c r="A16" s="137" t="s">
        <v>80</v>
      </c>
      <c r="B16" s="78" t="s">
        <v>58</v>
      </c>
      <c r="C16" s="53"/>
      <c r="D16" s="52"/>
      <c r="E16" s="53"/>
      <c r="F16" s="53"/>
      <c r="I16" s="41"/>
    </row>
    <row r="17" spans="1:9" s="15" customFormat="1" ht="15">
      <c r="A17" s="137" t="s">
        <v>59</v>
      </c>
      <c r="B17" s="78" t="s">
        <v>58</v>
      </c>
      <c r="C17" s="53"/>
      <c r="D17" s="52"/>
      <c r="E17" s="53"/>
      <c r="F17" s="53"/>
      <c r="I17" s="41"/>
    </row>
    <row r="18" spans="1:9" s="15" customFormat="1" ht="102">
      <c r="A18" s="137" t="s">
        <v>81</v>
      </c>
      <c r="B18" s="78" t="s">
        <v>19</v>
      </c>
      <c r="C18" s="53"/>
      <c r="D18" s="52"/>
      <c r="E18" s="53"/>
      <c r="F18" s="53"/>
      <c r="I18" s="41"/>
    </row>
    <row r="19" spans="1:9" s="15" customFormat="1" ht="15">
      <c r="A19" s="137" t="s">
        <v>82</v>
      </c>
      <c r="B19" s="78" t="s">
        <v>58</v>
      </c>
      <c r="C19" s="53"/>
      <c r="D19" s="52"/>
      <c r="E19" s="53"/>
      <c r="F19" s="53"/>
      <c r="I19" s="41"/>
    </row>
    <row r="20" spans="1:9" s="15" customFormat="1" ht="15">
      <c r="A20" s="137" t="s">
        <v>83</v>
      </c>
      <c r="B20" s="78" t="s">
        <v>58</v>
      </c>
      <c r="C20" s="53"/>
      <c r="D20" s="52"/>
      <c r="E20" s="53"/>
      <c r="F20" s="53"/>
      <c r="I20" s="41"/>
    </row>
    <row r="21" spans="1:9" s="15" customFormat="1" ht="25.5">
      <c r="A21" s="137" t="s">
        <v>84</v>
      </c>
      <c r="B21" s="78" t="s">
        <v>10</v>
      </c>
      <c r="C21" s="53"/>
      <c r="D21" s="52"/>
      <c r="E21" s="53"/>
      <c r="F21" s="53"/>
      <c r="I21" s="41"/>
    </row>
    <row r="22" spans="1:9" s="15" customFormat="1" ht="15">
      <c r="A22" s="137" t="s">
        <v>85</v>
      </c>
      <c r="B22" s="78" t="s">
        <v>12</v>
      </c>
      <c r="C22" s="53"/>
      <c r="D22" s="52"/>
      <c r="E22" s="53"/>
      <c r="F22" s="53"/>
      <c r="I22" s="41"/>
    </row>
    <row r="23" spans="1:9" s="15" customFormat="1" ht="15">
      <c r="A23" s="137" t="s">
        <v>86</v>
      </c>
      <c r="B23" s="78" t="s">
        <v>58</v>
      </c>
      <c r="C23" s="53"/>
      <c r="D23" s="52"/>
      <c r="E23" s="53"/>
      <c r="F23" s="53"/>
      <c r="I23" s="41"/>
    </row>
    <row r="24" spans="1:9" s="15" customFormat="1" ht="15">
      <c r="A24" s="137" t="s">
        <v>87</v>
      </c>
      <c r="B24" s="78" t="s">
        <v>14</v>
      </c>
      <c r="C24" s="53"/>
      <c r="D24" s="52"/>
      <c r="E24" s="53"/>
      <c r="F24" s="53"/>
      <c r="I24" s="41"/>
    </row>
    <row r="25" spans="1:9" s="15" customFormat="1" ht="20.25" customHeight="1">
      <c r="A25" s="66" t="s">
        <v>30</v>
      </c>
      <c r="B25" s="67"/>
      <c r="C25" s="53"/>
      <c r="D25" s="52"/>
      <c r="E25" s="53"/>
      <c r="F25" s="53">
        <v>3.24</v>
      </c>
      <c r="I25" s="41"/>
    </row>
    <row r="26" spans="1:9" s="15" customFormat="1" ht="20.25" customHeight="1">
      <c r="A26" s="68" t="s">
        <v>70</v>
      </c>
      <c r="B26" s="67" t="s">
        <v>58</v>
      </c>
      <c r="C26" s="53"/>
      <c r="D26" s="52"/>
      <c r="E26" s="53"/>
      <c r="F26" s="62">
        <v>0</v>
      </c>
      <c r="I26" s="41"/>
    </row>
    <row r="27" spans="1:9" s="15" customFormat="1" ht="20.25" customHeight="1">
      <c r="A27" s="66" t="s">
        <v>30</v>
      </c>
      <c r="B27" s="67"/>
      <c r="C27" s="53"/>
      <c r="D27" s="52"/>
      <c r="E27" s="53"/>
      <c r="F27" s="53">
        <f>F26</f>
        <v>0</v>
      </c>
      <c r="I27" s="41"/>
    </row>
    <row r="28" spans="1:10" s="25" customFormat="1" ht="20.25" customHeight="1">
      <c r="A28" s="66" t="s">
        <v>11</v>
      </c>
      <c r="B28" s="69" t="s">
        <v>12</v>
      </c>
      <c r="C28" s="53" t="s">
        <v>173</v>
      </c>
      <c r="D28" s="52">
        <f>E28*G28</f>
        <v>518.12</v>
      </c>
      <c r="E28" s="53">
        <f>F28*12</f>
        <v>9.96</v>
      </c>
      <c r="F28" s="53">
        <v>0.83</v>
      </c>
      <c r="G28" s="15">
        <v>52.02</v>
      </c>
      <c r="H28" s="15">
        <v>1.07</v>
      </c>
      <c r="I28" s="41">
        <v>0.6</v>
      </c>
      <c r="J28" s="25">
        <v>7132.3</v>
      </c>
    </row>
    <row r="29" spans="1:10" s="15" customFormat="1" ht="18.75" customHeight="1">
      <c r="A29" s="71" t="s">
        <v>97</v>
      </c>
      <c r="B29" s="72" t="s">
        <v>13</v>
      </c>
      <c r="C29" s="53" t="s">
        <v>173</v>
      </c>
      <c r="D29" s="52">
        <f>E29*G29</f>
        <v>1685.45</v>
      </c>
      <c r="E29" s="53">
        <f>F29*12</f>
        <v>32.4</v>
      </c>
      <c r="F29" s="53">
        <v>2.7</v>
      </c>
      <c r="G29" s="15">
        <v>52.02</v>
      </c>
      <c r="H29" s="15">
        <v>1.07</v>
      </c>
      <c r="I29" s="41">
        <v>1.94</v>
      </c>
      <c r="J29" s="25">
        <v>7132.3</v>
      </c>
    </row>
    <row r="30" spans="1:10" s="21" customFormat="1" ht="30">
      <c r="A30" s="71" t="s">
        <v>115</v>
      </c>
      <c r="B30" s="72" t="s">
        <v>7</v>
      </c>
      <c r="C30" s="54" t="s">
        <v>162</v>
      </c>
      <c r="D30" s="52">
        <f>2246.78*G30/J30</f>
        <v>16.39</v>
      </c>
      <c r="E30" s="53">
        <f>D30/G30</f>
        <v>0.32</v>
      </c>
      <c r="F30" s="53">
        <f>E30/12</f>
        <v>0.03</v>
      </c>
      <c r="G30" s="15">
        <v>52.02</v>
      </c>
      <c r="H30" s="15">
        <v>1.07</v>
      </c>
      <c r="I30" s="41">
        <v>0.02</v>
      </c>
      <c r="J30" s="21">
        <v>7132.3</v>
      </c>
    </row>
    <row r="31" spans="1:10" s="21" customFormat="1" ht="45">
      <c r="A31" s="71" t="s">
        <v>161</v>
      </c>
      <c r="B31" s="72" t="s">
        <v>7</v>
      </c>
      <c r="C31" s="54" t="s">
        <v>162</v>
      </c>
      <c r="D31" s="52">
        <f>16975.47*G31/J31</f>
        <v>123.81</v>
      </c>
      <c r="E31" s="53">
        <f>D31/G31</f>
        <v>2.38</v>
      </c>
      <c r="F31" s="53">
        <f>E31/12</f>
        <v>0.2</v>
      </c>
      <c r="G31" s="15">
        <v>52.02</v>
      </c>
      <c r="H31" s="15">
        <v>1.07</v>
      </c>
      <c r="I31" s="41">
        <v>0.02</v>
      </c>
      <c r="J31" s="21">
        <v>7132.3</v>
      </c>
    </row>
    <row r="32" spans="1:10" s="21" customFormat="1" ht="30">
      <c r="A32" s="71" t="s">
        <v>40</v>
      </c>
      <c r="B32" s="72" t="s">
        <v>50</v>
      </c>
      <c r="C32" s="54" t="s">
        <v>162</v>
      </c>
      <c r="D32" s="52">
        <f>4017.51*G32/J32</f>
        <v>29.3</v>
      </c>
      <c r="E32" s="53">
        <f>D32/G32</f>
        <v>0.56</v>
      </c>
      <c r="F32" s="53">
        <f>E32/12</f>
        <v>0.05</v>
      </c>
      <c r="G32" s="15">
        <v>52.02</v>
      </c>
      <c r="H32" s="15">
        <v>1.07</v>
      </c>
      <c r="I32" s="41">
        <v>0</v>
      </c>
      <c r="J32" s="21">
        <v>7132.3</v>
      </c>
    </row>
    <row r="33" spans="1:10" s="15" customFormat="1" ht="18.75" customHeight="1">
      <c r="A33" s="71" t="s">
        <v>22</v>
      </c>
      <c r="B33" s="72" t="s">
        <v>23</v>
      </c>
      <c r="C33" s="54"/>
      <c r="D33" s="52">
        <f>E33*G33</f>
        <v>43.7</v>
      </c>
      <c r="E33" s="53">
        <f>F33*12</f>
        <v>0.84</v>
      </c>
      <c r="F33" s="53">
        <v>0.07</v>
      </c>
      <c r="G33" s="15">
        <v>52.02</v>
      </c>
      <c r="H33" s="15">
        <v>1.07</v>
      </c>
      <c r="I33" s="41">
        <v>0.03</v>
      </c>
      <c r="J33" s="15">
        <v>7132.3</v>
      </c>
    </row>
    <row r="34" spans="1:10" s="15" customFormat="1" ht="17.25" customHeight="1">
      <c r="A34" s="71" t="s">
        <v>24</v>
      </c>
      <c r="B34" s="74" t="s">
        <v>25</v>
      </c>
      <c r="C34" s="55"/>
      <c r="D34" s="52">
        <f>3765.85*G34/J34</f>
        <v>27.47</v>
      </c>
      <c r="E34" s="53">
        <f>D34/G34</f>
        <v>0.53</v>
      </c>
      <c r="F34" s="53">
        <f>E34/12</f>
        <v>0.04</v>
      </c>
      <c r="G34" s="15">
        <v>52.02</v>
      </c>
      <c r="H34" s="15">
        <v>1.07</v>
      </c>
      <c r="I34" s="41">
        <v>0.02</v>
      </c>
      <c r="J34" s="15">
        <v>7132.3</v>
      </c>
    </row>
    <row r="35" spans="1:10" s="25" customFormat="1" ht="30">
      <c r="A35" s="71" t="s">
        <v>21</v>
      </c>
      <c r="B35" s="72"/>
      <c r="C35" s="54">
        <v>0</v>
      </c>
      <c r="D35" s="52">
        <v>0</v>
      </c>
      <c r="E35" s="53">
        <f>D35/G35</f>
        <v>0</v>
      </c>
      <c r="F35" s="53">
        <f>E35/12</f>
        <v>0</v>
      </c>
      <c r="G35" s="15">
        <v>52.02</v>
      </c>
      <c r="H35" s="15">
        <v>1.07</v>
      </c>
      <c r="I35" s="41">
        <v>0.03</v>
      </c>
      <c r="J35" s="25">
        <v>7132.3</v>
      </c>
    </row>
    <row r="36" spans="1:9" s="25" customFormat="1" ht="30">
      <c r="A36" s="71" t="s">
        <v>35</v>
      </c>
      <c r="B36" s="72"/>
      <c r="C36" s="23"/>
      <c r="D36" s="53">
        <f>D37+D38+D39+D40</f>
        <v>19.05</v>
      </c>
      <c r="E36" s="53">
        <f>D36/G36</f>
        <v>0.37</v>
      </c>
      <c r="F36" s="53">
        <f>E36/12</f>
        <v>0.03</v>
      </c>
      <c r="G36" s="15">
        <v>52.02</v>
      </c>
      <c r="H36" s="15">
        <v>1.07</v>
      </c>
      <c r="I36" s="41">
        <v>0.14</v>
      </c>
    </row>
    <row r="37" spans="1:10" s="21" customFormat="1" ht="25.5">
      <c r="A37" s="64" t="s">
        <v>47</v>
      </c>
      <c r="B37" s="70" t="s">
        <v>48</v>
      </c>
      <c r="C37" s="57"/>
      <c r="D37" s="56">
        <f>1926.35*G37/J37</f>
        <v>14.05</v>
      </c>
      <c r="E37" s="57"/>
      <c r="F37" s="57"/>
      <c r="G37" s="15">
        <v>52.02</v>
      </c>
      <c r="H37" s="15">
        <v>1.07</v>
      </c>
      <c r="I37" s="41">
        <v>0</v>
      </c>
      <c r="J37" s="21">
        <v>7132.3</v>
      </c>
    </row>
    <row r="38" spans="1:10" s="21" customFormat="1" ht="25.5">
      <c r="A38" s="64" t="s">
        <v>126</v>
      </c>
      <c r="B38" s="75" t="s">
        <v>49</v>
      </c>
      <c r="C38" s="57"/>
      <c r="D38" s="56">
        <f>E38*G38</f>
        <v>0</v>
      </c>
      <c r="E38" s="57"/>
      <c r="F38" s="57"/>
      <c r="G38" s="15">
        <v>52.02</v>
      </c>
      <c r="H38" s="15">
        <v>1.07</v>
      </c>
      <c r="I38" s="41">
        <v>0</v>
      </c>
      <c r="J38" s="21">
        <v>7132.3</v>
      </c>
    </row>
    <row r="39" spans="1:10" s="21" customFormat="1" ht="15">
      <c r="A39" s="64" t="s">
        <v>141</v>
      </c>
      <c r="B39" s="65" t="s">
        <v>50</v>
      </c>
      <c r="C39" s="59"/>
      <c r="D39" s="109">
        <v>0</v>
      </c>
      <c r="E39" s="57"/>
      <c r="F39" s="57"/>
      <c r="G39" s="15">
        <v>52.02</v>
      </c>
      <c r="H39" s="15">
        <v>1.07</v>
      </c>
      <c r="I39" s="41">
        <v>0</v>
      </c>
      <c r="J39" s="21">
        <v>7132.3</v>
      </c>
    </row>
    <row r="40" spans="1:10" s="21" customFormat="1" ht="15">
      <c r="A40" s="63" t="s">
        <v>183</v>
      </c>
      <c r="B40" s="131" t="s">
        <v>14</v>
      </c>
      <c r="C40" s="51"/>
      <c r="D40" s="51">
        <f>685.2*G40/J40</f>
        <v>5</v>
      </c>
      <c r="E40" s="57"/>
      <c r="F40" s="57"/>
      <c r="G40" s="15">
        <v>52.02</v>
      </c>
      <c r="H40" s="15">
        <v>1.07</v>
      </c>
      <c r="I40" s="41">
        <v>0.03</v>
      </c>
      <c r="J40" s="21">
        <v>7132.3</v>
      </c>
    </row>
    <row r="41" spans="1:10" s="21" customFormat="1" ht="30">
      <c r="A41" s="71" t="s">
        <v>36</v>
      </c>
      <c r="B41" s="70"/>
      <c r="C41" s="3"/>
      <c r="D41" s="53">
        <v>0</v>
      </c>
      <c r="E41" s="53">
        <v>0</v>
      </c>
      <c r="F41" s="53">
        <v>0</v>
      </c>
      <c r="G41" s="15">
        <v>52.02</v>
      </c>
      <c r="H41" s="15">
        <v>1.07</v>
      </c>
      <c r="I41" s="41">
        <v>0.03</v>
      </c>
      <c r="J41" s="21">
        <v>7132.3</v>
      </c>
    </row>
    <row r="42" spans="1:10" s="21" customFormat="1" ht="15">
      <c r="A42" s="64" t="s">
        <v>129</v>
      </c>
      <c r="B42" s="70" t="s">
        <v>14</v>
      </c>
      <c r="C42" s="57"/>
      <c r="D42" s="56">
        <v>0</v>
      </c>
      <c r="E42" s="57"/>
      <c r="F42" s="57"/>
      <c r="G42" s="15">
        <v>52.02</v>
      </c>
      <c r="H42" s="15"/>
      <c r="I42" s="41"/>
      <c r="J42" s="21">
        <v>7132.3</v>
      </c>
    </row>
    <row r="43" spans="1:10" s="21" customFormat="1" ht="15">
      <c r="A43" s="77" t="s">
        <v>130</v>
      </c>
      <c r="B43" s="75" t="s">
        <v>50</v>
      </c>
      <c r="C43" s="57"/>
      <c r="D43" s="56">
        <v>0</v>
      </c>
      <c r="E43" s="57"/>
      <c r="F43" s="57"/>
      <c r="G43" s="15">
        <v>52.02</v>
      </c>
      <c r="H43" s="15">
        <v>1.07</v>
      </c>
      <c r="I43" s="41">
        <v>0</v>
      </c>
      <c r="J43" s="21">
        <v>7132.3</v>
      </c>
    </row>
    <row r="44" spans="1:10" s="21" customFormat="1" ht="15">
      <c r="A44" s="64" t="s">
        <v>131</v>
      </c>
      <c r="B44" s="75" t="s">
        <v>49</v>
      </c>
      <c r="C44" s="57"/>
      <c r="D44" s="76">
        <v>0</v>
      </c>
      <c r="E44" s="58"/>
      <c r="F44" s="58"/>
      <c r="G44" s="15">
        <v>52.02</v>
      </c>
      <c r="H44" s="15"/>
      <c r="I44" s="41"/>
      <c r="J44" s="21">
        <v>7132.3</v>
      </c>
    </row>
    <row r="45" spans="1:10" s="21" customFormat="1" ht="25.5">
      <c r="A45" s="64" t="s">
        <v>132</v>
      </c>
      <c r="B45" s="75" t="s">
        <v>50</v>
      </c>
      <c r="C45" s="57"/>
      <c r="D45" s="76">
        <v>0</v>
      </c>
      <c r="E45" s="58"/>
      <c r="F45" s="58"/>
      <c r="G45" s="15">
        <v>52.02</v>
      </c>
      <c r="H45" s="15"/>
      <c r="I45" s="41"/>
      <c r="J45" s="21">
        <v>7132.3</v>
      </c>
    </row>
    <row r="46" spans="1:9" s="21" customFormat="1" ht="18" customHeight="1">
      <c r="A46" s="24" t="s">
        <v>37</v>
      </c>
      <c r="B46" s="27"/>
      <c r="C46" s="3"/>
      <c r="D46" s="53">
        <f>D47</f>
        <v>7.34</v>
      </c>
      <c r="E46" s="53">
        <f>D46/G46</f>
        <v>0.14</v>
      </c>
      <c r="F46" s="53">
        <f>E46/12</f>
        <v>0.01</v>
      </c>
      <c r="G46" s="15">
        <v>52.02</v>
      </c>
      <c r="H46" s="15">
        <v>1.07</v>
      </c>
      <c r="I46" s="41">
        <v>0.15</v>
      </c>
    </row>
    <row r="47" spans="1:10" s="21" customFormat="1" ht="38.25">
      <c r="A47" s="64" t="s">
        <v>134</v>
      </c>
      <c r="B47" s="70" t="s">
        <v>14</v>
      </c>
      <c r="C47" s="3"/>
      <c r="D47" s="56">
        <f>1006.81*G47/J47</f>
        <v>7.34</v>
      </c>
      <c r="E47" s="57"/>
      <c r="F47" s="57"/>
      <c r="G47" s="15">
        <v>52.02</v>
      </c>
      <c r="H47" s="15">
        <v>1.07</v>
      </c>
      <c r="I47" s="41">
        <v>0.01</v>
      </c>
      <c r="J47" s="21">
        <v>7132.3</v>
      </c>
    </row>
    <row r="48" spans="1:9" s="21" customFormat="1" ht="15">
      <c r="A48" s="71" t="s">
        <v>38</v>
      </c>
      <c r="B48" s="70"/>
      <c r="C48" s="3"/>
      <c r="D48" s="53">
        <f>D49</f>
        <v>0</v>
      </c>
      <c r="E48" s="53">
        <f>D48/G48</f>
        <v>0</v>
      </c>
      <c r="F48" s="53">
        <f>E48/12</f>
        <v>0</v>
      </c>
      <c r="G48" s="15">
        <v>52.02</v>
      </c>
      <c r="H48" s="15">
        <v>1.07</v>
      </c>
      <c r="I48" s="41">
        <v>0.1</v>
      </c>
    </row>
    <row r="49" spans="1:10" s="21" customFormat="1" ht="15.75" thickBot="1">
      <c r="A49" s="64" t="s">
        <v>34</v>
      </c>
      <c r="B49" s="70" t="s">
        <v>14</v>
      </c>
      <c r="C49" s="3"/>
      <c r="D49" s="56">
        <v>0</v>
      </c>
      <c r="E49" s="57"/>
      <c r="F49" s="57"/>
      <c r="G49" s="15">
        <v>52.02</v>
      </c>
      <c r="H49" s="15">
        <v>1.07</v>
      </c>
      <c r="I49" s="41">
        <v>0.01</v>
      </c>
      <c r="J49" s="21">
        <v>7132.3</v>
      </c>
    </row>
    <row r="50" spans="1:9" s="15" customFormat="1" ht="19.5" thickBot="1">
      <c r="A50" s="28" t="s">
        <v>30</v>
      </c>
      <c r="B50" s="133"/>
      <c r="C50" s="134"/>
      <c r="D50" s="139">
        <f>D48+D46+D41+D36+D35+D34+D33+D32+D31+D30+D29+D28+D15</f>
        <v>4493.17</v>
      </c>
      <c r="E50" s="139">
        <f>E48+E46+E41+E36+E35+E34+E33+E32+E31+E30+E29+E28+E15</f>
        <v>86.38</v>
      </c>
      <c r="F50" s="141">
        <f>F48+F46+F41+F36+F35+F34+F33+F32+F31+F30+F29+F28+F15</f>
        <v>7.2</v>
      </c>
      <c r="G50" s="15">
        <v>52.02</v>
      </c>
      <c r="I50" s="41"/>
    </row>
    <row r="51" spans="1:9" s="29" customFormat="1" ht="20.25" thickBot="1">
      <c r="A51" s="82"/>
      <c r="B51" s="83"/>
      <c r="C51" s="83"/>
      <c r="D51" s="83"/>
      <c r="E51" s="49"/>
      <c r="F51" s="140"/>
      <c r="G51" s="15"/>
      <c r="I51" s="44"/>
    </row>
    <row r="52" spans="1:9" s="87" customFormat="1" ht="15.75" thickBot="1">
      <c r="A52" s="47" t="s">
        <v>138</v>
      </c>
      <c r="B52" s="85"/>
      <c r="C52" s="86"/>
      <c r="D52" s="103">
        <f>SUM(D53:D53)</f>
        <v>339.59</v>
      </c>
      <c r="E52" s="103">
        <f>SUM(E53:E53)</f>
        <v>6.53</v>
      </c>
      <c r="F52" s="103">
        <f>SUM(F53:F53)</f>
        <v>0.54</v>
      </c>
      <c r="G52" s="15">
        <v>52.02</v>
      </c>
      <c r="I52" s="88"/>
    </row>
    <row r="53" spans="1:10" s="97" customFormat="1" ht="15">
      <c r="A53" s="107" t="s">
        <v>155</v>
      </c>
      <c r="B53" s="108"/>
      <c r="C53" s="108"/>
      <c r="D53" s="111">
        <f>46560.35*G53/J53</f>
        <v>339.59</v>
      </c>
      <c r="E53" s="95">
        <f>D53/G53</f>
        <v>6.53</v>
      </c>
      <c r="F53" s="95">
        <f>E53/12</f>
        <v>0.54</v>
      </c>
      <c r="G53" s="15">
        <v>52.02</v>
      </c>
      <c r="I53" s="98"/>
      <c r="J53" s="97">
        <v>7132.3</v>
      </c>
    </row>
    <row r="54" spans="1:9" s="97" customFormat="1" ht="12.75">
      <c r="A54" s="99"/>
      <c r="I54" s="98"/>
    </row>
    <row r="55" spans="1:9" s="5" customFormat="1" ht="12.75">
      <c r="A55" s="30"/>
      <c r="I55" s="45"/>
    </row>
    <row r="56" spans="1:9" s="5" customFormat="1" ht="13.5" thickBot="1">
      <c r="A56" s="30"/>
      <c r="I56" s="45"/>
    </row>
    <row r="57" spans="1:9" s="37" customFormat="1" ht="15.75" thickBot="1">
      <c r="A57" s="35" t="s">
        <v>57</v>
      </c>
      <c r="B57" s="36"/>
      <c r="C57" s="36"/>
      <c r="D57" s="38">
        <f>D50+D52</f>
        <v>4832.76</v>
      </c>
      <c r="E57" s="38">
        <f>E50+E52</f>
        <v>92.91</v>
      </c>
      <c r="F57" s="38">
        <f>F50+F52</f>
        <v>7.74</v>
      </c>
      <c r="I57" s="46"/>
    </row>
    <row r="58" spans="1:9" s="5" customFormat="1" ht="12.75">
      <c r="A58" s="30"/>
      <c r="I58" s="45"/>
    </row>
    <row r="59" spans="1:9" s="5" customFormat="1" ht="12.75">
      <c r="A59" s="30"/>
      <c r="I59" s="45"/>
    </row>
    <row r="60" spans="1:9" s="5" customFormat="1" ht="12.75">
      <c r="A60" s="30"/>
      <c r="I60" s="45"/>
    </row>
    <row r="61" spans="1:9" s="5" customFormat="1" ht="12.75">
      <c r="A61" s="30"/>
      <c r="I61" s="45"/>
    </row>
    <row r="62" spans="1:9" s="5" customFormat="1" ht="12.75">
      <c r="A62" s="30"/>
      <c r="I62" s="45"/>
    </row>
    <row r="63" spans="1:9" s="5" customFormat="1" ht="12.75">
      <c r="A63" s="30"/>
      <c r="I63" s="45"/>
    </row>
    <row r="64" spans="1:9" s="5" customFormat="1" ht="12.75">
      <c r="A64" s="30"/>
      <c r="I64" s="45"/>
    </row>
    <row r="65" spans="1:9" s="5" customFormat="1" ht="12.75">
      <c r="A65" s="30"/>
      <c r="I65" s="45"/>
    </row>
    <row r="66" spans="1:9" s="5" customFormat="1" ht="12.75">
      <c r="A66" s="30"/>
      <c r="I66" s="45"/>
    </row>
    <row r="67" spans="1:9" s="29" customFormat="1" ht="19.5">
      <c r="A67" s="31"/>
      <c r="B67" s="32"/>
      <c r="C67" s="6"/>
      <c r="D67" s="6"/>
      <c r="E67" s="6"/>
      <c r="F67" s="6"/>
      <c r="I67" s="44"/>
    </row>
    <row r="68" spans="1:9" s="5" customFormat="1" ht="14.25">
      <c r="A68" s="159" t="s">
        <v>26</v>
      </c>
      <c r="B68" s="159"/>
      <c r="C68" s="159"/>
      <c r="D68" s="159"/>
      <c r="I68" s="45"/>
    </row>
    <row r="69" s="5" customFormat="1" ht="12.75">
      <c r="I69" s="45"/>
    </row>
    <row r="70" spans="1:9" s="5" customFormat="1" ht="12.75">
      <c r="A70" s="30" t="s">
        <v>27</v>
      </c>
      <c r="I70" s="45"/>
    </row>
    <row r="71" s="5" customFormat="1" ht="12.75">
      <c r="I71" s="45"/>
    </row>
    <row r="72" s="5" customFormat="1" ht="12.75">
      <c r="I72" s="45"/>
    </row>
    <row r="73" s="5" customFormat="1" ht="12.75">
      <c r="I73" s="45"/>
    </row>
    <row r="74" s="5" customFormat="1" ht="12.75">
      <c r="I74" s="45"/>
    </row>
    <row r="75" s="5" customFormat="1" ht="12.75">
      <c r="I75" s="45"/>
    </row>
    <row r="76" s="5" customFormat="1" ht="12.75">
      <c r="I76" s="45"/>
    </row>
    <row r="77" s="5" customFormat="1" ht="12.75">
      <c r="I77" s="45"/>
    </row>
    <row r="78" s="5" customFormat="1" ht="12.75">
      <c r="I78" s="45"/>
    </row>
    <row r="79" s="5" customFormat="1" ht="12.75">
      <c r="I79" s="45"/>
    </row>
    <row r="80" s="5" customFormat="1" ht="12.75">
      <c r="I80" s="45"/>
    </row>
    <row r="81" s="5" customFormat="1" ht="12.75">
      <c r="I81" s="45"/>
    </row>
    <row r="82" s="5" customFormat="1" ht="12.75">
      <c r="I82" s="45"/>
    </row>
    <row r="83" s="5" customFormat="1" ht="12.75">
      <c r="I83" s="45"/>
    </row>
    <row r="84" s="5" customFormat="1" ht="12.75">
      <c r="I84" s="45"/>
    </row>
    <row r="85" s="5" customFormat="1" ht="12.75">
      <c r="I85" s="45"/>
    </row>
    <row r="86" s="5" customFormat="1" ht="12.75">
      <c r="I86" s="45"/>
    </row>
    <row r="87" s="5" customFormat="1" ht="12.75">
      <c r="I87" s="45"/>
    </row>
    <row r="88" s="5" customFormat="1" ht="12.75">
      <c r="I88" s="45"/>
    </row>
  </sheetData>
  <sheetProtection/>
  <mergeCells count="13">
    <mergeCell ref="A8:H8"/>
    <mergeCell ref="A9:H9"/>
    <mergeCell ref="A10:H10"/>
    <mergeCell ref="A11:F11"/>
    <mergeCell ref="A14:F14"/>
    <mergeCell ref="A68:D68"/>
    <mergeCell ref="A1:F1"/>
    <mergeCell ref="B2:F2"/>
    <mergeCell ref="B3:F3"/>
    <mergeCell ref="B4:F4"/>
    <mergeCell ref="A5:F5"/>
    <mergeCell ref="A7:F7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88"/>
  <sheetViews>
    <sheetView zoomScale="90" zoomScaleNormal="90" zoomScalePageLayoutView="0" workbookViewId="0" topLeftCell="A45">
      <selection activeCell="A1" sqref="A1:H71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customWidth="1"/>
    <col min="4" max="4" width="14.875" style="7" customWidth="1"/>
    <col min="5" max="5" width="13.875" style="7" customWidth="1"/>
    <col min="6" max="6" width="20.875" style="7" customWidth="1"/>
    <col min="7" max="7" width="15.375" style="7" customWidth="1"/>
    <col min="8" max="8" width="15.375" style="7" hidden="1" customWidth="1"/>
    <col min="9" max="9" width="15.375" style="39" hidden="1" customWidth="1"/>
    <col min="10" max="12" width="15.375" style="7" customWidth="1"/>
    <col min="13" max="16384" width="9.125" style="7" customWidth="1"/>
  </cols>
  <sheetData>
    <row r="1" spans="1:6" ht="16.5" customHeight="1">
      <c r="A1" s="160" t="s">
        <v>179</v>
      </c>
      <c r="B1" s="161"/>
      <c r="C1" s="161"/>
      <c r="D1" s="161"/>
      <c r="E1" s="161"/>
      <c r="F1" s="161"/>
    </row>
    <row r="2" spans="1:6" ht="24.75" customHeight="1">
      <c r="A2" s="50" t="s">
        <v>78</v>
      </c>
      <c r="B2" s="162"/>
      <c r="C2" s="162"/>
      <c r="D2" s="162"/>
      <c r="E2" s="161"/>
      <c r="F2" s="161"/>
    </row>
    <row r="3" spans="2:6" ht="14.25" customHeight="1">
      <c r="B3" s="162" t="s">
        <v>0</v>
      </c>
      <c r="C3" s="162"/>
      <c r="D3" s="162"/>
      <c r="E3" s="161"/>
      <c r="F3" s="161"/>
    </row>
    <row r="4" spans="2:6" ht="14.25" customHeight="1">
      <c r="B4" s="162" t="s">
        <v>180</v>
      </c>
      <c r="C4" s="162"/>
      <c r="D4" s="162"/>
      <c r="E4" s="161"/>
      <c r="F4" s="161"/>
    </row>
    <row r="5" spans="1:6" s="48" customFormat="1" ht="39.75" customHeight="1">
      <c r="A5" s="163"/>
      <c r="B5" s="164"/>
      <c r="C5" s="164"/>
      <c r="D5" s="164"/>
      <c r="E5" s="164"/>
      <c r="F5" s="164"/>
    </row>
    <row r="6" spans="1:7" ht="35.25" customHeight="1">
      <c r="A6" s="167" t="s">
        <v>177</v>
      </c>
      <c r="B6" s="167"/>
      <c r="C6" s="167"/>
      <c r="D6" s="167"/>
      <c r="E6" s="167"/>
      <c r="F6" s="167"/>
      <c r="G6" s="1"/>
    </row>
    <row r="7" spans="1:9" s="9" customFormat="1" ht="22.5" customHeight="1">
      <c r="A7" s="168" t="s">
        <v>1</v>
      </c>
      <c r="B7" s="168"/>
      <c r="C7" s="168"/>
      <c r="D7" s="168"/>
      <c r="E7" s="169"/>
      <c r="F7" s="169"/>
      <c r="I7" s="40"/>
    </row>
    <row r="8" spans="1:8" s="10" customFormat="1" ht="18.75" customHeight="1">
      <c r="A8" s="168" t="s">
        <v>75</v>
      </c>
      <c r="B8" s="168"/>
      <c r="C8" s="168"/>
      <c r="D8" s="168"/>
      <c r="E8" s="169"/>
      <c r="F8" s="169"/>
      <c r="G8" s="169"/>
      <c r="H8" s="169"/>
    </row>
    <row r="9" spans="1:8" s="11" customFormat="1" ht="17.25" customHeight="1">
      <c r="A9" s="151" t="s">
        <v>28</v>
      </c>
      <c r="B9" s="151"/>
      <c r="C9" s="151"/>
      <c r="D9" s="151"/>
      <c r="E9" s="152"/>
      <c r="F9" s="152"/>
      <c r="G9" s="152"/>
      <c r="H9" s="152"/>
    </row>
    <row r="10" spans="1:8" s="11" customFormat="1" ht="17.25" customHeight="1">
      <c r="A10" s="170" t="s">
        <v>77</v>
      </c>
      <c r="B10" s="170"/>
      <c r="C10" s="170"/>
      <c r="D10" s="170"/>
      <c r="E10" s="170"/>
      <c r="F10" s="170"/>
      <c r="G10" s="170"/>
      <c r="H10" s="170"/>
    </row>
    <row r="11" spans="1:6" s="10" customFormat="1" ht="30" customHeight="1" thickBot="1">
      <c r="A11" s="153" t="s">
        <v>56</v>
      </c>
      <c r="B11" s="153"/>
      <c r="C11" s="153"/>
      <c r="D11" s="153"/>
      <c r="E11" s="154"/>
      <c r="F11" s="154"/>
    </row>
    <row r="12" spans="1:9" s="15" customFormat="1" ht="139.5" customHeight="1" thickBot="1">
      <c r="A12" s="12" t="s">
        <v>2</v>
      </c>
      <c r="B12" s="13" t="s">
        <v>3</v>
      </c>
      <c r="C12" s="14" t="s">
        <v>156</v>
      </c>
      <c r="D12" s="14" t="s">
        <v>31</v>
      </c>
      <c r="E12" s="14" t="s">
        <v>4</v>
      </c>
      <c r="F12" s="2" t="s">
        <v>5</v>
      </c>
      <c r="I12" s="41"/>
    </row>
    <row r="13" spans="1:9" s="21" customFormat="1" ht="12.75">
      <c r="A13" s="16">
        <v>1</v>
      </c>
      <c r="B13" s="17">
        <v>2</v>
      </c>
      <c r="C13" s="17">
        <v>3</v>
      </c>
      <c r="D13" s="18">
        <v>4</v>
      </c>
      <c r="E13" s="19">
        <v>5</v>
      </c>
      <c r="F13" s="20">
        <v>6</v>
      </c>
      <c r="I13" s="42"/>
    </row>
    <row r="14" spans="1:9" s="21" customFormat="1" ht="49.5" customHeight="1">
      <c r="A14" s="155" t="s">
        <v>6</v>
      </c>
      <c r="B14" s="156"/>
      <c r="C14" s="156"/>
      <c r="D14" s="156"/>
      <c r="E14" s="157"/>
      <c r="F14" s="158"/>
      <c r="I14" s="42"/>
    </row>
    <row r="15" spans="1:10" s="15" customFormat="1" ht="22.5" customHeight="1">
      <c r="A15" s="66" t="s">
        <v>73</v>
      </c>
      <c r="B15" s="72" t="s">
        <v>7</v>
      </c>
      <c r="C15" s="53" t="s">
        <v>174</v>
      </c>
      <c r="D15" s="52">
        <f>E15*G15</f>
        <v>2405.51</v>
      </c>
      <c r="E15" s="53">
        <f>F15*12</f>
        <v>38.88</v>
      </c>
      <c r="F15" s="53">
        <f>F25+F27</f>
        <v>3.24</v>
      </c>
      <c r="G15" s="15">
        <v>61.87</v>
      </c>
      <c r="H15" s="15">
        <v>1.07</v>
      </c>
      <c r="I15" s="41">
        <v>2.24</v>
      </c>
      <c r="J15" s="15">
        <v>7132.3</v>
      </c>
    </row>
    <row r="16" spans="1:9" s="15" customFormat="1" ht="25.5" customHeight="1">
      <c r="A16" s="137" t="s">
        <v>80</v>
      </c>
      <c r="B16" s="78" t="s">
        <v>58</v>
      </c>
      <c r="C16" s="53"/>
      <c r="D16" s="52"/>
      <c r="E16" s="53"/>
      <c r="F16" s="53"/>
      <c r="I16" s="41"/>
    </row>
    <row r="17" spans="1:9" s="15" customFormat="1" ht="15">
      <c r="A17" s="137" t="s">
        <v>59</v>
      </c>
      <c r="B17" s="78" t="s">
        <v>58</v>
      </c>
      <c r="C17" s="53"/>
      <c r="D17" s="52"/>
      <c r="E17" s="53"/>
      <c r="F17" s="53"/>
      <c r="I17" s="41"/>
    </row>
    <row r="18" spans="1:9" s="15" customFormat="1" ht="102">
      <c r="A18" s="137" t="s">
        <v>81</v>
      </c>
      <c r="B18" s="78" t="s">
        <v>19</v>
      </c>
      <c r="C18" s="53"/>
      <c r="D18" s="52"/>
      <c r="E18" s="53"/>
      <c r="F18" s="53"/>
      <c r="I18" s="41"/>
    </row>
    <row r="19" spans="1:9" s="15" customFormat="1" ht="15">
      <c r="A19" s="137" t="s">
        <v>82</v>
      </c>
      <c r="B19" s="78" t="s">
        <v>58</v>
      </c>
      <c r="C19" s="53"/>
      <c r="D19" s="52"/>
      <c r="E19" s="53"/>
      <c r="F19" s="53"/>
      <c r="I19" s="41"/>
    </row>
    <row r="20" spans="1:9" s="15" customFormat="1" ht="15">
      <c r="A20" s="137" t="s">
        <v>83</v>
      </c>
      <c r="B20" s="78" t="s">
        <v>58</v>
      </c>
      <c r="C20" s="53"/>
      <c r="D20" s="52"/>
      <c r="E20" s="53"/>
      <c r="F20" s="53"/>
      <c r="I20" s="41"/>
    </row>
    <row r="21" spans="1:9" s="15" customFormat="1" ht="25.5">
      <c r="A21" s="137" t="s">
        <v>84</v>
      </c>
      <c r="B21" s="78" t="s">
        <v>10</v>
      </c>
      <c r="C21" s="53"/>
      <c r="D21" s="52"/>
      <c r="E21" s="53"/>
      <c r="F21" s="53"/>
      <c r="I21" s="41"/>
    </row>
    <row r="22" spans="1:9" s="15" customFormat="1" ht="15">
      <c r="A22" s="137" t="s">
        <v>85</v>
      </c>
      <c r="B22" s="78" t="s">
        <v>12</v>
      </c>
      <c r="C22" s="53"/>
      <c r="D22" s="52"/>
      <c r="E22" s="53"/>
      <c r="F22" s="53"/>
      <c r="I22" s="41"/>
    </row>
    <row r="23" spans="1:9" s="15" customFormat="1" ht="15">
      <c r="A23" s="137" t="s">
        <v>86</v>
      </c>
      <c r="B23" s="78" t="s">
        <v>58</v>
      </c>
      <c r="C23" s="53"/>
      <c r="D23" s="52"/>
      <c r="E23" s="53"/>
      <c r="F23" s="53"/>
      <c r="I23" s="41"/>
    </row>
    <row r="24" spans="1:9" s="15" customFormat="1" ht="15">
      <c r="A24" s="137" t="s">
        <v>87</v>
      </c>
      <c r="B24" s="78" t="s">
        <v>14</v>
      </c>
      <c r="C24" s="53"/>
      <c r="D24" s="52"/>
      <c r="E24" s="53"/>
      <c r="F24" s="53"/>
      <c r="I24" s="41"/>
    </row>
    <row r="25" spans="1:9" s="15" customFormat="1" ht="20.25" customHeight="1">
      <c r="A25" s="66" t="s">
        <v>30</v>
      </c>
      <c r="B25" s="67"/>
      <c r="C25" s="53"/>
      <c r="D25" s="52"/>
      <c r="E25" s="53"/>
      <c r="F25" s="53">
        <v>3.24</v>
      </c>
      <c r="I25" s="41"/>
    </row>
    <row r="26" spans="1:9" s="15" customFormat="1" ht="20.25" customHeight="1">
      <c r="A26" s="68" t="s">
        <v>70</v>
      </c>
      <c r="B26" s="67" t="s">
        <v>58</v>
      </c>
      <c r="C26" s="53"/>
      <c r="D26" s="52"/>
      <c r="E26" s="53"/>
      <c r="F26" s="62">
        <v>0</v>
      </c>
      <c r="I26" s="41"/>
    </row>
    <row r="27" spans="1:9" s="15" customFormat="1" ht="20.25" customHeight="1">
      <c r="A27" s="66" t="s">
        <v>30</v>
      </c>
      <c r="B27" s="67"/>
      <c r="C27" s="53"/>
      <c r="D27" s="52"/>
      <c r="E27" s="53"/>
      <c r="F27" s="53">
        <f>F26</f>
        <v>0</v>
      </c>
      <c r="I27" s="41"/>
    </row>
    <row r="28" spans="1:10" s="25" customFormat="1" ht="20.25" customHeight="1">
      <c r="A28" s="66" t="s">
        <v>11</v>
      </c>
      <c r="B28" s="69" t="s">
        <v>12</v>
      </c>
      <c r="C28" s="53" t="s">
        <v>174</v>
      </c>
      <c r="D28" s="52">
        <f>E28*G28</f>
        <v>616.23</v>
      </c>
      <c r="E28" s="53">
        <f>F28*12</f>
        <v>9.96</v>
      </c>
      <c r="F28" s="53">
        <v>0.83</v>
      </c>
      <c r="G28" s="15">
        <v>61.87</v>
      </c>
      <c r="H28" s="15">
        <v>1.07</v>
      </c>
      <c r="I28" s="41">
        <v>0.6</v>
      </c>
      <c r="J28" s="25">
        <v>7132.3</v>
      </c>
    </row>
    <row r="29" spans="1:10" s="15" customFormat="1" ht="18.75" customHeight="1">
      <c r="A29" s="71" t="s">
        <v>97</v>
      </c>
      <c r="B29" s="72" t="s">
        <v>13</v>
      </c>
      <c r="C29" s="53" t="s">
        <v>174</v>
      </c>
      <c r="D29" s="52">
        <f>E29*G29</f>
        <v>2004.59</v>
      </c>
      <c r="E29" s="53">
        <f>F29*12</f>
        <v>32.4</v>
      </c>
      <c r="F29" s="53">
        <v>2.7</v>
      </c>
      <c r="G29" s="15">
        <v>61.87</v>
      </c>
      <c r="H29" s="15">
        <v>1.07</v>
      </c>
      <c r="I29" s="41">
        <v>1.94</v>
      </c>
      <c r="J29" s="25">
        <v>7132.3</v>
      </c>
    </row>
    <row r="30" spans="1:10" s="21" customFormat="1" ht="30">
      <c r="A30" s="71" t="s">
        <v>115</v>
      </c>
      <c r="B30" s="72" t="s">
        <v>7</v>
      </c>
      <c r="C30" s="54" t="s">
        <v>162</v>
      </c>
      <c r="D30" s="52">
        <f>2246.78*G30/J30</f>
        <v>19.49</v>
      </c>
      <c r="E30" s="53">
        <f>D30/G30</f>
        <v>0.32</v>
      </c>
      <c r="F30" s="53">
        <f>E30/12</f>
        <v>0.03</v>
      </c>
      <c r="G30" s="15">
        <v>61.87</v>
      </c>
      <c r="H30" s="15">
        <v>1.07</v>
      </c>
      <c r="I30" s="41">
        <v>0.02</v>
      </c>
      <c r="J30" s="21">
        <v>7132.3</v>
      </c>
    </row>
    <row r="31" spans="1:10" s="21" customFormat="1" ht="45">
      <c r="A31" s="71" t="s">
        <v>161</v>
      </c>
      <c r="B31" s="72" t="s">
        <v>7</v>
      </c>
      <c r="C31" s="54" t="s">
        <v>162</v>
      </c>
      <c r="D31" s="52">
        <f>16975.47*G31/J31</f>
        <v>147.26</v>
      </c>
      <c r="E31" s="53">
        <f>D31/G31</f>
        <v>2.38</v>
      </c>
      <c r="F31" s="53">
        <f>E31/12</f>
        <v>0.2</v>
      </c>
      <c r="G31" s="15">
        <v>61.87</v>
      </c>
      <c r="H31" s="15">
        <v>1.07</v>
      </c>
      <c r="I31" s="41">
        <v>0.02</v>
      </c>
      <c r="J31" s="21">
        <v>7132.3</v>
      </c>
    </row>
    <row r="32" spans="1:10" s="21" customFormat="1" ht="30">
      <c r="A32" s="71" t="s">
        <v>40</v>
      </c>
      <c r="B32" s="72" t="s">
        <v>50</v>
      </c>
      <c r="C32" s="54" t="s">
        <v>162</v>
      </c>
      <c r="D32" s="52">
        <f>4017.51*G32/J32</f>
        <v>34.85</v>
      </c>
      <c r="E32" s="53">
        <f>D32/G32</f>
        <v>0.56</v>
      </c>
      <c r="F32" s="53">
        <f>E32/12</f>
        <v>0.05</v>
      </c>
      <c r="G32" s="15">
        <v>61.87</v>
      </c>
      <c r="H32" s="15">
        <v>1.07</v>
      </c>
      <c r="I32" s="41">
        <v>0</v>
      </c>
      <c r="J32" s="21">
        <v>7132.3</v>
      </c>
    </row>
    <row r="33" spans="1:10" s="15" customFormat="1" ht="18.75" customHeight="1">
      <c r="A33" s="71" t="s">
        <v>22</v>
      </c>
      <c r="B33" s="72" t="s">
        <v>23</v>
      </c>
      <c r="C33" s="54"/>
      <c r="D33" s="52">
        <f>E33*G33</f>
        <v>51.97</v>
      </c>
      <c r="E33" s="53">
        <f>F33*12</f>
        <v>0.84</v>
      </c>
      <c r="F33" s="53">
        <v>0.07</v>
      </c>
      <c r="G33" s="15">
        <v>61.87</v>
      </c>
      <c r="H33" s="15">
        <v>1.07</v>
      </c>
      <c r="I33" s="41">
        <v>0.03</v>
      </c>
      <c r="J33" s="15">
        <v>7132.3</v>
      </c>
    </row>
    <row r="34" spans="1:10" s="15" customFormat="1" ht="17.25" customHeight="1">
      <c r="A34" s="71" t="s">
        <v>24</v>
      </c>
      <c r="B34" s="74" t="s">
        <v>25</v>
      </c>
      <c r="C34" s="55"/>
      <c r="D34" s="52">
        <f>3765.85*G34/J34</f>
        <v>32.67</v>
      </c>
      <c r="E34" s="53">
        <f>D34/G34</f>
        <v>0.53</v>
      </c>
      <c r="F34" s="53">
        <f>E34/12</f>
        <v>0.04</v>
      </c>
      <c r="G34" s="15">
        <v>61.87</v>
      </c>
      <c r="H34" s="15">
        <v>1.07</v>
      </c>
      <c r="I34" s="41">
        <v>0.02</v>
      </c>
      <c r="J34" s="15">
        <v>7132.3</v>
      </c>
    </row>
    <row r="35" spans="1:10" s="25" customFormat="1" ht="30">
      <c r="A35" s="71" t="s">
        <v>21</v>
      </c>
      <c r="B35" s="72"/>
      <c r="C35" s="54">
        <v>0</v>
      </c>
      <c r="D35" s="52">
        <v>0</v>
      </c>
      <c r="E35" s="53">
        <f>D35/G35</f>
        <v>0</v>
      </c>
      <c r="F35" s="53">
        <f>E35/12</f>
        <v>0</v>
      </c>
      <c r="G35" s="15">
        <v>61.87</v>
      </c>
      <c r="H35" s="15">
        <v>1.07</v>
      </c>
      <c r="I35" s="41">
        <v>0.03</v>
      </c>
      <c r="J35" s="25">
        <v>7132.3</v>
      </c>
    </row>
    <row r="36" spans="1:9" s="25" customFormat="1" ht="30">
      <c r="A36" s="71" t="s">
        <v>35</v>
      </c>
      <c r="B36" s="72"/>
      <c r="C36" s="23"/>
      <c r="D36" s="53">
        <f>D37+D38+D39+D40</f>
        <v>22.65</v>
      </c>
      <c r="E36" s="53">
        <f>D36/G36</f>
        <v>0.37</v>
      </c>
      <c r="F36" s="53">
        <f>E36/12</f>
        <v>0.03</v>
      </c>
      <c r="G36" s="15">
        <v>61.87</v>
      </c>
      <c r="H36" s="15">
        <v>1.07</v>
      </c>
      <c r="I36" s="41">
        <v>0.14</v>
      </c>
    </row>
    <row r="37" spans="1:10" s="21" customFormat="1" ht="25.5">
      <c r="A37" s="64" t="s">
        <v>47</v>
      </c>
      <c r="B37" s="70" t="s">
        <v>48</v>
      </c>
      <c r="C37" s="57"/>
      <c r="D37" s="56">
        <f>1926.35*G37/J37</f>
        <v>16.71</v>
      </c>
      <c r="E37" s="57"/>
      <c r="F37" s="57"/>
      <c r="G37" s="15">
        <v>61.87</v>
      </c>
      <c r="H37" s="15">
        <v>1.07</v>
      </c>
      <c r="I37" s="41">
        <v>0</v>
      </c>
      <c r="J37" s="21">
        <v>7132.3</v>
      </c>
    </row>
    <row r="38" spans="1:10" s="21" customFormat="1" ht="25.5">
      <c r="A38" s="64" t="s">
        <v>126</v>
      </c>
      <c r="B38" s="75" t="s">
        <v>49</v>
      </c>
      <c r="C38" s="57"/>
      <c r="D38" s="56">
        <f>E38*G38</f>
        <v>0</v>
      </c>
      <c r="E38" s="57"/>
      <c r="F38" s="57"/>
      <c r="G38" s="15">
        <v>61.87</v>
      </c>
      <c r="H38" s="15">
        <v>1.07</v>
      </c>
      <c r="I38" s="41">
        <v>0</v>
      </c>
      <c r="J38" s="21">
        <v>7132.3</v>
      </c>
    </row>
    <row r="39" spans="1:10" s="21" customFormat="1" ht="15">
      <c r="A39" s="64" t="s">
        <v>141</v>
      </c>
      <c r="B39" s="65" t="s">
        <v>50</v>
      </c>
      <c r="C39" s="59"/>
      <c r="D39" s="109">
        <v>0</v>
      </c>
      <c r="E39" s="57"/>
      <c r="F39" s="57"/>
      <c r="G39" s="15">
        <v>61.87</v>
      </c>
      <c r="H39" s="15">
        <v>1.07</v>
      </c>
      <c r="I39" s="41">
        <v>0</v>
      </c>
      <c r="J39" s="21">
        <v>7132.3</v>
      </c>
    </row>
    <row r="40" spans="1:10" s="21" customFormat="1" ht="15">
      <c r="A40" s="63" t="s">
        <v>183</v>
      </c>
      <c r="B40" s="131" t="s">
        <v>14</v>
      </c>
      <c r="C40" s="51"/>
      <c r="D40" s="51">
        <f>685.2*G40/J40</f>
        <v>5.94</v>
      </c>
      <c r="E40" s="57"/>
      <c r="F40" s="57"/>
      <c r="G40" s="15">
        <v>61.87</v>
      </c>
      <c r="H40" s="15">
        <v>1.07</v>
      </c>
      <c r="I40" s="41">
        <v>0.03</v>
      </c>
      <c r="J40" s="21">
        <v>7132.3</v>
      </c>
    </row>
    <row r="41" spans="1:10" s="21" customFormat="1" ht="30">
      <c r="A41" s="71" t="s">
        <v>36</v>
      </c>
      <c r="B41" s="70"/>
      <c r="C41" s="3"/>
      <c r="D41" s="53">
        <v>0</v>
      </c>
      <c r="E41" s="53">
        <v>0</v>
      </c>
      <c r="F41" s="53">
        <v>0</v>
      </c>
      <c r="G41" s="15">
        <v>61.87</v>
      </c>
      <c r="H41" s="15">
        <v>1.07</v>
      </c>
      <c r="I41" s="41">
        <v>0.03</v>
      </c>
      <c r="J41" s="21">
        <v>7132.3</v>
      </c>
    </row>
    <row r="42" spans="1:10" s="21" customFormat="1" ht="15">
      <c r="A42" s="64" t="s">
        <v>129</v>
      </c>
      <c r="B42" s="70" t="s">
        <v>14</v>
      </c>
      <c r="C42" s="57"/>
      <c r="D42" s="56">
        <v>0</v>
      </c>
      <c r="E42" s="57"/>
      <c r="F42" s="57"/>
      <c r="G42" s="15">
        <v>61.87</v>
      </c>
      <c r="H42" s="15"/>
      <c r="I42" s="41"/>
      <c r="J42" s="21">
        <v>7132.3</v>
      </c>
    </row>
    <row r="43" spans="1:10" s="21" customFormat="1" ht="15">
      <c r="A43" s="77" t="s">
        <v>130</v>
      </c>
      <c r="B43" s="75" t="s">
        <v>50</v>
      </c>
      <c r="C43" s="57"/>
      <c r="D43" s="56">
        <v>0</v>
      </c>
      <c r="E43" s="57"/>
      <c r="F43" s="57"/>
      <c r="G43" s="15">
        <v>61.87</v>
      </c>
      <c r="H43" s="15">
        <v>1.07</v>
      </c>
      <c r="I43" s="41">
        <v>0</v>
      </c>
      <c r="J43" s="21">
        <v>7132.3</v>
      </c>
    </row>
    <row r="44" spans="1:10" s="21" customFormat="1" ht="15">
      <c r="A44" s="64" t="s">
        <v>131</v>
      </c>
      <c r="B44" s="75" t="s">
        <v>49</v>
      </c>
      <c r="C44" s="57"/>
      <c r="D44" s="76">
        <v>0</v>
      </c>
      <c r="E44" s="58"/>
      <c r="F44" s="58"/>
      <c r="G44" s="15">
        <v>61.87</v>
      </c>
      <c r="H44" s="15"/>
      <c r="I44" s="41"/>
      <c r="J44" s="21">
        <v>7132.3</v>
      </c>
    </row>
    <row r="45" spans="1:10" s="21" customFormat="1" ht="25.5">
      <c r="A45" s="64" t="s">
        <v>132</v>
      </c>
      <c r="B45" s="75" t="s">
        <v>50</v>
      </c>
      <c r="C45" s="57"/>
      <c r="D45" s="76">
        <v>0</v>
      </c>
      <c r="E45" s="58"/>
      <c r="F45" s="58"/>
      <c r="G45" s="15">
        <v>61.87</v>
      </c>
      <c r="H45" s="15"/>
      <c r="I45" s="41"/>
      <c r="J45" s="21">
        <v>7132.3</v>
      </c>
    </row>
    <row r="46" spans="1:9" s="21" customFormat="1" ht="18" customHeight="1">
      <c r="A46" s="24" t="s">
        <v>37</v>
      </c>
      <c r="B46" s="27"/>
      <c r="C46" s="3"/>
      <c r="D46" s="53">
        <f>D47</f>
        <v>8.73</v>
      </c>
      <c r="E46" s="53">
        <f>D46/G46</f>
        <v>0.14</v>
      </c>
      <c r="F46" s="53">
        <f>E46/12</f>
        <v>0.01</v>
      </c>
      <c r="G46" s="15">
        <v>61.87</v>
      </c>
      <c r="H46" s="15">
        <v>1.07</v>
      </c>
      <c r="I46" s="41">
        <v>0.15</v>
      </c>
    </row>
    <row r="47" spans="1:10" s="21" customFormat="1" ht="38.25">
      <c r="A47" s="64" t="s">
        <v>134</v>
      </c>
      <c r="B47" s="70" t="s">
        <v>14</v>
      </c>
      <c r="C47" s="3"/>
      <c r="D47" s="56">
        <f>1006.81*G47/J47</f>
        <v>8.73</v>
      </c>
      <c r="E47" s="57"/>
      <c r="F47" s="57"/>
      <c r="G47" s="15">
        <v>61.87</v>
      </c>
      <c r="H47" s="15">
        <v>1.07</v>
      </c>
      <c r="I47" s="41">
        <v>0.01</v>
      </c>
      <c r="J47" s="21">
        <v>7132.3</v>
      </c>
    </row>
    <row r="48" spans="1:9" s="21" customFormat="1" ht="15">
      <c r="A48" s="71" t="s">
        <v>38</v>
      </c>
      <c r="B48" s="70"/>
      <c r="C48" s="3"/>
      <c r="D48" s="53">
        <f>D49</f>
        <v>0</v>
      </c>
      <c r="E48" s="53">
        <f>D48/G48</f>
        <v>0</v>
      </c>
      <c r="F48" s="53">
        <f>E48/12</f>
        <v>0</v>
      </c>
      <c r="G48" s="15">
        <v>61.87</v>
      </c>
      <c r="H48" s="15">
        <v>1.07</v>
      </c>
      <c r="I48" s="41">
        <v>0.1</v>
      </c>
    </row>
    <row r="49" spans="1:10" s="21" customFormat="1" ht="15.75" thickBot="1">
      <c r="A49" s="64" t="s">
        <v>34</v>
      </c>
      <c r="B49" s="70" t="s">
        <v>14</v>
      </c>
      <c r="C49" s="3"/>
      <c r="D49" s="56">
        <v>0</v>
      </c>
      <c r="E49" s="57"/>
      <c r="F49" s="57"/>
      <c r="G49" s="15">
        <v>61.87</v>
      </c>
      <c r="H49" s="15">
        <v>1.07</v>
      </c>
      <c r="I49" s="41">
        <v>0.01</v>
      </c>
      <c r="J49" s="21">
        <v>7132.3</v>
      </c>
    </row>
    <row r="50" spans="1:9" s="15" customFormat="1" ht="19.5" thickBot="1">
      <c r="A50" s="28" t="s">
        <v>30</v>
      </c>
      <c r="B50" s="133"/>
      <c r="C50" s="134"/>
      <c r="D50" s="139">
        <f>D48+D46+D41+D36+D35+D34+D33+D32+D31+D30+D29+D28+D15</f>
        <v>5343.95</v>
      </c>
      <c r="E50" s="139">
        <f>E48+E46+E41+E36+E35+E34+E33+E32+E31+E30+E29+E28+E15</f>
        <v>86.38</v>
      </c>
      <c r="F50" s="141">
        <f>F48+F46+F41+F36+F35+F34+F33+F32+F31+F30+F29+F28+F15</f>
        <v>7.2</v>
      </c>
      <c r="G50" s="15">
        <v>61.87</v>
      </c>
      <c r="I50" s="41"/>
    </row>
    <row r="51" spans="1:9" s="29" customFormat="1" ht="20.25" thickBot="1">
      <c r="A51" s="82"/>
      <c r="B51" s="83"/>
      <c r="C51" s="83"/>
      <c r="D51" s="83"/>
      <c r="E51" s="49"/>
      <c r="F51" s="140"/>
      <c r="G51" s="15"/>
      <c r="I51" s="44"/>
    </row>
    <row r="52" spans="1:9" s="87" customFormat="1" ht="15.75" thickBot="1">
      <c r="A52" s="47" t="s">
        <v>138</v>
      </c>
      <c r="B52" s="85"/>
      <c r="C52" s="86"/>
      <c r="D52" s="103">
        <f>SUM(D53:D53)</f>
        <v>403.89</v>
      </c>
      <c r="E52" s="103">
        <f>SUM(E53:E53)</f>
        <v>6.53</v>
      </c>
      <c r="F52" s="103">
        <f>SUM(F53:F53)</f>
        <v>0.54</v>
      </c>
      <c r="G52" s="15">
        <v>61.87</v>
      </c>
      <c r="I52" s="88"/>
    </row>
    <row r="53" spans="1:10" s="97" customFormat="1" ht="15">
      <c r="A53" s="107" t="s">
        <v>155</v>
      </c>
      <c r="B53" s="108"/>
      <c r="C53" s="108"/>
      <c r="D53" s="111">
        <f>46560.35*G53/J53</f>
        <v>403.89</v>
      </c>
      <c r="E53" s="95">
        <f>D53/G53</f>
        <v>6.53</v>
      </c>
      <c r="F53" s="95">
        <f>E53/12</f>
        <v>0.54</v>
      </c>
      <c r="G53" s="15">
        <v>61.87</v>
      </c>
      <c r="I53" s="98"/>
      <c r="J53" s="97">
        <v>7132.3</v>
      </c>
    </row>
    <row r="54" spans="1:9" s="97" customFormat="1" ht="12.75">
      <c r="A54" s="99"/>
      <c r="I54" s="98"/>
    </row>
    <row r="55" spans="1:9" s="5" customFormat="1" ht="12.75">
      <c r="A55" s="30"/>
      <c r="I55" s="45"/>
    </row>
    <row r="56" spans="1:9" s="5" customFormat="1" ht="13.5" thickBot="1">
      <c r="A56" s="30"/>
      <c r="I56" s="45"/>
    </row>
    <row r="57" spans="1:9" s="37" customFormat="1" ht="15.75" thickBot="1">
      <c r="A57" s="35" t="s">
        <v>57</v>
      </c>
      <c r="B57" s="36"/>
      <c r="C57" s="36"/>
      <c r="D57" s="38">
        <f>D50+D52</f>
        <v>5747.84</v>
      </c>
      <c r="E57" s="38">
        <f>E50+E52</f>
        <v>92.91</v>
      </c>
      <c r="F57" s="38">
        <f>F50+F52</f>
        <v>7.74</v>
      </c>
      <c r="I57" s="46"/>
    </row>
    <row r="58" spans="1:9" s="5" customFormat="1" ht="12.75">
      <c r="A58" s="30"/>
      <c r="I58" s="45"/>
    </row>
    <row r="59" spans="1:9" s="5" customFormat="1" ht="12.75">
      <c r="A59" s="30"/>
      <c r="I59" s="45"/>
    </row>
    <row r="60" spans="1:9" s="5" customFormat="1" ht="12.75">
      <c r="A60" s="30"/>
      <c r="I60" s="45"/>
    </row>
    <row r="61" spans="1:9" s="5" customFormat="1" ht="12.75">
      <c r="A61" s="30"/>
      <c r="I61" s="45"/>
    </row>
    <row r="62" spans="1:9" s="5" customFormat="1" ht="12.75">
      <c r="A62" s="30"/>
      <c r="I62" s="45"/>
    </row>
    <row r="63" spans="1:9" s="5" customFormat="1" ht="12.75">
      <c r="A63" s="30"/>
      <c r="I63" s="45"/>
    </row>
    <row r="64" spans="1:9" s="5" customFormat="1" ht="12.75">
      <c r="A64" s="30"/>
      <c r="I64" s="45"/>
    </row>
    <row r="65" spans="1:9" s="5" customFormat="1" ht="12.75">
      <c r="A65" s="30"/>
      <c r="I65" s="45"/>
    </row>
    <row r="66" spans="1:9" s="5" customFormat="1" ht="12.75">
      <c r="A66" s="30"/>
      <c r="I66" s="45"/>
    </row>
    <row r="67" spans="1:9" s="29" customFormat="1" ht="19.5">
      <c r="A67" s="31"/>
      <c r="B67" s="32"/>
      <c r="C67" s="6"/>
      <c r="D67" s="6"/>
      <c r="E67" s="6"/>
      <c r="F67" s="6"/>
      <c r="I67" s="44"/>
    </row>
    <row r="68" spans="1:9" s="5" customFormat="1" ht="14.25">
      <c r="A68" s="159" t="s">
        <v>26</v>
      </c>
      <c r="B68" s="159"/>
      <c r="C68" s="159"/>
      <c r="D68" s="159"/>
      <c r="I68" s="45"/>
    </row>
    <row r="69" s="5" customFormat="1" ht="12.75">
      <c r="I69" s="45"/>
    </row>
    <row r="70" spans="1:9" s="5" customFormat="1" ht="12.75">
      <c r="A70" s="30" t="s">
        <v>27</v>
      </c>
      <c r="I70" s="45"/>
    </row>
    <row r="71" s="5" customFormat="1" ht="12.75">
      <c r="I71" s="45"/>
    </row>
    <row r="72" s="5" customFormat="1" ht="12.75">
      <c r="I72" s="45"/>
    </row>
    <row r="73" s="5" customFormat="1" ht="12.75">
      <c r="I73" s="45"/>
    </row>
    <row r="74" s="5" customFormat="1" ht="12.75">
      <c r="I74" s="45"/>
    </row>
    <row r="75" s="5" customFormat="1" ht="12.75">
      <c r="I75" s="45"/>
    </row>
    <row r="76" s="5" customFormat="1" ht="12.75">
      <c r="I76" s="45"/>
    </row>
    <row r="77" s="5" customFormat="1" ht="12.75">
      <c r="I77" s="45"/>
    </row>
    <row r="78" s="5" customFormat="1" ht="12.75">
      <c r="I78" s="45"/>
    </row>
    <row r="79" s="5" customFormat="1" ht="12.75">
      <c r="I79" s="45"/>
    </row>
    <row r="80" s="5" customFormat="1" ht="12.75">
      <c r="I80" s="45"/>
    </row>
    <row r="81" s="5" customFormat="1" ht="12.75">
      <c r="I81" s="45"/>
    </row>
    <row r="82" s="5" customFormat="1" ht="12.75">
      <c r="I82" s="45"/>
    </row>
    <row r="83" s="5" customFormat="1" ht="12.75">
      <c r="I83" s="45"/>
    </row>
    <row r="84" s="5" customFormat="1" ht="12.75">
      <c r="I84" s="45"/>
    </row>
    <row r="85" s="5" customFormat="1" ht="12.75">
      <c r="I85" s="45"/>
    </row>
    <row r="86" s="5" customFormat="1" ht="12.75">
      <c r="I86" s="45"/>
    </row>
    <row r="87" s="5" customFormat="1" ht="12.75">
      <c r="I87" s="45"/>
    </row>
    <row r="88" s="5" customFormat="1" ht="12.75">
      <c r="I88" s="45"/>
    </row>
  </sheetData>
  <sheetProtection/>
  <mergeCells count="13">
    <mergeCell ref="A8:H8"/>
    <mergeCell ref="A9:H9"/>
    <mergeCell ref="A10:H10"/>
    <mergeCell ref="A11:F11"/>
    <mergeCell ref="A14:F14"/>
    <mergeCell ref="A68:D68"/>
    <mergeCell ref="A1:F1"/>
    <mergeCell ref="B2:F2"/>
    <mergeCell ref="B3:F3"/>
    <mergeCell ref="B4:F4"/>
    <mergeCell ref="A5:F5"/>
    <mergeCell ref="A7:F7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88"/>
  <sheetViews>
    <sheetView zoomScale="90" zoomScaleNormal="90" zoomScalePageLayoutView="0" workbookViewId="0" topLeftCell="A39">
      <selection activeCell="A1" sqref="A1:H71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customWidth="1"/>
    <col min="4" max="4" width="14.875" style="7" customWidth="1"/>
    <col min="5" max="5" width="13.875" style="7" customWidth="1"/>
    <col min="6" max="6" width="20.875" style="7" customWidth="1"/>
    <col min="7" max="7" width="15.375" style="7" customWidth="1"/>
    <col min="8" max="8" width="15.375" style="7" hidden="1" customWidth="1"/>
    <col min="9" max="9" width="15.375" style="39" hidden="1" customWidth="1"/>
    <col min="10" max="12" width="15.375" style="7" customWidth="1"/>
    <col min="13" max="16384" width="9.125" style="7" customWidth="1"/>
  </cols>
  <sheetData>
    <row r="1" spans="1:6" ht="16.5" customHeight="1">
      <c r="A1" s="160" t="s">
        <v>179</v>
      </c>
      <c r="B1" s="161"/>
      <c r="C1" s="161"/>
      <c r="D1" s="161"/>
      <c r="E1" s="161"/>
      <c r="F1" s="161"/>
    </row>
    <row r="2" spans="1:6" ht="24.75" customHeight="1">
      <c r="A2" s="50" t="s">
        <v>78</v>
      </c>
      <c r="B2" s="162"/>
      <c r="C2" s="162"/>
      <c r="D2" s="162"/>
      <c r="E2" s="161"/>
      <c r="F2" s="161"/>
    </row>
    <row r="3" spans="2:6" ht="14.25" customHeight="1">
      <c r="B3" s="162" t="s">
        <v>0</v>
      </c>
      <c r="C3" s="162"/>
      <c r="D3" s="162"/>
      <c r="E3" s="161"/>
      <c r="F3" s="161"/>
    </row>
    <row r="4" spans="2:6" ht="14.25" customHeight="1">
      <c r="B4" s="162" t="s">
        <v>180</v>
      </c>
      <c r="C4" s="162"/>
      <c r="D4" s="162"/>
      <c r="E4" s="161"/>
      <c r="F4" s="161"/>
    </row>
    <row r="5" spans="1:6" s="48" customFormat="1" ht="39.75" customHeight="1">
      <c r="A5" s="163"/>
      <c r="B5" s="164"/>
      <c r="C5" s="164"/>
      <c r="D5" s="164"/>
      <c r="E5" s="164"/>
      <c r="F5" s="164"/>
    </row>
    <row r="6" spans="1:7" ht="35.25" customHeight="1">
      <c r="A6" s="167" t="s">
        <v>177</v>
      </c>
      <c r="B6" s="167"/>
      <c r="C6" s="167"/>
      <c r="D6" s="167"/>
      <c r="E6" s="167"/>
      <c r="F6" s="167"/>
      <c r="G6" s="1"/>
    </row>
    <row r="7" spans="1:9" s="9" customFormat="1" ht="22.5" customHeight="1">
      <c r="A7" s="168" t="s">
        <v>1</v>
      </c>
      <c r="B7" s="168"/>
      <c r="C7" s="168"/>
      <c r="D7" s="168"/>
      <c r="E7" s="169"/>
      <c r="F7" s="169"/>
      <c r="I7" s="40"/>
    </row>
    <row r="8" spans="1:8" s="10" customFormat="1" ht="18.75" customHeight="1">
      <c r="A8" s="168" t="s">
        <v>66</v>
      </c>
      <c r="B8" s="168"/>
      <c r="C8" s="168"/>
      <c r="D8" s="168"/>
      <c r="E8" s="169"/>
      <c r="F8" s="169"/>
      <c r="G8" s="169"/>
      <c r="H8" s="169"/>
    </row>
    <row r="9" spans="1:8" s="11" customFormat="1" ht="17.25" customHeight="1">
      <c r="A9" s="151" t="s">
        <v>28</v>
      </c>
      <c r="B9" s="151"/>
      <c r="C9" s="151"/>
      <c r="D9" s="151"/>
      <c r="E9" s="152"/>
      <c r="F9" s="152"/>
      <c r="G9" s="152"/>
      <c r="H9" s="152"/>
    </row>
    <row r="10" spans="1:8" s="11" customFormat="1" ht="17.25" customHeight="1">
      <c r="A10" s="170" t="s">
        <v>67</v>
      </c>
      <c r="B10" s="170"/>
      <c r="C10" s="170"/>
      <c r="D10" s="170"/>
      <c r="E10" s="170"/>
      <c r="F10" s="170"/>
      <c r="G10" s="170"/>
      <c r="H10" s="170"/>
    </row>
    <row r="11" spans="1:6" s="10" customFormat="1" ht="30" customHeight="1" thickBot="1">
      <c r="A11" s="153" t="s">
        <v>56</v>
      </c>
      <c r="B11" s="153"/>
      <c r="C11" s="153"/>
      <c r="D11" s="153"/>
      <c r="E11" s="154"/>
      <c r="F11" s="154"/>
    </row>
    <row r="12" spans="1:9" s="15" customFormat="1" ht="139.5" customHeight="1" thickBot="1">
      <c r="A12" s="12" t="s">
        <v>2</v>
      </c>
      <c r="B12" s="13" t="s">
        <v>3</v>
      </c>
      <c r="C12" s="14" t="s">
        <v>156</v>
      </c>
      <c r="D12" s="14" t="s">
        <v>31</v>
      </c>
      <c r="E12" s="14" t="s">
        <v>4</v>
      </c>
      <c r="F12" s="2" t="s">
        <v>5</v>
      </c>
      <c r="I12" s="41"/>
    </row>
    <row r="13" spans="1:9" s="21" customFormat="1" ht="12.75">
      <c r="A13" s="16">
        <v>1</v>
      </c>
      <c r="B13" s="17">
        <v>2</v>
      </c>
      <c r="C13" s="17">
        <v>3</v>
      </c>
      <c r="D13" s="18">
        <v>4</v>
      </c>
      <c r="E13" s="19">
        <v>5</v>
      </c>
      <c r="F13" s="20">
        <v>6</v>
      </c>
      <c r="I13" s="42"/>
    </row>
    <row r="14" spans="1:9" s="21" customFormat="1" ht="49.5" customHeight="1">
      <c r="A14" s="155" t="s">
        <v>6</v>
      </c>
      <c r="B14" s="156"/>
      <c r="C14" s="156"/>
      <c r="D14" s="156"/>
      <c r="E14" s="157"/>
      <c r="F14" s="158"/>
      <c r="I14" s="42"/>
    </row>
    <row r="15" spans="1:10" s="15" customFormat="1" ht="22.5" customHeight="1">
      <c r="A15" s="66" t="s">
        <v>73</v>
      </c>
      <c r="B15" s="72" t="s">
        <v>7</v>
      </c>
      <c r="C15" s="53" t="s">
        <v>175</v>
      </c>
      <c r="D15" s="52">
        <f>E15*G15</f>
        <v>1512.82</v>
      </c>
      <c r="E15" s="53">
        <f>F15*12</f>
        <v>38.88</v>
      </c>
      <c r="F15" s="53">
        <f>F25+F27</f>
        <v>3.24</v>
      </c>
      <c r="G15" s="15">
        <v>38.91</v>
      </c>
      <c r="H15" s="15">
        <v>1.07</v>
      </c>
      <c r="I15" s="41">
        <v>2.24</v>
      </c>
      <c r="J15" s="15">
        <v>7132.3</v>
      </c>
    </row>
    <row r="16" spans="1:9" s="15" customFormat="1" ht="25.5" customHeight="1">
      <c r="A16" s="137" t="s">
        <v>80</v>
      </c>
      <c r="B16" s="78" t="s">
        <v>58</v>
      </c>
      <c r="C16" s="53"/>
      <c r="D16" s="52"/>
      <c r="E16" s="53"/>
      <c r="F16" s="53"/>
      <c r="I16" s="41"/>
    </row>
    <row r="17" spans="1:9" s="15" customFormat="1" ht="15">
      <c r="A17" s="137" t="s">
        <v>59</v>
      </c>
      <c r="B17" s="78" t="s">
        <v>58</v>
      </c>
      <c r="C17" s="53"/>
      <c r="D17" s="52"/>
      <c r="E17" s="53"/>
      <c r="F17" s="53"/>
      <c r="I17" s="41"/>
    </row>
    <row r="18" spans="1:9" s="15" customFormat="1" ht="102">
      <c r="A18" s="137" t="s">
        <v>81</v>
      </c>
      <c r="B18" s="78" t="s">
        <v>19</v>
      </c>
      <c r="C18" s="53"/>
      <c r="D18" s="52"/>
      <c r="E18" s="53"/>
      <c r="F18" s="53"/>
      <c r="I18" s="41"/>
    </row>
    <row r="19" spans="1:9" s="15" customFormat="1" ht="15">
      <c r="A19" s="137" t="s">
        <v>82</v>
      </c>
      <c r="B19" s="78" t="s">
        <v>58</v>
      </c>
      <c r="C19" s="53"/>
      <c r="D19" s="52"/>
      <c r="E19" s="53"/>
      <c r="F19" s="53"/>
      <c r="I19" s="41"/>
    </row>
    <row r="20" spans="1:9" s="15" customFormat="1" ht="15">
      <c r="A20" s="137" t="s">
        <v>83</v>
      </c>
      <c r="B20" s="78" t="s">
        <v>58</v>
      </c>
      <c r="C20" s="53"/>
      <c r="D20" s="52"/>
      <c r="E20" s="53"/>
      <c r="F20" s="53"/>
      <c r="I20" s="41"/>
    </row>
    <row r="21" spans="1:9" s="15" customFormat="1" ht="25.5">
      <c r="A21" s="137" t="s">
        <v>84</v>
      </c>
      <c r="B21" s="78" t="s">
        <v>10</v>
      </c>
      <c r="C21" s="53"/>
      <c r="D21" s="52"/>
      <c r="E21" s="53"/>
      <c r="F21" s="53"/>
      <c r="I21" s="41"/>
    </row>
    <row r="22" spans="1:9" s="15" customFormat="1" ht="15">
      <c r="A22" s="137" t="s">
        <v>85</v>
      </c>
      <c r="B22" s="78" t="s">
        <v>12</v>
      </c>
      <c r="C22" s="53"/>
      <c r="D22" s="52"/>
      <c r="E22" s="53"/>
      <c r="F22" s="53"/>
      <c r="I22" s="41"/>
    </row>
    <row r="23" spans="1:9" s="15" customFormat="1" ht="15">
      <c r="A23" s="137" t="s">
        <v>86</v>
      </c>
      <c r="B23" s="78" t="s">
        <v>58</v>
      </c>
      <c r="C23" s="53"/>
      <c r="D23" s="52"/>
      <c r="E23" s="53"/>
      <c r="F23" s="53"/>
      <c r="I23" s="41"/>
    </row>
    <row r="24" spans="1:9" s="15" customFormat="1" ht="15">
      <c r="A24" s="137" t="s">
        <v>87</v>
      </c>
      <c r="B24" s="78" t="s">
        <v>14</v>
      </c>
      <c r="C24" s="53"/>
      <c r="D24" s="52"/>
      <c r="E24" s="53"/>
      <c r="F24" s="53"/>
      <c r="I24" s="41"/>
    </row>
    <row r="25" spans="1:9" s="15" customFormat="1" ht="20.25" customHeight="1">
      <c r="A25" s="66" t="s">
        <v>30</v>
      </c>
      <c r="B25" s="67"/>
      <c r="C25" s="53"/>
      <c r="D25" s="52"/>
      <c r="E25" s="53"/>
      <c r="F25" s="53">
        <v>3.24</v>
      </c>
      <c r="I25" s="41"/>
    </row>
    <row r="26" spans="1:9" s="15" customFormat="1" ht="20.25" customHeight="1">
      <c r="A26" s="68" t="s">
        <v>70</v>
      </c>
      <c r="B26" s="67" t="s">
        <v>58</v>
      </c>
      <c r="C26" s="53"/>
      <c r="D26" s="52"/>
      <c r="E26" s="53"/>
      <c r="F26" s="62">
        <v>0</v>
      </c>
      <c r="I26" s="41"/>
    </row>
    <row r="27" spans="1:9" s="15" customFormat="1" ht="20.25" customHeight="1">
      <c r="A27" s="66" t="s">
        <v>30</v>
      </c>
      <c r="B27" s="67"/>
      <c r="C27" s="53"/>
      <c r="D27" s="52"/>
      <c r="E27" s="53"/>
      <c r="F27" s="53">
        <f>F26</f>
        <v>0</v>
      </c>
      <c r="I27" s="41"/>
    </row>
    <row r="28" spans="1:10" s="25" customFormat="1" ht="20.25" customHeight="1">
      <c r="A28" s="66" t="s">
        <v>11</v>
      </c>
      <c r="B28" s="69" t="s">
        <v>12</v>
      </c>
      <c r="C28" s="53" t="s">
        <v>175</v>
      </c>
      <c r="D28" s="52">
        <f>E28*G28</f>
        <v>387.54</v>
      </c>
      <c r="E28" s="53">
        <f>F28*12</f>
        <v>9.96</v>
      </c>
      <c r="F28" s="53">
        <v>0.83</v>
      </c>
      <c r="G28" s="15">
        <v>38.91</v>
      </c>
      <c r="H28" s="15">
        <v>1.07</v>
      </c>
      <c r="I28" s="41">
        <v>0.6</v>
      </c>
      <c r="J28" s="25">
        <v>7132.3</v>
      </c>
    </row>
    <row r="29" spans="1:10" s="15" customFormat="1" ht="18.75" customHeight="1">
      <c r="A29" s="71" t="s">
        <v>97</v>
      </c>
      <c r="B29" s="72" t="s">
        <v>13</v>
      </c>
      <c r="C29" s="53" t="s">
        <v>175</v>
      </c>
      <c r="D29" s="52">
        <f>E29*G29</f>
        <v>1260.68</v>
      </c>
      <c r="E29" s="53">
        <f>F29*12</f>
        <v>32.4</v>
      </c>
      <c r="F29" s="53">
        <v>2.7</v>
      </c>
      <c r="G29" s="15">
        <v>38.91</v>
      </c>
      <c r="H29" s="15">
        <v>1.07</v>
      </c>
      <c r="I29" s="41">
        <v>1.94</v>
      </c>
      <c r="J29" s="25">
        <v>7132.3</v>
      </c>
    </row>
    <row r="30" spans="1:10" s="21" customFormat="1" ht="30">
      <c r="A30" s="71" t="s">
        <v>115</v>
      </c>
      <c r="B30" s="72" t="s">
        <v>7</v>
      </c>
      <c r="C30" s="54" t="s">
        <v>162</v>
      </c>
      <c r="D30" s="52">
        <f>2246.78*G30/J30</f>
        <v>12.26</v>
      </c>
      <c r="E30" s="53">
        <f>D30/G30</f>
        <v>0.32</v>
      </c>
      <c r="F30" s="53">
        <f>E30/12</f>
        <v>0.03</v>
      </c>
      <c r="G30" s="15">
        <v>38.91</v>
      </c>
      <c r="H30" s="15">
        <v>1.07</v>
      </c>
      <c r="I30" s="41">
        <v>0.02</v>
      </c>
      <c r="J30" s="21">
        <v>7132.3</v>
      </c>
    </row>
    <row r="31" spans="1:10" s="21" customFormat="1" ht="45">
      <c r="A31" s="71" t="s">
        <v>161</v>
      </c>
      <c r="B31" s="72" t="s">
        <v>7</v>
      </c>
      <c r="C31" s="54" t="s">
        <v>162</v>
      </c>
      <c r="D31" s="52">
        <f>16975.47*G31/J31</f>
        <v>92.61</v>
      </c>
      <c r="E31" s="53">
        <f>D31/G31</f>
        <v>2.38</v>
      </c>
      <c r="F31" s="53">
        <f>E31/12</f>
        <v>0.2</v>
      </c>
      <c r="G31" s="15">
        <v>38.91</v>
      </c>
      <c r="H31" s="15">
        <v>1.07</v>
      </c>
      <c r="I31" s="41">
        <v>0.02</v>
      </c>
      <c r="J31" s="21">
        <v>7132.3</v>
      </c>
    </row>
    <row r="32" spans="1:10" s="21" customFormat="1" ht="30">
      <c r="A32" s="71" t="s">
        <v>40</v>
      </c>
      <c r="B32" s="72" t="s">
        <v>50</v>
      </c>
      <c r="C32" s="54" t="s">
        <v>162</v>
      </c>
      <c r="D32" s="52">
        <f>4017.51*G32/J32</f>
        <v>21.92</v>
      </c>
      <c r="E32" s="53">
        <f>D32/G32</f>
        <v>0.56</v>
      </c>
      <c r="F32" s="53">
        <f>E32/12</f>
        <v>0.05</v>
      </c>
      <c r="G32" s="15">
        <v>38.91</v>
      </c>
      <c r="H32" s="15">
        <v>1.07</v>
      </c>
      <c r="I32" s="41">
        <v>0</v>
      </c>
      <c r="J32" s="21">
        <v>7132.3</v>
      </c>
    </row>
    <row r="33" spans="1:10" s="15" customFormat="1" ht="18.75" customHeight="1">
      <c r="A33" s="71" t="s">
        <v>22</v>
      </c>
      <c r="B33" s="72" t="s">
        <v>23</v>
      </c>
      <c r="C33" s="54"/>
      <c r="D33" s="52">
        <f>E33*G33</f>
        <v>32.68</v>
      </c>
      <c r="E33" s="53">
        <f>F33*12</f>
        <v>0.84</v>
      </c>
      <c r="F33" s="53">
        <v>0.07</v>
      </c>
      <c r="G33" s="15">
        <v>38.91</v>
      </c>
      <c r="H33" s="15">
        <v>1.07</v>
      </c>
      <c r="I33" s="41">
        <v>0.03</v>
      </c>
      <c r="J33" s="15">
        <v>7132.3</v>
      </c>
    </row>
    <row r="34" spans="1:10" s="15" customFormat="1" ht="17.25" customHeight="1">
      <c r="A34" s="71" t="s">
        <v>24</v>
      </c>
      <c r="B34" s="74" t="s">
        <v>25</v>
      </c>
      <c r="C34" s="55"/>
      <c r="D34" s="52">
        <f>3765.85*G34/J34</f>
        <v>20.54</v>
      </c>
      <c r="E34" s="53">
        <f>D34/G34</f>
        <v>0.53</v>
      </c>
      <c r="F34" s="53">
        <f>E34/12</f>
        <v>0.04</v>
      </c>
      <c r="G34" s="15">
        <v>38.91</v>
      </c>
      <c r="H34" s="15">
        <v>1.07</v>
      </c>
      <c r="I34" s="41">
        <v>0.02</v>
      </c>
      <c r="J34" s="15">
        <v>7132.3</v>
      </c>
    </row>
    <row r="35" spans="1:10" s="25" customFormat="1" ht="30">
      <c r="A35" s="71" t="s">
        <v>21</v>
      </c>
      <c r="B35" s="72"/>
      <c r="C35" s="54">
        <v>0</v>
      </c>
      <c r="D35" s="52">
        <v>0</v>
      </c>
      <c r="E35" s="53">
        <f>D35/G35</f>
        <v>0</v>
      </c>
      <c r="F35" s="53">
        <f>E35/12</f>
        <v>0</v>
      </c>
      <c r="G35" s="15">
        <v>38.91</v>
      </c>
      <c r="H35" s="15">
        <v>1.07</v>
      </c>
      <c r="I35" s="41">
        <v>0.03</v>
      </c>
      <c r="J35" s="25">
        <v>7132.3</v>
      </c>
    </row>
    <row r="36" spans="1:9" s="25" customFormat="1" ht="30">
      <c r="A36" s="71" t="s">
        <v>35</v>
      </c>
      <c r="B36" s="72"/>
      <c r="C36" s="23"/>
      <c r="D36" s="53">
        <f>D37+D38+D39+D40</f>
        <v>14.25</v>
      </c>
      <c r="E36" s="53">
        <f>D36/G36</f>
        <v>0.37</v>
      </c>
      <c r="F36" s="53">
        <f>E36/12</f>
        <v>0.03</v>
      </c>
      <c r="G36" s="15">
        <v>38.91</v>
      </c>
      <c r="H36" s="15">
        <v>1.07</v>
      </c>
      <c r="I36" s="41">
        <v>0.14</v>
      </c>
    </row>
    <row r="37" spans="1:10" s="21" customFormat="1" ht="25.5">
      <c r="A37" s="64" t="s">
        <v>47</v>
      </c>
      <c r="B37" s="70" t="s">
        <v>48</v>
      </c>
      <c r="C37" s="57"/>
      <c r="D37" s="56">
        <f>1926.35*G37/J37</f>
        <v>10.51</v>
      </c>
      <c r="E37" s="57"/>
      <c r="F37" s="57"/>
      <c r="G37" s="15">
        <v>38.91</v>
      </c>
      <c r="H37" s="15">
        <v>1.07</v>
      </c>
      <c r="I37" s="41">
        <v>0</v>
      </c>
      <c r="J37" s="21">
        <v>7132.3</v>
      </c>
    </row>
    <row r="38" spans="1:10" s="21" customFormat="1" ht="25.5">
      <c r="A38" s="64" t="s">
        <v>126</v>
      </c>
      <c r="B38" s="75" t="s">
        <v>49</v>
      </c>
      <c r="C38" s="57"/>
      <c r="D38" s="56">
        <f>E38*G38</f>
        <v>0</v>
      </c>
      <c r="E38" s="57"/>
      <c r="F38" s="57"/>
      <c r="G38" s="15">
        <v>38.91</v>
      </c>
      <c r="H38" s="15">
        <v>1.07</v>
      </c>
      <c r="I38" s="41">
        <v>0</v>
      </c>
      <c r="J38" s="21">
        <v>7132.3</v>
      </c>
    </row>
    <row r="39" spans="1:10" s="21" customFormat="1" ht="15">
      <c r="A39" s="64" t="s">
        <v>141</v>
      </c>
      <c r="B39" s="65" t="s">
        <v>50</v>
      </c>
      <c r="C39" s="59"/>
      <c r="D39" s="109">
        <v>0</v>
      </c>
      <c r="E39" s="57"/>
      <c r="F39" s="57"/>
      <c r="G39" s="15">
        <v>38.91</v>
      </c>
      <c r="H39" s="15">
        <v>1.07</v>
      </c>
      <c r="I39" s="41">
        <v>0</v>
      </c>
      <c r="J39" s="21">
        <v>7132.3</v>
      </c>
    </row>
    <row r="40" spans="1:10" s="21" customFormat="1" ht="15">
      <c r="A40" s="63" t="s">
        <v>183</v>
      </c>
      <c r="B40" s="131" t="s">
        <v>14</v>
      </c>
      <c r="C40" s="51"/>
      <c r="D40" s="51">
        <f>685.2*G40/J40</f>
        <v>3.74</v>
      </c>
      <c r="E40" s="57"/>
      <c r="F40" s="57"/>
      <c r="G40" s="15">
        <v>38.91</v>
      </c>
      <c r="H40" s="15">
        <v>1.07</v>
      </c>
      <c r="I40" s="41">
        <v>0.03</v>
      </c>
      <c r="J40" s="21">
        <v>7132.3</v>
      </c>
    </row>
    <row r="41" spans="1:10" s="21" customFormat="1" ht="30">
      <c r="A41" s="71" t="s">
        <v>36</v>
      </c>
      <c r="B41" s="70"/>
      <c r="C41" s="3"/>
      <c r="D41" s="53">
        <v>0</v>
      </c>
      <c r="E41" s="53">
        <v>0</v>
      </c>
      <c r="F41" s="53">
        <v>0</v>
      </c>
      <c r="G41" s="15">
        <v>38.91</v>
      </c>
      <c r="H41" s="15">
        <v>1.07</v>
      </c>
      <c r="I41" s="41">
        <v>0.03</v>
      </c>
      <c r="J41" s="21">
        <v>7132.3</v>
      </c>
    </row>
    <row r="42" spans="1:10" s="21" customFormat="1" ht="15">
      <c r="A42" s="64" t="s">
        <v>129</v>
      </c>
      <c r="B42" s="70" t="s">
        <v>14</v>
      </c>
      <c r="C42" s="57"/>
      <c r="D42" s="56">
        <v>0</v>
      </c>
      <c r="E42" s="57"/>
      <c r="F42" s="57"/>
      <c r="G42" s="15">
        <v>38.91</v>
      </c>
      <c r="H42" s="15"/>
      <c r="I42" s="41"/>
      <c r="J42" s="21">
        <v>7132.3</v>
      </c>
    </row>
    <row r="43" spans="1:10" s="21" customFormat="1" ht="15">
      <c r="A43" s="77" t="s">
        <v>130</v>
      </c>
      <c r="B43" s="75" t="s">
        <v>50</v>
      </c>
      <c r="C43" s="57"/>
      <c r="D43" s="56">
        <v>0</v>
      </c>
      <c r="E43" s="57"/>
      <c r="F43" s="57"/>
      <c r="G43" s="15">
        <v>38.91</v>
      </c>
      <c r="H43" s="15">
        <v>1.07</v>
      </c>
      <c r="I43" s="41">
        <v>0</v>
      </c>
      <c r="J43" s="21">
        <v>7132.3</v>
      </c>
    </row>
    <row r="44" spans="1:10" s="21" customFormat="1" ht="15">
      <c r="A44" s="64" t="s">
        <v>131</v>
      </c>
      <c r="B44" s="75" t="s">
        <v>49</v>
      </c>
      <c r="C44" s="57"/>
      <c r="D44" s="76">
        <v>0</v>
      </c>
      <c r="E44" s="58"/>
      <c r="F44" s="58"/>
      <c r="G44" s="15">
        <v>38.91</v>
      </c>
      <c r="H44" s="15"/>
      <c r="I44" s="41"/>
      <c r="J44" s="21">
        <v>7132.3</v>
      </c>
    </row>
    <row r="45" spans="1:10" s="21" customFormat="1" ht="25.5">
      <c r="A45" s="64" t="s">
        <v>132</v>
      </c>
      <c r="B45" s="75" t="s">
        <v>50</v>
      </c>
      <c r="C45" s="57"/>
      <c r="D45" s="76">
        <v>0</v>
      </c>
      <c r="E45" s="58"/>
      <c r="F45" s="58"/>
      <c r="G45" s="15">
        <v>38.91</v>
      </c>
      <c r="H45" s="15"/>
      <c r="I45" s="41"/>
      <c r="J45" s="21">
        <v>7132.3</v>
      </c>
    </row>
    <row r="46" spans="1:9" s="21" customFormat="1" ht="18" customHeight="1">
      <c r="A46" s="24" t="s">
        <v>37</v>
      </c>
      <c r="B46" s="27"/>
      <c r="C46" s="3"/>
      <c r="D46" s="53">
        <f>D47</f>
        <v>5.49</v>
      </c>
      <c r="E46" s="53">
        <f>D46/G46</f>
        <v>0.14</v>
      </c>
      <c r="F46" s="53">
        <f>E46/12</f>
        <v>0.01</v>
      </c>
      <c r="G46" s="15">
        <v>38.91</v>
      </c>
      <c r="H46" s="15">
        <v>1.07</v>
      </c>
      <c r="I46" s="41">
        <v>0.15</v>
      </c>
    </row>
    <row r="47" spans="1:10" s="21" customFormat="1" ht="38.25">
      <c r="A47" s="64" t="s">
        <v>134</v>
      </c>
      <c r="B47" s="70" t="s">
        <v>14</v>
      </c>
      <c r="C47" s="3"/>
      <c r="D47" s="56">
        <f>1006.81*G47/J47</f>
        <v>5.49</v>
      </c>
      <c r="E47" s="57"/>
      <c r="F47" s="57"/>
      <c r="G47" s="15">
        <v>38.91</v>
      </c>
      <c r="H47" s="15">
        <v>1.07</v>
      </c>
      <c r="I47" s="41">
        <v>0.01</v>
      </c>
      <c r="J47" s="21">
        <v>7132.3</v>
      </c>
    </row>
    <row r="48" spans="1:9" s="21" customFormat="1" ht="15">
      <c r="A48" s="71" t="s">
        <v>38</v>
      </c>
      <c r="B48" s="70"/>
      <c r="C48" s="3"/>
      <c r="D48" s="53">
        <f>D49</f>
        <v>0</v>
      </c>
      <c r="E48" s="53">
        <f>D48/G48</f>
        <v>0</v>
      </c>
      <c r="F48" s="53">
        <f>E48/12</f>
        <v>0</v>
      </c>
      <c r="G48" s="15">
        <v>38.91</v>
      </c>
      <c r="H48" s="15">
        <v>1.07</v>
      </c>
      <c r="I48" s="41">
        <v>0.1</v>
      </c>
    </row>
    <row r="49" spans="1:10" s="21" customFormat="1" ht="15.75" thickBot="1">
      <c r="A49" s="64" t="s">
        <v>34</v>
      </c>
      <c r="B49" s="70" t="s">
        <v>14</v>
      </c>
      <c r="C49" s="3"/>
      <c r="D49" s="56">
        <v>0</v>
      </c>
      <c r="E49" s="57"/>
      <c r="F49" s="57"/>
      <c r="G49" s="15">
        <v>38.91</v>
      </c>
      <c r="H49" s="15">
        <v>1.07</v>
      </c>
      <c r="I49" s="41">
        <v>0.01</v>
      </c>
      <c r="J49" s="21">
        <v>7132.3</v>
      </c>
    </row>
    <row r="50" spans="1:9" s="15" customFormat="1" ht="19.5" thickBot="1">
      <c r="A50" s="28" t="s">
        <v>30</v>
      </c>
      <c r="B50" s="133"/>
      <c r="C50" s="134"/>
      <c r="D50" s="139">
        <f>D48+D46+D41+D36+D35+D34+D33+D32+D31+D30+D29+D28+D15</f>
        <v>3360.79</v>
      </c>
      <c r="E50" s="139">
        <f>E48+E46+E41+E36+E35+E34+E33+E32+E31+E30+E29+E28+E15</f>
        <v>86.38</v>
      </c>
      <c r="F50" s="141">
        <f>F48+F46+F41+F36+F35+F34+F33+F32+F31+F30+F29+F28+F15</f>
        <v>7.2</v>
      </c>
      <c r="G50" s="15">
        <v>38.91</v>
      </c>
      <c r="I50" s="41"/>
    </row>
    <row r="51" spans="1:9" s="29" customFormat="1" ht="20.25" thickBot="1">
      <c r="A51" s="82"/>
      <c r="B51" s="83"/>
      <c r="C51" s="83"/>
      <c r="D51" s="83"/>
      <c r="E51" s="49"/>
      <c r="F51" s="140"/>
      <c r="G51" s="15">
        <v>38.91</v>
      </c>
      <c r="I51" s="44"/>
    </row>
    <row r="52" spans="1:9" s="87" customFormat="1" ht="15.75" thickBot="1">
      <c r="A52" s="47" t="s">
        <v>138</v>
      </c>
      <c r="B52" s="85"/>
      <c r="C52" s="86"/>
      <c r="D52" s="103">
        <f>SUM(D53:D53)</f>
        <v>254.01</v>
      </c>
      <c r="E52" s="103">
        <f>SUM(E53:E53)</f>
        <v>6.53</v>
      </c>
      <c r="F52" s="103">
        <f>SUM(F53:F53)</f>
        <v>0.54</v>
      </c>
      <c r="G52" s="15">
        <v>38.91</v>
      </c>
      <c r="I52" s="88"/>
    </row>
    <row r="53" spans="1:10" s="97" customFormat="1" ht="15">
      <c r="A53" s="107" t="s">
        <v>155</v>
      </c>
      <c r="B53" s="108"/>
      <c r="C53" s="108"/>
      <c r="D53" s="111">
        <f>46560.35*G53/J53</f>
        <v>254.01</v>
      </c>
      <c r="E53" s="95">
        <f>D53/G53</f>
        <v>6.53</v>
      </c>
      <c r="F53" s="95">
        <f>E53/12</f>
        <v>0.54</v>
      </c>
      <c r="G53" s="15">
        <v>38.91</v>
      </c>
      <c r="I53" s="98"/>
      <c r="J53" s="97">
        <v>7132.3</v>
      </c>
    </row>
    <row r="54" spans="1:9" s="97" customFormat="1" ht="12.75">
      <c r="A54" s="99"/>
      <c r="I54" s="98"/>
    </row>
    <row r="55" spans="1:9" s="5" customFormat="1" ht="12.75">
      <c r="A55" s="30"/>
      <c r="I55" s="45"/>
    </row>
    <row r="56" spans="1:9" s="5" customFormat="1" ht="13.5" thickBot="1">
      <c r="A56" s="30"/>
      <c r="I56" s="45"/>
    </row>
    <row r="57" spans="1:9" s="37" customFormat="1" ht="15.75" thickBot="1">
      <c r="A57" s="35" t="s">
        <v>57</v>
      </c>
      <c r="B57" s="36"/>
      <c r="C57" s="36"/>
      <c r="D57" s="38">
        <f>D50+D52</f>
        <v>3614.8</v>
      </c>
      <c r="E57" s="38">
        <f>E50+E52</f>
        <v>92.91</v>
      </c>
      <c r="F57" s="38">
        <f>F50+F52</f>
        <v>7.74</v>
      </c>
      <c r="I57" s="46"/>
    </row>
    <row r="58" spans="1:9" s="5" customFormat="1" ht="12.75">
      <c r="A58" s="30"/>
      <c r="I58" s="45"/>
    </row>
    <row r="59" spans="1:9" s="5" customFormat="1" ht="12.75">
      <c r="A59" s="30"/>
      <c r="I59" s="45"/>
    </row>
    <row r="60" spans="1:9" s="5" customFormat="1" ht="12.75">
      <c r="A60" s="30"/>
      <c r="I60" s="45"/>
    </row>
    <row r="61" spans="1:9" s="5" customFormat="1" ht="12.75">
      <c r="A61" s="30"/>
      <c r="I61" s="45"/>
    </row>
    <row r="62" spans="1:9" s="5" customFormat="1" ht="12.75">
      <c r="A62" s="30"/>
      <c r="I62" s="45"/>
    </row>
    <row r="63" spans="1:9" s="5" customFormat="1" ht="12.75">
      <c r="A63" s="30"/>
      <c r="I63" s="45"/>
    </row>
    <row r="64" spans="1:9" s="5" customFormat="1" ht="12.75">
      <c r="A64" s="30"/>
      <c r="I64" s="45"/>
    </row>
    <row r="65" spans="1:9" s="5" customFormat="1" ht="12.75">
      <c r="A65" s="30"/>
      <c r="I65" s="45"/>
    </row>
    <row r="66" spans="1:9" s="5" customFormat="1" ht="12.75">
      <c r="A66" s="30"/>
      <c r="I66" s="45"/>
    </row>
    <row r="67" spans="1:9" s="29" customFormat="1" ht="19.5">
      <c r="A67" s="31"/>
      <c r="B67" s="32"/>
      <c r="C67" s="6"/>
      <c r="D67" s="6"/>
      <c r="E67" s="6"/>
      <c r="F67" s="6"/>
      <c r="I67" s="44"/>
    </row>
    <row r="68" spans="1:9" s="5" customFormat="1" ht="14.25">
      <c r="A68" s="159" t="s">
        <v>26</v>
      </c>
      <c r="B68" s="159"/>
      <c r="C68" s="159"/>
      <c r="D68" s="159"/>
      <c r="I68" s="45"/>
    </row>
    <row r="69" s="5" customFormat="1" ht="12.75">
      <c r="I69" s="45"/>
    </row>
    <row r="70" spans="1:9" s="5" customFormat="1" ht="12.75">
      <c r="A70" s="30" t="s">
        <v>27</v>
      </c>
      <c r="I70" s="45"/>
    </row>
    <row r="71" s="5" customFormat="1" ht="12.75">
      <c r="I71" s="45"/>
    </row>
    <row r="72" s="5" customFormat="1" ht="12.75">
      <c r="I72" s="45"/>
    </row>
    <row r="73" s="5" customFormat="1" ht="12.75">
      <c r="I73" s="45"/>
    </row>
    <row r="74" s="5" customFormat="1" ht="12.75">
      <c r="I74" s="45"/>
    </row>
    <row r="75" s="5" customFormat="1" ht="12.75">
      <c r="I75" s="45"/>
    </row>
    <row r="76" s="5" customFormat="1" ht="12.75">
      <c r="I76" s="45"/>
    </row>
    <row r="77" s="5" customFormat="1" ht="12.75">
      <c r="I77" s="45"/>
    </row>
    <row r="78" s="5" customFormat="1" ht="12.75">
      <c r="I78" s="45"/>
    </row>
    <row r="79" s="5" customFormat="1" ht="12.75">
      <c r="I79" s="45"/>
    </row>
    <row r="80" s="5" customFormat="1" ht="12.75">
      <c r="I80" s="45"/>
    </row>
    <row r="81" s="5" customFormat="1" ht="12.75">
      <c r="I81" s="45"/>
    </row>
    <row r="82" s="5" customFormat="1" ht="12.75">
      <c r="I82" s="45"/>
    </row>
    <row r="83" s="5" customFormat="1" ht="12.75">
      <c r="I83" s="45"/>
    </row>
    <row r="84" s="5" customFormat="1" ht="12.75">
      <c r="I84" s="45"/>
    </row>
    <row r="85" s="5" customFormat="1" ht="12.75">
      <c r="I85" s="45"/>
    </row>
    <row r="86" s="5" customFormat="1" ht="12.75">
      <c r="I86" s="45"/>
    </row>
    <row r="87" s="5" customFormat="1" ht="12.75">
      <c r="I87" s="45"/>
    </row>
    <row r="88" s="5" customFormat="1" ht="12.75">
      <c r="I88" s="45"/>
    </row>
  </sheetData>
  <sheetProtection/>
  <mergeCells count="13">
    <mergeCell ref="A8:H8"/>
    <mergeCell ref="A9:H9"/>
    <mergeCell ref="A10:H10"/>
    <mergeCell ref="A11:F11"/>
    <mergeCell ref="A14:F14"/>
    <mergeCell ref="A68:D68"/>
    <mergeCell ref="A1:F1"/>
    <mergeCell ref="B2:F2"/>
    <mergeCell ref="B3:F3"/>
    <mergeCell ref="B4:F4"/>
    <mergeCell ref="A5:F5"/>
    <mergeCell ref="A7:F7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88"/>
  <sheetViews>
    <sheetView zoomScale="90" zoomScaleNormal="90" zoomScalePageLayoutView="0" workbookViewId="0" topLeftCell="A45">
      <selection activeCell="A1" sqref="A1:H70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customWidth="1"/>
    <col min="4" max="4" width="14.875" style="7" customWidth="1"/>
    <col min="5" max="5" width="13.875" style="7" customWidth="1"/>
    <col min="6" max="6" width="20.875" style="7" customWidth="1"/>
    <col min="7" max="7" width="15.375" style="7" customWidth="1"/>
    <col min="8" max="8" width="15.375" style="7" hidden="1" customWidth="1"/>
    <col min="9" max="9" width="15.375" style="39" hidden="1" customWidth="1"/>
    <col min="10" max="12" width="15.375" style="7" customWidth="1"/>
    <col min="13" max="16384" width="9.125" style="7" customWidth="1"/>
  </cols>
  <sheetData>
    <row r="1" spans="1:6" ht="16.5" customHeight="1">
      <c r="A1" s="160" t="s">
        <v>179</v>
      </c>
      <c r="B1" s="161"/>
      <c r="C1" s="161"/>
      <c r="D1" s="161"/>
      <c r="E1" s="161"/>
      <c r="F1" s="161"/>
    </row>
    <row r="2" spans="1:6" ht="24.75" customHeight="1">
      <c r="A2" s="50" t="s">
        <v>78</v>
      </c>
      <c r="B2" s="162"/>
      <c r="C2" s="162"/>
      <c r="D2" s="162"/>
      <c r="E2" s="161"/>
      <c r="F2" s="161"/>
    </row>
    <row r="3" spans="2:6" ht="14.25" customHeight="1">
      <c r="B3" s="162" t="s">
        <v>0</v>
      </c>
      <c r="C3" s="162"/>
      <c r="D3" s="162"/>
      <c r="E3" s="161"/>
      <c r="F3" s="161"/>
    </row>
    <row r="4" spans="2:6" ht="14.25" customHeight="1">
      <c r="B4" s="162" t="s">
        <v>180</v>
      </c>
      <c r="C4" s="162"/>
      <c r="D4" s="162"/>
      <c r="E4" s="161"/>
      <c r="F4" s="161"/>
    </row>
    <row r="5" spans="1:6" s="48" customFormat="1" ht="39.75" customHeight="1">
      <c r="A5" s="163"/>
      <c r="B5" s="164"/>
      <c r="C5" s="164"/>
      <c r="D5" s="164"/>
      <c r="E5" s="164"/>
      <c r="F5" s="164"/>
    </row>
    <row r="6" spans="1:7" ht="35.25" customHeight="1">
      <c r="A6" s="167" t="s">
        <v>177</v>
      </c>
      <c r="B6" s="167"/>
      <c r="C6" s="167"/>
      <c r="D6" s="167"/>
      <c r="E6" s="167"/>
      <c r="F6" s="167"/>
      <c r="G6" s="1"/>
    </row>
    <row r="7" spans="1:9" s="9" customFormat="1" ht="22.5" customHeight="1">
      <c r="A7" s="168" t="s">
        <v>1</v>
      </c>
      <c r="B7" s="168"/>
      <c r="C7" s="168"/>
      <c r="D7" s="168"/>
      <c r="E7" s="169"/>
      <c r="F7" s="169"/>
      <c r="I7" s="40"/>
    </row>
    <row r="8" spans="1:8" s="10" customFormat="1" ht="18.75" customHeight="1">
      <c r="A8" s="168" t="s">
        <v>68</v>
      </c>
      <c r="B8" s="168"/>
      <c r="C8" s="168"/>
      <c r="D8" s="168"/>
      <c r="E8" s="169"/>
      <c r="F8" s="169"/>
      <c r="G8" s="169"/>
      <c r="H8" s="169"/>
    </row>
    <row r="9" spans="1:8" s="11" customFormat="1" ht="17.25" customHeight="1">
      <c r="A9" s="151" t="s">
        <v>28</v>
      </c>
      <c r="B9" s="151"/>
      <c r="C9" s="151"/>
      <c r="D9" s="151"/>
      <c r="E9" s="152"/>
      <c r="F9" s="152"/>
      <c r="G9" s="152"/>
      <c r="H9" s="152"/>
    </row>
    <row r="10" spans="1:8" s="11" customFormat="1" ht="17.25" customHeight="1">
      <c r="A10" s="170" t="s">
        <v>69</v>
      </c>
      <c r="B10" s="170"/>
      <c r="C10" s="170"/>
      <c r="D10" s="170"/>
      <c r="E10" s="170"/>
      <c r="F10" s="170"/>
      <c r="G10" s="170"/>
      <c r="H10" s="170"/>
    </row>
    <row r="11" spans="1:6" s="10" customFormat="1" ht="30" customHeight="1" thickBot="1">
      <c r="A11" s="153" t="s">
        <v>56</v>
      </c>
      <c r="B11" s="153"/>
      <c r="C11" s="153"/>
      <c r="D11" s="153"/>
      <c r="E11" s="154"/>
      <c r="F11" s="154"/>
    </row>
    <row r="12" spans="1:9" s="15" customFormat="1" ht="139.5" customHeight="1" thickBot="1">
      <c r="A12" s="12" t="s">
        <v>2</v>
      </c>
      <c r="B12" s="13" t="s">
        <v>3</v>
      </c>
      <c r="C12" s="14" t="s">
        <v>156</v>
      </c>
      <c r="D12" s="14" t="s">
        <v>31</v>
      </c>
      <c r="E12" s="14" t="s">
        <v>4</v>
      </c>
      <c r="F12" s="2" t="s">
        <v>5</v>
      </c>
      <c r="I12" s="41"/>
    </row>
    <row r="13" spans="1:9" s="21" customFormat="1" ht="12.75">
      <c r="A13" s="16">
        <v>1</v>
      </c>
      <c r="B13" s="17">
        <v>2</v>
      </c>
      <c r="C13" s="17">
        <v>3</v>
      </c>
      <c r="D13" s="18">
        <v>4</v>
      </c>
      <c r="E13" s="19">
        <v>5</v>
      </c>
      <c r="F13" s="20">
        <v>6</v>
      </c>
      <c r="I13" s="42"/>
    </row>
    <row r="14" spans="1:9" s="21" customFormat="1" ht="49.5" customHeight="1">
      <c r="A14" s="155" t="s">
        <v>6</v>
      </c>
      <c r="B14" s="156"/>
      <c r="C14" s="156"/>
      <c r="D14" s="156"/>
      <c r="E14" s="157"/>
      <c r="F14" s="158"/>
      <c r="I14" s="42"/>
    </row>
    <row r="15" spans="1:10" s="15" customFormat="1" ht="22.5" customHeight="1">
      <c r="A15" s="66" t="s">
        <v>73</v>
      </c>
      <c r="B15" s="72" t="s">
        <v>7</v>
      </c>
      <c r="C15" s="53" t="s">
        <v>176</v>
      </c>
      <c r="D15" s="52">
        <f>E15*G15</f>
        <v>20318.69</v>
      </c>
      <c r="E15" s="53">
        <f>F15*12</f>
        <v>38.88</v>
      </c>
      <c r="F15" s="53">
        <f>F25+F27</f>
        <v>3.24</v>
      </c>
      <c r="G15" s="15">
        <v>522.6</v>
      </c>
      <c r="H15" s="15">
        <v>1.07</v>
      </c>
      <c r="I15" s="41">
        <v>2.24</v>
      </c>
      <c r="J15" s="15">
        <v>7132.3</v>
      </c>
    </row>
    <row r="16" spans="1:9" s="15" customFormat="1" ht="25.5" customHeight="1">
      <c r="A16" s="137" t="s">
        <v>80</v>
      </c>
      <c r="B16" s="78" t="s">
        <v>58</v>
      </c>
      <c r="C16" s="53"/>
      <c r="D16" s="52"/>
      <c r="E16" s="53"/>
      <c r="F16" s="53"/>
      <c r="I16" s="41"/>
    </row>
    <row r="17" spans="1:9" s="15" customFormat="1" ht="15">
      <c r="A17" s="137" t="s">
        <v>59</v>
      </c>
      <c r="B17" s="78" t="s">
        <v>58</v>
      </c>
      <c r="C17" s="53"/>
      <c r="D17" s="52"/>
      <c r="E17" s="53"/>
      <c r="F17" s="53"/>
      <c r="I17" s="41"/>
    </row>
    <row r="18" spans="1:9" s="15" customFormat="1" ht="102">
      <c r="A18" s="137" t="s">
        <v>81</v>
      </c>
      <c r="B18" s="78" t="s">
        <v>19</v>
      </c>
      <c r="C18" s="53"/>
      <c r="D18" s="52"/>
      <c r="E18" s="53"/>
      <c r="F18" s="53"/>
      <c r="I18" s="41"/>
    </row>
    <row r="19" spans="1:9" s="15" customFormat="1" ht="15">
      <c r="A19" s="137" t="s">
        <v>82</v>
      </c>
      <c r="B19" s="78" t="s">
        <v>58</v>
      </c>
      <c r="C19" s="53"/>
      <c r="D19" s="52"/>
      <c r="E19" s="53"/>
      <c r="F19" s="53"/>
      <c r="I19" s="41"/>
    </row>
    <row r="20" spans="1:9" s="15" customFormat="1" ht="15">
      <c r="A20" s="137" t="s">
        <v>83</v>
      </c>
      <c r="B20" s="78" t="s">
        <v>58</v>
      </c>
      <c r="C20" s="53"/>
      <c r="D20" s="52"/>
      <c r="E20" s="53"/>
      <c r="F20" s="53"/>
      <c r="I20" s="41"/>
    </row>
    <row r="21" spans="1:9" s="15" customFormat="1" ht="25.5">
      <c r="A21" s="137" t="s">
        <v>84</v>
      </c>
      <c r="B21" s="78" t="s">
        <v>10</v>
      </c>
      <c r="C21" s="53"/>
      <c r="D21" s="52"/>
      <c r="E21" s="53"/>
      <c r="F21" s="53"/>
      <c r="I21" s="41"/>
    </row>
    <row r="22" spans="1:9" s="15" customFormat="1" ht="15">
      <c r="A22" s="137" t="s">
        <v>85</v>
      </c>
      <c r="B22" s="78" t="s">
        <v>12</v>
      </c>
      <c r="C22" s="53"/>
      <c r="D22" s="52"/>
      <c r="E22" s="53"/>
      <c r="F22" s="53"/>
      <c r="I22" s="41"/>
    </row>
    <row r="23" spans="1:9" s="15" customFormat="1" ht="15">
      <c r="A23" s="137" t="s">
        <v>86</v>
      </c>
      <c r="B23" s="78" t="s">
        <v>58</v>
      </c>
      <c r="C23" s="53"/>
      <c r="D23" s="52"/>
      <c r="E23" s="53"/>
      <c r="F23" s="53"/>
      <c r="I23" s="41"/>
    </row>
    <row r="24" spans="1:9" s="15" customFormat="1" ht="15">
      <c r="A24" s="137" t="s">
        <v>87</v>
      </c>
      <c r="B24" s="78" t="s">
        <v>14</v>
      </c>
      <c r="C24" s="53"/>
      <c r="D24" s="52"/>
      <c r="E24" s="53"/>
      <c r="F24" s="53"/>
      <c r="I24" s="41"/>
    </row>
    <row r="25" spans="1:9" s="15" customFormat="1" ht="20.25" customHeight="1">
      <c r="A25" s="66" t="s">
        <v>30</v>
      </c>
      <c r="B25" s="67"/>
      <c r="C25" s="53"/>
      <c r="D25" s="52"/>
      <c r="E25" s="53"/>
      <c r="F25" s="53">
        <v>3.24</v>
      </c>
      <c r="I25" s="41"/>
    </row>
    <row r="26" spans="1:9" s="15" customFormat="1" ht="20.25" customHeight="1">
      <c r="A26" s="68" t="s">
        <v>70</v>
      </c>
      <c r="B26" s="67" t="s">
        <v>58</v>
      </c>
      <c r="C26" s="53"/>
      <c r="D26" s="52"/>
      <c r="E26" s="53"/>
      <c r="F26" s="62">
        <v>0</v>
      </c>
      <c r="I26" s="41"/>
    </row>
    <row r="27" spans="1:9" s="15" customFormat="1" ht="20.25" customHeight="1">
      <c r="A27" s="66" t="s">
        <v>30</v>
      </c>
      <c r="B27" s="67"/>
      <c r="C27" s="53"/>
      <c r="D27" s="52"/>
      <c r="E27" s="53"/>
      <c r="F27" s="53">
        <f>F26</f>
        <v>0</v>
      </c>
      <c r="I27" s="41"/>
    </row>
    <row r="28" spans="1:10" s="25" customFormat="1" ht="20.25" customHeight="1">
      <c r="A28" s="66" t="s">
        <v>11</v>
      </c>
      <c r="B28" s="69" t="s">
        <v>12</v>
      </c>
      <c r="C28" s="53" t="s">
        <v>176</v>
      </c>
      <c r="D28" s="52">
        <f>E28*G28</f>
        <v>5205.1</v>
      </c>
      <c r="E28" s="53">
        <f>F28*12</f>
        <v>9.96</v>
      </c>
      <c r="F28" s="53">
        <v>0.83</v>
      </c>
      <c r="G28" s="15">
        <v>522.6</v>
      </c>
      <c r="H28" s="15">
        <v>1.07</v>
      </c>
      <c r="I28" s="41">
        <v>0.6</v>
      </c>
      <c r="J28" s="25">
        <v>7132.3</v>
      </c>
    </row>
    <row r="29" spans="1:10" s="15" customFormat="1" ht="18.75" customHeight="1">
      <c r="A29" s="71" t="s">
        <v>97</v>
      </c>
      <c r="B29" s="72" t="s">
        <v>13</v>
      </c>
      <c r="C29" s="53" t="s">
        <v>176</v>
      </c>
      <c r="D29" s="52">
        <f>E29*G29</f>
        <v>16932.24</v>
      </c>
      <c r="E29" s="53">
        <f>F29*12</f>
        <v>32.4</v>
      </c>
      <c r="F29" s="53">
        <v>2.7</v>
      </c>
      <c r="G29" s="15">
        <v>522.6</v>
      </c>
      <c r="H29" s="15">
        <v>1.07</v>
      </c>
      <c r="I29" s="41">
        <v>1.94</v>
      </c>
      <c r="J29" s="25">
        <v>7132.3</v>
      </c>
    </row>
    <row r="30" spans="1:10" s="21" customFormat="1" ht="30">
      <c r="A30" s="71" t="s">
        <v>115</v>
      </c>
      <c r="B30" s="72" t="s">
        <v>7</v>
      </c>
      <c r="C30" s="54" t="s">
        <v>162</v>
      </c>
      <c r="D30" s="52">
        <f>2246.78*G30/J30</f>
        <v>164.63</v>
      </c>
      <c r="E30" s="53">
        <f>D30/G30</f>
        <v>0.32</v>
      </c>
      <c r="F30" s="53">
        <f>E30/12</f>
        <v>0.03</v>
      </c>
      <c r="G30" s="15">
        <v>522.6</v>
      </c>
      <c r="H30" s="15">
        <v>1.07</v>
      </c>
      <c r="I30" s="41">
        <v>0.02</v>
      </c>
      <c r="J30" s="21">
        <v>7132.3</v>
      </c>
    </row>
    <row r="31" spans="1:10" s="21" customFormat="1" ht="45">
      <c r="A31" s="71" t="s">
        <v>161</v>
      </c>
      <c r="B31" s="72" t="s">
        <v>7</v>
      </c>
      <c r="C31" s="54" t="s">
        <v>162</v>
      </c>
      <c r="D31" s="52">
        <f>16975.47*G31/J31</f>
        <v>1243.83</v>
      </c>
      <c r="E31" s="53">
        <f>D31/G31</f>
        <v>2.38</v>
      </c>
      <c r="F31" s="53">
        <f>E31/12</f>
        <v>0.2</v>
      </c>
      <c r="G31" s="15">
        <v>522.6</v>
      </c>
      <c r="H31" s="15">
        <v>1.07</v>
      </c>
      <c r="I31" s="41">
        <v>0.02</v>
      </c>
      <c r="J31" s="21">
        <v>7132.3</v>
      </c>
    </row>
    <row r="32" spans="1:10" s="21" customFormat="1" ht="30">
      <c r="A32" s="71" t="s">
        <v>40</v>
      </c>
      <c r="B32" s="72" t="s">
        <v>50</v>
      </c>
      <c r="C32" s="54" t="s">
        <v>162</v>
      </c>
      <c r="D32" s="52">
        <f>4017.51*G32/J32</f>
        <v>294.37</v>
      </c>
      <c r="E32" s="53">
        <f>D32/G32</f>
        <v>0.56</v>
      </c>
      <c r="F32" s="53">
        <f>E32/12</f>
        <v>0.05</v>
      </c>
      <c r="G32" s="15">
        <v>522.6</v>
      </c>
      <c r="H32" s="15">
        <v>1.07</v>
      </c>
      <c r="I32" s="41">
        <v>0</v>
      </c>
      <c r="J32" s="21">
        <v>7132.3</v>
      </c>
    </row>
    <row r="33" spans="1:10" s="15" customFormat="1" ht="18.75" customHeight="1">
      <c r="A33" s="71" t="s">
        <v>22</v>
      </c>
      <c r="B33" s="72" t="s">
        <v>23</v>
      </c>
      <c r="C33" s="54"/>
      <c r="D33" s="52">
        <f>E33*G33</f>
        <v>438.98</v>
      </c>
      <c r="E33" s="53">
        <f>F33*12</f>
        <v>0.84</v>
      </c>
      <c r="F33" s="53">
        <v>0.07</v>
      </c>
      <c r="G33" s="15">
        <v>522.6</v>
      </c>
      <c r="H33" s="15">
        <v>1.07</v>
      </c>
      <c r="I33" s="41">
        <v>0.03</v>
      </c>
      <c r="J33" s="15">
        <v>7132.3</v>
      </c>
    </row>
    <row r="34" spans="1:10" s="15" customFormat="1" ht="17.25" customHeight="1">
      <c r="A34" s="71" t="s">
        <v>24</v>
      </c>
      <c r="B34" s="74" t="s">
        <v>25</v>
      </c>
      <c r="C34" s="55"/>
      <c r="D34" s="52">
        <f>3765.85*G34/J34</f>
        <v>275.93</v>
      </c>
      <c r="E34" s="53">
        <f>D34/G34</f>
        <v>0.53</v>
      </c>
      <c r="F34" s="53">
        <f>E34/12</f>
        <v>0.04</v>
      </c>
      <c r="G34" s="15">
        <v>522.6</v>
      </c>
      <c r="H34" s="15">
        <v>1.07</v>
      </c>
      <c r="I34" s="41">
        <v>0.02</v>
      </c>
      <c r="J34" s="15">
        <v>7132.3</v>
      </c>
    </row>
    <row r="35" spans="1:10" s="25" customFormat="1" ht="30">
      <c r="A35" s="71" t="s">
        <v>21</v>
      </c>
      <c r="B35" s="72"/>
      <c r="C35" s="54">
        <v>0</v>
      </c>
      <c r="D35" s="52">
        <v>0</v>
      </c>
      <c r="E35" s="53">
        <f>D35/G35</f>
        <v>0</v>
      </c>
      <c r="F35" s="53">
        <f>E35/12</f>
        <v>0</v>
      </c>
      <c r="G35" s="15">
        <v>522.6</v>
      </c>
      <c r="H35" s="15">
        <v>1.07</v>
      </c>
      <c r="I35" s="41">
        <v>0.03</v>
      </c>
      <c r="J35" s="25">
        <v>7132.3</v>
      </c>
    </row>
    <row r="36" spans="1:9" s="25" customFormat="1" ht="30">
      <c r="A36" s="71" t="s">
        <v>35</v>
      </c>
      <c r="B36" s="72"/>
      <c r="C36" s="23"/>
      <c r="D36" s="53">
        <f>D37+D38+D39+D40</f>
        <v>191.36</v>
      </c>
      <c r="E36" s="53">
        <f>D36/G36</f>
        <v>0.37</v>
      </c>
      <c r="F36" s="53">
        <f>E36/12</f>
        <v>0.03</v>
      </c>
      <c r="G36" s="15">
        <v>522.6</v>
      </c>
      <c r="H36" s="15">
        <v>1.07</v>
      </c>
      <c r="I36" s="41">
        <v>0.14</v>
      </c>
    </row>
    <row r="37" spans="1:10" s="21" customFormat="1" ht="25.5">
      <c r="A37" s="64" t="s">
        <v>47</v>
      </c>
      <c r="B37" s="70" t="s">
        <v>48</v>
      </c>
      <c r="C37" s="57"/>
      <c r="D37" s="56">
        <f>1926.35*G37/J37</f>
        <v>141.15</v>
      </c>
      <c r="E37" s="57"/>
      <c r="F37" s="57"/>
      <c r="G37" s="15">
        <v>522.6</v>
      </c>
      <c r="H37" s="15">
        <v>1.07</v>
      </c>
      <c r="I37" s="41">
        <v>0</v>
      </c>
      <c r="J37" s="21">
        <v>7132.3</v>
      </c>
    </row>
    <row r="38" spans="1:10" s="21" customFormat="1" ht="25.5">
      <c r="A38" s="64" t="s">
        <v>126</v>
      </c>
      <c r="B38" s="75" t="s">
        <v>49</v>
      </c>
      <c r="C38" s="57"/>
      <c r="D38" s="56">
        <f>E38*G38</f>
        <v>0</v>
      </c>
      <c r="E38" s="57"/>
      <c r="F38" s="57"/>
      <c r="G38" s="15">
        <v>522.6</v>
      </c>
      <c r="H38" s="15">
        <v>1.07</v>
      </c>
      <c r="I38" s="41">
        <v>0</v>
      </c>
      <c r="J38" s="21">
        <v>7132.3</v>
      </c>
    </row>
    <row r="39" spans="1:10" s="21" customFormat="1" ht="15">
      <c r="A39" s="64" t="s">
        <v>141</v>
      </c>
      <c r="B39" s="65" t="s">
        <v>50</v>
      </c>
      <c r="C39" s="59"/>
      <c r="D39" s="109">
        <v>0</v>
      </c>
      <c r="E39" s="57"/>
      <c r="F39" s="57"/>
      <c r="G39" s="15">
        <v>522.6</v>
      </c>
      <c r="H39" s="15">
        <v>1.07</v>
      </c>
      <c r="I39" s="41">
        <v>0</v>
      </c>
      <c r="J39" s="21">
        <v>7132.3</v>
      </c>
    </row>
    <row r="40" spans="1:10" s="21" customFormat="1" ht="15">
      <c r="A40" s="63" t="s">
        <v>183</v>
      </c>
      <c r="B40" s="131" t="s">
        <v>14</v>
      </c>
      <c r="C40" s="51"/>
      <c r="D40" s="51">
        <f>685.2*G40/J40</f>
        <v>50.21</v>
      </c>
      <c r="E40" s="57"/>
      <c r="F40" s="57"/>
      <c r="G40" s="15">
        <v>522.6</v>
      </c>
      <c r="H40" s="15">
        <v>1.07</v>
      </c>
      <c r="I40" s="41">
        <v>0.03</v>
      </c>
      <c r="J40" s="21">
        <v>7132.3</v>
      </c>
    </row>
    <row r="41" spans="1:10" s="21" customFormat="1" ht="30">
      <c r="A41" s="71" t="s">
        <v>36</v>
      </c>
      <c r="B41" s="70"/>
      <c r="C41" s="3"/>
      <c r="D41" s="53">
        <v>0</v>
      </c>
      <c r="E41" s="53">
        <v>0</v>
      </c>
      <c r="F41" s="53">
        <v>0</v>
      </c>
      <c r="G41" s="15">
        <v>522.6</v>
      </c>
      <c r="H41" s="15">
        <v>1.07</v>
      </c>
      <c r="I41" s="41">
        <v>0.03</v>
      </c>
      <c r="J41" s="21">
        <v>7132.3</v>
      </c>
    </row>
    <row r="42" spans="1:10" s="21" customFormat="1" ht="15">
      <c r="A42" s="64" t="s">
        <v>129</v>
      </c>
      <c r="B42" s="70" t="s">
        <v>14</v>
      </c>
      <c r="C42" s="57"/>
      <c r="D42" s="56">
        <v>0</v>
      </c>
      <c r="E42" s="57"/>
      <c r="F42" s="57"/>
      <c r="G42" s="15">
        <v>522.6</v>
      </c>
      <c r="H42" s="15"/>
      <c r="I42" s="41"/>
      <c r="J42" s="21">
        <v>7132.3</v>
      </c>
    </row>
    <row r="43" spans="1:10" s="21" customFormat="1" ht="15">
      <c r="A43" s="77" t="s">
        <v>130</v>
      </c>
      <c r="B43" s="75" t="s">
        <v>50</v>
      </c>
      <c r="C43" s="57"/>
      <c r="D43" s="56">
        <v>0</v>
      </c>
      <c r="E43" s="57"/>
      <c r="F43" s="57"/>
      <c r="G43" s="15">
        <v>522.6</v>
      </c>
      <c r="H43" s="15">
        <v>1.07</v>
      </c>
      <c r="I43" s="41">
        <v>0</v>
      </c>
      <c r="J43" s="21">
        <v>7132.3</v>
      </c>
    </row>
    <row r="44" spans="1:10" s="21" customFormat="1" ht="15">
      <c r="A44" s="64" t="s">
        <v>131</v>
      </c>
      <c r="B44" s="75" t="s">
        <v>49</v>
      </c>
      <c r="C44" s="57"/>
      <c r="D44" s="76">
        <v>0</v>
      </c>
      <c r="E44" s="58"/>
      <c r="F44" s="58"/>
      <c r="G44" s="15">
        <v>522.6</v>
      </c>
      <c r="H44" s="15"/>
      <c r="I44" s="41"/>
      <c r="J44" s="21">
        <v>7132.3</v>
      </c>
    </row>
    <row r="45" spans="1:10" s="21" customFormat="1" ht="25.5">
      <c r="A45" s="64" t="s">
        <v>132</v>
      </c>
      <c r="B45" s="75" t="s">
        <v>50</v>
      </c>
      <c r="C45" s="57"/>
      <c r="D45" s="76">
        <v>0</v>
      </c>
      <c r="E45" s="58"/>
      <c r="F45" s="58"/>
      <c r="G45" s="15">
        <v>522.6</v>
      </c>
      <c r="H45" s="15"/>
      <c r="I45" s="41"/>
      <c r="J45" s="21">
        <v>7132.3</v>
      </c>
    </row>
    <row r="46" spans="1:9" s="21" customFormat="1" ht="18" customHeight="1">
      <c r="A46" s="24" t="s">
        <v>37</v>
      </c>
      <c r="B46" s="27"/>
      <c r="C46" s="3"/>
      <c r="D46" s="53">
        <f>D47</f>
        <v>73.77</v>
      </c>
      <c r="E46" s="53">
        <f>D46/G46</f>
        <v>0.14</v>
      </c>
      <c r="F46" s="53">
        <f>E46/12</f>
        <v>0.01</v>
      </c>
      <c r="G46" s="15">
        <v>522.6</v>
      </c>
      <c r="H46" s="15">
        <v>1.07</v>
      </c>
      <c r="I46" s="41">
        <v>0.15</v>
      </c>
    </row>
    <row r="47" spans="1:10" s="21" customFormat="1" ht="38.25">
      <c r="A47" s="64" t="s">
        <v>134</v>
      </c>
      <c r="B47" s="70" t="s">
        <v>14</v>
      </c>
      <c r="C47" s="3"/>
      <c r="D47" s="56">
        <f>1006.81*G47/J47</f>
        <v>73.77</v>
      </c>
      <c r="E47" s="57"/>
      <c r="F47" s="57"/>
      <c r="G47" s="15">
        <v>522.6</v>
      </c>
      <c r="H47" s="15">
        <v>1.07</v>
      </c>
      <c r="I47" s="41">
        <v>0.01</v>
      </c>
      <c r="J47" s="21">
        <v>7132.3</v>
      </c>
    </row>
    <row r="48" spans="1:9" s="21" customFormat="1" ht="15">
      <c r="A48" s="71" t="s">
        <v>38</v>
      </c>
      <c r="B48" s="70"/>
      <c r="C48" s="3"/>
      <c r="D48" s="53">
        <f>D49</f>
        <v>0</v>
      </c>
      <c r="E48" s="53">
        <f>D48/G48</f>
        <v>0</v>
      </c>
      <c r="F48" s="53">
        <f>E48/12</f>
        <v>0</v>
      </c>
      <c r="G48" s="15">
        <v>522.6</v>
      </c>
      <c r="H48" s="15">
        <v>1.07</v>
      </c>
      <c r="I48" s="41">
        <v>0.1</v>
      </c>
    </row>
    <row r="49" spans="1:10" s="21" customFormat="1" ht="15.75" thickBot="1">
      <c r="A49" s="64" t="s">
        <v>34</v>
      </c>
      <c r="B49" s="70" t="s">
        <v>14</v>
      </c>
      <c r="C49" s="3"/>
      <c r="D49" s="56">
        <v>0</v>
      </c>
      <c r="E49" s="57"/>
      <c r="F49" s="57"/>
      <c r="G49" s="15">
        <v>522.6</v>
      </c>
      <c r="H49" s="15">
        <v>1.07</v>
      </c>
      <c r="I49" s="41">
        <v>0.01</v>
      </c>
      <c r="J49" s="21">
        <v>7132.3</v>
      </c>
    </row>
    <row r="50" spans="1:9" s="15" customFormat="1" ht="19.5" thickBot="1">
      <c r="A50" s="28" t="s">
        <v>30</v>
      </c>
      <c r="B50" s="133"/>
      <c r="C50" s="134"/>
      <c r="D50" s="139">
        <f>D48+D46+D41+D36+D35+D34+D33+D32+D31+D30+D29+D28+D15</f>
        <v>45138.9</v>
      </c>
      <c r="E50" s="139">
        <f>E48+E46+E41+E36+E35+E34+E33+E32+E31+E30+E29+E28+E15</f>
        <v>86.38</v>
      </c>
      <c r="F50" s="141">
        <f>F48+F46+F41+F36+F35+F34+F33+F32+F31+F30+F29+F28+F15</f>
        <v>7.2</v>
      </c>
      <c r="G50" s="15">
        <v>522.6</v>
      </c>
      <c r="I50" s="41"/>
    </row>
    <row r="51" spans="1:9" s="29" customFormat="1" ht="20.25" thickBot="1">
      <c r="A51" s="82"/>
      <c r="B51" s="83"/>
      <c r="C51" s="83"/>
      <c r="D51" s="83"/>
      <c r="E51" s="49"/>
      <c r="F51" s="140"/>
      <c r="G51" s="15">
        <v>522.6</v>
      </c>
      <c r="I51" s="44"/>
    </row>
    <row r="52" spans="1:9" s="87" customFormat="1" ht="15.75" thickBot="1">
      <c r="A52" s="47" t="s">
        <v>138</v>
      </c>
      <c r="B52" s="85"/>
      <c r="C52" s="86"/>
      <c r="D52" s="103">
        <f>SUM(D53:D53)</f>
        <v>3411.58</v>
      </c>
      <c r="E52" s="103">
        <f>SUM(E53:E53)</f>
        <v>6.53</v>
      </c>
      <c r="F52" s="103">
        <f>SUM(F53:F53)</f>
        <v>0.54</v>
      </c>
      <c r="G52" s="15">
        <v>522.6</v>
      </c>
      <c r="I52" s="88"/>
    </row>
    <row r="53" spans="1:10" s="97" customFormat="1" ht="15">
      <c r="A53" s="107" t="s">
        <v>155</v>
      </c>
      <c r="B53" s="108"/>
      <c r="C53" s="108"/>
      <c r="D53" s="111">
        <f>46560.35*G53/J53</f>
        <v>3411.58</v>
      </c>
      <c r="E53" s="95">
        <f>D53/G53</f>
        <v>6.53</v>
      </c>
      <c r="F53" s="95">
        <f>E53/12</f>
        <v>0.54</v>
      </c>
      <c r="G53" s="15">
        <v>522.6</v>
      </c>
      <c r="I53" s="98"/>
      <c r="J53" s="97">
        <v>7132.3</v>
      </c>
    </row>
    <row r="54" spans="1:9" s="97" customFormat="1" ht="12.75">
      <c r="A54" s="99"/>
      <c r="I54" s="98"/>
    </row>
    <row r="55" spans="1:9" s="5" customFormat="1" ht="12.75">
      <c r="A55" s="30"/>
      <c r="I55" s="45"/>
    </row>
    <row r="56" spans="1:9" s="5" customFormat="1" ht="13.5" thickBot="1">
      <c r="A56" s="30"/>
      <c r="I56" s="45"/>
    </row>
    <row r="57" spans="1:9" s="37" customFormat="1" ht="15.75" thickBot="1">
      <c r="A57" s="35" t="s">
        <v>57</v>
      </c>
      <c r="B57" s="36"/>
      <c r="C57" s="36"/>
      <c r="D57" s="38">
        <f>D50+D52</f>
        <v>48550.48</v>
      </c>
      <c r="E57" s="38">
        <f>E50+E52</f>
        <v>92.91</v>
      </c>
      <c r="F57" s="38">
        <f>F50+F52</f>
        <v>7.74</v>
      </c>
      <c r="I57" s="46"/>
    </row>
    <row r="58" spans="1:9" s="5" customFormat="1" ht="12.75">
      <c r="A58" s="30"/>
      <c r="I58" s="45"/>
    </row>
    <row r="59" spans="1:9" s="5" customFormat="1" ht="12.75">
      <c r="A59" s="30"/>
      <c r="I59" s="45"/>
    </row>
    <row r="60" spans="1:9" s="5" customFormat="1" ht="12.75">
      <c r="A60" s="30"/>
      <c r="I60" s="45"/>
    </row>
    <row r="61" spans="1:9" s="5" customFormat="1" ht="12.75">
      <c r="A61" s="30"/>
      <c r="I61" s="45"/>
    </row>
    <row r="62" spans="1:9" s="5" customFormat="1" ht="12.75">
      <c r="A62" s="30"/>
      <c r="I62" s="45"/>
    </row>
    <row r="63" spans="1:9" s="5" customFormat="1" ht="12.75">
      <c r="A63" s="30"/>
      <c r="I63" s="45"/>
    </row>
    <row r="64" spans="1:9" s="5" customFormat="1" ht="12.75">
      <c r="A64" s="30"/>
      <c r="I64" s="45"/>
    </row>
    <row r="65" spans="1:9" s="5" customFormat="1" ht="12.75">
      <c r="A65" s="30"/>
      <c r="I65" s="45"/>
    </row>
    <row r="66" spans="1:9" s="5" customFormat="1" ht="12.75">
      <c r="A66" s="30"/>
      <c r="I66" s="45"/>
    </row>
    <row r="67" spans="1:9" s="29" customFormat="1" ht="19.5">
      <c r="A67" s="31"/>
      <c r="B67" s="32"/>
      <c r="C67" s="6"/>
      <c r="D67" s="6"/>
      <c r="E67" s="6"/>
      <c r="F67" s="6"/>
      <c r="I67" s="44"/>
    </row>
    <row r="68" spans="1:9" s="5" customFormat="1" ht="14.25">
      <c r="A68" s="159" t="s">
        <v>26</v>
      </c>
      <c r="B68" s="159"/>
      <c r="C68" s="159"/>
      <c r="D68" s="159"/>
      <c r="I68" s="45"/>
    </row>
    <row r="69" s="5" customFormat="1" ht="12.75">
      <c r="I69" s="45"/>
    </row>
    <row r="70" spans="1:9" s="5" customFormat="1" ht="12.75">
      <c r="A70" s="30" t="s">
        <v>27</v>
      </c>
      <c r="I70" s="45"/>
    </row>
    <row r="71" s="5" customFormat="1" ht="12.75">
      <c r="I71" s="45"/>
    </row>
    <row r="72" s="5" customFormat="1" ht="12.75">
      <c r="I72" s="45"/>
    </row>
    <row r="73" s="5" customFormat="1" ht="12.75">
      <c r="I73" s="45"/>
    </row>
    <row r="74" s="5" customFormat="1" ht="12.75">
      <c r="I74" s="45"/>
    </row>
    <row r="75" s="5" customFormat="1" ht="12.75">
      <c r="I75" s="45"/>
    </row>
    <row r="76" s="5" customFormat="1" ht="12.75">
      <c r="I76" s="45"/>
    </row>
    <row r="77" s="5" customFormat="1" ht="12.75">
      <c r="I77" s="45"/>
    </row>
    <row r="78" s="5" customFormat="1" ht="12.75">
      <c r="I78" s="45"/>
    </row>
    <row r="79" s="5" customFormat="1" ht="12.75">
      <c r="I79" s="45"/>
    </row>
    <row r="80" s="5" customFormat="1" ht="12.75">
      <c r="I80" s="45"/>
    </row>
    <row r="81" s="5" customFormat="1" ht="12.75">
      <c r="I81" s="45"/>
    </row>
    <row r="82" s="5" customFormat="1" ht="12.75">
      <c r="I82" s="45"/>
    </row>
    <row r="83" s="5" customFormat="1" ht="12.75">
      <c r="I83" s="45"/>
    </row>
    <row r="84" s="5" customFormat="1" ht="12.75">
      <c r="I84" s="45"/>
    </row>
    <row r="85" s="5" customFormat="1" ht="12.75">
      <c r="I85" s="45"/>
    </row>
    <row r="86" s="5" customFormat="1" ht="12.75">
      <c r="I86" s="45"/>
    </row>
    <row r="87" s="5" customFormat="1" ht="12.75">
      <c r="I87" s="45"/>
    </row>
    <row r="88" s="5" customFormat="1" ht="12.75">
      <c r="I88" s="45"/>
    </row>
  </sheetData>
  <sheetProtection/>
  <mergeCells count="13">
    <mergeCell ref="A8:H8"/>
    <mergeCell ref="A9:H9"/>
    <mergeCell ref="A10:H10"/>
    <mergeCell ref="A11:F11"/>
    <mergeCell ref="A14:F14"/>
    <mergeCell ref="A68:D68"/>
    <mergeCell ref="A1:F1"/>
    <mergeCell ref="B2:F2"/>
    <mergeCell ref="B3:F3"/>
    <mergeCell ref="B4:F4"/>
    <mergeCell ref="A5:F5"/>
    <mergeCell ref="A7:F7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2016-05-16T06:33:04Z</cp:lastPrinted>
  <dcterms:created xsi:type="dcterms:W3CDTF">2010-04-02T14:46:04Z</dcterms:created>
  <dcterms:modified xsi:type="dcterms:W3CDTF">2016-05-16T06:41:39Z</dcterms:modified>
  <cp:category/>
  <cp:version/>
  <cp:contentType/>
  <cp:contentStatus/>
</cp:coreProperties>
</file>