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25" windowHeight="8580" activeTab="0"/>
  </bookViews>
  <sheets>
    <sheet name="Лист1" sheetId="1" r:id="rId1"/>
    <sheet name="Встроенные+Пристроенные" sheetId="2" r:id="rId2"/>
    <sheet name="Лист2" sheetId="3" r:id="rId3"/>
    <sheet name="Лист3" sheetId="4" r:id="rId4"/>
  </sheets>
  <externalReferences>
    <externalReference r:id="rId7"/>
  </externalReferences>
  <definedNames>
    <definedName name="_xlnm.Print_Area" localSheetId="0">'Лист1'!$EL$2:$EP$99</definedName>
  </definedNames>
  <calcPr fullCalcOnLoad="1"/>
</workbook>
</file>

<file path=xl/sharedStrings.xml><?xml version="1.0" encoding="utf-8"?>
<sst xmlns="http://schemas.openxmlformats.org/spreadsheetml/2006/main" count="1993" uniqueCount="708">
  <si>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</si>
  <si>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</si>
  <si>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</si>
  <si>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>Организация и проведение микробиологического и санитарно-химического контроля горячего водоснабжения</t>
  </si>
  <si>
    <t xml:space="preserve"> Аварийное обслуживание</t>
  </si>
  <si>
    <t xml:space="preserve"> Учет и расчет платежей</t>
  </si>
  <si>
    <t>Консервация, промывка, испытание системы центрального отопления</t>
  </si>
  <si>
    <t>Ремонт кровли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</si>
  <si>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</si>
  <si>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</si>
  <si>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</si>
  <si>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</si>
  <si>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</si>
  <si>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</si>
  <si>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</si>
  <si>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</si>
  <si>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</si>
  <si>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Уборка мусоропроводов</t>
  </si>
  <si>
    <t>5819,5 м2</t>
  </si>
  <si>
    <t>265 чел.</t>
  </si>
  <si>
    <t>268 чел.</t>
  </si>
  <si>
    <t>280 чел.</t>
  </si>
  <si>
    <t>276 чел.</t>
  </si>
  <si>
    <t>272 чел.</t>
  </si>
  <si>
    <t>октябрь</t>
  </si>
  <si>
    <t>х</t>
  </si>
  <si>
    <t>274 чел.</t>
  </si>
  <si>
    <t>ноябрь</t>
  </si>
  <si>
    <t>277 чел.</t>
  </si>
  <si>
    <t>декабрь</t>
  </si>
  <si>
    <t>1 лифт.кабинка</t>
  </si>
  <si>
    <t>1 дверь, 1 пружина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</si>
  <si>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</si>
  <si>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</si>
  <si>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Уборка земельного участка, входящего в состав общего имущества (1526 м2)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</si>
  <si>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</si>
  <si>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</si>
  <si>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</si>
  <si>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</si>
  <si>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</si>
  <si>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насосов (1 шт.)</t>
  </si>
  <si>
    <t>Обслуживание электроплит</t>
  </si>
  <si>
    <t>Обслуживание водоподогревателей (2 шт.)</t>
  </si>
  <si>
    <t>Обслуживание регуляторов тепла (2 шт.)</t>
  </si>
  <si>
    <t>Обслуживание и ремонт общедомовых приборов учета (7 шт.)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</si>
  <si>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</si>
  <si>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</si>
  <si>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</si>
  <si>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</si>
  <si>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</si>
  <si>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</si>
  <si>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</si>
  <si>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</si>
  <si>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</si>
  <si>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</si>
  <si>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</si>
  <si>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</si>
  <si>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</si>
  <si>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Затраты по уборке лестничных клеток</t>
  </si>
  <si>
    <t>Затраты по содержанию лифта</t>
  </si>
  <si>
    <t>Лицевой счет ул. Ленинского Комсомола , 5/4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</si>
  <si>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</si>
  <si>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</si>
  <si>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</si>
  <si>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</si>
  <si>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№ 1 от 02.02.09г.</t>
  </si>
  <si>
    <t>Проверка и восстановление работоспособности регуляторов БГВ</t>
  </si>
  <si>
    <t>Технический осмотр сиситем тепло , водоснабжения , водоотведения</t>
  </si>
  <si>
    <t>№ 9 от 04.02.09г.</t>
  </si>
  <si>
    <t>№ 4 от 02.02.09г.</t>
  </si>
  <si>
    <t>Установка внутр.выключателей , замена патрона настенного и лампочек</t>
  </si>
  <si>
    <t>№ 24 от 05.02.09г.</t>
  </si>
  <si>
    <t>Ремонт двери и петель для навесного замка ( 2 подъезд - мусоропровод )</t>
  </si>
  <si>
    <t>№ 7 от 13.02.09г.</t>
  </si>
  <si>
    <t>Замена дросселя 250 (1 шт.)  и лампочки  ЛОН 25В (1 шт.)</t>
  </si>
  <si>
    <t>Проверка эл.снабжения (при установке домофона)</t>
  </si>
  <si>
    <t>№38 от 10.02.09г.</t>
  </si>
  <si>
    <t>№53 от 12.02.09г.</t>
  </si>
  <si>
    <t>Замена лампочек в подъезде (1 подъезд) -2 шт.</t>
  </si>
  <si>
    <t>№53/1 от 12.02.09г.</t>
  </si>
  <si>
    <t>Ревизия эл.проводки (2 подъезд)</t>
  </si>
  <si>
    <t>Восстановление подъездного освещения</t>
  </si>
  <si>
    <t>№67 от 13.02.09г.</t>
  </si>
  <si>
    <t>№72 от 15.02.09г.</t>
  </si>
  <si>
    <t>Замена выключателей -2шт.при входе</t>
  </si>
  <si>
    <t>Гидравлическое испытание подогревателя ГВС</t>
  </si>
  <si>
    <t>№6 от 16.02.09г.</t>
  </si>
  <si>
    <t>Проверка бойлера на плотность</t>
  </si>
  <si>
    <t>№43 от 16.02.09г.</t>
  </si>
  <si>
    <t>№63 от 20.02.09г.</t>
  </si>
  <si>
    <t>Замена вентилей на чердаке-2шт.</t>
  </si>
  <si>
    <t>№141 от 26.02.09г.</t>
  </si>
  <si>
    <t>Установка светильников в тамбуре (2 подъезд) -2 шт.</t>
  </si>
  <si>
    <t xml:space="preserve">Замена ламп ЛОН 25В -9шт., патронов потолочных -2 шт.в подъезде </t>
  </si>
  <si>
    <t>№150 от 27.02.09г.</t>
  </si>
  <si>
    <t>апрель 2009 г.</t>
  </si>
  <si>
    <t>№4 от 01.04.09г.</t>
  </si>
  <si>
    <t>Замена ламп ЛОН 25В в подъезде -1 шт.</t>
  </si>
  <si>
    <t>№5 от 02.04.09г.</t>
  </si>
  <si>
    <t>март 2009 г.</t>
  </si>
  <si>
    <t>Ревизия этажного эл.щитка</t>
  </si>
  <si>
    <t>№ 188 от 24.03.09 г.</t>
  </si>
  <si>
    <t>Проверка подключения эл.счетчиков</t>
  </si>
  <si>
    <t>№ 205 от 25.03.09 г.</t>
  </si>
  <si>
    <t>Опломбирование эл.счетчика</t>
  </si>
  <si>
    <t>№ 214 от 26.03.09г.</t>
  </si>
  <si>
    <t>Установкаавтомата</t>
  </si>
  <si>
    <t>№ 219 от 27.03.09г.</t>
  </si>
  <si>
    <t>Ремонт электроплиты</t>
  </si>
  <si>
    <t>№ 245 от 30.03.09г.</t>
  </si>
  <si>
    <t>№ 264 от 31.03.09г.</t>
  </si>
  <si>
    <t>Замена лампочек в подъезде - ЛОН 25-3 шт.( 2 подъезд)</t>
  </si>
  <si>
    <t>Замена лампочек в подъезде - ЛОН 25-3 шт.( 1 подъезд)</t>
  </si>
  <si>
    <t>№ 265 от 31.03.09г.</t>
  </si>
  <si>
    <t>январь 2009 г.</t>
  </si>
  <si>
    <t>№ акта, дата</t>
  </si>
  <si>
    <t>восстановление освещения</t>
  </si>
  <si>
    <t>ремонт дверей</t>
  </si>
  <si>
    <t>май 2009 г.</t>
  </si>
  <si>
    <t>июнь 2009 г.</t>
  </si>
  <si>
    <t>управление мкд</t>
  </si>
  <si>
    <t>обслуживание приборов учета</t>
  </si>
  <si>
    <t>июль 2009г.</t>
  </si>
  <si>
    <t xml:space="preserve">Проверка работы пускателя магнитного </t>
  </si>
  <si>
    <t>№26 от 02.07.09</t>
  </si>
  <si>
    <t xml:space="preserve">ревизия эл.щитка </t>
  </si>
  <si>
    <t>№ 61 от08.07.09</t>
  </si>
  <si>
    <t>ревизия повысительного насоса</t>
  </si>
  <si>
    <t>№ 103 от 09.07.09.</t>
  </si>
  <si>
    <t>Ревизия входного вентиля</t>
  </si>
  <si>
    <t>№ 132 от 13.07.09</t>
  </si>
  <si>
    <t>замена входных вентилей - 4 шт.</t>
  </si>
  <si>
    <t>№ 165 от 15.07.09.</t>
  </si>
  <si>
    <t>замена входного вентиля</t>
  </si>
  <si>
    <t>№ 204 от 21.07.09.</t>
  </si>
  <si>
    <t>восстановление эл.питания насосов</t>
  </si>
  <si>
    <t>№ 143 от 22.07.09</t>
  </si>
  <si>
    <t xml:space="preserve">№ 233 от 27.07.09. </t>
  </si>
  <si>
    <t>№ 183 от 28.07.09.</t>
  </si>
  <si>
    <t>подключение и отключение компрессора</t>
  </si>
  <si>
    <t>промывка системы отопления</t>
  </si>
  <si>
    <t>ремонт подъездного выключателя</t>
  </si>
  <si>
    <t>№ 204 от 30.07.09.</t>
  </si>
  <si>
    <t>август 2009г.</t>
  </si>
  <si>
    <t>отключение системы теплоснабжения на ВВП</t>
  </si>
  <si>
    <t>№ 175 от 25.08.09.</t>
  </si>
  <si>
    <t>замена лампочек</t>
  </si>
  <si>
    <t>№ 185 от 26.08.09.</t>
  </si>
  <si>
    <t>№ 194 от 27.08.09.</t>
  </si>
  <si>
    <t>ревизия эл.щитка</t>
  </si>
  <si>
    <t>№ 229 от 31.08.09.</t>
  </si>
  <si>
    <t>сентябрь 2009 г.</t>
  </si>
  <si>
    <t>проведение испытаний на плотность, прочность системы теплоснабжения</t>
  </si>
  <si>
    <t>№ 23 от 08.09.09.</t>
  </si>
  <si>
    <t>ревизия вентиля на батарее</t>
  </si>
  <si>
    <t>№ 86 от 21.09.09.</t>
  </si>
  <si>
    <t>№ 158 от 23.09.09.</t>
  </si>
  <si>
    <t>№ 163 от 24.09.09.</t>
  </si>
  <si>
    <t>дератизация в строениях</t>
  </si>
  <si>
    <t>№ 217 от 31.07.09.</t>
  </si>
  <si>
    <t>дезинсекция в строениях</t>
  </si>
  <si>
    <t>№ 338 от 31.07.09.</t>
  </si>
  <si>
    <t>№ 521 от 30.09.09.</t>
  </si>
  <si>
    <t>№ 264 от 30.09.09.</t>
  </si>
  <si>
    <t>№ 239 от 31.08.09.</t>
  </si>
  <si>
    <t>№ 452 от 31.08.09.</t>
  </si>
  <si>
    <t>дополнительные работы: по вывозу покош. травы, мусора на субботниках, стрижки кустарников, затраты на проведение голосования</t>
  </si>
  <si>
    <t>октябрь 2009 г.</t>
  </si>
  <si>
    <t>№ 279 от 31.10.09.</t>
  </si>
  <si>
    <t>№ 572 от 31.10.09.</t>
  </si>
  <si>
    <t>установка насоса типа КМ 50*32*15</t>
  </si>
  <si>
    <t>№ 889 от 01.10.09г.</t>
  </si>
  <si>
    <t>подключение и отключение насоса для откачки воды из подвала</t>
  </si>
  <si>
    <t>№ 890 от 01.10.09г.</t>
  </si>
  <si>
    <t>устранение течи батареи под контргайкой</t>
  </si>
  <si>
    <t>№ 895 от 02.10.09г.</t>
  </si>
  <si>
    <t>№ 899 от 05.10.09г.</t>
  </si>
  <si>
    <t>замена лампочки в подъезде 25Вт в подъезде</t>
  </si>
  <si>
    <t>№ 901 от 05.10.09г.</t>
  </si>
  <si>
    <t>ревизия эл.щитка,замена автомата АЕ25А</t>
  </si>
  <si>
    <t>№ 915 от 09.10.09г.</t>
  </si>
  <si>
    <t>замена автомата АЕ 25 А</t>
  </si>
  <si>
    <t>935 от 16.10.09г.</t>
  </si>
  <si>
    <t>замена входных вентилей ф 15</t>
  </si>
  <si>
    <t>950 от 22.10.09г.</t>
  </si>
  <si>
    <t>устранение течи батареи под контргайкой с газосваркой</t>
  </si>
  <si>
    <t>954 от 23.10.09г.</t>
  </si>
  <si>
    <t>замена входных вентилей ф 15 со сварочным аппаратом</t>
  </si>
  <si>
    <t>959 от 26.10.09г.</t>
  </si>
  <si>
    <t>963 от 27.10.09г.</t>
  </si>
  <si>
    <t>ремонт подводки к батареи со сварочным аппаратом</t>
  </si>
  <si>
    <t>974 от 29.10.09г.</t>
  </si>
  <si>
    <t>ноябрь2009г.</t>
  </si>
  <si>
    <t>декабрь 2009г.</t>
  </si>
  <si>
    <t>1103 от 31.12.09г.</t>
  </si>
  <si>
    <t>1102 от 31.12.09г.</t>
  </si>
  <si>
    <t>замена лампочек в подъезде - 14шт.</t>
  </si>
  <si>
    <t>1087 от 04.12.09г.</t>
  </si>
  <si>
    <t>ремонт рамы подъездной</t>
  </si>
  <si>
    <t>замена вх.вентилей д.15 - 2шт.</t>
  </si>
  <si>
    <t>1089 от 11.12.09г.</t>
  </si>
  <si>
    <t>замена лампочек в подъезде - 6 шт.</t>
  </si>
  <si>
    <t>1090 от 11.12.09г.</t>
  </si>
  <si>
    <t>замена автомата АЕ16А - 1шт.</t>
  </si>
  <si>
    <t>замена лампочек 40Втв подъезде - 2шт.</t>
  </si>
  <si>
    <t>1093 от 18.12.09г.</t>
  </si>
  <si>
    <t>замена лампочек 40Вт в подъезде - 2шт.</t>
  </si>
  <si>
    <t>ремонт оконных фрамуг</t>
  </si>
  <si>
    <t>1094 от 18.12.09г.</t>
  </si>
  <si>
    <t>1101 от 31.12.09г.</t>
  </si>
  <si>
    <t>1078.96</t>
  </si>
  <si>
    <t>замена вх.вентилей д.15мм - 2шт.</t>
  </si>
  <si>
    <t>996 от 05.11.09г.</t>
  </si>
  <si>
    <t>ремонт канал.системы</t>
  </si>
  <si>
    <t>1007 от 09.141.09г.</t>
  </si>
  <si>
    <t>1051 от 20.11.09г.</t>
  </si>
  <si>
    <t>откачка воды из подвала</t>
  </si>
  <si>
    <t>1068 от 26.11.09г.</t>
  </si>
  <si>
    <t>325 от 31.12.09г.</t>
  </si>
  <si>
    <t>№ 817 от 31.12.09.</t>
  </si>
  <si>
    <t>анализ горячей воды</t>
  </si>
  <si>
    <t>315 от 30.11.09г.</t>
  </si>
  <si>
    <t>601 от 30.11.09г.</t>
  </si>
  <si>
    <t>январь 2010г.</t>
  </si>
  <si>
    <t>февраль 2010г.</t>
  </si>
  <si>
    <t>март 2010г.</t>
  </si>
  <si>
    <t xml:space="preserve">замена лампочек 40 Вт </t>
  </si>
  <si>
    <t>1 от 11.01.10</t>
  </si>
  <si>
    <t>21 от 31.01.10г.</t>
  </si>
  <si>
    <t>35 от 31.01.10</t>
  </si>
  <si>
    <t>7 от 22.01.10</t>
  </si>
  <si>
    <t>восстановление подвального освещения</t>
  </si>
  <si>
    <t>14 от 05.02.10</t>
  </si>
  <si>
    <t>подключение сварочного аппарата</t>
  </si>
  <si>
    <t>19 от 12.02.10г.</t>
  </si>
  <si>
    <t>определение в работе</t>
  </si>
  <si>
    <t>восстановление освещения в подвале</t>
  </si>
  <si>
    <t>установка розетки</t>
  </si>
  <si>
    <t>23 от 19.02.10</t>
  </si>
  <si>
    <t>25 от 26.02.10</t>
  </si>
  <si>
    <t>замена лампочек 100 Вт</t>
  </si>
  <si>
    <t>смена вентиля ф 15 мм с аппаратом для газовой сварки ирезки</t>
  </si>
  <si>
    <t>9 от 22.01.10</t>
  </si>
  <si>
    <t>смена вентиля ф 20 мм</t>
  </si>
  <si>
    <t>15 от 05.02.10</t>
  </si>
  <si>
    <t>ревизия вентиля ф 15,20,25</t>
  </si>
  <si>
    <t>26 от 27.02.10</t>
  </si>
  <si>
    <t>ремонт запорной арматуры инженерных систем ГВС и ХВС</t>
  </si>
  <si>
    <t>25 от 27.02.10</t>
  </si>
  <si>
    <t>замена лампочек 100 вт в подъезде</t>
  </si>
  <si>
    <t>прочистка канализационной/вентиляционной/ вытяжки</t>
  </si>
  <si>
    <t>21 от 12.02.10</t>
  </si>
  <si>
    <t>устранение свища на плоской батареи</t>
  </si>
  <si>
    <t>20 от 12.02.10</t>
  </si>
  <si>
    <t>удаление воздушных пробок</t>
  </si>
  <si>
    <t>замена стекла</t>
  </si>
  <si>
    <t>42 от 12.03.10</t>
  </si>
  <si>
    <t>смена вентиля ф 15 мм с аппаратом для газовой сварки и резки</t>
  </si>
  <si>
    <t>47 от 26.03.10</t>
  </si>
  <si>
    <t>смена сгонов</t>
  </si>
  <si>
    <t>50 от 31.03.10</t>
  </si>
  <si>
    <t>смена вентиля ф 15 мм</t>
  </si>
  <si>
    <t>ремонт кровли шахт лифта</t>
  </si>
  <si>
    <t>51 от 31.03.10</t>
  </si>
  <si>
    <t>восстановление изоляции</t>
  </si>
  <si>
    <t>32 от 5.03.10</t>
  </si>
  <si>
    <t>устранение течи циркуляционного насоса</t>
  </si>
  <si>
    <t>поверка приборов учета</t>
  </si>
  <si>
    <t>66 от 01.03.10</t>
  </si>
  <si>
    <t>установка циркуляционного насоса</t>
  </si>
  <si>
    <t>60 от 09.04.10</t>
  </si>
  <si>
    <t>установка патрона и выключателя в подъезде</t>
  </si>
  <si>
    <t>62 от 16.04.10</t>
  </si>
  <si>
    <t>замена лампочек 40 вт в подъезде</t>
  </si>
  <si>
    <t>отключение отопления</t>
  </si>
  <si>
    <t>63 от 16.04.10</t>
  </si>
  <si>
    <t>59 от 09.04.10</t>
  </si>
  <si>
    <t>проверка работы насоса</t>
  </si>
  <si>
    <t>замена патрона подвесного и лампочки</t>
  </si>
  <si>
    <t>№ 246 от 28.07.09.</t>
  </si>
  <si>
    <t>ревизия задвижек ф 80,100</t>
  </si>
  <si>
    <t>467 от 15.06.09</t>
  </si>
  <si>
    <t>апрель 2010г.</t>
  </si>
  <si>
    <t>типография</t>
  </si>
  <si>
    <t>нежилое</t>
  </si>
  <si>
    <t>май 2010г</t>
  </si>
  <si>
    <t>83 от 31.05.10</t>
  </si>
  <si>
    <t>замена патрона подвесного</t>
  </si>
  <si>
    <t>82 от 31.05.10</t>
  </si>
  <si>
    <t>ремонт ВРУ</t>
  </si>
  <si>
    <t>76 от 14.05.10</t>
  </si>
  <si>
    <t>гидравлическое испытание вх.запорной арматуры</t>
  </si>
  <si>
    <t>77 от 14.05.10</t>
  </si>
  <si>
    <t>79 от 21.05.10</t>
  </si>
  <si>
    <t>ремонт повысительного насоса</t>
  </si>
  <si>
    <t>80 от 21.05.10</t>
  </si>
  <si>
    <t>74 от 07.05.10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</si>
  <si>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</si>
  <si>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</si>
  <si>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</si>
  <si>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</si>
  <si>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</si>
  <si>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</si>
  <si>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</si>
  <si>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</si>
  <si>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</si>
  <si>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Управление МКД</t>
  </si>
  <si>
    <t>обслуживание регуляторов тепла</t>
  </si>
  <si>
    <t>обслуживание водоподогревателей</t>
  </si>
  <si>
    <t>уборка мусорокамер</t>
  </si>
  <si>
    <t>июнь 2010 г.</t>
  </si>
  <si>
    <t>88 от 04.06.10</t>
  </si>
  <si>
    <t>заполнение системы отопления технической водой</t>
  </si>
  <si>
    <t>опрессовка системы центрального отопления</t>
  </si>
  <si>
    <t>ревизия и регулировка элеваторного узла</t>
  </si>
  <si>
    <t>87 от 04.06.10</t>
  </si>
  <si>
    <t>установка насоса</t>
  </si>
  <si>
    <t>91 от 11.06.10</t>
  </si>
  <si>
    <t>текущий ремонт</t>
  </si>
  <si>
    <t>94 от 18.06.10</t>
  </si>
  <si>
    <t>ревизия задвижек ф 50 мм</t>
  </si>
  <si>
    <t>98 от 25.06.10</t>
  </si>
  <si>
    <t>ревизия задвижек ф 80,100 мм</t>
  </si>
  <si>
    <t>100 от 30.06.10</t>
  </si>
  <si>
    <t>смена задвижек</t>
  </si>
  <si>
    <t>101 от 30.06.10</t>
  </si>
  <si>
    <t>ремонт входа в подвал</t>
  </si>
  <si>
    <t>102 от 30.06.10</t>
  </si>
  <si>
    <t>ремонт отмостки</t>
  </si>
  <si>
    <t>июль 2010г.</t>
  </si>
  <si>
    <t>отключение и подключение эл.энергии после промочки</t>
  </si>
  <si>
    <t>114 от 23.07.10</t>
  </si>
  <si>
    <t>август 2010 г.</t>
  </si>
  <si>
    <t>промывка системы центрального отопления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</si>
  <si>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</si>
  <si>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</si>
  <si>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</si>
  <si>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</si>
  <si>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149 от 03.09.10</t>
  </si>
  <si>
    <t>запуск системы отопления</t>
  </si>
  <si>
    <t>164 от 30.09.10</t>
  </si>
  <si>
    <t>октябрь 2010г.</t>
  </si>
  <si>
    <t>171 от 08.10.10</t>
  </si>
  <si>
    <t>смена вентиля с аппаратом для газовой сварки и резки</t>
  </si>
  <si>
    <t>174 от 15.10.10</t>
  </si>
  <si>
    <t>обследование ВВП на предмет закипания латунных трубок</t>
  </si>
  <si>
    <t>181 от 29.10.10</t>
  </si>
  <si>
    <t>Аварийное обслуживание</t>
  </si>
  <si>
    <t>Расчетно-кассовое обслуживание</t>
  </si>
  <si>
    <t>ноябрь 2010г.</t>
  </si>
  <si>
    <t>195 от 26.11.10</t>
  </si>
  <si>
    <t>ремонт выключателя</t>
  </si>
  <si>
    <t>осмотр и ревизия ВРУ</t>
  </si>
  <si>
    <t>189 от 13.11.10</t>
  </si>
  <si>
    <t>185 от 03.11.10</t>
  </si>
  <si>
    <t>ремонт батареи</t>
  </si>
  <si>
    <t>190 от 13.11.10</t>
  </si>
  <si>
    <t>декабрь 2010г.</t>
  </si>
  <si>
    <t>устранение свища на плоской ьатареи</t>
  </si>
  <si>
    <t>210 от 10.12.10</t>
  </si>
  <si>
    <t>замена элемента на эл.плите</t>
  </si>
  <si>
    <t>209 от 10.12.10</t>
  </si>
  <si>
    <t>замена патрона настенного и лампочки</t>
  </si>
  <si>
    <t>смена вентиля ф 20 мм с аппаратом для газовой сварки и резки</t>
  </si>
  <si>
    <t>224 от 31.12.10</t>
  </si>
  <si>
    <t>регулятор температуры РТДО 40</t>
  </si>
  <si>
    <t>2922 от 27.10.12</t>
  </si>
  <si>
    <t>январь 2011г.</t>
  </si>
  <si>
    <t>устранение неисправности электропроводки</t>
  </si>
  <si>
    <t>16 от 28.01.11</t>
  </si>
  <si>
    <t>ревизия щэ</t>
  </si>
  <si>
    <t>ревизия шр</t>
  </si>
  <si>
    <t>ревизия щэ и шр</t>
  </si>
  <si>
    <t>ремонт ВВП</t>
  </si>
  <si>
    <t>12 от 21.01.11</t>
  </si>
  <si>
    <t>февраль 2011 г.</t>
  </si>
  <si>
    <t>устранение течи</t>
  </si>
  <si>
    <t>33 от 11.02.11</t>
  </si>
  <si>
    <t>40 от 26.02.11</t>
  </si>
  <si>
    <t>март 2011г.</t>
  </si>
  <si>
    <t>ревизия эл.щитка , замена автомата АЕ 16 А</t>
  </si>
  <si>
    <t>48 от 05.03.11</t>
  </si>
  <si>
    <t>замена ламп уличного освещения 250 Вт</t>
  </si>
  <si>
    <t>замена патрона настенного</t>
  </si>
  <si>
    <t>60 от 18.03.11</t>
  </si>
  <si>
    <t>55 от 11.03.11</t>
  </si>
  <si>
    <t>смена счетчика воды</t>
  </si>
  <si>
    <t>61 от 18.03.11</t>
  </si>
  <si>
    <t>65 от 25.03.11</t>
  </si>
  <si>
    <t>68 от 31.03.11</t>
  </si>
  <si>
    <t>устранение свища на батареи</t>
  </si>
  <si>
    <t>прочистка канализационной вытяжки</t>
  </si>
  <si>
    <t>62 от 18.03.11</t>
  </si>
  <si>
    <t>апрель 2011г.</t>
  </si>
  <si>
    <t>отключение системы теплоснабжения</t>
  </si>
  <si>
    <t>83 от 29.04.11</t>
  </si>
  <si>
    <t>установка лотков на ливневке</t>
  </si>
  <si>
    <t>75 от 08.04.11</t>
  </si>
  <si>
    <t xml:space="preserve">нежилые </t>
  </si>
  <si>
    <t>Обороты с мая 2010г. по апрель 2011г.</t>
  </si>
  <si>
    <t>Остаток на 01.05.2011г.</t>
  </si>
  <si>
    <t>Генеральный директор :                                 А.В.Митрофанов</t>
  </si>
  <si>
    <t>Главный экономист :                                      Т.С.Цалко</t>
  </si>
  <si>
    <t>май 2011г.</t>
  </si>
  <si>
    <t>ремонт ливневой трубы</t>
  </si>
  <si>
    <t>101 от 27.05.11</t>
  </si>
  <si>
    <t>изготовление и установка коробки на мусорокамере</t>
  </si>
  <si>
    <t>98 от 20.05.11</t>
  </si>
  <si>
    <t>изготовление и установка трапа</t>
  </si>
  <si>
    <t>104 от 31.05.11</t>
  </si>
  <si>
    <t>гидравлические испытания вх.запорной арматуры</t>
  </si>
  <si>
    <t>94 от 13.05.11</t>
  </si>
  <si>
    <t>испытание тепловых сетей на максимальную температуру</t>
  </si>
  <si>
    <t>91 от 06.05.11</t>
  </si>
  <si>
    <t>96 от 20.05.11</t>
  </si>
  <si>
    <t>ревизия ВРУ</t>
  </si>
  <si>
    <t>замена лампы уличного освещения</t>
  </si>
  <si>
    <t>99 от 27.05.11</t>
  </si>
  <si>
    <t>июнь 2011г.</t>
  </si>
  <si>
    <t>115 от 17.06.11</t>
  </si>
  <si>
    <t>ревизия задвижек отопления ф 50 мм</t>
  </si>
  <si>
    <t>116 от 17.06.11</t>
  </si>
  <si>
    <t>ревизия задвижек отопления ф 80,100 мм</t>
  </si>
  <si>
    <t>ревизия задвижек хвс ф 50 мм</t>
  </si>
  <si>
    <t>ревизия задвижек гвс ф 80,100 мм</t>
  </si>
  <si>
    <t>ревизия задвижек гвс ф 50 мм</t>
  </si>
  <si>
    <t>ревизия элеваторного узла сопло</t>
  </si>
  <si>
    <t>промывка фильтров в тепловом пункте</t>
  </si>
  <si>
    <t>врезка манометра на узел хвс</t>
  </si>
  <si>
    <t>122 от 30.06.11</t>
  </si>
  <si>
    <t>установка КИП</t>
  </si>
  <si>
    <t>июль 2011г.</t>
  </si>
  <si>
    <t>135 от 29.07.11</t>
  </si>
  <si>
    <t>127 от 08.07.11</t>
  </si>
  <si>
    <t>ремонт секций водоподогревателя</t>
  </si>
  <si>
    <t>смена КИП</t>
  </si>
  <si>
    <t>136 от 29.07.11</t>
  </si>
  <si>
    <t>проверка работы регулятора температуры на бойлере</t>
  </si>
  <si>
    <t>опрессовка бойлера</t>
  </si>
  <si>
    <t>август 2011г.</t>
  </si>
  <si>
    <t>144 от 12.08.11</t>
  </si>
  <si>
    <t>ревизия эл.щитка, замена автомата АЕ 16А</t>
  </si>
  <si>
    <t>ревизия эл.щитка, замена автомата АЕ 25А</t>
  </si>
  <si>
    <t>ремонт канализационного стояка</t>
  </si>
  <si>
    <t>142 от 05.08.11</t>
  </si>
  <si>
    <t>смена чугунных задвижек на стальные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</si>
  <si>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</si>
  <si>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</si>
  <si>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</si>
  <si>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</si>
  <si>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172 от 16.09.11</t>
  </si>
  <si>
    <t>замена ламп уличного освещения 125 вт</t>
  </si>
  <si>
    <t>163 от 02.09.11</t>
  </si>
  <si>
    <t>178 от 30.09.11</t>
  </si>
  <si>
    <t>осмотр эл.проводки</t>
  </si>
  <si>
    <t>177 от 30.09.11</t>
  </si>
  <si>
    <t>октябрь 2011г.</t>
  </si>
  <si>
    <t>196 от 28.10.11</t>
  </si>
  <si>
    <t>192 от 21.10.11</t>
  </si>
  <si>
    <t>ремонт мусоропровода</t>
  </si>
  <si>
    <t>187 от 07.10.11</t>
  </si>
  <si>
    <t>замена уанализационного стояка</t>
  </si>
  <si>
    <t>190 от 14.10.11</t>
  </si>
  <si>
    <t>198 от 28.10.11</t>
  </si>
  <si>
    <t>штукатурные работы</t>
  </si>
  <si>
    <t>193 от 21.10.11</t>
  </si>
  <si>
    <t>ноябрь 2011г.</t>
  </si>
  <si>
    <t>207 от 11.11.11</t>
  </si>
  <si>
    <t>218 от 30.11.11</t>
  </si>
  <si>
    <t>ремонт системы водоотведения</t>
  </si>
  <si>
    <t>214 от 25.11.11</t>
  </si>
  <si>
    <t>211 от 18.11.11</t>
  </si>
  <si>
    <t>освещение подвала</t>
  </si>
  <si>
    <t>смена вентиля ф 15 мм с саг</t>
  </si>
  <si>
    <t>212 от 18.11.11</t>
  </si>
  <si>
    <t>декабрь  2011г.</t>
  </si>
  <si>
    <t>ревизия распаечной коробки</t>
  </si>
  <si>
    <t>226 от 02. 12.11</t>
  </si>
  <si>
    <t>Замена ламп уличного освещения 250 Вт</t>
  </si>
  <si>
    <t>234 от 16.12.11</t>
  </si>
  <si>
    <t>Замена ламп уличного освешения 125 Вт</t>
  </si>
  <si>
    <t>238 от 23.12.11</t>
  </si>
  <si>
    <t>Замена ламп уличного освещения 125 Вт</t>
  </si>
  <si>
    <t>243 от 30.12.11</t>
  </si>
  <si>
    <t>420 от 01.12.11</t>
  </si>
  <si>
    <t>Ремонт пола в подъезде</t>
  </si>
  <si>
    <t>236 от 16.12.11</t>
  </si>
  <si>
    <t>Устранение свища на батарее</t>
  </si>
  <si>
    <t>239 от 23.12.11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</si>
  <si>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</si>
  <si>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</si>
  <si>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</si>
  <si>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>Январь 2012 г.</t>
  </si>
  <si>
    <t>Ревизия эл щитка, замена автомата Ае 16А (Калькуляция № 28/эл)</t>
  </si>
  <si>
    <t>4 от 13.01.12</t>
  </si>
  <si>
    <t>Замена трансформаторов тока (Калькуляция №12эл/ТСС/11)</t>
  </si>
  <si>
    <t>13 от 27.01.12</t>
  </si>
  <si>
    <t>Замена патрона подвесного (Калькуляция №32/эл)</t>
  </si>
  <si>
    <t>Февраль  2012 г.</t>
  </si>
  <si>
    <t>Оценка соответствия лифтов</t>
  </si>
  <si>
    <t>11-1326-1 от 19.01.12</t>
  </si>
  <si>
    <t>Смена вентеля  ф 20мм (Локальная смета №50)</t>
  </si>
  <si>
    <t>5 от 13.01.12</t>
  </si>
  <si>
    <t>Смена вентеля  ф 20мм с САГ (Локальная смета №10)</t>
  </si>
  <si>
    <t>Заделка отверстия в эл.щитовой</t>
  </si>
  <si>
    <t>22 от 03.02.12</t>
  </si>
  <si>
    <t>Март  2012 г.</t>
  </si>
  <si>
    <t>23 от 03.02.12</t>
  </si>
  <si>
    <t>Замена стекла (Калькуляция №1)</t>
  </si>
  <si>
    <t>27 от 10.02.12</t>
  </si>
  <si>
    <t>Смена вентиля  ф 15 мм с аппаратом для газовой сварки резки (Локальная смета №42)</t>
  </si>
  <si>
    <t>30 от 17.02.12</t>
  </si>
  <si>
    <t>Проверка бойлера на предмет накипиобразования латунных трубок (со снятием калачей)</t>
  </si>
  <si>
    <t>33 от 24.02.12</t>
  </si>
  <si>
    <t>откачка воды из подвала (Калькуляция №1/сл)</t>
  </si>
  <si>
    <t>Прочистка вентеляционных каналов и канализационных  вытяжек (Локальная смета №38)</t>
  </si>
  <si>
    <t>34 от 24.02.12</t>
  </si>
  <si>
    <t>Смена вентиля ф 20 мм</t>
  </si>
  <si>
    <t>59 от 07.03.12</t>
  </si>
  <si>
    <t>Замена лампочек 100 Вт в подъезде (в подвале)</t>
  </si>
  <si>
    <t>63 от 16.03.12</t>
  </si>
  <si>
    <t>Смена вентиля ф 15  мм</t>
  </si>
  <si>
    <t>64 от 16.03.12</t>
  </si>
  <si>
    <t>Апрель  2012 г.</t>
  </si>
  <si>
    <t>Ревизия эл.щитка</t>
  </si>
  <si>
    <t>104 от 28.04.12</t>
  </si>
  <si>
    <t>Ревизия ЩЭ</t>
  </si>
  <si>
    <t>89 от 06.04.12</t>
  </si>
  <si>
    <t>Ревизия ШР</t>
  </si>
  <si>
    <t>Ревизия ЩЭ и ШР (мат-лы)</t>
  </si>
  <si>
    <t>Замена задвижки</t>
  </si>
  <si>
    <t>90 от 06.04.12 (акт акт №6 от 04.04.12)</t>
  </si>
  <si>
    <t>Обследование регулятора РТДО на раьотоспособность</t>
  </si>
  <si>
    <t>96 от 13.04.12 (акт № 15 от 09.04.12)</t>
  </si>
  <si>
    <t>Устранение течи плоской батареи</t>
  </si>
  <si>
    <t>96 от 13.04.12 (акт № 30 от 13.04.12)</t>
  </si>
  <si>
    <t>Отключение системы отопления</t>
  </si>
  <si>
    <t>105 от 28.04.12</t>
  </si>
  <si>
    <t>Обороты с мая 2011г. по апрель 2012г.</t>
  </si>
  <si>
    <t>Остаток на 01.05.2012г.</t>
  </si>
  <si>
    <t>ростелеком</t>
  </si>
  <si>
    <t>Проверка ВВП на плотность и прочность</t>
  </si>
  <si>
    <t>акт от 2.02.12</t>
  </si>
  <si>
    <t>акт от 28.02.12</t>
  </si>
  <si>
    <t>Генеральный директор</t>
  </si>
  <si>
    <t>Экономист 2-ой категории по учету</t>
  </si>
  <si>
    <t>лицевых счетов МКД</t>
  </si>
  <si>
    <t>Май  2012 г.</t>
  </si>
  <si>
    <t>Июнь  2012 г.</t>
  </si>
  <si>
    <t>Июль  2012 г.</t>
  </si>
  <si>
    <t>Август  2012 г.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</si>
  <si>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</si>
  <si>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</si>
  <si>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</si>
  <si>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Дератизация</t>
  </si>
  <si>
    <t>Дезинсекция</t>
  </si>
  <si>
    <t>Проверка работы регулятора температуры на бойлере</t>
  </si>
  <si>
    <t>Ревизия эл.щитка, замена автомата  АЕ 25А</t>
  </si>
  <si>
    <t>120 от 25.05.12</t>
  </si>
  <si>
    <t>Гидравлические испытания вх.запорной арматуры</t>
  </si>
  <si>
    <t>118 от 18.05.12</t>
  </si>
  <si>
    <t>Ревизия эл. Щитка</t>
  </si>
  <si>
    <t>112 от 12.05.12</t>
  </si>
  <si>
    <t>Замена лампочек 95 Вт в подъезде (в подвале)</t>
  </si>
  <si>
    <t>160 от 27.07.12</t>
  </si>
  <si>
    <t>Промывка системы центрального отопления</t>
  </si>
  <si>
    <t>150 от 06.07.12</t>
  </si>
  <si>
    <t>Опрессовка системы центрального отопления</t>
  </si>
  <si>
    <t>Заполнение ситемы отопления технической водой с удалением воздушных пробок</t>
  </si>
  <si>
    <t>Замена патрона подвесного</t>
  </si>
  <si>
    <t>141 от 02.07.12</t>
  </si>
  <si>
    <t>172 от 10.08.12</t>
  </si>
  <si>
    <t>177 от 17.08.12</t>
  </si>
  <si>
    <t>183 от 24.08.12</t>
  </si>
  <si>
    <t>Включение системы теплоснабжения</t>
  </si>
  <si>
    <t>Отключение системы теплоснабжения</t>
  </si>
  <si>
    <t>182 от 24.08.12</t>
  </si>
  <si>
    <t>Удаление воздушных пробок</t>
  </si>
  <si>
    <t>186 от 31.08.12 (акт № 50 от 27. 08.12)</t>
  </si>
  <si>
    <t>186 от 31.08.12</t>
  </si>
  <si>
    <t>Смена задвижки на элеваторном узле</t>
  </si>
  <si>
    <t>Смена запорной арматуры</t>
  </si>
  <si>
    <t>Сентябрь  2012 г.</t>
  </si>
  <si>
    <t>199 от 21.09.12</t>
  </si>
  <si>
    <t>Смена шарового крана ф 20 мм</t>
  </si>
  <si>
    <t>203 от 28.09.12</t>
  </si>
  <si>
    <t>Подключение системы отопления</t>
  </si>
  <si>
    <t>203 от28.09.12</t>
  </si>
  <si>
    <t>208 от 30.09.12 (акт № 5 от 30.09.12)</t>
  </si>
  <si>
    <t>Смена секций ВВП</t>
  </si>
  <si>
    <t>208 от 30.09.12</t>
  </si>
  <si>
    <t>Врезка модуля на ГВС</t>
  </si>
  <si>
    <t>210 от 30.09.12</t>
  </si>
  <si>
    <t>Октябрь  2012 г.</t>
  </si>
  <si>
    <t>Ноябрь  2012 г.</t>
  </si>
  <si>
    <t>209 от 30.09.12</t>
  </si>
  <si>
    <t>Декабрь  2012 г.</t>
  </si>
  <si>
    <t>149 от 06.07.12</t>
  </si>
  <si>
    <t>Ревизия задвижек отопления  ф  50 мм</t>
  </si>
  <si>
    <t>148 от 02.07.12</t>
  </si>
  <si>
    <t>Ревизия задвижек отопления  ф 80,100  мм</t>
  </si>
  <si>
    <t>Ревизия задвижек ХВС  ф 50 мм</t>
  </si>
  <si>
    <t>Ревизия задвижек ХВС  ф 80,100 мм</t>
  </si>
  <si>
    <t>Ревизия задвижек ГВС  ф 50 мм</t>
  </si>
  <si>
    <t>Промывка фильтров в тепловом пункте</t>
  </si>
  <si>
    <t>Опрессовка элеваторного узла</t>
  </si>
  <si>
    <t>Замена эл. Счетчика</t>
  </si>
  <si>
    <t>155 от 20.07.12 (акт № 16 от 18.07.12)</t>
  </si>
  <si>
    <t>Январь 2013 г.</t>
  </si>
  <si>
    <t>Ревизия ВРУ</t>
  </si>
  <si>
    <t>20 от 25.01.13</t>
  </si>
  <si>
    <t>Ревизия ЩЭ и ЩР (мат-лы)</t>
  </si>
  <si>
    <t>Смена шарового крана с аппаратом для газовой сварки и резки</t>
  </si>
  <si>
    <t>15 от 18.01.13</t>
  </si>
  <si>
    <t>15 от 18.01.13 (акт № 10 от 14.01.13)</t>
  </si>
  <si>
    <t>Смена циркуляционного насоса</t>
  </si>
  <si>
    <t>6 от 11.01.13 (акт № 1 от 03.01.13)</t>
  </si>
  <si>
    <t xml:space="preserve"> Февраль 2013 г.</t>
  </si>
  <si>
    <t>Ревизия задвижек ГВС ф 50 мм</t>
  </si>
  <si>
    <t>35 от 08.02.13</t>
  </si>
  <si>
    <t xml:space="preserve">Прочистка ливневок </t>
  </si>
  <si>
    <t>49 от 22.02.13 (акт № 6 от 18.02.13)</t>
  </si>
  <si>
    <t>Замена тяговых канатов на пассажирском лифте</t>
  </si>
  <si>
    <t>65 от 20.02.13</t>
  </si>
  <si>
    <t>214 от 30.09.12</t>
  </si>
  <si>
    <t>Устранение свища на плоской батареи</t>
  </si>
  <si>
    <t>214 от 30.09.12 (акт № 28 от 30.09.12)</t>
  </si>
  <si>
    <t>Устранение течи батареи</t>
  </si>
  <si>
    <t>214 от 30.09.12 (акт № 32 от 30.09.12)</t>
  </si>
  <si>
    <t>Откачка воды из подвала</t>
  </si>
  <si>
    <t>Март 2013 г.</t>
  </si>
  <si>
    <t xml:space="preserve">Откачка воды из подвала </t>
  </si>
  <si>
    <t>67 от 15.03.13</t>
  </si>
  <si>
    <t>73 от 29.03.13</t>
  </si>
  <si>
    <t>Прочистка ливневок</t>
  </si>
  <si>
    <t>215 от 30.09.12 (акт от 17.12.12)</t>
  </si>
  <si>
    <t>Опрессовка бойлера</t>
  </si>
  <si>
    <t>акт от 25.06.12</t>
  </si>
  <si>
    <t>Проверка бойлера на плотность и прочность</t>
  </si>
  <si>
    <t>акт от 10.09.12</t>
  </si>
  <si>
    <t>акт от 03.12.12</t>
  </si>
  <si>
    <t>Апрель 2013 г.</t>
  </si>
  <si>
    <t>Очистка кровли от снега и сосулек</t>
  </si>
  <si>
    <t xml:space="preserve">90 от 05.04.13 (акт от 03.04.13) </t>
  </si>
  <si>
    <t>Ремонт полов в мусорокамере</t>
  </si>
  <si>
    <t>Ревизия элеваторного узла (сопло)</t>
  </si>
  <si>
    <t>70 от 22.03.13 (акт от 21.03.13)</t>
  </si>
  <si>
    <t>89 от 05.04.13 (акт от 02.04.13)</t>
  </si>
  <si>
    <t>Отчет по выполненным работам ул. Ленинского Комсомола , 5/4 с мая 2012 г. по апрель 2013 г.</t>
  </si>
  <si>
    <t>Обороты с мая 2012г. по апрель 2013г.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</si>
  <si>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</si>
  <si>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</si>
  <si>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</si>
  <si>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</si>
  <si>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</si>
  <si>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</si>
  <si>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</si>
  <si>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</si>
  <si>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23394,60 (по тарифу)</t>
  </si>
  <si>
    <t>92 от 12.04.13 (акт от 08.04.13)</t>
  </si>
  <si>
    <t>98 от 26.04.13 (акт от 25.04.13)</t>
  </si>
  <si>
    <t>Установка насосов</t>
  </si>
  <si>
    <t>101 от 30.04.13 (акт от 15.04.13)</t>
  </si>
  <si>
    <t>62 от 7.03.13 (акт № 14 от 5.03.13)</t>
  </si>
  <si>
    <t>74 от 29.03.13 (акт № 36 от 29.03.13)</t>
  </si>
  <si>
    <t>ВымпелКом</t>
  </si>
  <si>
    <t xml:space="preserve">Начислено  </t>
  </si>
  <si>
    <t>Жиетли МКД</t>
  </si>
  <si>
    <t>Тощаков В.В.</t>
  </si>
  <si>
    <t>ОАО "ТПП КГРЭС" Охотник</t>
  </si>
  <si>
    <t>Итого:</t>
  </si>
  <si>
    <t>апрель</t>
  </si>
  <si>
    <t>март</t>
  </si>
  <si>
    <t>февраль</t>
  </si>
  <si>
    <t>январь</t>
  </si>
  <si>
    <t>% в счете за содержание</t>
  </si>
  <si>
    <t>Оплачено</t>
  </si>
  <si>
    <t>Начислено</t>
  </si>
  <si>
    <t>Тариф</t>
  </si>
  <si>
    <t>S юл</t>
  </si>
  <si>
    <t>Сметанин О.В.</t>
  </si>
  <si>
    <t>Чернов А.П.</t>
  </si>
  <si>
    <t>Смирнова Н.А.</t>
  </si>
  <si>
    <t>Тощаков В.В. (пристроенное)</t>
  </si>
  <si>
    <t>уборка лест.кл. +обслуж.лифтов</t>
  </si>
  <si>
    <t>Тощаков В.В. (встроенное)</t>
  </si>
  <si>
    <t>Якушин магазин (пристроенное)</t>
  </si>
  <si>
    <t>Якушин магазин (встроенное)</t>
  </si>
  <si>
    <t>Якушин офис (пристроенное)</t>
  </si>
  <si>
    <t>Якушин офис (встроенное)</t>
  </si>
  <si>
    <t>ТПП (пристроенное)+Бар (пристроенное)</t>
  </si>
  <si>
    <t>ТПП (встроенное)+Бар (встроенное)</t>
  </si>
  <si>
    <t>Якушин В.Е. офис</t>
  </si>
  <si>
    <t>Якушин В.Е. магазин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</si>
  <si>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</si>
  <si>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</si>
  <si>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</si>
  <si>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>Сальдо</t>
  </si>
  <si>
    <t>Ростелеком+ВымпелКом</t>
  </si>
  <si>
    <t>Замена контейнеров (2 шт.)</t>
  </si>
  <si>
    <t>акт от 14.09.12</t>
  </si>
  <si>
    <t xml:space="preserve"> (Общая экономия минус Работы заяв.хар-ра)</t>
  </si>
  <si>
    <t>Установка регулятора температуры Прамер</t>
  </si>
  <si>
    <t>акт от 22.03.13</t>
  </si>
  <si>
    <t>(сальдо не бъется на сумму оплаты пристроенных ЮЛ)</t>
  </si>
  <si>
    <t>А. В. Митрофанов</t>
  </si>
  <si>
    <t>Экономист 2-ой категории по учету лицевый счетов МКД</t>
  </si>
  <si>
    <t>Е. П. Калинина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</si>
</sst>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57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8"/>
      <name val="Arial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i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sz val="8"/>
      <color rgb="FFFF0000"/>
      <name val="Arial Cyr"/>
      <family val="0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6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9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2" fontId="2" fillId="35" borderId="10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0" fontId="3" fillId="35" borderId="10" xfId="0" applyFont="1" applyFill="1" applyBorder="1" applyAlignment="1">
      <alignment horizontal="center" vertical="center"/>
    </xf>
    <xf numFmtId="2" fontId="3" fillId="35" borderId="11" xfId="0" applyNumberFormat="1" applyFont="1" applyFill="1" applyBorder="1" applyAlignment="1">
      <alignment horizontal="center" vertical="center"/>
    </xf>
    <xf numFmtId="2" fontId="0" fillId="35" borderId="0" xfId="0" applyNumberFormat="1" applyFill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2" fontId="6" fillId="35" borderId="11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2" fontId="9" fillId="35" borderId="10" xfId="0" applyNumberFormat="1" applyFont="1" applyFill="1" applyBorder="1" applyAlignment="1">
      <alignment horizontal="center" vertical="center" wrapText="1"/>
    </xf>
    <xf numFmtId="2" fontId="9" fillId="35" borderId="11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" fillId="35" borderId="0" xfId="0" applyFont="1" applyFill="1" applyAlignment="1">
      <alignment horizontal="center" vertical="center" wrapText="1"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1" fillId="3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2" fontId="1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0" borderId="10" xfId="0" applyFill="1" applyBorder="1" applyAlignment="1">
      <alignment/>
    </xf>
    <xf numFmtId="2" fontId="3" fillId="36" borderId="10" xfId="0" applyNumberFormat="1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13" fillId="36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2" fontId="10" fillId="35" borderId="11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2" fontId="54" fillId="35" borderId="0" xfId="0" applyNumberFormat="1" applyFont="1" applyFill="1" applyAlignment="1">
      <alignment/>
    </xf>
    <xf numFmtId="0" fontId="0" fillId="35" borderId="10" xfId="0" applyFill="1" applyBorder="1" applyAlignment="1">
      <alignment horizont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55" fillId="34" borderId="10" xfId="0" applyNumberFormat="1" applyFont="1" applyFill="1" applyBorder="1" applyAlignment="1">
      <alignment horizontal="center" vertical="center"/>
    </xf>
    <xf numFmtId="2" fontId="56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4" fillId="35" borderId="10" xfId="0" applyFont="1" applyFill="1" applyBorder="1" applyAlignment="1">
      <alignment horizontal="center" vertical="center" wrapText="1"/>
    </xf>
    <xf numFmtId="2" fontId="56" fillId="35" borderId="0" xfId="0" applyNumberFormat="1" applyFont="1" applyFill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/>
    </xf>
    <xf numFmtId="2" fontId="1" fillId="36" borderId="10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Alignment="1">
      <alignment horizontal="center"/>
    </xf>
    <xf numFmtId="2" fontId="1" fillId="36" borderId="0" xfId="0" applyNumberFormat="1" applyFont="1" applyFill="1" applyAlignment="1">
      <alignment horizontal="center"/>
    </xf>
    <xf numFmtId="0" fontId="11" fillId="35" borderId="0" xfId="0" applyFont="1" applyFill="1" applyAlignment="1">
      <alignment/>
    </xf>
    <xf numFmtId="0" fontId="11" fillId="35" borderId="0" xfId="0" applyFont="1" applyFill="1" applyAlignment="1">
      <alignment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5" xfId="0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1;&#1077;&#1085;&#1080;&#1085;&#1089;&#1082;&#1086;&#1075;&#1086;%20&#1050;&#1086;&#1084;&#1089;&#1086;&#1084;&#1086;&#1083;&#1072;\&#1051;&#1050;5-4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3">
          <cell r="EN83">
            <v>66791.74999999983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469"/>
  <sheetViews>
    <sheetView tabSelected="1" zoomScalePageLayoutView="0" workbookViewId="0" topLeftCell="A76">
      <pane xSplit="1" topLeftCell="FV1" activePane="topRight" state="frozen"/>
      <selection pane="topLeft" activeCell="A1" sqref="A1"/>
      <selection pane="topRight" activeCell="GD93" sqref="GD93"/>
    </sheetView>
  </sheetViews>
  <sheetFormatPr defaultColWidth="9.00390625" defaultRowHeight="12.75"/>
  <cols>
    <col min="1" max="1" width="37.25390625" style="0" customWidth="1"/>
    <col min="2" max="19" width="12.125" style="0" hidden="1" customWidth="1"/>
    <col min="20" max="20" width="33.625" style="0" hidden="1" customWidth="1"/>
    <col min="21" max="21" width="12.25390625" style="0" hidden="1" customWidth="1"/>
    <col min="22" max="22" width="12.125" style="0" hidden="1" customWidth="1"/>
    <col min="23" max="23" width="33.625" style="0" hidden="1" customWidth="1"/>
    <col min="24" max="25" width="12.125" style="0" hidden="1" customWidth="1"/>
    <col min="26" max="26" width="33.375" style="0" hidden="1" customWidth="1"/>
    <col min="27" max="28" width="12.125" style="0" hidden="1" customWidth="1"/>
    <col min="29" max="29" width="31.375" style="14" hidden="1" customWidth="1"/>
    <col min="30" max="32" width="10.875" style="14" hidden="1" customWidth="1"/>
    <col min="33" max="33" width="31.375" style="14" hidden="1" customWidth="1"/>
    <col min="34" max="35" width="10.875" style="14" hidden="1" customWidth="1"/>
    <col min="36" max="36" width="31.375" style="14" hidden="1" customWidth="1"/>
    <col min="37" max="38" width="10.875" style="14" hidden="1" customWidth="1"/>
    <col min="39" max="39" width="33.625" style="0" hidden="1" customWidth="1"/>
    <col min="40" max="41" width="12.125" style="0" hidden="1" customWidth="1"/>
    <col min="42" max="42" width="33.625" style="0" hidden="1" customWidth="1"/>
    <col min="43" max="44" width="12.125" style="0" hidden="1" customWidth="1"/>
    <col min="45" max="45" width="33.625" style="0" hidden="1" customWidth="1"/>
    <col min="46" max="47" width="12.125" style="0" hidden="1" customWidth="1"/>
    <col min="48" max="48" width="33.625" style="0" hidden="1" customWidth="1"/>
    <col min="49" max="50" width="12.125" style="0" hidden="1" customWidth="1"/>
    <col min="51" max="51" width="33.625" style="0" hidden="1" customWidth="1"/>
    <col min="52" max="53" width="12.125" style="0" hidden="1" customWidth="1"/>
    <col min="54" max="54" width="33.625" style="0" hidden="1" customWidth="1"/>
    <col min="55" max="56" width="12.125" style="0" hidden="1" customWidth="1"/>
    <col min="57" max="57" width="33.625" style="0" hidden="1" customWidth="1"/>
    <col min="58" max="59" width="12.125" style="0" hidden="1" customWidth="1"/>
    <col min="60" max="60" width="33.625" style="0" hidden="1" customWidth="1"/>
    <col min="61" max="62" width="12.125" style="0" hidden="1" customWidth="1"/>
    <col min="63" max="63" width="33.625" style="0" hidden="1" customWidth="1"/>
    <col min="64" max="65" width="12.125" style="0" hidden="1" customWidth="1"/>
    <col min="66" max="66" width="33.625" style="0" hidden="1" customWidth="1"/>
    <col min="67" max="68" width="12.125" style="0" hidden="1" customWidth="1"/>
    <col min="69" max="69" width="10.625" style="0" hidden="1" customWidth="1"/>
    <col min="70" max="70" width="9.625" style="0" hidden="1" customWidth="1"/>
    <col min="71" max="71" width="33.625" style="0" hidden="1" customWidth="1"/>
    <col min="72" max="73" width="12.125" style="0" hidden="1" customWidth="1"/>
    <col min="74" max="74" width="33.625" style="0" hidden="1" customWidth="1"/>
    <col min="75" max="76" width="12.125" style="0" hidden="1" customWidth="1"/>
    <col min="77" max="77" width="33.625" style="0" hidden="1" customWidth="1"/>
    <col min="78" max="79" width="12.125" style="0" hidden="1" customWidth="1"/>
    <col min="80" max="80" width="33.625" style="0" hidden="1" customWidth="1"/>
    <col min="81" max="82" width="12.125" style="0" hidden="1" customWidth="1"/>
    <col min="83" max="83" width="33.625" style="0" hidden="1" customWidth="1"/>
    <col min="84" max="85" width="12.125" style="0" hidden="1" customWidth="1"/>
    <col min="86" max="86" width="33.625" style="0" hidden="1" customWidth="1"/>
    <col min="87" max="88" width="12.125" style="0" hidden="1" customWidth="1"/>
    <col min="89" max="89" width="33.625" style="0" hidden="1" customWidth="1"/>
    <col min="90" max="91" width="12.125" style="0" hidden="1" customWidth="1"/>
    <col min="92" max="92" width="33.625" style="0" hidden="1" customWidth="1"/>
    <col min="93" max="94" width="12.125" style="0" hidden="1" customWidth="1"/>
    <col min="95" max="95" width="33.625" style="0" hidden="1" customWidth="1"/>
    <col min="96" max="97" width="12.125" style="0" hidden="1" customWidth="1"/>
    <col min="98" max="98" width="33.625" style="0" hidden="1" customWidth="1"/>
    <col min="99" max="100" width="12.125" style="0" hidden="1" customWidth="1"/>
    <col min="101" max="101" width="35.75390625" style="0" hidden="1" customWidth="1"/>
    <col min="102" max="103" width="12.125" style="0" hidden="1" customWidth="1"/>
    <col min="104" max="104" width="35.75390625" style="0" hidden="1" customWidth="1"/>
    <col min="105" max="106" width="12.125" style="0" hidden="1" customWidth="1"/>
    <col min="107" max="107" width="9.125" style="0" hidden="1" customWidth="1"/>
    <col min="108" max="108" width="12.25390625" style="0" hidden="1" customWidth="1"/>
    <col min="109" max="109" width="35.75390625" style="0" hidden="1" customWidth="1"/>
    <col min="110" max="111" width="12.125" style="0" hidden="1" customWidth="1"/>
    <col min="112" max="112" width="35.75390625" style="0" hidden="1" customWidth="1"/>
    <col min="113" max="114" width="12.125" style="0" hidden="1" customWidth="1"/>
    <col min="115" max="115" width="35.75390625" style="0" hidden="1" customWidth="1"/>
    <col min="116" max="117" width="12.125" style="0" hidden="1" customWidth="1"/>
    <col min="118" max="118" width="35.75390625" style="0" hidden="1" customWidth="1"/>
    <col min="119" max="120" width="12.125" style="0" hidden="1" customWidth="1"/>
    <col min="121" max="121" width="35.75390625" style="0" hidden="1" customWidth="1"/>
    <col min="122" max="123" width="12.125" style="0" hidden="1" customWidth="1"/>
    <col min="124" max="124" width="35.75390625" style="0" hidden="1" customWidth="1"/>
    <col min="125" max="126" width="12.125" style="0" hidden="1" customWidth="1"/>
    <col min="127" max="127" width="35.75390625" style="0" hidden="1" customWidth="1"/>
    <col min="128" max="129" width="12.125" style="0" hidden="1" customWidth="1"/>
    <col min="130" max="130" width="35.75390625" style="0" hidden="1" customWidth="1"/>
    <col min="131" max="132" width="12.125" style="0" hidden="1" customWidth="1"/>
    <col min="133" max="133" width="35.75390625" style="0" hidden="1" customWidth="1"/>
    <col min="134" max="135" width="12.125" style="0" hidden="1" customWidth="1"/>
    <col min="136" max="136" width="35.75390625" style="0" hidden="1" customWidth="1"/>
    <col min="137" max="138" width="12.125" style="0" hidden="1" customWidth="1"/>
    <col min="139" max="139" width="35.75390625" style="0" hidden="1" customWidth="1"/>
    <col min="140" max="141" width="12.125" style="0" hidden="1" customWidth="1"/>
    <col min="142" max="142" width="35.75390625" style="0" hidden="1" customWidth="1"/>
    <col min="143" max="144" width="12.125" style="0" hidden="1" customWidth="1"/>
    <col min="145" max="145" width="14.875" style="0" customWidth="1"/>
    <col min="146" max="146" width="12.125" style="0" customWidth="1"/>
    <col min="147" max="147" width="35.75390625" style="0" customWidth="1"/>
    <col min="148" max="148" width="12.125" style="0" customWidth="1"/>
    <col min="149" max="149" width="12.125" style="106" customWidth="1"/>
    <col min="150" max="150" width="35.75390625" style="0" customWidth="1"/>
    <col min="151" max="152" width="12.125" style="0" customWidth="1"/>
    <col min="153" max="153" width="35.75390625" style="0" customWidth="1"/>
    <col min="154" max="155" width="12.125" style="0" customWidth="1"/>
    <col min="156" max="156" width="35.75390625" style="0" customWidth="1"/>
    <col min="157" max="158" width="12.125" style="0" customWidth="1"/>
    <col min="159" max="159" width="35.75390625" style="0" customWidth="1"/>
    <col min="160" max="161" width="12.125" style="0" customWidth="1"/>
    <col min="162" max="162" width="35.75390625" style="0" customWidth="1"/>
    <col min="163" max="164" width="12.125" style="0" customWidth="1"/>
    <col min="165" max="165" width="35.75390625" style="0" customWidth="1"/>
    <col min="166" max="167" width="12.125" style="0" customWidth="1"/>
    <col min="168" max="168" width="35.75390625" style="0" customWidth="1"/>
    <col min="169" max="170" width="12.125" style="0" customWidth="1"/>
    <col min="171" max="171" width="35.75390625" style="0" customWidth="1"/>
    <col min="172" max="173" width="12.125" style="0" customWidth="1"/>
    <col min="174" max="174" width="35.375" style="0" customWidth="1"/>
    <col min="175" max="175" width="12.25390625" style="0" customWidth="1"/>
    <col min="176" max="176" width="11.625" style="0" customWidth="1"/>
    <col min="177" max="177" width="34.625" style="0" customWidth="1"/>
    <col min="178" max="178" width="11.625" style="0" customWidth="1"/>
    <col min="179" max="179" width="11.75390625" style="0" customWidth="1"/>
    <col min="180" max="180" width="36.625" style="0" customWidth="1"/>
    <col min="181" max="181" width="12.125" style="0" customWidth="1"/>
    <col min="182" max="182" width="12.375" style="0" customWidth="1"/>
    <col min="183" max="183" width="11.00390625" style="0" customWidth="1"/>
  </cols>
  <sheetData>
    <row r="1" spans="1:173" s="12" customFormat="1" ht="54" customHeight="1">
      <c r="A1" s="108" t="s">
        <v>648</v>
      </c>
      <c r="B1" s="30"/>
      <c r="C1" s="30"/>
      <c r="D1" s="30"/>
      <c r="E1" s="30"/>
      <c r="F1" s="30"/>
      <c r="G1" s="30"/>
      <c r="H1" s="3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6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</row>
    <row r="2" spans="1:182" ht="12.75">
      <c r="A2" s="166" t="s">
        <v>0</v>
      </c>
      <c r="B2" s="165" t="s">
        <v>10</v>
      </c>
      <c r="C2" s="165"/>
      <c r="D2" s="165" t="s">
        <v>11</v>
      </c>
      <c r="E2" s="165"/>
      <c r="F2" s="160" t="s">
        <v>12</v>
      </c>
      <c r="G2" s="160"/>
      <c r="H2" s="160" t="s">
        <v>13</v>
      </c>
      <c r="I2" s="160"/>
      <c r="J2" s="160" t="s">
        <v>14</v>
      </c>
      <c r="K2" s="160"/>
      <c r="L2" s="155" t="s">
        <v>24</v>
      </c>
      <c r="M2" s="159"/>
      <c r="N2" s="155" t="s">
        <v>27</v>
      </c>
      <c r="O2" s="159"/>
      <c r="P2" s="155" t="s">
        <v>29</v>
      </c>
      <c r="Q2" s="159"/>
      <c r="R2" s="160" t="s">
        <v>8</v>
      </c>
      <c r="S2" s="160"/>
      <c r="T2" s="155" t="s">
        <v>114</v>
      </c>
      <c r="U2" s="156"/>
      <c r="V2" s="162"/>
      <c r="W2" s="155" t="s">
        <v>61</v>
      </c>
      <c r="X2" s="156"/>
      <c r="Y2" s="162"/>
      <c r="Z2" s="155" t="s">
        <v>99</v>
      </c>
      <c r="AA2" s="156"/>
      <c r="AB2" s="162"/>
      <c r="AC2" s="171" t="s">
        <v>95</v>
      </c>
      <c r="AD2" s="171"/>
      <c r="AE2" s="171"/>
      <c r="AF2" s="15"/>
      <c r="AG2" s="171" t="s">
        <v>118</v>
      </c>
      <c r="AH2" s="171"/>
      <c r="AI2" s="171"/>
      <c r="AJ2" s="171" t="s">
        <v>119</v>
      </c>
      <c r="AK2" s="171"/>
      <c r="AL2" s="171"/>
      <c r="AM2" s="155" t="s">
        <v>122</v>
      </c>
      <c r="AN2" s="156"/>
      <c r="AO2" s="157"/>
      <c r="AP2" s="155" t="s">
        <v>143</v>
      </c>
      <c r="AQ2" s="156"/>
      <c r="AR2" s="157"/>
      <c r="AS2" s="155" t="s">
        <v>151</v>
      </c>
      <c r="AT2" s="156"/>
      <c r="AU2" s="157"/>
      <c r="AV2" s="155" t="s">
        <v>167</v>
      </c>
      <c r="AW2" s="156"/>
      <c r="AX2" s="157"/>
      <c r="AY2" s="155" t="s">
        <v>192</v>
      </c>
      <c r="AZ2" s="156"/>
      <c r="BA2" s="157"/>
      <c r="BB2" s="155" t="s">
        <v>193</v>
      </c>
      <c r="BC2" s="156"/>
      <c r="BD2" s="157"/>
      <c r="BE2" s="155" t="s">
        <v>223</v>
      </c>
      <c r="BF2" s="156"/>
      <c r="BG2" s="157"/>
      <c r="BH2" s="155" t="s">
        <v>224</v>
      </c>
      <c r="BI2" s="156"/>
      <c r="BJ2" s="157"/>
      <c r="BK2" s="155" t="s">
        <v>225</v>
      </c>
      <c r="BL2" s="156"/>
      <c r="BM2" s="157"/>
      <c r="BN2" s="155" t="s">
        <v>282</v>
      </c>
      <c r="BO2" s="156"/>
      <c r="BP2" s="157"/>
      <c r="BS2" s="155" t="s">
        <v>285</v>
      </c>
      <c r="BT2" s="156"/>
      <c r="BU2" s="157"/>
      <c r="BV2" s="155" t="s">
        <v>310</v>
      </c>
      <c r="BW2" s="156"/>
      <c r="BX2" s="157"/>
      <c r="BY2" s="155" t="s">
        <v>329</v>
      </c>
      <c r="BZ2" s="156"/>
      <c r="CA2" s="157"/>
      <c r="CB2" s="155" t="s">
        <v>332</v>
      </c>
      <c r="CC2" s="156"/>
      <c r="CD2" s="157"/>
      <c r="CE2" s="155" t="s">
        <v>337</v>
      </c>
      <c r="CF2" s="156"/>
      <c r="CG2" s="157"/>
      <c r="CH2" s="155" t="s">
        <v>341</v>
      </c>
      <c r="CI2" s="156"/>
      <c r="CJ2" s="157"/>
      <c r="CK2" s="155" t="s">
        <v>349</v>
      </c>
      <c r="CL2" s="156"/>
      <c r="CM2" s="157"/>
      <c r="CN2" s="155" t="s">
        <v>357</v>
      </c>
      <c r="CO2" s="156"/>
      <c r="CP2" s="157"/>
      <c r="CQ2" s="155" t="s">
        <v>367</v>
      </c>
      <c r="CR2" s="156"/>
      <c r="CS2" s="157"/>
      <c r="CT2" s="155" t="s">
        <v>375</v>
      </c>
      <c r="CU2" s="156"/>
      <c r="CV2" s="157"/>
      <c r="CW2" s="155" t="s">
        <v>379</v>
      </c>
      <c r="CX2" s="156"/>
      <c r="CY2" s="157"/>
      <c r="CZ2" s="155" t="s">
        <v>393</v>
      </c>
      <c r="DA2" s="156"/>
      <c r="DB2" s="157"/>
      <c r="DE2" s="155" t="s">
        <v>403</v>
      </c>
      <c r="DF2" s="156"/>
      <c r="DG2" s="157"/>
      <c r="DH2" s="155" t="s">
        <v>418</v>
      </c>
      <c r="DI2" s="156"/>
      <c r="DJ2" s="157"/>
      <c r="DK2" s="155" t="s">
        <v>431</v>
      </c>
      <c r="DL2" s="156"/>
      <c r="DM2" s="157"/>
      <c r="DN2" s="155" t="s">
        <v>439</v>
      </c>
      <c r="DO2" s="156"/>
      <c r="DP2" s="157"/>
      <c r="DQ2" s="155" t="s">
        <v>449</v>
      </c>
      <c r="DR2" s="156"/>
      <c r="DS2" s="157"/>
      <c r="DT2" s="155" t="s">
        <v>456</v>
      </c>
      <c r="DU2" s="156"/>
      <c r="DV2" s="157"/>
      <c r="DW2" s="155" t="s">
        <v>466</v>
      </c>
      <c r="DX2" s="156"/>
      <c r="DY2" s="157"/>
      <c r="DZ2" s="155" t="s">
        <v>475</v>
      </c>
      <c r="EA2" s="156"/>
      <c r="EB2" s="157"/>
      <c r="EC2" s="155" t="s">
        <v>492</v>
      </c>
      <c r="ED2" s="156"/>
      <c r="EE2" s="157"/>
      <c r="EF2" s="155" t="s">
        <v>498</v>
      </c>
      <c r="EG2" s="156"/>
      <c r="EH2" s="157"/>
      <c r="EI2" s="155" t="s">
        <v>506</v>
      </c>
      <c r="EJ2" s="156"/>
      <c r="EK2" s="157"/>
      <c r="EL2" s="155" t="s">
        <v>523</v>
      </c>
      <c r="EM2" s="156"/>
      <c r="EN2" s="157"/>
      <c r="EQ2" s="155" t="s">
        <v>547</v>
      </c>
      <c r="ER2" s="156"/>
      <c r="ES2" s="157"/>
      <c r="ET2" s="155" t="s">
        <v>548</v>
      </c>
      <c r="EU2" s="156"/>
      <c r="EV2" s="157"/>
      <c r="EW2" s="155" t="s">
        <v>549</v>
      </c>
      <c r="EX2" s="156"/>
      <c r="EY2" s="157"/>
      <c r="EZ2" s="155" t="s">
        <v>550</v>
      </c>
      <c r="FA2" s="156"/>
      <c r="FB2" s="157"/>
      <c r="FC2" s="155" t="s">
        <v>582</v>
      </c>
      <c r="FD2" s="156"/>
      <c r="FE2" s="157"/>
      <c r="FF2" s="155" t="s">
        <v>593</v>
      </c>
      <c r="FG2" s="156"/>
      <c r="FH2" s="157"/>
      <c r="FI2" s="155" t="s">
        <v>594</v>
      </c>
      <c r="FJ2" s="156"/>
      <c r="FK2" s="157"/>
      <c r="FL2" s="155" t="s">
        <v>596</v>
      </c>
      <c r="FM2" s="156"/>
      <c r="FN2" s="157"/>
      <c r="FO2" s="155" t="s">
        <v>608</v>
      </c>
      <c r="FP2" s="156"/>
      <c r="FQ2" s="157"/>
      <c r="FR2" s="155" t="s">
        <v>617</v>
      </c>
      <c r="FS2" s="156"/>
      <c r="FT2" s="157"/>
      <c r="FU2" s="155" t="s">
        <v>630</v>
      </c>
      <c r="FV2" s="156"/>
      <c r="FW2" s="157"/>
      <c r="FX2" s="155" t="s">
        <v>641</v>
      </c>
      <c r="FY2" s="156"/>
      <c r="FZ2" s="157"/>
    </row>
    <row r="3" spans="1:182" ht="23.25" customHeight="1">
      <c r="A3" s="167"/>
      <c r="B3" s="4" t="s">
        <v>1</v>
      </c>
      <c r="C3" s="4" t="s">
        <v>32</v>
      </c>
      <c r="D3" s="4" t="s">
        <v>1</v>
      </c>
      <c r="E3" s="4" t="s">
        <v>32</v>
      </c>
      <c r="F3" s="4" t="s">
        <v>1</v>
      </c>
      <c r="G3" s="4" t="s">
        <v>32</v>
      </c>
      <c r="H3" s="4" t="s">
        <v>1</v>
      </c>
      <c r="I3" s="4" t="s">
        <v>32</v>
      </c>
      <c r="J3" s="4" t="s">
        <v>1</v>
      </c>
      <c r="K3" s="4" t="s">
        <v>32</v>
      </c>
      <c r="L3" s="4" t="s">
        <v>1</v>
      </c>
      <c r="M3" s="4" t="s">
        <v>32</v>
      </c>
      <c r="N3" s="4" t="s">
        <v>1</v>
      </c>
      <c r="O3" s="4" t="s">
        <v>32</v>
      </c>
      <c r="P3" s="4" t="s">
        <v>1</v>
      </c>
      <c r="Q3" s="4" t="s">
        <v>32</v>
      </c>
      <c r="R3" s="4" t="s">
        <v>1</v>
      </c>
      <c r="S3" s="4" t="s">
        <v>32</v>
      </c>
      <c r="T3" s="4" t="s">
        <v>0</v>
      </c>
      <c r="U3" s="4" t="s">
        <v>115</v>
      </c>
      <c r="V3" s="16" t="s">
        <v>63</v>
      </c>
      <c r="W3" s="4" t="s">
        <v>0</v>
      </c>
      <c r="X3" s="4" t="s">
        <v>62</v>
      </c>
      <c r="Y3" s="16" t="s">
        <v>63</v>
      </c>
      <c r="Z3" s="4" t="s">
        <v>0</v>
      </c>
      <c r="AA3" s="4" t="s">
        <v>62</v>
      </c>
      <c r="AB3" s="16" t="s">
        <v>63</v>
      </c>
      <c r="AC3" s="15" t="s">
        <v>0</v>
      </c>
      <c r="AD3" s="15" t="s">
        <v>62</v>
      </c>
      <c r="AE3" s="15" t="s">
        <v>63</v>
      </c>
      <c r="AF3" s="15"/>
      <c r="AG3" s="15" t="s">
        <v>0</v>
      </c>
      <c r="AH3" s="15" t="s">
        <v>115</v>
      </c>
      <c r="AI3" s="15" t="s">
        <v>63</v>
      </c>
      <c r="AJ3" s="15" t="s">
        <v>0</v>
      </c>
      <c r="AK3" s="15" t="s">
        <v>115</v>
      </c>
      <c r="AL3" s="15" t="s">
        <v>63</v>
      </c>
      <c r="AM3" s="4" t="s">
        <v>0</v>
      </c>
      <c r="AN3" s="4" t="s">
        <v>62</v>
      </c>
      <c r="AO3" s="4" t="s">
        <v>63</v>
      </c>
      <c r="AP3" s="4" t="s">
        <v>0</v>
      </c>
      <c r="AQ3" s="4" t="s">
        <v>62</v>
      </c>
      <c r="AR3" s="4" t="s">
        <v>63</v>
      </c>
      <c r="AS3" s="4" t="s">
        <v>0</v>
      </c>
      <c r="AT3" s="4" t="s">
        <v>62</v>
      </c>
      <c r="AU3" s="4" t="s">
        <v>63</v>
      </c>
      <c r="AV3" s="4" t="s">
        <v>0</v>
      </c>
      <c r="AW3" s="4" t="s">
        <v>62</v>
      </c>
      <c r="AX3" s="4" t="s">
        <v>63</v>
      </c>
      <c r="AY3" s="4" t="s">
        <v>0</v>
      </c>
      <c r="AZ3" s="4" t="s">
        <v>62</v>
      </c>
      <c r="BA3" s="4" t="s">
        <v>63</v>
      </c>
      <c r="BB3" s="4" t="s">
        <v>0</v>
      </c>
      <c r="BC3" s="4" t="s">
        <v>62</v>
      </c>
      <c r="BD3" s="4" t="s">
        <v>63</v>
      </c>
      <c r="BE3" s="4" t="s">
        <v>0</v>
      </c>
      <c r="BF3" s="4" t="s">
        <v>62</v>
      </c>
      <c r="BG3" s="4" t="s">
        <v>63</v>
      </c>
      <c r="BH3" s="4" t="s">
        <v>0</v>
      </c>
      <c r="BI3" s="4" t="s">
        <v>62</v>
      </c>
      <c r="BJ3" s="4" t="s">
        <v>63</v>
      </c>
      <c r="BK3" s="4" t="s">
        <v>0</v>
      </c>
      <c r="BL3" s="4" t="s">
        <v>62</v>
      </c>
      <c r="BM3" s="4" t="s">
        <v>63</v>
      </c>
      <c r="BN3" s="4" t="s">
        <v>0</v>
      </c>
      <c r="BO3" s="4" t="s">
        <v>62</v>
      </c>
      <c r="BP3" s="4" t="s">
        <v>63</v>
      </c>
      <c r="BS3" s="4" t="s">
        <v>0</v>
      </c>
      <c r="BT3" s="4" t="s">
        <v>62</v>
      </c>
      <c r="BU3" s="4" t="s">
        <v>63</v>
      </c>
      <c r="BV3" s="4" t="s">
        <v>0</v>
      </c>
      <c r="BW3" s="4" t="s">
        <v>62</v>
      </c>
      <c r="BX3" s="4" t="s">
        <v>63</v>
      </c>
      <c r="BY3" s="4" t="s">
        <v>0</v>
      </c>
      <c r="BZ3" s="4" t="s">
        <v>62</v>
      </c>
      <c r="CA3" s="4" t="s">
        <v>63</v>
      </c>
      <c r="CB3" s="4" t="s">
        <v>0</v>
      </c>
      <c r="CC3" s="4" t="s">
        <v>62</v>
      </c>
      <c r="CD3" s="4" t="s">
        <v>63</v>
      </c>
      <c r="CE3" s="4" t="s">
        <v>0</v>
      </c>
      <c r="CF3" s="4" t="s">
        <v>62</v>
      </c>
      <c r="CG3" s="4" t="s">
        <v>63</v>
      </c>
      <c r="CH3" s="4" t="s">
        <v>0</v>
      </c>
      <c r="CI3" s="4" t="s">
        <v>62</v>
      </c>
      <c r="CJ3" s="4" t="s">
        <v>63</v>
      </c>
      <c r="CK3" s="4" t="s">
        <v>0</v>
      </c>
      <c r="CL3" s="4" t="s">
        <v>62</v>
      </c>
      <c r="CM3" s="4" t="s">
        <v>63</v>
      </c>
      <c r="CN3" s="4" t="s">
        <v>0</v>
      </c>
      <c r="CO3" s="4" t="s">
        <v>62</v>
      </c>
      <c r="CP3" s="4" t="s">
        <v>63</v>
      </c>
      <c r="CQ3" s="4" t="s">
        <v>0</v>
      </c>
      <c r="CR3" s="4" t="s">
        <v>62</v>
      </c>
      <c r="CS3" s="4" t="s">
        <v>63</v>
      </c>
      <c r="CT3" s="4" t="s">
        <v>0</v>
      </c>
      <c r="CU3" s="4" t="s">
        <v>62</v>
      </c>
      <c r="CV3" s="4" t="s">
        <v>63</v>
      </c>
      <c r="CW3" s="4" t="s">
        <v>0</v>
      </c>
      <c r="CX3" s="4" t="s">
        <v>62</v>
      </c>
      <c r="CY3" s="4" t="s">
        <v>63</v>
      </c>
      <c r="CZ3" s="4" t="s">
        <v>0</v>
      </c>
      <c r="DA3" s="4" t="s">
        <v>62</v>
      </c>
      <c r="DB3" s="4" t="s">
        <v>63</v>
      </c>
      <c r="DE3" s="4" t="s">
        <v>0</v>
      </c>
      <c r="DF3" s="4" t="s">
        <v>62</v>
      </c>
      <c r="DG3" s="4" t="s">
        <v>63</v>
      </c>
      <c r="DH3" s="4" t="s">
        <v>0</v>
      </c>
      <c r="DI3" s="4" t="s">
        <v>62</v>
      </c>
      <c r="DJ3" s="4" t="s">
        <v>63</v>
      </c>
      <c r="DK3" s="4" t="s">
        <v>0</v>
      </c>
      <c r="DL3" s="4" t="s">
        <v>62</v>
      </c>
      <c r="DM3" s="4" t="s">
        <v>63</v>
      </c>
      <c r="DN3" s="4" t="s">
        <v>0</v>
      </c>
      <c r="DO3" s="4" t="s">
        <v>62</v>
      </c>
      <c r="DP3" s="4" t="s">
        <v>63</v>
      </c>
      <c r="DQ3" s="4" t="s">
        <v>0</v>
      </c>
      <c r="DR3" s="4" t="s">
        <v>62</v>
      </c>
      <c r="DS3" s="4" t="s">
        <v>63</v>
      </c>
      <c r="DT3" s="4" t="s">
        <v>0</v>
      </c>
      <c r="DU3" s="4" t="s">
        <v>62</v>
      </c>
      <c r="DV3" s="4" t="s">
        <v>63</v>
      </c>
      <c r="DW3" s="4" t="s">
        <v>0</v>
      </c>
      <c r="DX3" s="4" t="s">
        <v>62</v>
      </c>
      <c r="DY3" s="4" t="s">
        <v>63</v>
      </c>
      <c r="DZ3" s="4" t="s">
        <v>0</v>
      </c>
      <c r="EA3" s="4" t="s">
        <v>62</v>
      </c>
      <c r="EB3" s="4" t="s">
        <v>63</v>
      </c>
      <c r="EC3" s="4" t="s">
        <v>0</v>
      </c>
      <c r="ED3" s="4" t="s">
        <v>62</v>
      </c>
      <c r="EE3" s="4" t="s">
        <v>63</v>
      </c>
      <c r="EF3" s="4" t="s">
        <v>0</v>
      </c>
      <c r="EG3" s="4" t="s">
        <v>62</v>
      </c>
      <c r="EH3" s="4" t="s">
        <v>63</v>
      </c>
      <c r="EI3" s="4" t="s">
        <v>0</v>
      </c>
      <c r="EJ3" s="4" t="s">
        <v>62</v>
      </c>
      <c r="EK3" s="4" t="s">
        <v>63</v>
      </c>
      <c r="EL3" s="4" t="s">
        <v>0</v>
      </c>
      <c r="EM3" s="4" t="s">
        <v>62</v>
      </c>
      <c r="EN3" s="4" t="s">
        <v>63</v>
      </c>
      <c r="EO3" s="4"/>
      <c r="EP3" s="4"/>
      <c r="EQ3" s="4" t="s">
        <v>0</v>
      </c>
      <c r="ER3" s="4" t="s">
        <v>62</v>
      </c>
      <c r="ES3" s="103" t="s">
        <v>63</v>
      </c>
      <c r="ET3" s="4" t="s">
        <v>0</v>
      </c>
      <c r="EU3" s="4" t="s">
        <v>62</v>
      </c>
      <c r="EV3" s="4" t="s">
        <v>63</v>
      </c>
      <c r="EW3" s="4" t="s">
        <v>0</v>
      </c>
      <c r="EX3" s="4" t="s">
        <v>62</v>
      </c>
      <c r="EY3" s="4" t="s">
        <v>63</v>
      </c>
      <c r="EZ3" s="4" t="s">
        <v>0</v>
      </c>
      <c r="FA3" s="4" t="s">
        <v>62</v>
      </c>
      <c r="FB3" s="4" t="s">
        <v>63</v>
      </c>
      <c r="FC3" s="4" t="s">
        <v>0</v>
      </c>
      <c r="FD3" s="4" t="s">
        <v>62</v>
      </c>
      <c r="FE3" s="4" t="s">
        <v>63</v>
      </c>
      <c r="FF3" s="4" t="s">
        <v>0</v>
      </c>
      <c r="FG3" s="4" t="s">
        <v>62</v>
      </c>
      <c r="FH3" s="4" t="s">
        <v>63</v>
      </c>
      <c r="FI3" s="4" t="s">
        <v>0</v>
      </c>
      <c r="FJ3" s="4" t="s">
        <v>62</v>
      </c>
      <c r="FK3" s="4" t="s">
        <v>63</v>
      </c>
      <c r="FL3" s="4" t="s">
        <v>0</v>
      </c>
      <c r="FM3" s="4" t="s">
        <v>62</v>
      </c>
      <c r="FN3" s="4" t="s">
        <v>63</v>
      </c>
      <c r="FO3" s="4" t="s">
        <v>0</v>
      </c>
      <c r="FP3" s="4" t="s">
        <v>62</v>
      </c>
      <c r="FQ3" s="4" t="s">
        <v>63</v>
      </c>
      <c r="FR3" s="4" t="s">
        <v>0</v>
      </c>
      <c r="FS3" s="4" t="s">
        <v>62</v>
      </c>
      <c r="FT3" s="4" t="s">
        <v>63</v>
      </c>
      <c r="FU3" s="4" t="s">
        <v>0</v>
      </c>
      <c r="FV3" s="4" t="s">
        <v>62</v>
      </c>
      <c r="FW3" s="4" t="s">
        <v>63</v>
      </c>
      <c r="FX3" s="4" t="s">
        <v>0</v>
      </c>
      <c r="FY3" s="4" t="s">
        <v>62</v>
      </c>
      <c r="FZ3" s="4" t="s">
        <v>63</v>
      </c>
    </row>
    <row r="4" spans="1:182" ht="12" customHeight="1">
      <c r="A4" s="18"/>
      <c r="B4" s="161" t="s">
        <v>2</v>
      </c>
      <c r="C4" s="161"/>
      <c r="D4" s="161" t="s">
        <v>2</v>
      </c>
      <c r="E4" s="161"/>
      <c r="F4" s="161" t="s">
        <v>2</v>
      </c>
      <c r="G4" s="161"/>
      <c r="H4" s="161" t="s">
        <v>2</v>
      </c>
      <c r="I4" s="161"/>
      <c r="J4" s="161" t="s">
        <v>2</v>
      </c>
      <c r="K4" s="161"/>
      <c r="L4" s="161" t="s">
        <v>2</v>
      </c>
      <c r="M4" s="161"/>
      <c r="N4" s="161" t="s">
        <v>2</v>
      </c>
      <c r="O4" s="161"/>
      <c r="P4" s="161" t="s">
        <v>2</v>
      </c>
      <c r="Q4" s="161"/>
      <c r="R4" s="161" t="s">
        <v>2</v>
      </c>
      <c r="S4" s="161"/>
      <c r="T4" s="152"/>
      <c r="U4" s="153"/>
      <c r="V4" s="158"/>
      <c r="W4" s="152"/>
      <c r="X4" s="153"/>
      <c r="Y4" s="158"/>
      <c r="Z4" s="152"/>
      <c r="AA4" s="153"/>
      <c r="AB4" s="158"/>
      <c r="AC4" s="163"/>
      <c r="AD4" s="163"/>
      <c r="AE4" s="164"/>
      <c r="AF4" s="19"/>
      <c r="AG4" s="163"/>
      <c r="AH4" s="163"/>
      <c r="AI4" s="164"/>
      <c r="AJ4" s="163"/>
      <c r="AK4" s="163"/>
      <c r="AL4" s="164"/>
      <c r="AM4" s="152"/>
      <c r="AN4" s="153"/>
      <c r="AO4" s="158"/>
      <c r="AP4" s="152"/>
      <c r="AQ4" s="153"/>
      <c r="AR4" s="158"/>
      <c r="AS4" s="152"/>
      <c r="AT4" s="153"/>
      <c r="AU4" s="158"/>
      <c r="AV4" s="152"/>
      <c r="AW4" s="153"/>
      <c r="AX4" s="158"/>
      <c r="AY4" s="152"/>
      <c r="AZ4" s="153"/>
      <c r="BA4" s="158"/>
      <c r="BB4" s="152"/>
      <c r="BC4" s="153"/>
      <c r="BD4" s="158"/>
      <c r="BE4" s="152"/>
      <c r="BF4" s="153"/>
      <c r="BG4" s="158"/>
      <c r="BH4" s="152"/>
      <c r="BI4" s="153"/>
      <c r="BJ4" s="158"/>
      <c r="BK4" s="152"/>
      <c r="BL4" s="153"/>
      <c r="BM4" s="158"/>
      <c r="BN4" s="152"/>
      <c r="BO4" s="153"/>
      <c r="BP4" s="158"/>
      <c r="BQ4" s="20"/>
      <c r="BR4" s="20"/>
      <c r="BS4" s="152"/>
      <c r="BT4" s="153"/>
      <c r="BU4" s="158"/>
      <c r="BV4" s="152"/>
      <c r="BW4" s="153"/>
      <c r="BX4" s="158"/>
      <c r="BY4" s="152"/>
      <c r="BZ4" s="153"/>
      <c r="CA4" s="158"/>
      <c r="CB4" s="152"/>
      <c r="CC4" s="153"/>
      <c r="CD4" s="158"/>
      <c r="CE4" s="152"/>
      <c r="CF4" s="153"/>
      <c r="CG4" s="158"/>
      <c r="CH4" s="152"/>
      <c r="CI4" s="153"/>
      <c r="CJ4" s="158"/>
      <c r="CK4" s="152"/>
      <c r="CL4" s="153"/>
      <c r="CM4" s="158"/>
      <c r="CN4" s="152"/>
      <c r="CO4" s="153"/>
      <c r="CP4" s="158"/>
      <c r="CQ4" s="152"/>
      <c r="CR4" s="153"/>
      <c r="CS4" s="158"/>
      <c r="CT4" s="152"/>
      <c r="CU4" s="153"/>
      <c r="CV4" s="158"/>
      <c r="CW4" s="152"/>
      <c r="CX4" s="153"/>
      <c r="CY4" s="158"/>
      <c r="CZ4" s="152"/>
      <c r="DA4" s="153"/>
      <c r="DB4" s="158"/>
      <c r="DC4" s="20"/>
      <c r="DD4" s="20"/>
      <c r="DE4" s="152"/>
      <c r="DF4" s="153"/>
      <c r="DG4" s="158"/>
      <c r="DH4" s="152"/>
      <c r="DI4" s="153"/>
      <c r="DJ4" s="158"/>
      <c r="DK4" s="152"/>
      <c r="DL4" s="153"/>
      <c r="DM4" s="158"/>
      <c r="DN4" s="152"/>
      <c r="DO4" s="153"/>
      <c r="DP4" s="158"/>
      <c r="DQ4" s="152"/>
      <c r="DR4" s="153"/>
      <c r="DS4" s="158"/>
      <c r="DT4" s="152"/>
      <c r="DU4" s="153"/>
      <c r="DV4" s="158"/>
      <c r="DW4" s="152"/>
      <c r="DX4" s="153"/>
      <c r="DY4" s="158"/>
      <c r="DZ4" s="152"/>
      <c r="EA4" s="153"/>
      <c r="EB4" s="158"/>
      <c r="EC4" s="152"/>
      <c r="ED4" s="153"/>
      <c r="EE4" s="158"/>
      <c r="EF4" s="152"/>
      <c r="EG4" s="153"/>
      <c r="EH4" s="158"/>
      <c r="EI4" s="152"/>
      <c r="EJ4" s="153"/>
      <c r="EK4" s="158"/>
      <c r="EL4" s="152"/>
      <c r="EM4" s="153"/>
      <c r="EN4" s="158"/>
      <c r="EO4" s="20"/>
      <c r="EP4" s="20"/>
      <c r="EQ4" s="152"/>
      <c r="ER4" s="153"/>
      <c r="ES4" s="158"/>
      <c r="ET4" s="152"/>
      <c r="EU4" s="153"/>
      <c r="EV4" s="158"/>
      <c r="EW4" s="152"/>
      <c r="EX4" s="153"/>
      <c r="EY4" s="158"/>
      <c r="EZ4" s="152"/>
      <c r="FA4" s="153"/>
      <c r="FB4" s="158"/>
      <c r="FC4" s="152"/>
      <c r="FD4" s="153"/>
      <c r="FE4" s="158"/>
      <c r="FF4" s="152"/>
      <c r="FG4" s="153"/>
      <c r="FH4" s="158"/>
      <c r="FI4" s="152"/>
      <c r="FJ4" s="153"/>
      <c r="FK4" s="158"/>
      <c r="FL4" s="152"/>
      <c r="FM4" s="153"/>
      <c r="FN4" s="158"/>
      <c r="FO4" s="152"/>
      <c r="FP4" s="153"/>
      <c r="FQ4" s="158"/>
      <c r="FR4" s="152"/>
      <c r="FS4" s="153"/>
      <c r="FT4" s="154"/>
      <c r="FU4" s="152"/>
      <c r="FV4" s="153"/>
      <c r="FW4" s="154"/>
      <c r="FX4" s="152"/>
      <c r="FY4" s="153"/>
      <c r="FZ4" s="154"/>
    </row>
    <row r="5" spans="1:182" s="5" customFormat="1" ht="12.75" customHeight="1">
      <c r="A5" s="21"/>
      <c r="B5" s="22" t="s">
        <v>18</v>
      </c>
      <c r="C5" s="22">
        <v>3840.87</v>
      </c>
      <c r="D5" s="22" t="s">
        <v>18</v>
      </c>
      <c r="E5" s="22">
        <v>3840.87</v>
      </c>
      <c r="F5" s="22" t="s">
        <v>18</v>
      </c>
      <c r="G5" s="22">
        <v>3840.87</v>
      </c>
      <c r="H5" s="22" t="s">
        <v>18</v>
      </c>
      <c r="I5" s="22">
        <v>3840.87</v>
      </c>
      <c r="J5" s="22" t="s">
        <v>18</v>
      </c>
      <c r="K5" s="22">
        <v>3840.87</v>
      </c>
      <c r="L5" s="22" t="s">
        <v>18</v>
      </c>
      <c r="M5" s="22">
        <v>3840.87</v>
      </c>
      <c r="N5" s="22" t="s">
        <v>18</v>
      </c>
      <c r="O5" s="22">
        <v>3840.87</v>
      </c>
      <c r="P5" s="22" t="s">
        <v>18</v>
      </c>
      <c r="Q5" s="22">
        <v>3840.87</v>
      </c>
      <c r="R5" s="22" t="s">
        <v>18</v>
      </c>
      <c r="S5" s="23">
        <f>C5+E5+G5+I5+K5+M5+O5+Q5</f>
        <v>30726.959999999995</v>
      </c>
      <c r="T5" s="21" t="s">
        <v>17</v>
      </c>
      <c r="U5" s="22"/>
      <c r="V5" s="24">
        <v>3840.87</v>
      </c>
      <c r="W5" s="19" t="s">
        <v>17</v>
      </c>
      <c r="X5" s="22"/>
      <c r="Y5" s="24">
        <v>3840.87</v>
      </c>
      <c r="Z5" s="19" t="s">
        <v>17</v>
      </c>
      <c r="AA5" s="22"/>
      <c r="AB5" s="24">
        <v>3840.87</v>
      </c>
      <c r="AC5" s="19" t="s">
        <v>17</v>
      </c>
      <c r="AD5" s="19"/>
      <c r="AE5" s="19">
        <v>3840.87</v>
      </c>
      <c r="AF5" s="19"/>
      <c r="AG5" s="19" t="s">
        <v>17</v>
      </c>
      <c r="AH5" s="19"/>
      <c r="AI5" s="19">
        <v>4713.79</v>
      </c>
      <c r="AJ5" s="19" t="s">
        <v>17</v>
      </c>
      <c r="AK5" s="19"/>
      <c r="AL5" s="19">
        <v>4713.79</v>
      </c>
      <c r="AM5" s="19" t="s">
        <v>17</v>
      </c>
      <c r="AN5" s="19"/>
      <c r="AO5" s="19">
        <v>4713.79</v>
      </c>
      <c r="AP5" s="19" t="s">
        <v>17</v>
      </c>
      <c r="AQ5" s="19"/>
      <c r="AR5" s="19">
        <v>4713.79</v>
      </c>
      <c r="AS5" s="19" t="s">
        <v>17</v>
      </c>
      <c r="AT5" s="19"/>
      <c r="AU5" s="19">
        <v>4713.79</v>
      </c>
      <c r="AV5" s="19" t="s">
        <v>17</v>
      </c>
      <c r="AW5" s="19"/>
      <c r="AX5" s="19">
        <v>4713.79</v>
      </c>
      <c r="AY5" s="19" t="s">
        <v>17</v>
      </c>
      <c r="AZ5" s="19"/>
      <c r="BA5" s="19">
        <v>4713.79</v>
      </c>
      <c r="BB5" s="19" t="s">
        <v>17</v>
      </c>
      <c r="BC5" s="19"/>
      <c r="BD5" s="19">
        <v>4713.79</v>
      </c>
      <c r="BE5" s="19" t="s">
        <v>17</v>
      </c>
      <c r="BF5" s="19"/>
      <c r="BG5" s="19">
        <v>4713.79</v>
      </c>
      <c r="BH5" s="19" t="s">
        <v>17</v>
      </c>
      <c r="BI5" s="19"/>
      <c r="BJ5" s="19">
        <v>4713.79</v>
      </c>
      <c r="BK5" s="19" t="s">
        <v>17</v>
      </c>
      <c r="BL5" s="19"/>
      <c r="BM5" s="19">
        <v>4713.79</v>
      </c>
      <c r="BN5" s="19" t="s">
        <v>17</v>
      </c>
      <c r="BO5" s="19"/>
      <c r="BP5" s="19">
        <v>4713.79</v>
      </c>
      <c r="BQ5" s="20"/>
      <c r="BR5" s="20"/>
      <c r="BS5" s="19" t="s">
        <v>306</v>
      </c>
      <c r="BT5" s="22"/>
      <c r="BU5" s="25">
        <v>12540.98</v>
      </c>
      <c r="BV5" s="19" t="s">
        <v>306</v>
      </c>
      <c r="BW5" s="22"/>
      <c r="BX5" s="25">
        <v>12540.98</v>
      </c>
      <c r="BY5" s="19" t="s">
        <v>306</v>
      </c>
      <c r="BZ5" s="22"/>
      <c r="CA5" s="25">
        <v>12540.98</v>
      </c>
      <c r="CB5" s="19" t="s">
        <v>306</v>
      </c>
      <c r="CC5" s="22"/>
      <c r="CD5" s="25">
        <v>12540.98</v>
      </c>
      <c r="CE5" s="19" t="s">
        <v>306</v>
      </c>
      <c r="CF5" s="22"/>
      <c r="CG5" s="25">
        <v>12540.98</v>
      </c>
      <c r="CH5" s="19" t="s">
        <v>306</v>
      </c>
      <c r="CI5" s="22"/>
      <c r="CJ5" s="25">
        <v>12540.98</v>
      </c>
      <c r="CK5" s="19" t="s">
        <v>306</v>
      </c>
      <c r="CL5" s="22"/>
      <c r="CM5" s="25">
        <v>12540.98</v>
      </c>
      <c r="CN5" s="19" t="s">
        <v>306</v>
      </c>
      <c r="CO5" s="22"/>
      <c r="CP5" s="25">
        <v>12540.98</v>
      </c>
      <c r="CQ5" s="19" t="s">
        <v>306</v>
      </c>
      <c r="CR5" s="22"/>
      <c r="CS5" s="25">
        <v>12540.98</v>
      </c>
      <c r="CT5" s="19" t="s">
        <v>306</v>
      </c>
      <c r="CU5" s="22"/>
      <c r="CV5" s="25">
        <v>12540.98</v>
      </c>
      <c r="CW5" s="19" t="s">
        <v>306</v>
      </c>
      <c r="CX5" s="22"/>
      <c r="CY5" s="25">
        <v>12540.98</v>
      </c>
      <c r="CZ5" s="19" t="s">
        <v>306</v>
      </c>
      <c r="DA5" s="22"/>
      <c r="DB5" s="25">
        <v>12540.98</v>
      </c>
      <c r="DC5" s="20"/>
      <c r="DD5" s="20"/>
      <c r="DE5" s="19" t="s">
        <v>306</v>
      </c>
      <c r="DF5" s="22"/>
      <c r="DG5" s="25">
        <v>13581.87</v>
      </c>
      <c r="DH5" s="19" t="s">
        <v>306</v>
      </c>
      <c r="DI5" s="22"/>
      <c r="DJ5" s="25">
        <v>13581.87</v>
      </c>
      <c r="DK5" s="19" t="s">
        <v>306</v>
      </c>
      <c r="DL5" s="22"/>
      <c r="DM5" s="25">
        <v>13581.87</v>
      </c>
      <c r="DN5" s="19" t="s">
        <v>306</v>
      </c>
      <c r="DO5" s="22"/>
      <c r="DP5" s="25">
        <v>13581.87</v>
      </c>
      <c r="DQ5" s="19" t="s">
        <v>306</v>
      </c>
      <c r="DR5" s="22"/>
      <c r="DS5" s="25">
        <v>13581.87</v>
      </c>
      <c r="DT5" s="19" t="s">
        <v>306</v>
      </c>
      <c r="DU5" s="22"/>
      <c r="DV5" s="25">
        <v>13581.87</v>
      </c>
      <c r="DW5" s="19" t="s">
        <v>306</v>
      </c>
      <c r="DX5" s="22"/>
      <c r="DY5" s="25">
        <v>13581.87</v>
      </c>
      <c r="DZ5" s="19" t="s">
        <v>306</v>
      </c>
      <c r="EA5" s="22"/>
      <c r="EB5" s="25">
        <v>13581.87</v>
      </c>
      <c r="EC5" s="19" t="s">
        <v>306</v>
      </c>
      <c r="ED5" s="22"/>
      <c r="EE5" s="25">
        <v>13581.87</v>
      </c>
      <c r="EF5" s="19" t="s">
        <v>306</v>
      </c>
      <c r="EG5" s="22"/>
      <c r="EH5" s="25">
        <v>13581.87</v>
      </c>
      <c r="EI5" s="19" t="s">
        <v>306</v>
      </c>
      <c r="EJ5" s="22"/>
      <c r="EK5" s="25">
        <v>13581.87</v>
      </c>
      <c r="EL5" s="19" t="s">
        <v>306</v>
      </c>
      <c r="EM5" s="22"/>
      <c r="EN5" s="25">
        <v>13581.87</v>
      </c>
      <c r="EO5" s="25"/>
      <c r="EP5" s="25"/>
      <c r="EQ5" s="21" t="s">
        <v>306</v>
      </c>
      <c r="ER5" s="22"/>
      <c r="ES5" s="104">
        <v>14556.64</v>
      </c>
      <c r="ET5" s="21" t="s">
        <v>306</v>
      </c>
      <c r="EU5" s="22"/>
      <c r="EV5" s="104">
        <v>14556.64</v>
      </c>
      <c r="EW5" s="21" t="s">
        <v>306</v>
      </c>
      <c r="EX5" s="22"/>
      <c r="EY5" s="104">
        <v>14556.64</v>
      </c>
      <c r="EZ5" s="21" t="s">
        <v>306</v>
      </c>
      <c r="FA5" s="22"/>
      <c r="FB5" s="104">
        <v>14556.64</v>
      </c>
      <c r="FC5" s="21" t="s">
        <v>306</v>
      </c>
      <c r="FD5" s="22"/>
      <c r="FE5" s="104">
        <v>14556.64</v>
      </c>
      <c r="FF5" s="21" t="s">
        <v>306</v>
      </c>
      <c r="FG5" s="22"/>
      <c r="FH5" s="104">
        <v>14556.64</v>
      </c>
      <c r="FI5" s="21" t="s">
        <v>306</v>
      </c>
      <c r="FJ5" s="22"/>
      <c r="FK5" s="104">
        <v>14556.64</v>
      </c>
      <c r="FL5" s="21" t="s">
        <v>306</v>
      </c>
      <c r="FM5" s="22"/>
      <c r="FN5" s="104">
        <v>14556.64</v>
      </c>
      <c r="FO5" s="21" t="s">
        <v>306</v>
      </c>
      <c r="FP5" s="22"/>
      <c r="FQ5" s="104">
        <v>14556.64</v>
      </c>
      <c r="FR5" s="21" t="s">
        <v>306</v>
      </c>
      <c r="FS5" s="22"/>
      <c r="FT5" s="104">
        <v>14556.64</v>
      </c>
      <c r="FU5" s="21" t="s">
        <v>306</v>
      </c>
      <c r="FV5" s="22"/>
      <c r="FW5" s="104">
        <v>14556.64</v>
      </c>
      <c r="FX5" s="21" t="s">
        <v>306</v>
      </c>
      <c r="FY5" s="22"/>
      <c r="FZ5" s="104">
        <v>14556.64</v>
      </c>
    </row>
    <row r="6" spans="1:182" s="5" customFormat="1" ht="23.25" customHeight="1">
      <c r="A6" s="21"/>
      <c r="B6" s="22" t="s">
        <v>18</v>
      </c>
      <c r="C6" s="26">
        <v>11057.05</v>
      </c>
      <c r="D6" s="22" t="s">
        <v>18</v>
      </c>
      <c r="E6" s="26">
        <v>11057.05</v>
      </c>
      <c r="F6" s="22" t="s">
        <v>18</v>
      </c>
      <c r="G6" s="26">
        <v>11057.05</v>
      </c>
      <c r="H6" s="22" t="s">
        <v>18</v>
      </c>
      <c r="I6" s="26">
        <v>11057.05</v>
      </c>
      <c r="J6" s="22" t="s">
        <v>18</v>
      </c>
      <c r="K6" s="26">
        <v>11057.05</v>
      </c>
      <c r="L6" s="22" t="s">
        <v>18</v>
      </c>
      <c r="M6" s="26">
        <v>11057.05</v>
      </c>
      <c r="N6" s="22" t="s">
        <v>18</v>
      </c>
      <c r="O6" s="26">
        <v>11057.05</v>
      </c>
      <c r="P6" s="22" t="s">
        <v>18</v>
      </c>
      <c r="Q6" s="26">
        <v>11057.05</v>
      </c>
      <c r="R6" s="22" t="s">
        <v>18</v>
      </c>
      <c r="S6" s="23">
        <f aca="true" t="shared" si="0" ref="S6:S35">C6+E6+G6+I6+K6+M6+O6+Q6</f>
        <v>88456.40000000001</v>
      </c>
      <c r="T6" s="21" t="s">
        <v>34</v>
      </c>
      <c r="U6" s="26"/>
      <c r="V6" s="27">
        <v>11057.05</v>
      </c>
      <c r="W6" s="19" t="s">
        <v>64</v>
      </c>
      <c r="X6" s="26"/>
      <c r="Y6" s="27">
        <v>11057.05</v>
      </c>
      <c r="Z6" s="19" t="s">
        <v>64</v>
      </c>
      <c r="AA6" s="26"/>
      <c r="AB6" s="27">
        <v>11057.05</v>
      </c>
      <c r="AC6" s="19" t="s">
        <v>64</v>
      </c>
      <c r="AD6" s="28"/>
      <c r="AE6" s="28">
        <v>11057.05</v>
      </c>
      <c r="AF6" s="28"/>
      <c r="AG6" s="19" t="s">
        <v>64</v>
      </c>
      <c r="AH6" s="28"/>
      <c r="AI6" s="28">
        <v>10533.29</v>
      </c>
      <c r="AJ6" s="19" t="s">
        <v>64</v>
      </c>
      <c r="AK6" s="28"/>
      <c r="AL6" s="28">
        <v>10533.29</v>
      </c>
      <c r="AM6" s="19" t="s">
        <v>64</v>
      </c>
      <c r="AN6" s="28"/>
      <c r="AO6" s="28">
        <v>10533.29</v>
      </c>
      <c r="AP6" s="19" t="s">
        <v>64</v>
      </c>
      <c r="AQ6" s="28"/>
      <c r="AR6" s="28">
        <v>10533.29</v>
      </c>
      <c r="AS6" s="19" t="s">
        <v>64</v>
      </c>
      <c r="AT6" s="28"/>
      <c r="AU6" s="28">
        <v>10533.29</v>
      </c>
      <c r="AV6" s="19" t="s">
        <v>64</v>
      </c>
      <c r="AW6" s="28"/>
      <c r="AX6" s="28">
        <v>10533.29</v>
      </c>
      <c r="AY6" s="19" t="s">
        <v>64</v>
      </c>
      <c r="AZ6" s="28"/>
      <c r="BA6" s="28">
        <v>10533.29</v>
      </c>
      <c r="BB6" s="19" t="s">
        <v>64</v>
      </c>
      <c r="BC6" s="28"/>
      <c r="BD6" s="28">
        <v>10533.29</v>
      </c>
      <c r="BE6" s="19" t="s">
        <v>64</v>
      </c>
      <c r="BF6" s="28"/>
      <c r="BG6" s="28">
        <v>10533.29</v>
      </c>
      <c r="BH6" s="19" t="s">
        <v>64</v>
      </c>
      <c r="BI6" s="28"/>
      <c r="BJ6" s="28">
        <v>10533.29</v>
      </c>
      <c r="BK6" s="19" t="s">
        <v>64</v>
      </c>
      <c r="BL6" s="28"/>
      <c r="BM6" s="28">
        <v>10533.29</v>
      </c>
      <c r="BN6" s="19" t="s">
        <v>64</v>
      </c>
      <c r="BO6" s="28"/>
      <c r="BP6" s="28">
        <v>10533.29</v>
      </c>
      <c r="BQ6" s="20"/>
      <c r="BR6" s="20"/>
      <c r="BS6" s="19" t="s">
        <v>64</v>
      </c>
      <c r="BT6" s="28"/>
      <c r="BU6" s="28">
        <v>3201.18</v>
      </c>
      <c r="BV6" s="19" t="s">
        <v>64</v>
      </c>
      <c r="BW6" s="28"/>
      <c r="BX6" s="28">
        <v>3201.18</v>
      </c>
      <c r="BY6" s="19" t="s">
        <v>64</v>
      </c>
      <c r="BZ6" s="28"/>
      <c r="CA6" s="28">
        <v>3201.18</v>
      </c>
      <c r="CB6" s="19" t="s">
        <v>64</v>
      </c>
      <c r="CC6" s="28"/>
      <c r="CD6" s="28">
        <v>3201.18</v>
      </c>
      <c r="CE6" s="19" t="s">
        <v>64</v>
      </c>
      <c r="CF6" s="28"/>
      <c r="CG6" s="28">
        <v>3201.18</v>
      </c>
      <c r="CH6" s="19" t="s">
        <v>64</v>
      </c>
      <c r="CI6" s="28"/>
      <c r="CJ6" s="28">
        <v>3201.18</v>
      </c>
      <c r="CK6" s="19" t="s">
        <v>64</v>
      </c>
      <c r="CL6" s="28"/>
      <c r="CM6" s="28">
        <v>3201.18</v>
      </c>
      <c r="CN6" s="19" t="s">
        <v>64</v>
      </c>
      <c r="CO6" s="28"/>
      <c r="CP6" s="28">
        <v>3201.18</v>
      </c>
      <c r="CQ6" s="19" t="s">
        <v>64</v>
      </c>
      <c r="CR6" s="28"/>
      <c r="CS6" s="28">
        <v>3201.18</v>
      </c>
      <c r="CT6" s="19" t="s">
        <v>64</v>
      </c>
      <c r="CU6" s="28"/>
      <c r="CV6" s="28">
        <v>3201.18</v>
      </c>
      <c r="CW6" s="19" t="s">
        <v>64</v>
      </c>
      <c r="CX6" s="28"/>
      <c r="CY6" s="28">
        <v>3201.18</v>
      </c>
      <c r="CZ6" s="19" t="s">
        <v>64</v>
      </c>
      <c r="DA6" s="28"/>
      <c r="DB6" s="28">
        <v>3201.18</v>
      </c>
      <c r="DC6" s="20"/>
      <c r="DD6" s="20"/>
      <c r="DE6" s="19" t="s">
        <v>64</v>
      </c>
      <c r="DF6" s="28"/>
      <c r="DG6" s="28">
        <v>3376.79</v>
      </c>
      <c r="DH6" s="19" t="s">
        <v>64</v>
      </c>
      <c r="DI6" s="28"/>
      <c r="DJ6" s="28">
        <v>3376.79</v>
      </c>
      <c r="DK6" s="19" t="s">
        <v>64</v>
      </c>
      <c r="DL6" s="28"/>
      <c r="DM6" s="28">
        <v>3376.79</v>
      </c>
      <c r="DN6" s="19" t="s">
        <v>64</v>
      </c>
      <c r="DO6" s="28"/>
      <c r="DP6" s="28">
        <v>3376.79</v>
      </c>
      <c r="DQ6" s="19" t="s">
        <v>64</v>
      </c>
      <c r="DR6" s="28"/>
      <c r="DS6" s="28">
        <v>3376.79</v>
      </c>
      <c r="DT6" s="19" t="s">
        <v>64</v>
      </c>
      <c r="DU6" s="28"/>
      <c r="DV6" s="28">
        <v>3376.79</v>
      </c>
      <c r="DW6" s="19" t="s">
        <v>64</v>
      </c>
      <c r="DX6" s="28"/>
      <c r="DY6" s="28">
        <v>3376.79</v>
      </c>
      <c r="DZ6" s="19" t="s">
        <v>64</v>
      </c>
      <c r="EA6" s="28"/>
      <c r="EB6" s="28">
        <v>3376.79</v>
      </c>
      <c r="EC6" s="19" t="s">
        <v>64</v>
      </c>
      <c r="ED6" s="28"/>
      <c r="EE6" s="28">
        <v>3376.79</v>
      </c>
      <c r="EF6" s="19" t="s">
        <v>64</v>
      </c>
      <c r="EG6" s="28"/>
      <c r="EH6" s="28">
        <v>3376.79</v>
      </c>
      <c r="EI6" s="19" t="s">
        <v>64</v>
      </c>
      <c r="EJ6" s="28"/>
      <c r="EK6" s="28">
        <v>3376.79</v>
      </c>
      <c r="EL6" s="19" t="s">
        <v>64</v>
      </c>
      <c r="EM6" s="28"/>
      <c r="EN6" s="28">
        <v>3376.79</v>
      </c>
      <c r="EO6" s="28"/>
      <c r="EP6" s="28"/>
      <c r="EQ6" s="21" t="s">
        <v>64</v>
      </c>
      <c r="ER6" s="28"/>
      <c r="ES6" s="101">
        <v>3769.13</v>
      </c>
      <c r="ET6" s="21" t="s">
        <v>64</v>
      </c>
      <c r="EU6" s="28"/>
      <c r="EV6" s="101">
        <v>3769.13</v>
      </c>
      <c r="EW6" s="21" t="s">
        <v>64</v>
      </c>
      <c r="EX6" s="28"/>
      <c r="EY6" s="101">
        <v>3769.13</v>
      </c>
      <c r="EZ6" s="21" t="s">
        <v>64</v>
      </c>
      <c r="FA6" s="28"/>
      <c r="FB6" s="101">
        <v>3769.13</v>
      </c>
      <c r="FC6" s="21" t="s">
        <v>64</v>
      </c>
      <c r="FD6" s="28"/>
      <c r="FE6" s="101">
        <v>3769.13</v>
      </c>
      <c r="FF6" s="21" t="s">
        <v>64</v>
      </c>
      <c r="FG6" s="28"/>
      <c r="FH6" s="101">
        <v>3769.13</v>
      </c>
      <c r="FI6" s="21" t="s">
        <v>64</v>
      </c>
      <c r="FJ6" s="28"/>
      <c r="FK6" s="101">
        <v>3769.13</v>
      </c>
      <c r="FL6" s="21" t="s">
        <v>64</v>
      </c>
      <c r="FM6" s="28"/>
      <c r="FN6" s="101">
        <v>3769.13</v>
      </c>
      <c r="FO6" s="21" t="s">
        <v>64</v>
      </c>
      <c r="FP6" s="28"/>
      <c r="FQ6" s="101">
        <v>3769.13</v>
      </c>
      <c r="FR6" s="21" t="s">
        <v>64</v>
      </c>
      <c r="FS6" s="28"/>
      <c r="FT6" s="101">
        <v>3769.13</v>
      </c>
      <c r="FU6" s="21" t="s">
        <v>64</v>
      </c>
      <c r="FV6" s="28"/>
      <c r="FW6" s="101">
        <v>3769.13</v>
      </c>
      <c r="FX6" s="21" t="s">
        <v>64</v>
      </c>
      <c r="FY6" s="28"/>
      <c r="FZ6" s="101">
        <v>3769.13</v>
      </c>
    </row>
    <row r="7" spans="1:182" s="5" customFormat="1" ht="18.75" customHeight="1">
      <c r="A7" s="21"/>
      <c r="B7" s="22" t="s">
        <v>18</v>
      </c>
      <c r="C7" s="29">
        <f>SUM(C8:C12)</f>
        <v>1396.7</v>
      </c>
      <c r="D7" s="22" t="s">
        <v>18</v>
      </c>
      <c r="E7" s="29">
        <f>SUM(E8:E12)</f>
        <v>1396.7</v>
      </c>
      <c r="F7" s="22" t="s">
        <v>18</v>
      </c>
      <c r="G7" s="29">
        <f>SUM(G8:G12)</f>
        <v>1396.7</v>
      </c>
      <c r="H7" s="22" t="s">
        <v>18</v>
      </c>
      <c r="I7" s="29">
        <f>SUM(I8:I12)</f>
        <v>1396.7</v>
      </c>
      <c r="J7" s="22" t="s">
        <v>18</v>
      </c>
      <c r="K7" s="29">
        <f>SUM(K8:K12)</f>
        <v>1396.7</v>
      </c>
      <c r="L7" s="22" t="s">
        <v>18</v>
      </c>
      <c r="M7" s="29">
        <f>SUM(M8:M12)</f>
        <v>1396.7</v>
      </c>
      <c r="N7" s="22" t="s">
        <v>18</v>
      </c>
      <c r="O7" s="29">
        <f>SUM(O8:O12)</f>
        <v>1396.7</v>
      </c>
      <c r="P7" s="22" t="s">
        <v>18</v>
      </c>
      <c r="Q7" s="29">
        <f>SUM(Q8:Q12)</f>
        <v>1396.7</v>
      </c>
      <c r="R7" s="22" t="s">
        <v>18</v>
      </c>
      <c r="S7" s="23">
        <f t="shared" si="0"/>
        <v>11173.600000000002</v>
      </c>
      <c r="T7" s="22" t="s">
        <v>6</v>
      </c>
      <c r="U7" s="29"/>
      <c r="V7" s="30">
        <v>1105.71</v>
      </c>
      <c r="W7" s="22" t="s">
        <v>66</v>
      </c>
      <c r="X7" s="29" t="s">
        <v>65</v>
      </c>
      <c r="Y7" s="30">
        <v>721.03</v>
      </c>
      <c r="Z7" s="22" t="s">
        <v>100</v>
      </c>
      <c r="AA7" s="29" t="s">
        <v>101</v>
      </c>
      <c r="AB7" s="30">
        <v>335.05</v>
      </c>
      <c r="AC7" s="19" t="s">
        <v>97</v>
      </c>
      <c r="AD7" s="19" t="s">
        <v>96</v>
      </c>
      <c r="AE7" s="19">
        <v>182.51</v>
      </c>
      <c r="AF7" s="19"/>
      <c r="AG7" s="21" t="s">
        <v>4</v>
      </c>
      <c r="AH7" s="19"/>
      <c r="AI7" s="19">
        <v>9369.39</v>
      </c>
      <c r="AJ7" s="21" t="s">
        <v>4</v>
      </c>
      <c r="AK7" s="19"/>
      <c r="AL7" s="19">
        <v>9369.39</v>
      </c>
      <c r="AM7" s="22" t="s">
        <v>123</v>
      </c>
      <c r="AN7" s="29" t="s">
        <v>124</v>
      </c>
      <c r="AO7" s="29">
        <v>298.25</v>
      </c>
      <c r="AP7" s="22" t="s">
        <v>144</v>
      </c>
      <c r="AQ7" s="29" t="s">
        <v>145</v>
      </c>
      <c r="AR7" s="29">
        <v>228.36</v>
      </c>
      <c r="AS7" s="19" t="s">
        <v>152</v>
      </c>
      <c r="AT7" s="19" t="s">
        <v>153</v>
      </c>
      <c r="AU7" s="19">
        <v>294.86</v>
      </c>
      <c r="AV7" s="19" t="s">
        <v>170</v>
      </c>
      <c r="AW7" s="19" t="s">
        <v>171</v>
      </c>
      <c r="AX7" s="19">
        <v>14440.81</v>
      </c>
      <c r="AY7" s="22" t="s">
        <v>211</v>
      </c>
      <c r="AZ7" s="29" t="s">
        <v>212</v>
      </c>
      <c r="BA7" s="29">
        <v>581.82</v>
      </c>
      <c r="BB7" s="22" t="s">
        <v>198</v>
      </c>
      <c r="BC7" s="29" t="s">
        <v>194</v>
      </c>
      <c r="BD7" s="29">
        <v>319.28</v>
      </c>
      <c r="BE7" s="22" t="s">
        <v>226</v>
      </c>
      <c r="BF7" s="29" t="s">
        <v>227</v>
      </c>
      <c r="BG7" s="29">
        <v>112.42</v>
      </c>
      <c r="BH7" s="22" t="s">
        <v>231</v>
      </c>
      <c r="BI7" s="29" t="s">
        <v>232</v>
      </c>
      <c r="BJ7" s="29">
        <v>710.92</v>
      </c>
      <c r="BK7" s="22" t="s">
        <v>255</v>
      </c>
      <c r="BL7" s="29" t="s">
        <v>256</v>
      </c>
      <c r="BM7" s="29">
        <v>4750.57</v>
      </c>
      <c r="BN7" s="22" t="s">
        <v>269</v>
      </c>
      <c r="BO7" s="29" t="s">
        <v>270</v>
      </c>
      <c r="BP7" s="29">
        <v>16640.39</v>
      </c>
      <c r="BQ7" s="20"/>
      <c r="BR7" s="20"/>
      <c r="BS7" s="22" t="s">
        <v>309</v>
      </c>
      <c r="BT7" s="29"/>
      <c r="BU7" s="29">
        <v>3705.7</v>
      </c>
      <c r="BV7" s="22" t="s">
        <v>309</v>
      </c>
      <c r="BW7" s="29"/>
      <c r="BX7" s="29">
        <v>3705.7</v>
      </c>
      <c r="BY7" s="22" t="s">
        <v>309</v>
      </c>
      <c r="BZ7" s="29"/>
      <c r="CA7" s="29">
        <v>3705.7</v>
      </c>
      <c r="CB7" s="22" t="s">
        <v>309</v>
      </c>
      <c r="CC7" s="29"/>
      <c r="CD7" s="29">
        <v>3705.7</v>
      </c>
      <c r="CE7" s="22" t="s">
        <v>309</v>
      </c>
      <c r="CF7" s="29"/>
      <c r="CG7" s="29">
        <v>3705.7</v>
      </c>
      <c r="CH7" s="22" t="s">
        <v>309</v>
      </c>
      <c r="CI7" s="29"/>
      <c r="CJ7" s="29">
        <v>3705.7</v>
      </c>
      <c r="CK7" s="22" t="s">
        <v>309</v>
      </c>
      <c r="CL7" s="29"/>
      <c r="CM7" s="29">
        <v>3705.7</v>
      </c>
      <c r="CN7" s="22" t="s">
        <v>309</v>
      </c>
      <c r="CO7" s="29"/>
      <c r="CP7" s="29">
        <v>3705.7</v>
      </c>
      <c r="CQ7" s="22" t="s">
        <v>309</v>
      </c>
      <c r="CR7" s="29"/>
      <c r="CS7" s="29">
        <v>3705.7</v>
      </c>
      <c r="CT7" s="22" t="s">
        <v>309</v>
      </c>
      <c r="CU7" s="29"/>
      <c r="CV7" s="29">
        <v>3705.7</v>
      </c>
      <c r="CW7" s="22" t="s">
        <v>309</v>
      </c>
      <c r="CX7" s="29"/>
      <c r="CY7" s="29">
        <v>3705.7</v>
      </c>
      <c r="CZ7" s="22" t="s">
        <v>309</v>
      </c>
      <c r="DA7" s="29"/>
      <c r="DB7" s="29">
        <v>3705.7</v>
      </c>
      <c r="DC7" s="20"/>
      <c r="DD7" s="20"/>
      <c r="DE7" s="22" t="s">
        <v>309</v>
      </c>
      <c r="DF7" s="29"/>
      <c r="DG7" s="29">
        <v>4678.92</v>
      </c>
      <c r="DH7" s="22" t="s">
        <v>309</v>
      </c>
      <c r="DI7" s="29"/>
      <c r="DJ7" s="29">
        <v>4678.92</v>
      </c>
      <c r="DK7" s="22" t="s">
        <v>309</v>
      </c>
      <c r="DL7" s="29"/>
      <c r="DM7" s="29">
        <v>4678.92</v>
      </c>
      <c r="DN7" s="22" t="s">
        <v>309</v>
      </c>
      <c r="DO7" s="29"/>
      <c r="DP7" s="29">
        <v>4678.92</v>
      </c>
      <c r="DQ7" s="22" t="s">
        <v>309</v>
      </c>
      <c r="DR7" s="29"/>
      <c r="DS7" s="29">
        <v>4678.92</v>
      </c>
      <c r="DT7" s="22" t="s">
        <v>309</v>
      </c>
      <c r="DU7" s="29"/>
      <c r="DV7" s="29">
        <v>4678.92</v>
      </c>
      <c r="DW7" s="22" t="s">
        <v>309</v>
      </c>
      <c r="DX7" s="29"/>
      <c r="DY7" s="29">
        <v>4678.92</v>
      </c>
      <c r="DZ7" s="22" t="s">
        <v>309</v>
      </c>
      <c r="EA7" s="29"/>
      <c r="EB7" s="29">
        <v>4678.92</v>
      </c>
      <c r="EC7" s="22" t="s">
        <v>309</v>
      </c>
      <c r="ED7" s="29"/>
      <c r="EE7" s="29">
        <v>4678.92</v>
      </c>
      <c r="EF7" s="22" t="s">
        <v>309</v>
      </c>
      <c r="EG7" s="29"/>
      <c r="EH7" s="29">
        <v>4678.92</v>
      </c>
      <c r="EI7" s="22" t="s">
        <v>309</v>
      </c>
      <c r="EJ7" s="29"/>
      <c r="EK7" s="29">
        <v>4678.92</v>
      </c>
      <c r="EL7" s="22" t="s">
        <v>309</v>
      </c>
      <c r="EM7" s="29"/>
      <c r="EN7" s="29">
        <v>4678.92</v>
      </c>
      <c r="EO7" s="29"/>
      <c r="EP7" s="29"/>
      <c r="EQ7" s="21" t="s">
        <v>348</v>
      </c>
      <c r="ER7" s="29"/>
      <c r="ES7" s="102">
        <v>3899.1</v>
      </c>
      <c r="ET7" s="21" t="s">
        <v>348</v>
      </c>
      <c r="EU7" s="29"/>
      <c r="EV7" s="102">
        <v>3899.1</v>
      </c>
      <c r="EW7" s="21" t="s">
        <v>348</v>
      </c>
      <c r="EX7" s="29"/>
      <c r="EY7" s="102">
        <v>3899.1</v>
      </c>
      <c r="EZ7" s="21" t="s">
        <v>348</v>
      </c>
      <c r="FA7" s="29"/>
      <c r="FB7" s="102">
        <v>3899.1</v>
      </c>
      <c r="FC7" s="21" t="s">
        <v>348</v>
      </c>
      <c r="FD7" s="29"/>
      <c r="FE7" s="102">
        <v>3899.1</v>
      </c>
      <c r="FF7" s="21" t="s">
        <v>348</v>
      </c>
      <c r="FG7" s="29"/>
      <c r="FH7" s="102">
        <v>3899.1</v>
      </c>
      <c r="FI7" s="21" t="s">
        <v>348</v>
      </c>
      <c r="FJ7" s="29"/>
      <c r="FK7" s="102">
        <v>3899.1</v>
      </c>
      <c r="FL7" s="21" t="s">
        <v>348</v>
      </c>
      <c r="FM7" s="29"/>
      <c r="FN7" s="102">
        <v>3899.1</v>
      </c>
      <c r="FO7" s="21" t="s">
        <v>348</v>
      </c>
      <c r="FP7" s="29"/>
      <c r="FQ7" s="102">
        <v>3899.1</v>
      </c>
      <c r="FR7" s="21" t="s">
        <v>348</v>
      </c>
      <c r="FS7" s="29"/>
      <c r="FT7" s="102">
        <v>3899.1</v>
      </c>
      <c r="FU7" s="21" t="s">
        <v>348</v>
      </c>
      <c r="FV7" s="29"/>
      <c r="FW7" s="102">
        <v>3899.1</v>
      </c>
      <c r="FX7" s="21" t="s">
        <v>348</v>
      </c>
      <c r="FY7" s="29"/>
      <c r="FZ7" s="102">
        <v>3899.1</v>
      </c>
    </row>
    <row r="8" spans="1:182" ht="17.25" customHeight="1">
      <c r="A8" s="22"/>
      <c r="B8" s="22" t="s">
        <v>18</v>
      </c>
      <c r="C8" s="31">
        <v>1105.71</v>
      </c>
      <c r="D8" s="22" t="s">
        <v>18</v>
      </c>
      <c r="E8" s="31">
        <v>1105.71</v>
      </c>
      <c r="F8" s="22" t="s">
        <v>18</v>
      </c>
      <c r="G8" s="31">
        <v>1105.71</v>
      </c>
      <c r="H8" s="22" t="s">
        <v>18</v>
      </c>
      <c r="I8" s="31">
        <v>1105.71</v>
      </c>
      <c r="J8" s="22" t="s">
        <v>18</v>
      </c>
      <c r="K8" s="31">
        <v>1105.71</v>
      </c>
      <c r="L8" s="22" t="s">
        <v>18</v>
      </c>
      <c r="M8" s="31">
        <v>1105.71</v>
      </c>
      <c r="N8" s="22" t="s">
        <v>18</v>
      </c>
      <c r="O8" s="31">
        <v>1105.71</v>
      </c>
      <c r="P8" s="22" t="s">
        <v>18</v>
      </c>
      <c r="Q8" s="31">
        <v>1105.71</v>
      </c>
      <c r="R8" s="22" t="s">
        <v>18</v>
      </c>
      <c r="S8" s="23">
        <f t="shared" si="0"/>
        <v>8845.68</v>
      </c>
      <c r="T8" s="22" t="s">
        <v>33</v>
      </c>
      <c r="U8" s="29"/>
      <c r="V8" s="32"/>
      <c r="W8" s="22" t="s">
        <v>67</v>
      </c>
      <c r="X8" s="29" t="s">
        <v>68</v>
      </c>
      <c r="Y8" s="32">
        <v>505.53</v>
      </c>
      <c r="Z8" s="22" t="s">
        <v>102</v>
      </c>
      <c r="AA8" s="29" t="s">
        <v>103</v>
      </c>
      <c r="AB8" s="32">
        <v>2010.28</v>
      </c>
      <c r="AC8" s="19" t="s">
        <v>7</v>
      </c>
      <c r="AD8" s="19" t="s">
        <v>98</v>
      </c>
      <c r="AE8" s="19">
        <v>5614.38</v>
      </c>
      <c r="AF8" s="19"/>
      <c r="AG8" s="19" t="s">
        <v>120</v>
      </c>
      <c r="AH8" s="19"/>
      <c r="AI8" s="19">
        <v>9951.34</v>
      </c>
      <c r="AJ8" s="19" t="s">
        <v>120</v>
      </c>
      <c r="AK8" s="19"/>
      <c r="AL8" s="19">
        <v>9951.34</v>
      </c>
      <c r="AM8" s="19" t="s">
        <v>125</v>
      </c>
      <c r="AN8" s="19" t="s">
        <v>126</v>
      </c>
      <c r="AO8" s="19">
        <v>298.25</v>
      </c>
      <c r="AP8" s="19" t="s">
        <v>146</v>
      </c>
      <c r="AQ8" s="19" t="s">
        <v>147</v>
      </c>
      <c r="AR8" s="19">
        <v>164.95</v>
      </c>
      <c r="AS8" s="19" t="s">
        <v>154</v>
      </c>
      <c r="AT8" s="19" t="s">
        <v>155</v>
      </c>
      <c r="AU8" s="19">
        <v>414.81</v>
      </c>
      <c r="AV8" s="19" t="s">
        <v>172</v>
      </c>
      <c r="AW8" s="19" t="s">
        <v>173</v>
      </c>
      <c r="AX8" s="19">
        <v>90.23</v>
      </c>
      <c r="AY8" s="19" t="s">
        <v>213</v>
      </c>
      <c r="AZ8" s="19" t="s">
        <v>214</v>
      </c>
      <c r="BA8" s="28">
        <v>123.5</v>
      </c>
      <c r="BB8" s="19" t="s">
        <v>149</v>
      </c>
      <c r="BC8" s="26" t="s">
        <v>195</v>
      </c>
      <c r="BD8" s="25">
        <v>180.46</v>
      </c>
      <c r="BE8" s="19" t="s">
        <v>149</v>
      </c>
      <c r="BF8" s="26" t="s">
        <v>230</v>
      </c>
      <c r="BG8" s="25">
        <v>180.46</v>
      </c>
      <c r="BH8" s="19" t="s">
        <v>233</v>
      </c>
      <c r="BI8" s="26" t="s">
        <v>234</v>
      </c>
      <c r="BJ8" s="25">
        <v>180.46</v>
      </c>
      <c r="BK8" s="19" t="s">
        <v>257</v>
      </c>
      <c r="BL8" s="26" t="s">
        <v>258</v>
      </c>
      <c r="BM8" s="25">
        <v>2129.32</v>
      </c>
      <c r="BN8" s="19" t="s">
        <v>271</v>
      </c>
      <c r="BO8" s="26" t="s">
        <v>272</v>
      </c>
      <c r="BP8" s="25">
        <v>290.46</v>
      </c>
      <c r="BQ8" s="20"/>
      <c r="BR8" s="20"/>
      <c r="BS8" s="19" t="s">
        <v>220</v>
      </c>
      <c r="BT8" s="26"/>
      <c r="BU8" s="25">
        <v>202.27</v>
      </c>
      <c r="BV8" s="19" t="s">
        <v>235</v>
      </c>
      <c r="BW8" s="26" t="s">
        <v>311</v>
      </c>
      <c r="BX8" s="25">
        <v>96.97</v>
      </c>
      <c r="BY8" s="19" t="s">
        <v>330</v>
      </c>
      <c r="BZ8" s="26" t="s">
        <v>331</v>
      </c>
      <c r="CA8" s="25">
        <v>45.88</v>
      </c>
      <c r="CB8" s="19" t="s">
        <v>220</v>
      </c>
      <c r="CC8" s="26"/>
      <c r="CD8" s="25">
        <v>202.27</v>
      </c>
      <c r="CE8" s="19" t="s">
        <v>220</v>
      </c>
      <c r="CF8" s="26"/>
      <c r="CG8" s="25">
        <v>202.27</v>
      </c>
      <c r="CH8" s="19" t="s">
        <v>220</v>
      </c>
      <c r="CI8" s="26"/>
      <c r="CJ8" s="25">
        <v>202.27</v>
      </c>
      <c r="CK8" s="19" t="s">
        <v>220</v>
      </c>
      <c r="CL8" s="26"/>
      <c r="CM8" s="25">
        <v>202.27</v>
      </c>
      <c r="CN8" s="19" t="s">
        <v>220</v>
      </c>
      <c r="CO8" s="26"/>
      <c r="CP8" s="25">
        <v>202.27</v>
      </c>
      <c r="CQ8" s="19" t="s">
        <v>220</v>
      </c>
      <c r="CR8" s="26"/>
      <c r="CS8" s="25">
        <v>202.27</v>
      </c>
      <c r="CT8" s="19" t="s">
        <v>220</v>
      </c>
      <c r="CU8" s="26"/>
      <c r="CV8" s="25">
        <v>202.27</v>
      </c>
      <c r="CW8" s="19" t="s">
        <v>220</v>
      </c>
      <c r="CX8" s="26"/>
      <c r="CY8" s="25">
        <v>202.27</v>
      </c>
      <c r="CZ8" s="19" t="s">
        <v>220</v>
      </c>
      <c r="DA8" s="26"/>
      <c r="DB8" s="25">
        <v>202.27</v>
      </c>
      <c r="DC8" s="20"/>
      <c r="DD8" s="20"/>
      <c r="DE8" s="19" t="s">
        <v>404</v>
      </c>
      <c r="DF8" s="26" t="s">
        <v>405</v>
      </c>
      <c r="DG8" s="25">
        <v>1556.78</v>
      </c>
      <c r="DH8" s="19" t="s">
        <v>139</v>
      </c>
      <c r="DI8" s="26" t="s">
        <v>419</v>
      </c>
      <c r="DJ8" s="25">
        <v>205.33</v>
      </c>
      <c r="DK8" s="19" t="s">
        <v>330</v>
      </c>
      <c r="DL8" s="26" t="s">
        <v>432</v>
      </c>
      <c r="DM8" s="25">
        <v>50.95</v>
      </c>
      <c r="DN8" s="19" t="s">
        <v>149</v>
      </c>
      <c r="DO8" s="26" t="s">
        <v>440</v>
      </c>
      <c r="DP8" s="25">
        <v>205.33</v>
      </c>
      <c r="DQ8" s="22" t="s">
        <v>291</v>
      </c>
      <c r="DR8" s="29" t="s">
        <v>450</v>
      </c>
      <c r="DS8" s="29">
        <v>170.35</v>
      </c>
      <c r="DT8" s="22" t="s">
        <v>149</v>
      </c>
      <c r="DU8" s="29" t="s">
        <v>457</v>
      </c>
      <c r="DV8" s="29">
        <v>205.33</v>
      </c>
      <c r="DW8" s="22" t="s">
        <v>362</v>
      </c>
      <c r="DX8" s="29" t="s">
        <v>467</v>
      </c>
      <c r="DY8" s="29">
        <v>207.08</v>
      </c>
      <c r="DZ8" s="22" t="s">
        <v>476</v>
      </c>
      <c r="EA8" s="29" t="s">
        <v>477</v>
      </c>
      <c r="EB8" s="29">
        <v>605.17</v>
      </c>
      <c r="EC8" s="22" t="s">
        <v>493</v>
      </c>
      <c r="ED8" s="29" t="s">
        <v>494</v>
      </c>
      <c r="EE8" s="29">
        <v>393.46</v>
      </c>
      <c r="EF8" s="22" t="s">
        <v>504</v>
      </c>
      <c r="EG8" s="29" t="s">
        <v>505</v>
      </c>
      <c r="EH8" s="29">
        <v>464.84</v>
      </c>
      <c r="EI8" s="22" t="s">
        <v>517</v>
      </c>
      <c r="EJ8" s="29" t="s">
        <v>518</v>
      </c>
      <c r="EK8" s="29">
        <v>400.9</v>
      </c>
      <c r="EL8" s="22" t="s">
        <v>524</v>
      </c>
      <c r="EM8" s="29" t="s">
        <v>525</v>
      </c>
      <c r="EN8" s="29">
        <v>205.33</v>
      </c>
      <c r="EO8" s="29"/>
      <c r="EP8" s="29"/>
      <c r="EQ8" s="21" t="s">
        <v>347</v>
      </c>
      <c r="ER8" s="29"/>
      <c r="ES8" s="102">
        <v>12607.09</v>
      </c>
      <c r="ET8" s="21" t="s">
        <v>347</v>
      </c>
      <c r="EU8" s="29"/>
      <c r="EV8" s="102">
        <v>12607.09</v>
      </c>
      <c r="EW8" s="21" t="s">
        <v>347</v>
      </c>
      <c r="EX8" s="29"/>
      <c r="EY8" s="102">
        <v>12607.09</v>
      </c>
      <c r="EZ8" s="21" t="s">
        <v>347</v>
      </c>
      <c r="FA8" s="29"/>
      <c r="FB8" s="102">
        <v>12607.09</v>
      </c>
      <c r="FC8" s="21" t="s">
        <v>347</v>
      </c>
      <c r="FD8" s="29"/>
      <c r="FE8" s="102">
        <v>12607.09</v>
      </c>
      <c r="FF8" s="21" t="s">
        <v>347</v>
      </c>
      <c r="FG8" s="29"/>
      <c r="FH8" s="102">
        <v>12607.09</v>
      </c>
      <c r="FI8" s="21" t="s">
        <v>347</v>
      </c>
      <c r="FJ8" s="29"/>
      <c r="FK8" s="102">
        <v>12607.09</v>
      </c>
      <c r="FL8" s="21" t="s">
        <v>347</v>
      </c>
      <c r="FM8" s="29"/>
      <c r="FN8" s="102">
        <v>12607.09</v>
      </c>
      <c r="FO8" s="21" t="s">
        <v>347</v>
      </c>
      <c r="FP8" s="29"/>
      <c r="FQ8" s="102">
        <v>12607.09</v>
      </c>
      <c r="FR8" s="21" t="s">
        <v>347</v>
      </c>
      <c r="FS8" s="29"/>
      <c r="FT8" s="102">
        <v>12607.09</v>
      </c>
      <c r="FU8" s="21" t="s">
        <v>347</v>
      </c>
      <c r="FV8" s="29"/>
      <c r="FW8" s="102">
        <v>12607.09</v>
      </c>
      <c r="FX8" s="21" t="s">
        <v>347</v>
      </c>
      <c r="FY8" s="29"/>
      <c r="FZ8" s="102">
        <v>12607.09</v>
      </c>
    </row>
    <row r="9" spans="1:182" ht="24" customHeight="1">
      <c r="A9" s="22"/>
      <c r="B9" s="22"/>
      <c r="C9" s="31"/>
      <c r="D9" s="22"/>
      <c r="E9" s="31"/>
      <c r="F9" s="22"/>
      <c r="G9" s="31"/>
      <c r="H9" s="22"/>
      <c r="I9" s="31"/>
      <c r="J9" s="22"/>
      <c r="K9" s="31"/>
      <c r="L9" s="22"/>
      <c r="M9" s="31"/>
      <c r="N9" s="22"/>
      <c r="O9" s="31"/>
      <c r="P9" s="22"/>
      <c r="Q9" s="31"/>
      <c r="R9" s="22"/>
      <c r="S9" s="23">
        <f t="shared" si="0"/>
        <v>0</v>
      </c>
      <c r="T9" s="22" t="s">
        <v>15</v>
      </c>
      <c r="U9" s="29"/>
      <c r="V9" s="32">
        <v>58.2</v>
      </c>
      <c r="W9" s="22" t="s">
        <v>74</v>
      </c>
      <c r="X9" s="29" t="s">
        <v>69</v>
      </c>
      <c r="Y9" s="32">
        <v>1350.92</v>
      </c>
      <c r="Z9" s="22" t="s">
        <v>104</v>
      </c>
      <c r="AA9" s="29" t="s">
        <v>105</v>
      </c>
      <c r="AB9" s="32">
        <v>577.75</v>
      </c>
      <c r="AC9" s="21" t="s">
        <v>4</v>
      </c>
      <c r="AD9" s="29"/>
      <c r="AE9" s="30">
        <v>9253.01</v>
      </c>
      <c r="AF9" s="30"/>
      <c r="AG9" s="22" t="s">
        <v>121</v>
      </c>
      <c r="AH9" s="29"/>
      <c r="AI9" s="30">
        <v>859.66</v>
      </c>
      <c r="AJ9" s="22" t="s">
        <v>166</v>
      </c>
      <c r="AK9" s="19"/>
      <c r="AL9" s="19">
        <v>8797.29</v>
      </c>
      <c r="AM9" s="19" t="s">
        <v>127</v>
      </c>
      <c r="AN9" s="19" t="s">
        <v>128</v>
      </c>
      <c r="AO9" s="28">
        <v>424.91</v>
      </c>
      <c r="AP9" s="19" t="s">
        <v>146</v>
      </c>
      <c r="AQ9" s="19" t="s">
        <v>148</v>
      </c>
      <c r="AR9" s="28">
        <v>824.78</v>
      </c>
      <c r="AS9" s="19" t="s">
        <v>149</v>
      </c>
      <c r="AT9" s="19" t="s">
        <v>156</v>
      </c>
      <c r="AU9" s="28">
        <v>298.25</v>
      </c>
      <c r="AV9" s="19" t="s">
        <v>149</v>
      </c>
      <c r="AW9" s="19" t="s">
        <v>173</v>
      </c>
      <c r="AX9" s="28">
        <v>180.46</v>
      </c>
      <c r="AY9" s="19" t="s">
        <v>149</v>
      </c>
      <c r="AZ9" s="19" t="s">
        <v>215</v>
      </c>
      <c r="BA9" s="19">
        <v>180.46</v>
      </c>
      <c r="BB9" s="19" t="s">
        <v>196</v>
      </c>
      <c r="BC9" s="19" t="s">
        <v>197</v>
      </c>
      <c r="BD9" s="19">
        <v>989.1</v>
      </c>
      <c r="BE9" s="19"/>
      <c r="BF9" s="19"/>
      <c r="BG9" s="19"/>
      <c r="BH9" s="19" t="s">
        <v>235</v>
      </c>
      <c r="BI9" s="26" t="s">
        <v>234</v>
      </c>
      <c r="BJ9" s="19">
        <v>90.23</v>
      </c>
      <c r="BK9" s="19" t="s">
        <v>257</v>
      </c>
      <c r="BL9" s="19" t="s">
        <v>258</v>
      </c>
      <c r="BM9" s="19">
        <v>2129.32</v>
      </c>
      <c r="BN9" s="19" t="s">
        <v>273</v>
      </c>
      <c r="BO9" s="19" t="s">
        <v>272</v>
      </c>
      <c r="BP9" s="19">
        <v>56.97</v>
      </c>
      <c r="BQ9" s="20"/>
      <c r="BR9" s="20"/>
      <c r="BS9" s="19" t="s">
        <v>121</v>
      </c>
      <c r="BT9" s="26"/>
      <c r="BU9" s="25">
        <v>1599.34</v>
      </c>
      <c r="BV9" s="19" t="s">
        <v>121</v>
      </c>
      <c r="BW9" s="26"/>
      <c r="BX9" s="25">
        <v>1599.34</v>
      </c>
      <c r="BY9" s="19" t="s">
        <v>121</v>
      </c>
      <c r="BZ9" s="26"/>
      <c r="CA9" s="25">
        <v>1599.34</v>
      </c>
      <c r="CB9" s="19" t="s">
        <v>121</v>
      </c>
      <c r="CC9" s="26"/>
      <c r="CD9" s="25">
        <v>1599.34</v>
      </c>
      <c r="CE9" s="19" t="s">
        <v>121</v>
      </c>
      <c r="CF9" s="26"/>
      <c r="CG9" s="25">
        <v>1599.34</v>
      </c>
      <c r="CH9" s="19" t="s">
        <v>121</v>
      </c>
      <c r="CI9" s="26"/>
      <c r="CJ9" s="25">
        <v>1599.34</v>
      </c>
      <c r="CK9" s="19" t="s">
        <v>121</v>
      </c>
      <c r="CL9" s="26"/>
      <c r="CM9" s="25">
        <v>1599.34</v>
      </c>
      <c r="CN9" s="19" t="s">
        <v>121</v>
      </c>
      <c r="CO9" s="26"/>
      <c r="CP9" s="25">
        <v>1599.34</v>
      </c>
      <c r="CQ9" s="19" t="s">
        <v>121</v>
      </c>
      <c r="CR9" s="26"/>
      <c r="CS9" s="25">
        <v>1599.34</v>
      </c>
      <c r="CT9" s="19" t="s">
        <v>121</v>
      </c>
      <c r="CU9" s="26"/>
      <c r="CV9" s="25">
        <v>1599.34</v>
      </c>
      <c r="CW9" s="19" t="s">
        <v>121</v>
      </c>
      <c r="CX9" s="26"/>
      <c r="CY9" s="25">
        <v>1599.34</v>
      </c>
      <c r="CZ9" s="19" t="s">
        <v>121</v>
      </c>
      <c r="DA9" s="26"/>
      <c r="DB9" s="25">
        <v>1599.34</v>
      </c>
      <c r="DC9" s="20"/>
      <c r="DD9" s="20"/>
      <c r="DE9" s="19" t="s">
        <v>121</v>
      </c>
      <c r="DF9" s="26"/>
      <c r="DG9" s="25">
        <v>974.78</v>
      </c>
      <c r="DH9" s="19" t="s">
        <v>121</v>
      </c>
      <c r="DI9" s="26"/>
      <c r="DJ9" s="25">
        <v>974.78</v>
      </c>
      <c r="DK9" s="22" t="s">
        <v>254</v>
      </c>
      <c r="DL9" s="19" t="s">
        <v>433</v>
      </c>
      <c r="DM9" s="29">
        <v>314.77</v>
      </c>
      <c r="DN9" s="22" t="s">
        <v>441</v>
      </c>
      <c r="DO9" s="19" t="s">
        <v>440</v>
      </c>
      <c r="DP9" s="29">
        <v>393.46</v>
      </c>
      <c r="DQ9" s="22" t="s">
        <v>451</v>
      </c>
      <c r="DR9" s="19" t="s">
        <v>452</v>
      </c>
      <c r="DS9" s="29">
        <v>911.73</v>
      </c>
      <c r="DT9" s="22" t="s">
        <v>441</v>
      </c>
      <c r="DU9" s="19" t="s">
        <v>458</v>
      </c>
      <c r="DV9" s="29">
        <v>393.46</v>
      </c>
      <c r="DW9" s="22" t="s">
        <v>261</v>
      </c>
      <c r="DX9" s="19" t="s">
        <v>468</v>
      </c>
      <c r="DY9" s="29">
        <v>333.96</v>
      </c>
      <c r="DZ9" s="22" t="s">
        <v>478</v>
      </c>
      <c r="EA9" s="19" t="s">
        <v>479</v>
      </c>
      <c r="EB9" s="29">
        <v>221.96</v>
      </c>
      <c r="EC9" s="22" t="s">
        <v>495</v>
      </c>
      <c r="ED9" s="19" t="s">
        <v>496</v>
      </c>
      <c r="EE9" s="29">
        <v>6000</v>
      </c>
      <c r="EF9" s="22" t="s">
        <v>216</v>
      </c>
      <c r="EG9" s="19" t="s">
        <v>507</v>
      </c>
      <c r="EH9" s="29">
        <v>7424.2</v>
      </c>
      <c r="EI9" s="22" t="s">
        <v>519</v>
      </c>
      <c r="EJ9" s="19" t="s">
        <v>520</v>
      </c>
      <c r="EK9" s="29">
        <v>64.26</v>
      </c>
      <c r="EL9" s="22" t="s">
        <v>526</v>
      </c>
      <c r="EM9" s="19" t="s">
        <v>527</v>
      </c>
      <c r="EN9" s="29">
        <v>3619.68</v>
      </c>
      <c r="EO9" s="29"/>
      <c r="EP9" s="29"/>
      <c r="EQ9" s="21" t="s">
        <v>551</v>
      </c>
      <c r="ER9" s="65"/>
      <c r="ES9" s="102">
        <v>135.03</v>
      </c>
      <c r="ET9" s="21" t="s">
        <v>551</v>
      </c>
      <c r="EU9" s="65"/>
      <c r="EV9" s="102">
        <v>135.03</v>
      </c>
      <c r="EW9" s="21" t="s">
        <v>551</v>
      </c>
      <c r="EX9" s="65"/>
      <c r="EY9" s="102">
        <v>135.03</v>
      </c>
      <c r="EZ9" s="21" t="s">
        <v>551</v>
      </c>
      <c r="FA9" s="65"/>
      <c r="FB9" s="102">
        <v>135.03</v>
      </c>
      <c r="FC9" s="21" t="s">
        <v>551</v>
      </c>
      <c r="FD9" s="69"/>
      <c r="FE9" s="102">
        <v>135.03</v>
      </c>
      <c r="FF9" s="21" t="s">
        <v>551</v>
      </c>
      <c r="FG9" s="72"/>
      <c r="FH9" s="102">
        <v>135.03</v>
      </c>
      <c r="FI9" s="21" t="s">
        <v>551</v>
      </c>
      <c r="FJ9" s="73"/>
      <c r="FK9" s="102">
        <v>135.03</v>
      </c>
      <c r="FL9" s="21" t="s">
        <v>551</v>
      </c>
      <c r="FM9" s="74"/>
      <c r="FN9" s="102">
        <v>135.03</v>
      </c>
      <c r="FO9" s="21" t="s">
        <v>551</v>
      </c>
      <c r="FP9" s="75"/>
      <c r="FQ9" s="102">
        <v>135.03</v>
      </c>
      <c r="FR9" s="21" t="s">
        <v>551</v>
      </c>
      <c r="FS9" s="76"/>
      <c r="FT9" s="102">
        <v>135.03</v>
      </c>
      <c r="FU9" s="21" t="s">
        <v>551</v>
      </c>
      <c r="FV9" s="107"/>
      <c r="FW9" s="102">
        <v>135.03</v>
      </c>
      <c r="FX9" s="21" t="s">
        <v>551</v>
      </c>
      <c r="FY9" s="110"/>
      <c r="FZ9" s="102">
        <v>135.03</v>
      </c>
    </row>
    <row r="10" spans="1:182" ht="24.75" customHeight="1">
      <c r="A10" s="22"/>
      <c r="B10" s="22" t="s">
        <v>18</v>
      </c>
      <c r="C10" s="31">
        <v>58.2</v>
      </c>
      <c r="D10" s="22" t="s">
        <v>18</v>
      </c>
      <c r="E10" s="31">
        <v>58.2</v>
      </c>
      <c r="F10" s="22" t="s">
        <v>18</v>
      </c>
      <c r="G10" s="31">
        <v>58.2</v>
      </c>
      <c r="H10" s="22" t="s">
        <v>18</v>
      </c>
      <c r="I10" s="31">
        <v>58.2</v>
      </c>
      <c r="J10" s="22" t="s">
        <v>18</v>
      </c>
      <c r="K10" s="31">
        <v>58.2</v>
      </c>
      <c r="L10" s="22" t="s">
        <v>18</v>
      </c>
      <c r="M10" s="31">
        <v>58.2</v>
      </c>
      <c r="N10" s="22" t="s">
        <v>18</v>
      </c>
      <c r="O10" s="31">
        <v>58.2</v>
      </c>
      <c r="P10" s="22" t="s">
        <v>18</v>
      </c>
      <c r="Q10" s="31">
        <v>58.2</v>
      </c>
      <c r="R10" s="22" t="s">
        <v>18</v>
      </c>
      <c r="S10" s="23">
        <f t="shared" si="0"/>
        <v>465.59999999999997</v>
      </c>
      <c r="T10" s="22" t="s">
        <v>16</v>
      </c>
      <c r="U10" s="29"/>
      <c r="V10" s="32">
        <v>174.59</v>
      </c>
      <c r="W10" s="22" t="s">
        <v>70</v>
      </c>
      <c r="X10" s="29" t="s">
        <v>71</v>
      </c>
      <c r="Y10" s="32">
        <v>3146.58</v>
      </c>
      <c r="Z10" s="22"/>
      <c r="AA10" s="29"/>
      <c r="AB10" s="32"/>
      <c r="AC10" s="21" t="s">
        <v>5</v>
      </c>
      <c r="AD10" s="29"/>
      <c r="AE10" s="30">
        <v>3899.07</v>
      </c>
      <c r="AF10" s="30"/>
      <c r="AG10" s="22" t="s">
        <v>303</v>
      </c>
      <c r="AH10" s="29"/>
      <c r="AI10" s="29">
        <v>67.43</v>
      </c>
      <c r="AJ10" s="22" t="s">
        <v>121</v>
      </c>
      <c r="AK10" s="29"/>
      <c r="AL10" s="30">
        <v>859.66</v>
      </c>
      <c r="AM10" s="22" t="s">
        <v>129</v>
      </c>
      <c r="AN10" s="29" t="s">
        <v>130</v>
      </c>
      <c r="AO10" s="32">
        <v>372.84</v>
      </c>
      <c r="AP10" s="22" t="s">
        <v>149</v>
      </c>
      <c r="AQ10" s="29" t="s">
        <v>150</v>
      </c>
      <c r="AR10" s="32">
        <v>298.25</v>
      </c>
      <c r="AS10" s="22" t="s">
        <v>149</v>
      </c>
      <c r="AT10" s="29" t="s">
        <v>157</v>
      </c>
      <c r="AU10" s="32">
        <v>298.25</v>
      </c>
      <c r="AV10" s="22" t="s">
        <v>174</v>
      </c>
      <c r="AW10" s="29" t="s">
        <v>175</v>
      </c>
      <c r="AX10" s="32">
        <v>806.46</v>
      </c>
      <c r="AY10" s="25" t="s">
        <v>216</v>
      </c>
      <c r="AZ10" s="19" t="s">
        <v>217</v>
      </c>
      <c r="BA10" s="29">
        <v>1007.51</v>
      </c>
      <c r="BB10" s="19" t="s">
        <v>149</v>
      </c>
      <c r="BC10" s="19" t="s">
        <v>197</v>
      </c>
      <c r="BD10" s="29">
        <v>180.46</v>
      </c>
      <c r="BE10" s="19" t="s">
        <v>241</v>
      </c>
      <c r="BF10" s="19" t="s">
        <v>242</v>
      </c>
      <c r="BG10" s="29">
        <v>1064.66</v>
      </c>
      <c r="BH10" s="19" t="s">
        <v>236</v>
      </c>
      <c r="BI10" s="26" t="s">
        <v>234</v>
      </c>
      <c r="BJ10" s="29">
        <v>859.75</v>
      </c>
      <c r="BK10" s="19" t="s">
        <v>259</v>
      </c>
      <c r="BL10" s="19" t="s">
        <v>260</v>
      </c>
      <c r="BM10" s="29">
        <v>389.75</v>
      </c>
      <c r="BN10" s="22" t="s">
        <v>274</v>
      </c>
      <c r="BO10" s="29" t="s">
        <v>275</v>
      </c>
      <c r="BP10" s="29">
        <v>96.97</v>
      </c>
      <c r="BQ10" s="20"/>
      <c r="BR10" s="20"/>
      <c r="BS10" s="22" t="s">
        <v>241</v>
      </c>
      <c r="BT10" s="29" t="s">
        <v>286</v>
      </c>
      <c r="BU10" s="29">
        <v>4258.64</v>
      </c>
      <c r="BV10" s="22" t="s">
        <v>312</v>
      </c>
      <c r="BW10" s="29" t="s">
        <v>311</v>
      </c>
      <c r="BX10" s="29">
        <v>153.93</v>
      </c>
      <c r="BY10" s="19" t="s">
        <v>220</v>
      </c>
      <c r="BZ10" s="26"/>
      <c r="CA10" s="25">
        <v>202.27</v>
      </c>
      <c r="CB10" s="22" t="s">
        <v>334</v>
      </c>
      <c r="CC10" s="29" t="s">
        <v>335</v>
      </c>
      <c r="CD10" s="28">
        <v>96.97</v>
      </c>
      <c r="CE10" s="22" t="s">
        <v>257</v>
      </c>
      <c r="CF10" s="29" t="s">
        <v>338</v>
      </c>
      <c r="CG10" s="28">
        <v>2129.32</v>
      </c>
      <c r="CH10" s="22" t="s">
        <v>252</v>
      </c>
      <c r="CI10" s="29" t="s">
        <v>342</v>
      </c>
      <c r="CJ10" s="28">
        <v>1081.57</v>
      </c>
      <c r="CK10" s="22" t="s">
        <v>278</v>
      </c>
      <c r="CL10" s="29" t="s">
        <v>350</v>
      </c>
      <c r="CM10" s="28">
        <v>160.02</v>
      </c>
      <c r="CN10" s="22" t="s">
        <v>358</v>
      </c>
      <c r="CO10" s="29" t="s">
        <v>359</v>
      </c>
      <c r="CP10" s="28">
        <v>1081.67</v>
      </c>
      <c r="CQ10" s="22" t="s">
        <v>368</v>
      </c>
      <c r="CR10" s="29" t="s">
        <v>369</v>
      </c>
      <c r="CS10" s="28">
        <v>152.93</v>
      </c>
      <c r="CT10" s="22" t="s">
        <v>376</v>
      </c>
      <c r="CU10" s="29" t="s">
        <v>377</v>
      </c>
      <c r="CV10" s="28">
        <v>478.8</v>
      </c>
      <c r="CW10" s="22" t="s">
        <v>380</v>
      </c>
      <c r="CX10" s="29" t="s">
        <v>381</v>
      </c>
      <c r="CY10" s="28">
        <v>694.34</v>
      </c>
      <c r="CZ10" s="19" t="s">
        <v>394</v>
      </c>
      <c r="DA10" s="29" t="s">
        <v>395</v>
      </c>
      <c r="DB10" s="28">
        <v>193.94</v>
      </c>
      <c r="DC10" s="20"/>
      <c r="DD10" s="20"/>
      <c r="DE10" s="19" t="s">
        <v>406</v>
      </c>
      <c r="DF10" s="29" t="s">
        <v>407</v>
      </c>
      <c r="DG10" s="28">
        <v>2260.74</v>
      </c>
      <c r="DH10" s="19" t="s">
        <v>420</v>
      </c>
      <c r="DI10" s="29" t="s">
        <v>421</v>
      </c>
      <c r="DJ10" s="28">
        <v>11471</v>
      </c>
      <c r="DK10" s="19" t="s">
        <v>434</v>
      </c>
      <c r="DL10" s="29" t="s">
        <v>433</v>
      </c>
      <c r="DM10" s="28">
        <v>20731.17</v>
      </c>
      <c r="DN10" s="19" t="s">
        <v>442</v>
      </c>
      <c r="DO10" s="29" t="s">
        <v>440</v>
      </c>
      <c r="DP10" s="28">
        <v>457.05</v>
      </c>
      <c r="DQ10" s="19" t="s">
        <v>454</v>
      </c>
      <c r="DR10" s="29" t="s">
        <v>455</v>
      </c>
      <c r="DS10" s="28">
        <v>154.38</v>
      </c>
      <c r="DT10" s="19" t="s">
        <v>459</v>
      </c>
      <c r="DU10" s="29" t="s">
        <v>460</v>
      </c>
      <c r="DV10" s="28">
        <v>886.18</v>
      </c>
      <c r="DW10" s="19" t="s">
        <v>469</v>
      </c>
      <c r="DX10" s="29" t="s">
        <v>468</v>
      </c>
      <c r="DY10" s="28">
        <v>140555.03</v>
      </c>
      <c r="DZ10" s="19" t="s">
        <v>480</v>
      </c>
      <c r="EA10" s="29" t="s">
        <v>481</v>
      </c>
      <c r="EB10" s="28">
        <v>193.95</v>
      </c>
      <c r="EC10" s="19" t="s">
        <v>497</v>
      </c>
      <c r="ED10" s="29" t="s">
        <v>496</v>
      </c>
      <c r="EE10" s="28">
        <v>163.68</v>
      </c>
      <c r="EF10" s="19" t="s">
        <v>508</v>
      </c>
      <c r="EG10" s="29" t="s">
        <v>509</v>
      </c>
      <c r="EH10" s="28">
        <v>1025.12</v>
      </c>
      <c r="EI10" s="19" t="s">
        <v>521</v>
      </c>
      <c r="EJ10" s="29" t="s">
        <v>522</v>
      </c>
      <c r="EK10" s="28">
        <v>333.96</v>
      </c>
      <c r="EL10" s="19" t="s">
        <v>526</v>
      </c>
      <c r="EM10" s="29" t="s">
        <v>527</v>
      </c>
      <c r="EN10" s="28">
        <v>4826.24</v>
      </c>
      <c r="EO10" s="28"/>
      <c r="EP10" s="28"/>
      <c r="EQ10" s="21" t="s">
        <v>552</v>
      </c>
      <c r="ER10" s="29"/>
      <c r="ES10" s="101">
        <v>135.03</v>
      </c>
      <c r="ET10" s="21" t="s">
        <v>552</v>
      </c>
      <c r="EU10" s="29"/>
      <c r="EV10" s="101">
        <v>135.03</v>
      </c>
      <c r="EW10" s="21" t="s">
        <v>552</v>
      </c>
      <c r="EX10" s="29"/>
      <c r="EY10" s="101">
        <v>135.03</v>
      </c>
      <c r="EZ10" s="21" t="s">
        <v>552</v>
      </c>
      <c r="FA10" s="29"/>
      <c r="FB10" s="101">
        <v>135.03</v>
      </c>
      <c r="FC10" s="21" t="s">
        <v>552</v>
      </c>
      <c r="FD10" s="29"/>
      <c r="FE10" s="101">
        <v>135.03</v>
      </c>
      <c r="FF10" s="21" t="s">
        <v>552</v>
      </c>
      <c r="FG10" s="29"/>
      <c r="FH10" s="101">
        <v>135.03</v>
      </c>
      <c r="FI10" s="21" t="s">
        <v>552</v>
      </c>
      <c r="FJ10" s="29"/>
      <c r="FK10" s="101">
        <v>135.03</v>
      </c>
      <c r="FL10" s="21" t="s">
        <v>552</v>
      </c>
      <c r="FM10" s="29"/>
      <c r="FN10" s="101">
        <v>135.03</v>
      </c>
      <c r="FO10" s="21" t="s">
        <v>552</v>
      </c>
      <c r="FP10" s="29"/>
      <c r="FQ10" s="101">
        <v>135.03</v>
      </c>
      <c r="FR10" s="21" t="s">
        <v>552</v>
      </c>
      <c r="FS10" s="29"/>
      <c r="FT10" s="101">
        <v>135.03</v>
      </c>
      <c r="FU10" s="21" t="s">
        <v>552</v>
      </c>
      <c r="FV10" s="29"/>
      <c r="FW10" s="101">
        <v>135.03</v>
      </c>
      <c r="FX10" s="21" t="s">
        <v>552</v>
      </c>
      <c r="FY10" s="29"/>
      <c r="FZ10" s="101">
        <v>135.03</v>
      </c>
    </row>
    <row r="11" spans="1:182" ht="23.25" customHeight="1">
      <c r="A11" s="22"/>
      <c r="B11" s="22" t="s">
        <v>18</v>
      </c>
      <c r="C11" s="31">
        <v>174.59</v>
      </c>
      <c r="D11" s="22" t="s">
        <v>18</v>
      </c>
      <c r="E11" s="31">
        <v>174.59</v>
      </c>
      <c r="F11" s="22" t="s">
        <v>18</v>
      </c>
      <c r="G11" s="31">
        <v>174.59</v>
      </c>
      <c r="H11" s="22" t="s">
        <v>18</v>
      </c>
      <c r="I11" s="31">
        <v>174.59</v>
      </c>
      <c r="J11" s="22" t="s">
        <v>18</v>
      </c>
      <c r="K11" s="31">
        <v>174.59</v>
      </c>
      <c r="L11" s="22" t="s">
        <v>18</v>
      </c>
      <c r="M11" s="31">
        <v>174.59</v>
      </c>
      <c r="N11" s="22" t="s">
        <v>18</v>
      </c>
      <c r="O11" s="31">
        <v>174.59</v>
      </c>
      <c r="P11" s="22" t="s">
        <v>18</v>
      </c>
      <c r="Q11" s="31">
        <v>174.59</v>
      </c>
      <c r="R11" s="22" t="s">
        <v>18</v>
      </c>
      <c r="S11" s="23">
        <f t="shared" si="0"/>
        <v>1396.7199999999998</v>
      </c>
      <c r="T11" s="22" t="s">
        <v>9</v>
      </c>
      <c r="U11" s="29"/>
      <c r="V11" s="32"/>
      <c r="W11" s="22" t="s">
        <v>72</v>
      </c>
      <c r="X11" s="29" t="s">
        <v>73</v>
      </c>
      <c r="Y11" s="32">
        <v>584.47</v>
      </c>
      <c r="Z11" s="22" t="s">
        <v>106</v>
      </c>
      <c r="AA11" s="29" t="s">
        <v>107</v>
      </c>
      <c r="AB11" s="32">
        <v>391.57</v>
      </c>
      <c r="AC11" s="22" t="s">
        <v>121</v>
      </c>
      <c r="AD11" s="29"/>
      <c r="AE11" s="30">
        <v>859.66</v>
      </c>
      <c r="AF11" s="30"/>
      <c r="AG11" s="33" t="s">
        <v>304</v>
      </c>
      <c r="AH11" s="29"/>
      <c r="AI11" s="29">
        <v>67.43</v>
      </c>
      <c r="AJ11" s="19" t="s">
        <v>280</v>
      </c>
      <c r="AK11" s="19" t="s">
        <v>281</v>
      </c>
      <c r="AL11" s="19">
        <v>10934.73</v>
      </c>
      <c r="AM11" s="22" t="s">
        <v>131</v>
      </c>
      <c r="AN11" s="29" t="s">
        <v>132</v>
      </c>
      <c r="AO11" s="31">
        <v>3933.73</v>
      </c>
      <c r="AP11" s="21" t="s">
        <v>4</v>
      </c>
      <c r="AQ11" s="19"/>
      <c r="AR11" s="19">
        <v>9369.39</v>
      </c>
      <c r="AS11" s="22" t="s">
        <v>121</v>
      </c>
      <c r="AT11" s="29" t="s">
        <v>162</v>
      </c>
      <c r="AU11" s="29">
        <v>859.66</v>
      </c>
      <c r="AV11" s="22" t="s">
        <v>121</v>
      </c>
      <c r="AW11" s="29" t="s">
        <v>169</v>
      </c>
      <c r="AX11" s="29">
        <v>859.66</v>
      </c>
      <c r="AY11" s="19" t="s">
        <v>158</v>
      </c>
      <c r="AZ11" s="19" t="s">
        <v>221</v>
      </c>
      <c r="BA11" s="19">
        <v>71.04</v>
      </c>
      <c r="BB11" s="22" t="s">
        <v>199</v>
      </c>
      <c r="BC11" s="19" t="s">
        <v>200</v>
      </c>
      <c r="BD11" s="29">
        <v>846.68</v>
      </c>
      <c r="BE11" s="22"/>
      <c r="BF11" s="19"/>
      <c r="BG11" s="29"/>
      <c r="BH11" s="22" t="s">
        <v>237</v>
      </c>
      <c r="BI11" s="19" t="s">
        <v>238</v>
      </c>
      <c r="BJ11" s="29">
        <v>207.29</v>
      </c>
      <c r="BK11" s="22" t="s">
        <v>261</v>
      </c>
      <c r="BL11" s="19" t="s">
        <v>260</v>
      </c>
      <c r="BM11" s="29">
        <v>310.07</v>
      </c>
      <c r="BN11" s="22" t="s">
        <v>172</v>
      </c>
      <c r="BO11" s="19" t="s">
        <v>276</v>
      </c>
      <c r="BP11" s="29">
        <v>180.46</v>
      </c>
      <c r="BQ11" s="20"/>
      <c r="BR11" s="20"/>
      <c r="BS11" s="22" t="s">
        <v>287</v>
      </c>
      <c r="BT11" s="19" t="s">
        <v>288</v>
      </c>
      <c r="BU11" s="29">
        <v>148.92</v>
      </c>
      <c r="BV11" s="22" t="s">
        <v>313</v>
      </c>
      <c r="BW11" s="19" t="s">
        <v>311</v>
      </c>
      <c r="BX11" s="29">
        <v>302.84</v>
      </c>
      <c r="BY11" s="22"/>
      <c r="BZ11" s="19"/>
      <c r="CA11" s="29"/>
      <c r="CB11" s="22" t="s">
        <v>336</v>
      </c>
      <c r="CC11" s="29" t="s">
        <v>335</v>
      </c>
      <c r="CD11" s="29">
        <v>96.97</v>
      </c>
      <c r="CE11" s="19" t="s">
        <v>339</v>
      </c>
      <c r="CF11" s="29" t="s">
        <v>340</v>
      </c>
      <c r="CG11" s="28">
        <v>332.48</v>
      </c>
      <c r="CH11" s="19" t="s">
        <v>261</v>
      </c>
      <c r="CI11" s="29" t="s">
        <v>342</v>
      </c>
      <c r="CJ11" s="28">
        <v>310.07</v>
      </c>
      <c r="CK11" s="19" t="s">
        <v>351</v>
      </c>
      <c r="CL11" s="29" t="s">
        <v>350</v>
      </c>
      <c r="CM11" s="28">
        <v>90.23</v>
      </c>
      <c r="CN11" s="19" t="s">
        <v>243</v>
      </c>
      <c r="CO11" s="29" t="s">
        <v>359</v>
      </c>
      <c r="CP11" s="28">
        <v>781.54</v>
      </c>
      <c r="CQ11" s="19" t="s">
        <v>370</v>
      </c>
      <c r="CR11" s="29" t="s">
        <v>369</v>
      </c>
      <c r="CS11" s="28">
        <v>3217.44</v>
      </c>
      <c r="CT11" s="19" t="s">
        <v>216</v>
      </c>
      <c r="CU11" s="29" t="s">
        <v>377</v>
      </c>
      <c r="CV11" s="28">
        <v>4701.69</v>
      </c>
      <c r="CW11" s="19" t="s">
        <v>382</v>
      </c>
      <c r="CX11" s="29" t="s">
        <v>381</v>
      </c>
      <c r="CY11" s="28">
        <v>835.29</v>
      </c>
      <c r="CZ11" s="19" t="s">
        <v>396</v>
      </c>
      <c r="DA11" s="29" t="s">
        <v>397</v>
      </c>
      <c r="DB11" s="28">
        <v>3533.79</v>
      </c>
      <c r="DC11" s="20"/>
      <c r="DD11" s="20"/>
      <c r="DE11" s="19" t="s">
        <v>408</v>
      </c>
      <c r="DF11" s="29" t="s">
        <v>409</v>
      </c>
      <c r="DG11" s="28">
        <v>515.78</v>
      </c>
      <c r="DH11" s="19" t="s">
        <v>422</v>
      </c>
      <c r="DI11" s="29" t="s">
        <v>421</v>
      </c>
      <c r="DJ11" s="28">
        <v>7878.6</v>
      </c>
      <c r="DK11" s="22" t="s">
        <v>435</v>
      </c>
      <c r="DL11" s="29" t="s">
        <v>436</v>
      </c>
      <c r="DM11" s="29">
        <v>4777.09</v>
      </c>
      <c r="DN11" s="22" t="s">
        <v>443</v>
      </c>
      <c r="DO11" s="29" t="s">
        <v>444</v>
      </c>
      <c r="DP11" s="29">
        <v>193.62</v>
      </c>
      <c r="DQ11" s="22" t="s">
        <v>278</v>
      </c>
      <c r="DR11" s="29" t="s">
        <v>455</v>
      </c>
      <c r="DS11" s="29">
        <v>666.77</v>
      </c>
      <c r="DT11" s="22" t="s">
        <v>461</v>
      </c>
      <c r="DU11" s="29" t="s">
        <v>462</v>
      </c>
      <c r="DV11" s="29">
        <v>1990.56</v>
      </c>
      <c r="DW11" s="22" t="s">
        <v>149</v>
      </c>
      <c r="DX11" s="29" t="s">
        <v>470</v>
      </c>
      <c r="DY11" s="29">
        <v>205.33</v>
      </c>
      <c r="DZ11" s="22" t="s">
        <v>482</v>
      </c>
      <c r="EA11" s="29" t="s">
        <v>483</v>
      </c>
      <c r="EB11" s="29">
        <v>193.95</v>
      </c>
      <c r="EC11" s="22" t="s">
        <v>499</v>
      </c>
      <c r="ED11" s="29" t="s">
        <v>500</v>
      </c>
      <c r="EE11" s="29">
        <v>3000</v>
      </c>
      <c r="EF11" s="22" t="s">
        <v>510</v>
      </c>
      <c r="EG11" s="29" t="s">
        <v>511</v>
      </c>
      <c r="EH11" s="29">
        <v>575.01</v>
      </c>
      <c r="EI11" s="22"/>
      <c r="EJ11" s="29"/>
      <c r="EK11" s="29"/>
      <c r="EL11" s="22" t="s">
        <v>528</v>
      </c>
      <c r="EM11" s="29" t="s">
        <v>527</v>
      </c>
      <c r="EN11" s="29">
        <v>4222.92</v>
      </c>
      <c r="EO11" s="29"/>
      <c r="EP11" s="29"/>
      <c r="EQ11" s="21" t="s">
        <v>553</v>
      </c>
      <c r="ER11" s="29"/>
      <c r="ES11" s="102">
        <v>852.66</v>
      </c>
      <c r="ET11" s="21" t="s">
        <v>553</v>
      </c>
      <c r="EU11" s="29"/>
      <c r="EV11" s="102">
        <v>852.66</v>
      </c>
      <c r="EW11" s="21" t="s">
        <v>553</v>
      </c>
      <c r="EX11" s="29"/>
      <c r="EY11" s="102">
        <v>852.66</v>
      </c>
      <c r="EZ11" s="21" t="s">
        <v>553</v>
      </c>
      <c r="FA11" s="29"/>
      <c r="FB11" s="102">
        <v>852.66</v>
      </c>
      <c r="FC11" s="21" t="s">
        <v>553</v>
      </c>
      <c r="FD11" s="29"/>
      <c r="FE11" s="102">
        <v>852.66</v>
      </c>
      <c r="FF11" s="21" t="s">
        <v>553</v>
      </c>
      <c r="FG11" s="29"/>
      <c r="FH11" s="102">
        <v>852.66</v>
      </c>
      <c r="FI11" s="21" t="s">
        <v>553</v>
      </c>
      <c r="FJ11" s="29"/>
      <c r="FK11" s="102">
        <v>852.66</v>
      </c>
      <c r="FL11" s="21" t="s">
        <v>553</v>
      </c>
      <c r="FM11" s="29"/>
      <c r="FN11" s="102">
        <v>852.66</v>
      </c>
      <c r="FO11" s="21" t="s">
        <v>553</v>
      </c>
      <c r="FP11" s="29"/>
      <c r="FQ11" s="102">
        <v>852.66</v>
      </c>
      <c r="FR11" s="21" t="s">
        <v>553</v>
      </c>
      <c r="FS11" s="29"/>
      <c r="FT11" s="102">
        <v>852.66</v>
      </c>
      <c r="FU11" s="21" t="s">
        <v>553</v>
      </c>
      <c r="FV11" s="29"/>
      <c r="FW11" s="102">
        <v>852.66</v>
      </c>
      <c r="FX11" s="21" t="s">
        <v>553</v>
      </c>
      <c r="FY11" s="29"/>
      <c r="FZ11" s="102">
        <v>852.66</v>
      </c>
    </row>
    <row r="12" spans="1:182" ht="16.5" customHeight="1">
      <c r="A12" s="22"/>
      <c r="B12" s="22" t="s">
        <v>18</v>
      </c>
      <c r="C12" s="29">
        <v>58.2</v>
      </c>
      <c r="D12" s="22" t="s">
        <v>18</v>
      </c>
      <c r="E12" s="29">
        <v>58.2</v>
      </c>
      <c r="F12" s="22" t="s">
        <v>18</v>
      </c>
      <c r="G12" s="29">
        <v>58.2</v>
      </c>
      <c r="H12" s="22" t="s">
        <v>18</v>
      </c>
      <c r="I12" s="29">
        <v>58.2</v>
      </c>
      <c r="J12" s="22" t="s">
        <v>18</v>
      </c>
      <c r="K12" s="29">
        <v>58.2</v>
      </c>
      <c r="L12" s="22" t="s">
        <v>18</v>
      </c>
      <c r="M12" s="29">
        <v>58.2</v>
      </c>
      <c r="N12" s="22" t="s">
        <v>18</v>
      </c>
      <c r="O12" s="29">
        <v>58.2</v>
      </c>
      <c r="P12" s="22" t="s">
        <v>18</v>
      </c>
      <c r="Q12" s="29">
        <v>58.2</v>
      </c>
      <c r="R12" s="22" t="s">
        <v>18</v>
      </c>
      <c r="S12" s="23">
        <f t="shared" si="0"/>
        <v>465.59999999999997</v>
      </c>
      <c r="T12" s="22" t="s">
        <v>35</v>
      </c>
      <c r="U12" s="29"/>
      <c r="V12" s="30">
        <v>931.12</v>
      </c>
      <c r="W12" s="22" t="s">
        <v>75</v>
      </c>
      <c r="X12" s="29" t="s">
        <v>76</v>
      </c>
      <c r="Y12" s="30">
        <v>2680.37</v>
      </c>
      <c r="Z12" s="22" t="s">
        <v>108</v>
      </c>
      <c r="AA12" s="29" t="s">
        <v>109</v>
      </c>
      <c r="AB12" s="30">
        <v>670.1</v>
      </c>
      <c r="AC12" s="19"/>
      <c r="AD12" s="19"/>
      <c r="AE12" s="19"/>
      <c r="AF12" s="19"/>
      <c r="AG12" s="19" t="s">
        <v>220</v>
      </c>
      <c r="AH12" s="19"/>
      <c r="AI12" s="19">
        <v>202.28</v>
      </c>
      <c r="AJ12" s="22" t="s">
        <v>303</v>
      </c>
      <c r="AK12" s="29"/>
      <c r="AL12" s="29">
        <v>67.43</v>
      </c>
      <c r="AM12" s="22" t="s">
        <v>133</v>
      </c>
      <c r="AN12" s="29" t="s">
        <v>134</v>
      </c>
      <c r="AO12" s="29">
        <v>685.92</v>
      </c>
      <c r="AP12" s="19" t="s">
        <v>158</v>
      </c>
      <c r="AQ12" s="29" t="s">
        <v>164</v>
      </c>
      <c r="AR12" s="31">
        <v>71.04</v>
      </c>
      <c r="AS12" s="19" t="s">
        <v>158</v>
      </c>
      <c r="AT12" s="19" t="s">
        <v>163</v>
      </c>
      <c r="AU12" s="19">
        <v>71.04</v>
      </c>
      <c r="AV12" s="19" t="s">
        <v>158</v>
      </c>
      <c r="AW12" s="19" t="s">
        <v>168</v>
      </c>
      <c r="AX12" s="19">
        <v>71.04</v>
      </c>
      <c r="AY12" s="21" t="s">
        <v>4</v>
      </c>
      <c r="AZ12" s="19"/>
      <c r="BA12" s="19">
        <v>9369.39</v>
      </c>
      <c r="BB12" s="22" t="s">
        <v>201</v>
      </c>
      <c r="BC12" s="29" t="s">
        <v>202</v>
      </c>
      <c r="BD12" s="29">
        <v>424.38</v>
      </c>
      <c r="BE12" s="22"/>
      <c r="BF12" s="29"/>
      <c r="BG12" s="29"/>
      <c r="BH12" s="22" t="s">
        <v>149</v>
      </c>
      <c r="BI12" s="29" t="s">
        <v>239</v>
      </c>
      <c r="BJ12" s="29">
        <v>180.46</v>
      </c>
      <c r="BK12" s="22" t="s">
        <v>262</v>
      </c>
      <c r="BL12" s="29" t="s">
        <v>263</v>
      </c>
      <c r="BM12" s="29">
        <v>597.18</v>
      </c>
      <c r="BN12" s="22" t="s">
        <v>277</v>
      </c>
      <c r="BO12" s="29" t="s">
        <v>276</v>
      </c>
      <c r="BP12" s="29">
        <v>90.23</v>
      </c>
      <c r="BQ12" s="20"/>
      <c r="BR12" s="20"/>
      <c r="BS12" s="22" t="s">
        <v>273</v>
      </c>
      <c r="BT12" s="29" t="s">
        <v>288</v>
      </c>
      <c r="BU12" s="29">
        <v>284.85</v>
      </c>
      <c r="BV12" s="22" t="s">
        <v>314</v>
      </c>
      <c r="BW12" s="29" t="s">
        <v>311</v>
      </c>
      <c r="BX12" s="29">
        <v>2308.48</v>
      </c>
      <c r="BY12" s="22"/>
      <c r="BZ12" s="29"/>
      <c r="CA12" s="29"/>
      <c r="CB12" s="22" t="s">
        <v>308</v>
      </c>
      <c r="CC12" s="29"/>
      <c r="CD12" s="29">
        <v>241.82</v>
      </c>
      <c r="CE12" s="22"/>
      <c r="CF12" s="29"/>
      <c r="CG12" s="29"/>
      <c r="CH12" s="22" t="s">
        <v>343</v>
      </c>
      <c r="CI12" s="29" t="s">
        <v>344</v>
      </c>
      <c r="CJ12" s="29">
        <v>596.48</v>
      </c>
      <c r="CK12" s="22" t="s">
        <v>352</v>
      </c>
      <c r="CL12" s="29" t="s">
        <v>353</v>
      </c>
      <c r="CM12" s="29">
        <v>1206.52</v>
      </c>
      <c r="CN12" s="22" t="s">
        <v>360</v>
      </c>
      <c r="CO12" s="29" t="s">
        <v>361</v>
      </c>
      <c r="CP12" s="29">
        <v>180.46</v>
      </c>
      <c r="CQ12" s="19" t="s">
        <v>371</v>
      </c>
      <c r="CR12" s="29" t="s">
        <v>369</v>
      </c>
      <c r="CS12" s="29">
        <v>3753.6</v>
      </c>
      <c r="CT12" s="19" t="s">
        <v>149</v>
      </c>
      <c r="CU12" s="29" t="s">
        <v>378</v>
      </c>
      <c r="CV12" s="29">
        <v>405.7</v>
      </c>
      <c r="CW12" s="19" t="s">
        <v>383</v>
      </c>
      <c r="CX12" s="29" t="s">
        <v>384</v>
      </c>
      <c r="CY12" s="29">
        <v>167.66</v>
      </c>
      <c r="CZ12" s="19"/>
      <c r="DA12" s="29"/>
      <c r="DB12" s="29"/>
      <c r="DC12" s="20"/>
      <c r="DD12" s="20"/>
      <c r="DE12" s="22" t="s">
        <v>410</v>
      </c>
      <c r="DF12" s="29" t="s">
        <v>411</v>
      </c>
      <c r="DG12" s="29">
        <v>681.4</v>
      </c>
      <c r="DH12" s="22" t="s">
        <v>423</v>
      </c>
      <c r="DI12" s="29" t="s">
        <v>421</v>
      </c>
      <c r="DJ12" s="29">
        <v>458.84</v>
      </c>
      <c r="DK12" s="19" t="s">
        <v>121</v>
      </c>
      <c r="DL12" s="26"/>
      <c r="DM12" s="25">
        <v>974.78</v>
      </c>
      <c r="DN12" s="19" t="s">
        <v>121</v>
      </c>
      <c r="DO12" s="26"/>
      <c r="DP12" s="25">
        <v>974.78</v>
      </c>
      <c r="DQ12" s="19" t="s">
        <v>121</v>
      </c>
      <c r="DR12" s="26"/>
      <c r="DS12" s="25">
        <v>974.78</v>
      </c>
      <c r="DT12" s="19" t="s">
        <v>121</v>
      </c>
      <c r="DU12" s="26"/>
      <c r="DV12" s="25">
        <v>974.78</v>
      </c>
      <c r="DW12" s="19" t="s">
        <v>121</v>
      </c>
      <c r="DX12" s="26"/>
      <c r="DY12" s="25">
        <v>974.78</v>
      </c>
      <c r="DZ12" s="19" t="s">
        <v>121</v>
      </c>
      <c r="EA12" s="26"/>
      <c r="EB12" s="25">
        <v>974.78</v>
      </c>
      <c r="EC12" s="19" t="s">
        <v>121</v>
      </c>
      <c r="ED12" s="26"/>
      <c r="EE12" s="25">
        <v>974.78</v>
      </c>
      <c r="EF12" s="19" t="s">
        <v>121</v>
      </c>
      <c r="EG12" s="26"/>
      <c r="EH12" s="25">
        <v>974.78</v>
      </c>
      <c r="EI12" s="19" t="s">
        <v>121</v>
      </c>
      <c r="EJ12" s="26"/>
      <c r="EK12" s="25">
        <v>974.78</v>
      </c>
      <c r="EL12" s="19" t="s">
        <v>121</v>
      </c>
      <c r="EM12" s="26"/>
      <c r="EN12" s="25">
        <v>974.78</v>
      </c>
      <c r="EO12" s="25"/>
      <c r="EP12" s="25"/>
      <c r="EQ12" s="21" t="s">
        <v>17</v>
      </c>
      <c r="ER12" s="26"/>
      <c r="ES12" s="104">
        <v>5003.845</v>
      </c>
      <c r="ET12" s="21" t="s">
        <v>17</v>
      </c>
      <c r="EU12" s="26"/>
      <c r="EV12" s="104">
        <v>5003.845</v>
      </c>
      <c r="EW12" s="21" t="s">
        <v>17</v>
      </c>
      <c r="EX12" s="26"/>
      <c r="EY12" s="104">
        <v>5003.845</v>
      </c>
      <c r="EZ12" s="21" t="s">
        <v>17</v>
      </c>
      <c r="FA12" s="26"/>
      <c r="FB12" s="104">
        <v>5003.845</v>
      </c>
      <c r="FC12" s="21" t="s">
        <v>17</v>
      </c>
      <c r="FD12" s="26"/>
      <c r="FE12" s="104">
        <v>5003.845</v>
      </c>
      <c r="FF12" s="21" t="s">
        <v>17</v>
      </c>
      <c r="FG12" s="26"/>
      <c r="FH12" s="104">
        <v>5003.845</v>
      </c>
      <c r="FI12" s="21" t="s">
        <v>17</v>
      </c>
      <c r="FJ12" s="26"/>
      <c r="FK12" s="104">
        <v>5003.845</v>
      </c>
      <c r="FL12" s="21" t="s">
        <v>17</v>
      </c>
      <c r="FM12" s="26"/>
      <c r="FN12" s="104">
        <v>5003.845</v>
      </c>
      <c r="FO12" s="21" t="s">
        <v>17</v>
      </c>
      <c r="FP12" s="26"/>
      <c r="FQ12" s="104">
        <v>5003.845</v>
      </c>
      <c r="FR12" s="21" t="s">
        <v>17</v>
      </c>
      <c r="FS12" s="26"/>
      <c r="FT12" s="104">
        <v>5003.845</v>
      </c>
      <c r="FU12" s="21" t="s">
        <v>17</v>
      </c>
      <c r="FV12" s="26"/>
      <c r="FW12" s="104">
        <v>5003.845</v>
      </c>
      <c r="FX12" s="21" t="s">
        <v>17</v>
      </c>
      <c r="FY12" s="26"/>
      <c r="FZ12" s="104">
        <v>5003.845</v>
      </c>
    </row>
    <row r="13" spans="1:182" s="5" customFormat="1" ht="13.5" customHeight="1">
      <c r="A13" s="21"/>
      <c r="B13" s="33" t="s">
        <v>18</v>
      </c>
      <c r="C13" s="29">
        <f>SUM(C14:C25)</f>
        <v>6576.07</v>
      </c>
      <c r="D13" s="33" t="s">
        <v>18</v>
      </c>
      <c r="E13" s="29">
        <f>SUM(E14:E25)</f>
        <v>6576.07</v>
      </c>
      <c r="F13" s="33" t="s">
        <v>18</v>
      </c>
      <c r="G13" s="29">
        <f>SUM(G14:G25)</f>
        <v>6576.07</v>
      </c>
      <c r="H13" s="33" t="s">
        <v>18</v>
      </c>
      <c r="I13" s="29">
        <f>SUM(I14:I25)</f>
        <v>6576.07</v>
      </c>
      <c r="J13" s="33" t="s">
        <v>18</v>
      </c>
      <c r="K13" s="29">
        <f>SUM(K14:K25)</f>
        <v>6576.07</v>
      </c>
      <c r="L13" s="33" t="s">
        <v>18</v>
      </c>
      <c r="M13" s="29">
        <f>SUM(M14:M25)</f>
        <v>6576.07</v>
      </c>
      <c r="N13" s="33" t="s">
        <v>18</v>
      </c>
      <c r="O13" s="29">
        <f>SUM(O14:O25)</f>
        <v>6576.07</v>
      </c>
      <c r="P13" s="33" t="s">
        <v>18</v>
      </c>
      <c r="Q13" s="29">
        <f>SUM(Q14:Q25)</f>
        <v>6576.07</v>
      </c>
      <c r="R13" s="33" t="s">
        <v>18</v>
      </c>
      <c r="S13" s="23">
        <f t="shared" si="0"/>
        <v>52608.56</v>
      </c>
      <c r="T13" s="22" t="s">
        <v>36</v>
      </c>
      <c r="U13" s="29"/>
      <c r="V13" s="30">
        <v>58.2</v>
      </c>
      <c r="W13" s="33" t="s">
        <v>80</v>
      </c>
      <c r="X13" s="29" t="s">
        <v>77</v>
      </c>
      <c r="Y13" s="30">
        <v>670.1</v>
      </c>
      <c r="Z13" s="22" t="s">
        <v>111</v>
      </c>
      <c r="AA13" s="29" t="s">
        <v>110</v>
      </c>
      <c r="AB13" s="30">
        <v>187.35</v>
      </c>
      <c r="AC13" s="19"/>
      <c r="AD13" s="19"/>
      <c r="AE13" s="19"/>
      <c r="AF13" s="19"/>
      <c r="AG13" s="19"/>
      <c r="AH13" s="19"/>
      <c r="AI13" s="19"/>
      <c r="AJ13" s="33" t="s">
        <v>304</v>
      </c>
      <c r="AK13" s="29"/>
      <c r="AL13" s="29">
        <v>67.43</v>
      </c>
      <c r="AM13" s="22" t="s">
        <v>135</v>
      </c>
      <c r="AN13" s="29" t="s">
        <v>136</v>
      </c>
      <c r="AO13" s="29">
        <v>1311.25</v>
      </c>
      <c r="AP13" s="22" t="s">
        <v>160</v>
      </c>
      <c r="AQ13" s="29" t="s">
        <v>164</v>
      </c>
      <c r="AR13" s="29">
        <v>88</v>
      </c>
      <c r="AS13" s="19" t="s">
        <v>160</v>
      </c>
      <c r="AT13" s="19" t="s">
        <v>163</v>
      </c>
      <c r="AU13" s="28">
        <v>88</v>
      </c>
      <c r="AV13" s="19" t="s">
        <v>160</v>
      </c>
      <c r="AW13" s="19" t="s">
        <v>168</v>
      </c>
      <c r="AX13" s="28">
        <v>88</v>
      </c>
      <c r="AY13" s="19" t="s">
        <v>120</v>
      </c>
      <c r="AZ13" s="19"/>
      <c r="BA13" s="19">
        <v>9951.34</v>
      </c>
      <c r="BB13" s="22" t="s">
        <v>203</v>
      </c>
      <c r="BC13" s="29" t="s">
        <v>202</v>
      </c>
      <c r="BD13" s="29">
        <v>166.71</v>
      </c>
      <c r="BE13" s="22"/>
      <c r="BF13" s="29"/>
      <c r="BG13" s="29"/>
      <c r="BH13" s="22" t="s">
        <v>233</v>
      </c>
      <c r="BI13" s="29" t="s">
        <v>239</v>
      </c>
      <c r="BJ13" s="29">
        <v>180.46</v>
      </c>
      <c r="BK13" s="22" t="s">
        <v>264</v>
      </c>
      <c r="BL13" s="29" t="s">
        <v>263</v>
      </c>
      <c r="BM13" s="29">
        <v>56458.53</v>
      </c>
      <c r="BN13" s="22" t="s">
        <v>278</v>
      </c>
      <c r="BO13" s="29" t="s">
        <v>276</v>
      </c>
      <c r="BP13" s="29">
        <v>160.02</v>
      </c>
      <c r="BQ13" s="20"/>
      <c r="BR13" s="20"/>
      <c r="BS13" s="22" t="s">
        <v>289</v>
      </c>
      <c r="BT13" s="29" t="s">
        <v>290</v>
      </c>
      <c r="BU13" s="29">
        <v>611.74</v>
      </c>
      <c r="BV13" s="22" t="s">
        <v>333</v>
      </c>
      <c r="BW13" s="29" t="s">
        <v>311</v>
      </c>
      <c r="BX13" s="29">
        <v>7718.87</v>
      </c>
      <c r="BY13" s="22"/>
      <c r="BZ13" s="29"/>
      <c r="CA13" s="29"/>
      <c r="CB13" s="22"/>
      <c r="CC13" s="29"/>
      <c r="CD13" s="29"/>
      <c r="CE13" s="22"/>
      <c r="CF13" s="29"/>
      <c r="CG13" s="29"/>
      <c r="CH13" s="22" t="s">
        <v>345</v>
      </c>
      <c r="CI13" s="29" t="s">
        <v>346</v>
      </c>
      <c r="CJ13" s="29">
        <v>671.67</v>
      </c>
      <c r="CK13" s="22" t="s">
        <v>149</v>
      </c>
      <c r="CL13" s="29" t="s">
        <v>354</v>
      </c>
      <c r="CM13" s="29">
        <v>180.46</v>
      </c>
      <c r="CN13" s="22" t="s">
        <v>362</v>
      </c>
      <c r="CO13" s="29" t="s">
        <v>361</v>
      </c>
      <c r="CP13" s="29">
        <v>1072.56</v>
      </c>
      <c r="CQ13" s="22" t="s">
        <v>372</v>
      </c>
      <c r="CR13" s="29" t="s">
        <v>369</v>
      </c>
      <c r="CS13" s="29">
        <v>1244.12</v>
      </c>
      <c r="CT13" s="22" t="s">
        <v>146</v>
      </c>
      <c r="CU13" s="29"/>
      <c r="CV13" s="29"/>
      <c r="CW13" s="22" t="s">
        <v>261</v>
      </c>
      <c r="CX13" s="29" t="s">
        <v>385</v>
      </c>
      <c r="CY13" s="29">
        <v>310.07</v>
      </c>
      <c r="CZ13" s="22"/>
      <c r="DA13" s="29"/>
      <c r="DB13" s="29"/>
      <c r="DC13" s="20"/>
      <c r="DD13" s="20"/>
      <c r="DE13" s="22" t="s">
        <v>412</v>
      </c>
      <c r="DF13" s="29" t="s">
        <v>413</v>
      </c>
      <c r="DG13" s="29">
        <v>649.27</v>
      </c>
      <c r="DH13" s="22" t="s">
        <v>424</v>
      </c>
      <c r="DI13" s="29" t="s">
        <v>421</v>
      </c>
      <c r="DJ13" s="29">
        <v>5252.4</v>
      </c>
      <c r="DK13" s="22" t="s">
        <v>297</v>
      </c>
      <c r="DL13" s="29"/>
      <c r="DM13" s="29">
        <v>71.04</v>
      </c>
      <c r="DN13" s="22" t="s">
        <v>297</v>
      </c>
      <c r="DO13" s="29"/>
      <c r="DP13" s="29">
        <v>71.04</v>
      </c>
      <c r="DQ13" s="22" t="s">
        <v>297</v>
      </c>
      <c r="DR13" s="29"/>
      <c r="DS13" s="29">
        <v>71.04</v>
      </c>
      <c r="DT13" s="22" t="s">
        <v>297</v>
      </c>
      <c r="DU13" s="29"/>
      <c r="DV13" s="29">
        <v>71.04</v>
      </c>
      <c r="DW13" s="22" t="s">
        <v>297</v>
      </c>
      <c r="DX13" s="29"/>
      <c r="DY13" s="29">
        <v>71.04</v>
      </c>
      <c r="DZ13" s="22" t="s">
        <v>297</v>
      </c>
      <c r="EA13" s="29" t="s">
        <v>484</v>
      </c>
      <c r="EB13" s="29">
        <v>71.04</v>
      </c>
      <c r="EC13" s="22" t="s">
        <v>297</v>
      </c>
      <c r="ED13" s="29"/>
      <c r="EE13" s="29">
        <v>71.04</v>
      </c>
      <c r="EF13" s="22" t="s">
        <v>297</v>
      </c>
      <c r="EG13" s="29"/>
      <c r="EH13" s="29">
        <v>71.04</v>
      </c>
      <c r="EI13" s="22" t="s">
        <v>297</v>
      </c>
      <c r="EJ13" s="29"/>
      <c r="EK13" s="29">
        <v>71.04</v>
      </c>
      <c r="EL13" s="22" t="s">
        <v>297</v>
      </c>
      <c r="EM13" s="29"/>
      <c r="EN13" s="29">
        <v>71.04</v>
      </c>
      <c r="EO13" s="29"/>
      <c r="EP13" s="29"/>
      <c r="EQ13" s="21" t="s">
        <v>554</v>
      </c>
      <c r="ER13" s="29"/>
      <c r="ES13" s="102">
        <v>194.955</v>
      </c>
      <c r="ET13" s="21" t="s">
        <v>554</v>
      </c>
      <c r="EU13" s="29"/>
      <c r="EV13" s="102">
        <v>194.955</v>
      </c>
      <c r="EW13" s="21" t="s">
        <v>554</v>
      </c>
      <c r="EX13" s="29"/>
      <c r="EY13" s="102">
        <v>194.955</v>
      </c>
      <c r="EZ13" s="21" t="s">
        <v>554</v>
      </c>
      <c r="FA13" s="29"/>
      <c r="FB13" s="102">
        <v>194.955</v>
      </c>
      <c r="FC13" s="21" t="s">
        <v>554</v>
      </c>
      <c r="FD13" s="29"/>
      <c r="FE13" s="102">
        <v>194.955</v>
      </c>
      <c r="FF13" s="21" t="s">
        <v>554</v>
      </c>
      <c r="FG13" s="29"/>
      <c r="FH13" s="102">
        <v>194.955</v>
      </c>
      <c r="FI13" s="21" t="s">
        <v>554</v>
      </c>
      <c r="FJ13" s="29"/>
      <c r="FK13" s="102">
        <v>194.955</v>
      </c>
      <c r="FL13" s="21" t="s">
        <v>554</v>
      </c>
      <c r="FM13" s="29"/>
      <c r="FN13" s="102">
        <v>194.955</v>
      </c>
      <c r="FO13" s="21" t="s">
        <v>554</v>
      </c>
      <c r="FP13" s="29"/>
      <c r="FQ13" s="102">
        <v>194.955</v>
      </c>
      <c r="FR13" s="21" t="s">
        <v>554</v>
      </c>
      <c r="FS13" s="29"/>
      <c r="FT13" s="102">
        <v>194.955</v>
      </c>
      <c r="FU13" s="21" t="s">
        <v>554</v>
      </c>
      <c r="FV13" s="29"/>
      <c r="FW13" s="102">
        <v>194.955</v>
      </c>
      <c r="FX13" s="21" t="s">
        <v>554</v>
      </c>
      <c r="FY13" s="29"/>
      <c r="FZ13" s="102">
        <v>194.955</v>
      </c>
    </row>
    <row r="14" spans="1:182" ht="17.25" customHeight="1">
      <c r="A14" s="22"/>
      <c r="B14" s="22" t="s">
        <v>18</v>
      </c>
      <c r="C14" s="29">
        <v>931.12</v>
      </c>
      <c r="D14" s="22" t="s">
        <v>18</v>
      </c>
      <c r="E14" s="29">
        <v>931.12</v>
      </c>
      <c r="F14" s="22" t="s">
        <v>18</v>
      </c>
      <c r="G14" s="29">
        <v>931.12</v>
      </c>
      <c r="H14" s="22" t="s">
        <v>18</v>
      </c>
      <c r="I14" s="29">
        <v>931.12</v>
      </c>
      <c r="J14" s="22" t="s">
        <v>18</v>
      </c>
      <c r="K14" s="29">
        <v>931.12</v>
      </c>
      <c r="L14" s="22" t="s">
        <v>18</v>
      </c>
      <c r="M14" s="29">
        <v>931.12</v>
      </c>
      <c r="N14" s="22" t="s">
        <v>18</v>
      </c>
      <c r="O14" s="29">
        <v>931.12</v>
      </c>
      <c r="P14" s="22" t="s">
        <v>18</v>
      </c>
      <c r="Q14" s="29">
        <v>931.12</v>
      </c>
      <c r="R14" s="22" t="s">
        <v>18</v>
      </c>
      <c r="S14" s="23">
        <f t="shared" si="0"/>
        <v>7448.96</v>
      </c>
      <c r="T14" s="22" t="s">
        <v>37</v>
      </c>
      <c r="U14" s="29"/>
      <c r="V14" s="30">
        <v>232.78</v>
      </c>
      <c r="W14" s="22" t="s">
        <v>78</v>
      </c>
      <c r="X14" s="29" t="s">
        <v>79</v>
      </c>
      <c r="Y14" s="30">
        <v>348.27</v>
      </c>
      <c r="Z14" s="22" t="s">
        <v>112</v>
      </c>
      <c r="AA14" s="29" t="s">
        <v>113</v>
      </c>
      <c r="AB14" s="30">
        <v>187.35</v>
      </c>
      <c r="AC14" s="19"/>
      <c r="AD14" s="19"/>
      <c r="AE14" s="19"/>
      <c r="AF14" s="19"/>
      <c r="AG14" s="19"/>
      <c r="AH14" s="19"/>
      <c r="AI14" s="19"/>
      <c r="AJ14" s="19" t="s">
        <v>220</v>
      </c>
      <c r="AK14" s="19"/>
      <c r="AL14" s="19">
        <v>202.28</v>
      </c>
      <c r="AM14" s="22" t="s">
        <v>133</v>
      </c>
      <c r="AN14" s="29" t="s">
        <v>137</v>
      </c>
      <c r="AO14" s="29">
        <v>1662.31</v>
      </c>
      <c r="AP14" s="22" t="s">
        <v>121</v>
      </c>
      <c r="AQ14" s="29" t="s">
        <v>165</v>
      </c>
      <c r="AR14" s="29">
        <v>859.66</v>
      </c>
      <c r="AS14" s="21" t="s">
        <v>4</v>
      </c>
      <c r="AT14" s="19"/>
      <c r="AU14" s="19">
        <v>9369.39</v>
      </c>
      <c r="AV14" s="21" t="s">
        <v>4</v>
      </c>
      <c r="AW14" s="19"/>
      <c r="AX14" s="19">
        <v>9369.39</v>
      </c>
      <c r="AY14" s="22" t="s">
        <v>121</v>
      </c>
      <c r="AZ14" s="29" t="s">
        <v>222</v>
      </c>
      <c r="BA14" s="29">
        <v>859.66</v>
      </c>
      <c r="BB14" s="22" t="s">
        <v>204</v>
      </c>
      <c r="BC14" s="29" t="s">
        <v>202</v>
      </c>
      <c r="BD14" s="29">
        <v>141.3</v>
      </c>
      <c r="BE14" s="22"/>
      <c r="BF14" s="29"/>
      <c r="BG14" s="29"/>
      <c r="BH14" s="22" t="s">
        <v>240</v>
      </c>
      <c r="BI14" s="29" t="s">
        <v>239</v>
      </c>
      <c r="BJ14" s="29">
        <v>114.22</v>
      </c>
      <c r="BK14" s="22" t="s">
        <v>235</v>
      </c>
      <c r="BL14" s="29" t="s">
        <v>265</v>
      </c>
      <c r="BM14" s="29">
        <v>96.97</v>
      </c>
      <c r="BN14" s="22"/>
      <c r="BO14" s="29"/>
      <c r="BP14" s="29"/>
      <c r="BQ14" s="20"/>
      <c r="BR14" s="20"/>
      <c r="BS14" s="22" t="s">
        <v>277</v>
      </c>
      <c r="BT14" s="29" t="s">
        <v>290</v>
      </c>
      <c r="BU14" s="29">
        <v>90.23</v>
      </c>
      <c r="BV14" s="22" t="s">
        <v>139</v>
      </c>
      <c r="BW14" s="29" t="s">
        <v>315</v>
      </c>
      <c r="BX14" s="29">
        <v>180.46</v>
      </c>
      <c r="BY14" s="22"/>
      <c r="BZ14" s="29"/>
      <c r="CA14" s="29"/>
      <c r="CB14" s="22"/>
      <c r="CC14" s="29"/>
      <c r="CD14" s="29"/>
      <c r="CE14" s="22"/>
      <c r="CF14" s="29"/>
      <c r="CG14" s="29"/>
      <c r="CH14" s="22"/>
      <c r="CI14" s="29"/>
      <c r="CJ14" s="29"/>
      <c r="CK14" s="22" t="s">
        <v>355</v>
      </c>
      <c r="CL14" s="29" t="s">
        <v>356</v>
      </c>
      <c r="CM14" s="29">
        <v>3501.64</v>
      </c>
      <c r="CN14" s="22" t="s">
        <v>363</v>
      </c>
      <c r="CO14" s="29" t="s">
        <v>364</v>
      </c>
      <c r="CP14" s="29">
        <v>1250.2</v>
      </c>
      <c r="CQ14" s="22" t="s">
        <v>373</v>
      </c>
      <c r="CR14" s="29" t="s">
        <v>374</v>
      </c>
      <c r="CS14" s="29">
        <v>1419.79</v>
      </c>
      <c r="CT14" s="22"/>
      <c r="CU14" s="29"/>
      <c r="CV14" s="29"/>
      <c r="CW14" s="22" t="s">
        <v>386</v>
      </c>
      <c r="CX14" s="29" t="s">
        <v>387</v>
      </c>
      <c r="CY14" s="29">
        <v>12311.69</v>
      </c>
      <c r="CZ14" s="22"/>
      <c r="DA14" s="29"/>
      <c r="DB14" s="29"/>
      <c r="DC14" s="20"/>
      <c r="DD14" s="20"/>
      <c r="DE14" s="22" t="s">
        <v>149</v>
      </c>
      <c r="DF14" s="29" t="s">
        <v>414</v>
      </c>
      <c r="DG14" s="29">
        <v>205.33</v>
      </c>
      <c r="DH14" s="22" t="s">
        <v>425</v>
      </c>
      <c r="DI14" s="29" t="s">
        <v>421</v>
      </c>
      <c r="DJ14" s="29">
        <v>917.68</v>
      </c>
      <c r="DK14" s="19" t="s">
        <v>299</v>
      </c>
      <c r="DL14" s="19"/>
      <c r="DM14" s="29">
        <v>93.96</v>
      </c>
      <c r="DN14" s="19" t="s">
        <v>299</v>
      </c>
      <c r="DO14" s="19"/>
      <c r="DP14" s="29">
        <v>93.96</v>
      </c>
      <c r="DQ14" s="19" t="s">
        <v>299</v>
      </c>
      <c r="DR14" s="19"/>
      <c r="DS14" s="29">
        <v>93.96</v>
      </c>
      <c r="DT14" s="19" t="s">
        <v>299</v>
      </c>
      <c r="DU14" s="19"/>
      <c r="DV14" s="29">
        <v>93.96</v>
      </c>
      <c r="DW14" s="19"/>
      <c r="DX14" s="19"/>
      <c r="DY14" s="29"/>
      <c r="DZ14" s="19" t="s">
        <v>485</v>
      </c>
      <c r="EA14" s="19" t="s">
        <v>486</v>
      </c>
      <c r="EB14" s="29">
        <v>786.38</v>
      </c>
      <c r="EC14" s="19" t="s">
        <v>501</v>
      </c>
      <c r="ED14" s="19" t="s">
        <v>502</v>
      </c>
      <c r="EE14" s="29">
        <v>801.8</v>
      </c>
      <c r="EF14" s="19" t="s">
        <v>512</v>
      </c>
      <c r="EG14" s="19" t="s">
        <v>513</v>
      </c>
      <c r="EH14" s="29">
        <v>1298.54</v>
      </c>
      <c r="EI14" s="19"/>
      <c r="EJ14" s="19"/>
      <c r="EK14" s="29"/>
      <c r="EL14" s="19" t="s">
        <v>529</v>
      </c>
      <c r="EM14" s="19" t="s">
        <v>527</v>
      </c>
      <c r="EN14" s="29">
        <v>817.21</v>
      </c>
      <c r="EO14" s="29"/>
      <c r="EP14" s="29"/>
      <c r="EQ14" s="21" t="s">
        <v>555</v>
      </c>
      <c r="ER14" s="65"/>
      <c r="ES14" s="102">
        <v>129.97</v>
      </c>
      <c r="ET14" s="21" t="s">
        <v>555</v>
      </c>
      <c r="EU14" s="65"/>
      <c r="EV14" s="102">
        <v>129.97</v>
      </c>
      <c r="EW14" s="21" t="s">
        <v>555</v>
      </c>
      <c r="EX14" s="65"/>
      <c r="EY14" s="102">
        <v>129.97</v>
      </c>
      <c r="EZ14" s="21" t="s">
        <v>555</v>
      </c>
      <c r="FA14" s="65"/>
      <c r="FB14" s="102">
        <v>129.97</v>
      </c>
      <c r="FC14" s="21" t="s">
        <v>555</v>
      </c>
      <c r="FD14" s="69"/>
      <c r="FE14" s="102">
        <v>129.97</v>
      </c>
      <c r="FF14" s="21" t="s">
        <v>555</v>
      </c>
      <c r="FG14" s="72"/>
      <c r="FH14" s="102">
        <v>129.97</v>
      </c>
      <c r="FI14" s="21" t="s">
        <v>555</v>
      </c>
      <c r="FJ14" s="73"/>
      <c r="FK14" s="102">
        <v>129.97</v>
      </c>
      <c r="FL14" s="21" t="s">
        <v>555</v>
      </c>
      <c r="FM14" s="74"/>
      <c r="FN14" s="102">
        <v>129.97</v>
      </c>
      <c r="FO14" s="21" t="s">
        <v>555</v>
      </c>
      <c r="FP14" s="75"/>
      <c r="FQ14" s="102">
        <v>129.97</v>
      </c>
      <c r="FR14" s="21" t="s">
        <v>555</v>
      </c>
      <c r="FS14" s="76"/>
      <c r="FT14" s="102">
        <v>129.97</v>
      </c>
      <c r="FU14" s="21" t="s">
        <v>555</v>
      </c>
      <c r="FV14" s="107"/>
      <c r="FW14" s="102">
        <v>129.97</v>
      </c>
      <c r="FX14" s="21" t="s">
        <v>555</v>
      </c>
      <c r="FY14" s="110"/>
      <c r="FZ14" s="102">
        <v>129.97</v>
      </c>
    </row>
    <row r="15" spans="1:182" ht="22.5" customHeight="1">
      <c r="A15" s="22"/>
      <c r="B15" s="22" t="s">
        <v>18</v>
      </c>
      <c r="C15" s="29">
        <v>58.2</v>
      </c>
      <c r="D15" s="22" t="s">
        <v>18</v>
      </c>
      <c r="E15" s="29">
        <v>58.2</v>
      </c>
      <c r="F15" s="22" t="s">
        <v>18</v>
      </c>
      <c r="G15" s="29">
        <v>58.2</v>
      </c>
      <c r="H15" s="22" t="s">
        <v>18</v>
      </c>
      <c r="I15" s="29">
        <v>58.2</v>
      </c>
      <c r="J15" s="22" t="s">
        <v>18</v>
      </c>
      <c r="K15" s="29">
        <v>58.2</v>
      </c>
      <c r="L15" s="22" t="s">
        <v>18</v>
      </c>
      <c r="M15" s="29">
        <v>58.2</v>
      </c>
      <c r="N15" s="22" t="s">
        <v>18</v>
      </c>
      <c r="O15" s="29">
        <v>58.2</v>
      </c>
      <c r="P15" s="22" t="s">
        <v>18</v>
      </c>
      <c r="Q15" s="29">
        <v>58.2</v>
      </c>
      <c r="R15" s="22" t="s">
        <v>18</v>
      </c>
      <c r="S15" s="23">
        <f t="shared" si="0"/>
        <v>465.59999999999997</v>
      </c>
      <c r="T15" s="22" t="s">
        <v>38</v>
      </c>
      <c r="U15" s="29"/>
      <c r="V15" s="30">
        <v>756.54</v>
      </c>
      <c r="W15" s="22" t="s">
        <v>81</v>
      </c>
      <c r="X15" s="29" t="s">
        <v>82</v>
      </c>
      <c r="Y15" s="30">
        <v>5895.01</v>
      </c>
      <c r="Z15" s="21" t="s">
        <v>4</v>
      </c>
      <c r="AA15" s="29"/>
      <c r="AB15" s="30">
        <v>9253.01</v>
      </c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22" t="s">
        <v>139</v>
      </c>
      <c r="AN15" s="29" t="s">
        <v>138</v>
      </c>
      <c r="AO15" s="29">
        <v>447.36</v>
      </c>
      <c r="AP15" s="19" t="s">
        <v>120</v>
      </c>
      <c r="AQ15" s="19"/>
      <c r="AR15" s="19">
        <v>9951.34</v>
      </c>
      <c r="AS15" s="19" t="s">
        <v>120</v>
      </c>
      <c r="AT15" s="19"/>
      <c r="AU15" s="19">
        <v>9951.34</v>
      </c>
      <c r="AV15" s="19" t="s">
        <v>120</v>
      </c>
      <c r="AW15" s="19"/>
      <c r="AX15" s="19">
        <v>9951.34</v>
      </c>
      <c r="AY15" s="22" t="s">
        <v>303</v>
      </c>
      <c r="AZ15" s="29"/>
      <c r="BA15" s="29">
        <v>67.43</v>
      </c>
      <c r="BB15" s="22" t="s">
        <v>206</v>
      </c>
      <c r="BC15" s="19" t="s">
        <v>205</v>
      </c>
      <c r="BD15" s="29">
        <v>141.3</v>
      </c>
      <c r="BE15" s="22"/>
      <c r="BF15" s="19"/>
      <c r="BG15" s="29"/>
      <c r="BH15" s="22" t="s">
        <v>233</v>
      </c>
      <c r="BI15" s="19" t="s">
        <v>239</v>
      </c>
      <c r="BJ15" s="29">
        <v>180.46</v>
      </c>
      <c r="BK15" s="22" t="s">
        <v>266</v>
      </c>
      <c r="BL15" s="19" t="s">
        <v>265</v>
      </c>
      <c r="BM15" s="29">
        <v>366.03</v>
      </c>
      <c r="BN15" s="22"/>
      <c r="BO15" s="19"/>
      <c r="BP15" s="29"/>
      <c r="BQ15" s="20"/>
      <c r="BR15" s="20"/>
      <c r="BS15" s="22" t="s">
        <v>291</v>
      </c>
      <c r="BT15" s="29" t="s">
        <v>292</v>
      </c>
      <c r="BU15" s="29">
        <v>1211.36</v>
      </c>
      <c r="BV15" s="22" t="s">
        <v>316</v>
      </c>
      <c r="BW15" s="29" t="s">
        <v>317</v>
      </c>
      <c r="BX15" s="29">
        <v>17095.68</v>
      </c>
      <c r="BY15" s="22"/>
      <c r="BZ15" s="29"/>
      <c r="CA15" s="29"/>
      <c r="CB15" s="22"/>
      <c r="CC15" s="29"/>
      <c r="CD15" s="29"/>
      <c r="CE15" s="22"/>
      <c r="CF15" s="29"/>
      <c r="CG15" s="29"/>
      <c r="CH15" s="22"/>
      <c r="CI15" s="29"/>
      <c r="CJ15" s="29"/>
      <c r="CK15" s="22" t="s">
        <v>308</v>
      </c>
      <c r="CL15" s="29"/>
      <c r="CM15" s="29">
        <v>241.82</v>
      </c>
      <c r="CN15" s="22" t="s">
        <v>365</v>
      </c>
      <c r="CO15" s="29" t="s">
        <v>366</v>
      </c>
      <c r="CP15" s="29">
        <v>13870.9</v>
      </c>
      <c r="CQ15" s="22"/>
      <c r="CR15" s="29"/>
      <c r="CS15" s="29"/>
      <c r="CT15" s="22"/>
      <c r="CU15" s="29"/>
      <c r="CV15" s="29"/>
      <c r="CW15" s="22" t="s">
        <v>185</v>
      </c>
      <c r="CX15" s="29" t="s">
        <v>387</v>
      </c>
      <c r="CY15" s="29">
        <v>659.89</v>
      </c>
      <c r="CZ15" s="22"/>
      <c r="DA15" s="29"/>
      <c r="DB15" s="29"/>
      <c r="DC15" s="20"/>
      <c r="DD15" s="20"/>
      <c r="DE15" s="22" t="s">
        <v>415</v>
      </c>
      <c r="DF15" s="29" t="s">
        <v>414</v>
      </c>
      <c r="DG15" s="29">
        <v>1357.38</v>
      </c>
      <c r="DH15" s="22" t="s">
        <v>426</v>
      </c>
      <c r="DI15" s="29" t="s">
        <v>421</v>
      </c>
      <c r="DJ15" s="29">
        <v>2597.08</v>
      </c>
      <c r="DK15" s="22" t="s">
        <v>437</v>
      </c>
      <c r="DL15" s="29"/>
      <c r="DM15" s="29">
        <v>384.87</v>
      </c>
      <c r="DN15" s="22" t="s">
        <v>437</v>
      </c>
      <c r="DO15" s="29"/>
      <c r="DP15" s="29">
        <v>384.87</v>
      </c>
      <c r="DQ15" s="22" t="s">
        <v>437</v>
      </c>
      <c r="DR15" s="29"/>
      <c r="DS15" s="29">
        <v>384.87</v>
      </c>
      <c r="DT15" s="22" t="s">
        <v>437</v>
      </c>
      <c r="DU15" s="29"/>
      <c r="DV15" s="29">
        <v>384.87</v>
      </c>
      <c r="DW15" s="22" t="s">
        <v>437</v>
      </c>
      <c r="DX15" s="29"/>
      <c r="DY15" s="29">
        <v>384.87</v>
      </c>
      <c r="DZ15" s="22" t="s">
        <v>437</v>
      </c>
      <c r="EA15" s="29"/>
      <c r="EB15" s="29">
        <v>384.87</v>
      </c>
      <c r="EC15" s="22" t="s">
        <v>437</v>
      </c>
      <c r="ED15" s="29"/>
      <c r="EE15" s="29">
        <v>384.87</v>
      </c>
      <c r="EF15" s="22" t="s">
        <v>437</v>
      </c>
      <c r="EG15" s="29"/>
      <c r="EH15" s="29">
        <v>384.87</v>
      </c>
      <c r="EI15" s="22" t="s">
        <v>437</v>
      </c>
      <c r="EJ15" s="29"/>
      <c r="EK15" s="29">
        <v>384.87</v>
      </c>
      <c r="EL15" s="22" t="s">
        <v>532</v>
      </c>
      <c r="EM15" s="29" t="s">
        <v>533</v>
      </c>
      <c r="EN15" s="29">
        <v>176.18</v>
      </c>
      <c r="EO15" s="29"/>
      <c r="EP15" s="29"/>
      <c r="EQ15" s="21" t="s">
        <v>556</v>
      </c>
      <c r="ER15" s="29"/>
      <c r="ES15" s="102">
        <v>411.81</v>
      </c>
      <c r="ET15" s="21" t="s">
        <v>556</v>
      </c>
      <c r="EU15" s="29"/>
      <c r="EV15" s="102">
        <v>411.81</v>
      </c>
      <c r="EW15" s="21" t="s">
        <v>556</v>
      </c>
      <c r="EX15" s="29"/>
      <c r="EY15" s="102">
        <v>411.81</v>
      </c>
      <c r="EZ15" s="21" t="s">
        <v>556</v>
      </c>
      <c r="FA15" s="29"/>
      <c r="FB15" s="102">
        <v>411.81</v>
      </c>
      <c r="FC15" s="21" t="s">
        <v>556</v>
      </c>
      <c r="FD15" s="29"/>
      <c r="FE15" s="102">
        <v>411.81</v>
      </c>
      <c r="FF15" s="21" t="s">
        <v>556</v>
      </c>
      <c r="FG15" s="29"/>
      <c r="FH15" s="102">
        <v>411.81</v>
      </c>
      <c r="FI15" s="21" t="s">
        <v>556</v>
      </c>
      <c r="FJ15" s="29"/>
      <c r="FK15" s="102">
        <v>411.81</v>
      </c>
      <c r="FL15" s="21" t="s">
        <v>556</v>
      </c>
      <c r="FM15" s="29"/>
      <c r="FN15" s="102">
        <v>411.81</v>
      </c>
      <c r="FO15" s="21" t="s">
        <v>556</v>
      </c>
      <c r="FP15" s="29"/>
      <c r="FQ15" s="102">
        <v>411.81</v>
      </c>
      <c r="FR15" s="21" t="s">
        <v>556</v>
      </c>
      <c r="FS15" s="29"/>
      <c r="FT15" s="102">
        <v>411.81</v>
      </c>
      <c r="FU15" s="21" t="s">
        <v>556</v>
      </c>
      <c r="FV15" s="29"/>
      <c r="FW15" s="102">
        <v>411.81</v>
      </c>
      <c r="FX15" s="21" t="s">
        <v>556</v>
      </c>
      <c r="FY15" s="29"/>
      <c r="FZ15" s="102">
        <v>411.81</v>
      </c>
    </row>
    <row r="16" spans="1:182" ht="47.25" customHeight="1">
      <c r="A16" s="22"/>
      <c r="B16" s="22"/>
      <c r="C16" s="29"/>
      <c r="D16" s="22"/>
      <c r="E16" s="29"/>
      <c r="F16" s="22"/>
      <c r="G16" s="29"/>
      <c r="H16" s="22"/>
      <c r="I16" s="29"/>
      <c r="J16" s="22"/>
      <c r="K16" s="29"/>
      <c r="L16" s="22"/>
      <c r="M16" s="29"/>
      <c r="N16" s="22"/>
      <c r="O16" s="29"/>
      <c r="P16" s="22"/>
      <c r="Q16" s="29"/>
      <c r="R16" s="22"/>
      <c r="S16" s="23"/>
      <c r="T16" s="22"/>
      <c r="U16" s="29"/>
      <c r="V16" s="30"/>
      <c r="W16" s="22"/>
      <c r="X16" s="29"/>
      <c r="Y16" s="30"/>
      <c r="Z16" s="21"/>
      <c r="AA16" s="29"/>
      <c r="AB16" s="30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22"/>
      <c r="AN16" s="29"/>
      <c r="AO16" s="29"/>
      <c r="AP16" s="82"/>
      <c r="AQ16" s="82"/>
      <c r="AR16" s="82"/>
      <c r="AS16" s="82"/>
      <c r="AT16" s="82"/>
      <c r="AU16" s="82"/>
      <c r="AV16" s="82"/>
      <c r="AW16" s="82"/>
      <c r="AX16" s="82"/>
      <c r="AY16" s="22"/>
      <c r="AZ16" s="29"/>
      <c r="BA16" s="29"/>
      <c r="BB16" s="22"/>
      <c r="BC16" s="82"/>
      <c r="BD16" s="29"/>
      <c r="BE16" s="22"/>
      <c r="BF16" s="82"/>
      <c r="BG16" s="29"/>
      <c r="BH16" s="22"/>
      <c r="BI16" s="82"/>
      <c r="BJ16" s="29"/>
      <c r="BK16" s="22"/>
      <c r="BL16" s="82"/>
      <c r="BM16" s="29"/>
      <c r="BN16" s="22"/>
      <c r="BO16" s="82"/>
      <c r="BP16" s="29"/>
      <c r="BQ16" s="20"/>
      <c r="BR16" s="20"/>
      <c r="BS16" s="22"/>
      <c r="BT16" s="29"/>
      <c r="BU16" s="29"/>
      <c r="BV16" s="22"/>
      <c r="BW16" s="29"/>
      <c r="BX16" s="29"/>
      <c r="BY16" s="22"/>
      <c r="BZ16" s="29"/>
      <c r="CA16" s="29"/>
      <c r="CB16" s="22"/>
      <c r="CC16" s="29"/>
      <c r="CD16" s="29"/>
      <c r="CE16" s="22"/>
      <c r="CF16" s="29"/>
      <c r="CG16" s="29"/>
      <c r="CH16" s="22"/>
      <c r="CI16" s="29"/>
      <c r="CJ16" s="29"/>
      <c r="CK16" s="22"/>
      <c r="CL16" s="29"/>
      <c r="CM16" s="29"/>
      <c r="CN16" s="22"/>
      <c r="CO16" s="29"/>
      <c r="CP16" s="29"/>
      <c r="CQ16" s="22"/>
      <c r="CR16" s="29"/>
      <c r="CS16" s="29"/>
      <c r="CT16" s="22"/>
      <c r="CU16" s="29"/>
      <c r="CV16" s="29"/>
      <c r="CW16" s="22"/>
      <c r="CX16" s="29"/>
      <c r="CY16" s="29"/>
      <c r="CZ16" s="22"/>
      <c r="DA16" s="29"/>
      <c r="DB16" s="29"/>
      <c r="DC16" s="20"/>
      <c r="DD16" s="20"/>
      <c r="DE16" s="22"/>
      <c r="DF16" s="29"/>
      <c r="DG16" s="29"/>
      <c r="DH16" s="22"/>
      <c r="DI16" s="29"/>
      <c r="DJ16" s="29"/>
      <c r="DK16" s="22"/>
      <c r="DL16" s="29"/>
      <c r="DM16" s="29"/>
      <c r="DN16" s="22"/>
      <c r="DO16" s="29"/>
      <c r="DP16" s="29"/>
      <c r="DQ16" s="22"/>
      <c r="DR16" s="29"/>
      <c r="DS16" s="30"/>
      <c r="DT16" s="22"/>
      <c r="DU16" s="29"/>
      <c r="DV16" s="29"/>
      <c r="DW16" s="22"/>
      <c r="DX16" s="29"/>
      <c r="DY16" s="29"/>
      <c r="DZ16" s="22"/>
      <c r="EA16" s="29"/>
      <c r="EB16" s="29"/>
      <c r="EC16" s="22"/>
      <c r="ED16" s="29"/>
      <c r="EE16" s="29"/>
      <c r="EF16" s="22"/>
      <c r="EG16" s="29"/>
      <c r="EH16" s="29"/>
      <c r="EI16" s="22"/>
      <c r="EJ16" s="29"/>
      <c r="EK16" s="29"/>
      <c r="EL16" s="22"/>
      <c r="EM16" s="29"/>
      <c r="EN16" s="29"/>
      <c r="EO16" s="29"/>
      <c r="EP16" s="29"/>
      <c r="EQ16" s="21" t="s">
        <v>3</v>
      </c>
      <c r="ER16" s="29"/>
      <c r="ES16" s="102">
        <v>194.955</v>
      </c>
      <c r="ET16" s="21" t="s">
        <v>3</v>
      </c>
      <c r="EU16" s="29"/>
      <c r="EV16" s="102">
        <v>194.955</v>
      </c>
      <c r="EW16" s="21" t="s">
        <v>3</v>
      </c>
      <c r="EX16" s="29"/>
      <c r="EY16" s="102">
        <v>194.955</v>
      </c>
      <c r="EZ16" s="21" t="s">
        <v>3</v>
      </c>
      <c r="FA16" s="29"/>
      <c r="FB16" s="102">
        <v>194.955</v>
      </c>
      <c r="FC16" s="21" t="s">
        <v>3</v>
      </c>
      <c r="FD16" s="29"/>
      <c r="FE16" s="102">
        <v>194.955</v>
      </c>
      <c r="FF16" s="21" t="s">
        <v>3</v>
      </c>
      <c r="FG16" s="29"/>
      <c r="FH16" s="102">
        <v>194.955</v>
      </c>
      <c r="FI16" s="21" t="s">
        <v>3</v>
      </c>
      <c r="FJ16" s="29"/>
      <c r="FK16" s="102">
        <v>194.955</v>
      </c>
      <c r="FL16" s="21" t="s">
        <v>3</v>
      </c>
      <c r="FM16" s="29"/>
      <c r="FN16" s="102">
        <v>194.955</v>
      </c>
      <c r="FO16" s="21" t="s">
        <v>3</v>
      </c>
      <c r="FP16" s="29"/>
      <c r="FQ16" s="102">
        <v>194.955</v>
      </c>
      <c r="FR16" s="21" t="s">
        <v>3</v>
      </c>
      <c r="FS16" s="30"/>
      <c r="FT16" s="102">
        <v>194.955</v>
      </c>
      <c r="FU16" s="21" t="s">
        <v>3</v>
      </c>
      <c r="FV16" s="30"/>
      <c r="FW16" s="102">
        <v>194.955</v>
      </c>
      <c r="FX16" s="21" t="s">
        <v>3</v>
      </c>
      <c r="FY16" s="30"/>
      <c r="FZ16" s="102">
        <v>194.955</v>
      </c>
    </row>
    <row r="17" spans="1:182" ht="39.75" customHeight="1">
      <c r="A17" s="22"/>
      <c r="B17" s="22" t="s">
        <v>18</v>
      </c>
      <c r="C17" s="29">
        <v>232.78</v>
      </c>
      <c r="D17" s="22" t="s">
        <v>18</v>
      </c>
      <c r="E17" s="29">
        <v>232.78</v>
      </c>
      <c r="F17" s="22" t="s">
        <v>18</v>
      </c>
      <c r="G17" s="29">
        <v>232.78</v>
      </c>
      <c r="H17" s="22" t="s">
        <v>18</v>
      </c>
      <c r="I17" s="29">
        <v>232.78</v>
      </c>
      <c r="J17" s="22" t="s">
        <v>18</v>
      </c>
      <c r="K17" s="29">
        <v>232.78</v>
      </c>
      <c r="L17" s="22" t="s">
        <v>18</v>
      </c>
      <c r="M17" s="29">
        <v>232.78</v>
      </c>
      <c r="N17" s="22" t="s">
        <v>18</v>
      </c>
      <c r="O17" s="29">
        <v>232.78</v>
      </c>
      <c r="P17" s="22" t="s">
        <v>18</v>
      </c>
      <c r="Q17" s="29">
        <v>232.78</v>
      </c>
      <c r="R17" s="22" t="s">
        <v>18</v>
      </c>
      <c r="S17" s="23">
        <f t="shared" si="0"/>
        <v>1862.24</v>
      </c>
      <c r="T17" s="22" t="s">
        <v>39</v>
      </c>
      <c r="U17" s="29"/>
      <c r="V17" s="30">
        <v>58.2</v>
      </c>
      <c r="W17" s="22" t="s">
        <v>84</v>
      </c>
      <c r="X17" s="29" t="s">
        <v>83</v>
      </c>
      <c r="Y17" s="30">
        <v>764.1</v>
      </c>
      <c r="Z17" s="21" t="s">
        <v>5</v>
      </c>
      <c r="AA17" s="29"/>
      <c r="AB17" s="30">
        <v>3899.07</v>
      </c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22" t="s">
        <v>140</v>
      </c>
      <c r="AN17" s="29" t="s">
        <v>279</v>
      </c>
      <c r="AO17" s="29">
        <v>2531.21</v>
      </c>
      <c r="AP17" s="22" t="s">
        <v>303</v>
      </c>
      <c r="AQ17" s="29"/>
      <c r="AR17" s="29">
        <v>67.43</v>
      </c>
      <c r="AS17" s="22" t="s">
        <v>166</v>
      </c>
      <c r="AT17" s="29"/>
      <c r="AU17" s="29">
        <v>2264.22</v>
      </c>
      <c r="AV17" s="22" t="s">
        <v>166</v>
      </c>
      <c r="AW17" s="29"/>
      <c r="AX17" s="29">
        <v>2264.22</v>
      </c>
      <c r="AY17" s="33" t="s">
        <v>304</v>
      </c>
      <c r="AZ17" s="29"/>
      <c r="BA17" s="29">
        <v>67.43</v>
      </c>
      <c r="BB17" s="22" t="s">
        <v>207</v>
      </c>
      <c r="BC17" s="29" t="s">
        <v>208</v>
      </c>
      <c r="BD17" s="29">
        <v>568.82</v>
      </c>
      <c r="BE17" s="22"/>
      <c r="BF17" s="29"/>
      <c r="BG17" s="29"/>
      <c r="BH17" s="22" t="s">
        <v>243</v>
      </c>
      <c r="BI17" s="29" t="s">
        <v>244</v>
      </c>
      <c r="BJ17" s="29">
        <v>781.54</v>
      </c>
      <c r="BK17" s="22" t="s">
        <v>267</v>
      </c>
      <c r="BL17" s="29" t="s">
        <v>268</v>
      </c>
      <c r="BM17" s="29">
        <v>8000</v>
      </c>
      <c r="BN17" s="22"/>
      <c r="BO17" s="29"/>
      <c r="BP17" s="29"/>
      <c r="BQ17" s="20"/>
      <c r="BR17" s="20"/>
      <c r="BS17" s="22" t="s">
        <v>277</v>
      </c>
      <c r="BT17" s="29" t="s">
        <v>293</v>
      </c>
      <c r="BU17" s="29">
        <v>90.23</v>
      </c>
      <c r="BV17" s="22" t="s">
        <v>318</v>
      </c>
      <c r="BW17" s="29" t="s">
        <v>317</v>
      </c>
      <c r="BX17" s="29">
        <v>15780.93</v>
      </c>
      <c r="BY17" s="22"/>
      <c r="BZ17" s="29"/>
      <c r="CA17" s="29"/>
      <c r="CB17" s="22"/>
      <c r="CC17" s="29"/>
      <c r="CD17" s="29"/>
      <c r="CE17" s="22"/>
      <c r="CF17" s="29"/>
      <c r="CG17" s="29"/>
      <c r="CH17" s="22"/>
      <c r="CI17" s="29"/>
      <c r="CJ17" s="29"/>
      <c r="CK17" s="22"/>
      <c r="CL17" s="29"/>
      <c r="CM17" s="29"/>
      <c r="CN17" s="22"/>
      <c r="CO17" s="29"/>
      <c r="CP17" s="29"/>
      <c r="CQ17" s="22"/>
      <c r="CR17" s="29"/>
      <c r="CS17" s="29"/>
      <c r="CT17" s="22"/>
      <c r="CU17" s="29"/>
      <c r="CV17" s="29"/>
      <c r="CW17" s="22" t="s">
        <v>345</v>
      </c>
      <c r="CX17" s="29" t="s">
        <v>388</v>
      </c>
      <c r="CY17" s="29">
        <v>1154.2</v>
      </c>
      <c r="CZ17" s="22"/>
      <c r="DA17" s="29"/>
      <c r="DB17" s="29"/>
      <c r="DC17" s="20"/>
      <c r="DD17" s="20"/>
      <c r="DE17" s="22" t="s">
        <v>416</v>
      </c>
      <c r="DF17" s="29" t="s">
        <v>417</v>
      </c>
      <c r="DG17" s="29">
        <v>271.15</v>
      </c>
      <c r="DH17" s="22" t="s">
        <v>427</v>
      </c>
      <c r="DI17" s="29" t="s">
        <v>421</v>
      </c>
      <c r="DJ17" s="29">
        <v>1298.52</v>
      </c>
      <c r="DK17" s="22"/>
      <c r="DL17" s="29"/>
      <c r="DM17" s="29"/>
      <c r="DN17" s="22" t="s">
        <v>445</v>
      </c>
      <c r="DO17" s="29" t="s">
        <v>444</v>
      </c>
      <c r="DP17" s="29">
        <v>12436.5</v>
      </c>
      <c r="DQ17" s="19" t="s">
        <v>448</v>
      </c>
      <c r="DR17" s="29" t="s">
        <v>453</v>
      </c>
      <c r="DS17" s="32">
        <v>402.5</v>
      </c>
      <c r="DT17" s="19" t="s">
        <v>464</v>
      </c>
      <c r="DU17" s="29" t="s">
        <v>463</v>
      </c>
      <c r="DV17" s="29">
        <v>574.87</v>
      </c>
      <c r="DW17" s="19" t="s">
        <v>451</v>
      </c>
      <c r="DX17" s="29" t="s">
        <v>471</v>
      </c>
      <c r="DY17" s="29">
        <v>911.73</v>
      </c>
      <c r="DZ17" s="19" t="s">
        <v>487</v>
      </c>
      <c r="EA17" s="29" t="s">
        <v>488</v>
      </c>
      <c r="EB17" s="29">
        <v>537.66</v>
      </c>
      <c r="EC17" s="19" t="s">
        <v>503</v>
      </c>
      <c r="ED17" s="29" t="s">
        <v>502</v>
      </c>
      <c r="EE17" s="29">
        <v>2385.26</v>
      </c>
      <c r="EF17" s="19" t="s">
        <v>514</v>
      </c>
      <c r="EG17" s="29" t="s">
        <v>513</v>
      </c>
      <c r="EH17" s="29">
        <v>8909.04</v>
      </c>
      <c r="EI17" s="19"/>
      <c r="EJ17" s="29"/>
      <c r="EK17" s="29"/>
      <c r="EL17" s="19" t="s">
        <v>530</v>
      </c>
      <c r="EM17" s="29" t="s">
        <v>531</v>
      </c>
      <c r="EN17" s="29">
        <v>12869.23</v>
      </c>
      <c r="EO17" s="29"/>
      <c r="EP17" s="29"/>
      <c r="EQ17" s="65" t="s">
        <v>557</v>
      </c>
      <c r="ER17" s="29" t="s">
        <v>558</v>
      </c>
      <c r="ES17" s="111">
        <v>479.66</v>
      </c>
      <c r="ET17" s="65" t="s">
        <v>636</v>
      </c>
      <c r="EU17" s="29" t="s">
        <v>637</v>
      </c>
      <c r="EV17" s="112">
        <v>1458.16</v>
      </c>
      <c r="EW17" s="65" t="s">
        <v>563</v>
      </c>
      <c r="EX17" s="29" t="s">
        <v>564</v>
      </c>
      <c r="EY17" s="111">
        <v>343</v>
      </c>
      <c r="EZ17" s="65" t="s">
        <v>478</v>
      </c>
      <c r="FA17" s="29" t="s">
        <v>571</v>
      </c>
      <c r="FB17" s="112">
        <v>991.92</v>
      </c>
      <c r="FC17" s="70" t="s">
        <v>559</v>
      </c>
      <c r="FD17" s="29" t="s">
        <v>583</v>
      </c>
      <c r="FE17" s="112">
        <v>729.1</v>
      </c>
      <c r="FF17" s="72"/>
      <c r="FG17" s="29"/>
      <c r="FH17" s="29"/>
      <c r="FI17" s="73"/>
      <c r="FJ17" s="29"/>
      <c r="FK17" s="29"/>
      <c r="FL17" s="109" t="s">
        <v>634</v>
      </c>
      <c r="FM17" s="30" t="s">
        <v>635</v>
      </c>
      <c r="FN17" s="111">
        <v>1055.89</v>
      </c>
      <c r="FO17" s="75" t="s">
        <v>609</v>
      </c>
      <c r="FP17" s="29" t="s">
        <v>610</v>
      </c>
      <c r="FQ17" s="118">
        <v>1452.4</v>
      </c>
      <c r="FR17" s="30" t="s">
        <v>618</v>
      </c>
      <c r="FS17" s="30" t="s">
        <v>619</v>
      </c>
      <c r="FT17" s="111">
        <v>494.16</v>
      </c>
      <c r="FU17" s="30" t="s">
        <v>631</v>
      </c>
      <c r="FV17" s="30" t="s">
        <v>632</v>
      </c>
      <c r="FW17" s="111">
        <v>5581.31</v>
      </c>
      <c r="FX17" s="29" t="s">
        <v>642</v>
      </c>
      <c r="FY17" s="29" t="s">
        <v>643</v>
      </c>
      <c r="FZ17" s="111">
        <v>242.06</v>
      </c>
    </row>
    <row r="18" spans="1:182" ht="39" customHeight="1">
      <c r="A18" s="22"/>
      <c r="B18" s="22" t="s">
        <v>18</v>
      </c>
      <c r="C18" s="29">
        <v>756.54</v>
      </c>
      <c r="D18" s="22" t="s">
        <v>18</v>
      </c>
      <c r="E18" s="29">
        <v>756.54</v>
      </c>
      <c r="F18" s="22" t="s">
        <v>18</v>
      </c>
      <c r="G18" s="29">
        <v>756.54</v>
      </c>
      <c r="H18" s="22" t="s">
        <v>18</v>
      </c>
      <c r="I18" s="29">
        <v>756.54</v>
      </c>
      <c r="J18" s="22" t="s">
        <v>18</v>
      </c>
      <c r="K18" s="29">
        <v>756.54</v>
      </c>
      <c r="L18" s="22" t="s">
        <v>18</v>
      </c>
      <c r="M18" s="29">
        <v>756.54</v>
      </c>
      <c r="N18" s="22" t="s">
        <v>18</v>
      </c>
      <c r="O18" s="29">
        <v>756.54</v>
      </c>
      <c r="P18" s="22" t="s">
        <v>18</v>
      </c>
      <c r="Q18" s="29">
        <v>756.54</v>
      </c>
      <c r="R18" s="22" t="s">
        <v>18</v>
      </c>
      <c r="S18" s="23">
        <f t="shared" si="0"/>
        <v>6052.32</v>
      </c>
      <c r="T18" s="22" t="s">
        <v>42</v>
      </c>
      <c r="U18" s="29"/>
      <c r="V18" s="32">
        <v>814.73</v>
      </c>
      <c r="W18" s="22" t="s">
        <v>85</v>
      </c>
      <c r="X18" s="29" t="s">
        <v>86</v>
      </c>
      <c r="Y18" s="32">
        <v>721.02</v>
      </c>
      <c r="Z18" s="22" t="s">
        <v>121</v>
      </c>
      <c r="AA18" s="29"/>
      <c r="AB18" s="30">
        <v>859.66</v>
      </c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22" t="s">
        <v>141</v>
      </c>
      <c r="AN18" s="29" t="s">
        <v>142</v>
      </c>
      <c r="AO18" s="29">
        <v>149.12</v>
      </c>
      <c r="AP18" s="33" t="s">
        <v>304</v>
      </c>
      <c r="AQ18" s="29"/>
      <c r="AR18" s="29">
        <v>67.43</v>
      </c>
      <c r="AS18" s="22" t="s">
        <v>303</v>
      </c>
      <c r="AT18" s="29"/>
      <c r="AU18" s="29">
        <v>67.43</v>
      </c>
      <c r="AV18" s="22" t="s">
        <v>174</v>
      </c>
      <c r="AW18" s="29" t="s">
        <v>176</v>
      </c>
      <c r="AX18" s="29">
        <v>145.63</v>
      </c>
      <c r="AY18" s="19" t="s">
        <v>220</v>
      </c>
      <c r="AZ18" s="19"/>
      <c r="BA18" s="19">
        <v>202.28</v>
      </c>
      <c r="BB18" s="22" t="s">
        <v>199</v>
      </c>
      <c r="BC18" s="29" t="s">
        <v>209</v>
      </c>
      <c r="BD18" s="29" t="s">
        <v>210</v>
      </c>
      <c r="BE18" s="22"/>
      <c r="BF18" s="29"/>
      <c r="BG18" s="29"/>
      <c r="BH18" s="22" t="s">
        <v>245</v>
      </c>
      <c r="BI18" s="29" t="s">
        <v>246</v>
      </c>
      <c r="BJ18" s="29">
        <v>338.76</v>
      </c>
      <c r="BK18" s="22"/>
      <c r="BL18" s="29"/>
      <c r="BM18" s="29"/>
      <c r="BN18" s="22"/>
      <c r="BO18" s="29"/>
      <c r="BP18" s="29"/>
      <c r="BQ18" s="20"/>
      <c r="BR18" s="20"/>
      <c r="BS18" s="22" t="s">
        <v>294</v>
      </c>
      <c r="BT18" s="29" t="s">
        <v>295</v>
      </c>
      <c r="BU18" s="29">
        <v>1891.28</v>
      </c>
      <c r="BV18" s="22" t="s">
        <v>139</v>
      </c>
      <c r="BW18" s="29" t="s">
        <v>317</v>
      </c>
      <c r="BX18" s="29">
        <v>180.46</v>
      </c>
      <c r="BY18" s="22"/>
      <c r="BZ18" s="29"/>
      <c r="CA18" s="29"/>
      <c r="CB18" s="22"/>
      <c r="CC18" s="29"/>
      <c r="CD18" s="29"/>
      <c r="CE18" s="22"/>
      <c r="CF18" s="29"/>
      <c r="CG18" s="29"/>
      <c r="CH18" s="22"/>
      <c r="CI18" s="29"/>
      <c r="CJ18" s="29"/>
      <c r="CK18" s="22"/>
      <c r="CL18" s="29"/>
      <c r="CM18" s="29"/>
      <c r="CN18" s="22"/>
      <c r="CO18" s="29"/>
      <c r="CP18" s="29"/>
      <c r="CQ18" s="22"/>
      <c r="CR18" s="29"/>
      <c r="CS18" s="29"/>
      <c r="CT18" s="22"/>
      <c r="CU18" s="29"/>
      <c r="CV18" s="29"/>
      <c r="CW18" s="22" t="s">
        <v>243</v>
      </c>
      <c r="CX18" s="29" t="s">
        <v>389</v>
      </c>
      <c r="CY18" s="29">
        <v>781.54</v>
      </c>
      <c r="CZ18" s="22"/>
      <c r="DA18" s="29"/>
      <c r="DB18" s="29"/>
      <c r="DC18" s="20"/>
      <c r="DD18" s="20"/>
      <c r="DE18" s="22" t="s">
        <v>297</v>
      </c>
      <c r="DF18" s="29"/>
      <c r="DG18" s="29">
        <v>71.04</v>
      </c>
      <c r="DH18" s="22" t="s">
        <v>333</v>
      </c>
      <c r="DI18" s="29" t="s">
        <v>421</v>
      </c>
      <c r="DJ18" s="29">
        <v>8683.87</v>
      </c>
      <c r="DK18" s="22"/>
      <c r="DL18" s="29"/>
      <c r="DM18" s="29"/>
      <c r="DN18" s="22" t="s">
        <v>446</v>
      </c>
      <c r="DO18" s="29" t="s">
        <v>447</v>
      </c>
      <c r="DP18" s="29">
        <v>402.5</v>
      </c>
      <c r="DQ18" s="22"/>
      <c r="DR18" s="29"/>
      <c r="DS18" s="29"/>
      <c r="DT18" s="22" t="s">
        <v>459</v>
      </c>
      <c r="DU18" s="29" t="s">
        <v>465</v>
      </c>
      <c r="DV18" s="29">
        <v>809.87</v>
      </c>
      <c r="DW18" s="22" t="s">
        <v>472</v>
      </c>
      <c r="DX18" s="29" t="s">
        <v>471</v>
      </c>
      <c r="DY18" s="29">
        <v>1017.95</v>
      </c>
      <c r="DZ18" s="22" t="s">
        <v>489</v>
      </c>
      <c r="EA18" s="29" t="s">
        <v>490</v>
      </c>
      <c r="EB18" s="29">
        <v>73.11</v>
      </c>
      <c r="EC18" s="22"/>
      <c r="ED18" s="29"/>
      <c r="EE18" s="29"/>
      <c r="EF18" s="22" t="s">
        <v>515</v>
      </c>
      <c r="EG18" s="29" t="s">
        <v>516</v>
      </c>
      <c r="EH18" s="29">
        <v>356.25</v>
      </c>
      <c r="EI18" s="22"/>
      <c r="EJ18" s="29"/>
      <c r="EK18" s="29"/>
      <c r="EL18" s="22" t="s">
        <v>534</v>
      </c>
      <c r="EM18" s="29" t="s">
        <v>535</v>
      </c>
      <c r="EN18" s="29">
        <v>501.45</v>
      </c>
      <c r="EO18" s="29"/>
      <c r="EP18" s="29"/>
      <c r="EQ18" s="22" t="s">
        <v>559</v>
      </c>
      <c r="ER18" s="29" t="s">
        <v>560</v>
      </c>
      <c r="ES18" s="112">
        <v>729.1</v>
      </c>
      <c r="ET18" s="22"/>
      <c r="EU18" s="29"/>
      <c r="EV18" s="29"/>
      <c r="EW18" s="22" t="s">
        <v>565</v>
      </c>
      <c r="EX18" s="29" t="s">
        <v>566</v>
      </c>
      <c r="EY18" s="112">
        <v>9291.74</v>
      </c>
      <c r="EZ18" s="22" t="s">
        <v>563</v>
      </c>
      <c r="FA18" s="29" t="s">
        <v>572</v>
      </c>
      <c r="FB18" s="111">
        <v>754.6</v>
      </c>
      <c r="FC18" s="22" t="s">
        <v>584</v>
      </c>
      <c r="FD18" s="29" t="s">
        <v>585</v>
      </c>
      <c r="FE18" s="111">
        <v>1010.72</v>
      </c>
      <c r="FF18" s="22"/>
      <c r="FG18" s="29"/>
      <c r="FH18" s="29"/>
      <c r="FI18" s="22"/>
      <c r="FJ18" s="29"/>
      <c r="FK18" s="29"/>
      <c r="FL18" s="33" t="s">
        <v>638</v>
      </c>
      <c r="FM18" s="29" t="s">
        <v>640</v>
      </c>
      <c r="FN18" s="112">
        <v>1042.08</v>
      </c>
      <c r="FO18" s="22" t="s">
        <v>526</v>
      </c>
      <c r="FP18" s="29" t="s">
        <v>610</v>
      </c>
      <c r="FQ18" s="118">
        <v>3873.12</v>
      </c>
      <c r="FR18" s="30" t="s">
        <v>620</v>
      </c>
      <c r="FS18" s="30" t="s">
        <v>621</v>
      </c>
      <c r="FT18" s="111">
        <v>173.36</v>
      </c>
      <c r="FU18" s="30" t="s">
        <v>618</v>
      </c>
      <c r="FV18" s="30" t="s">
        <v>633</v>
      </c>
      <c r="FW18" s="111">
        <v>988.32</v>
      </c>
      <c r="FX18" s="30" t="s">
        <v>629</v>
      </c>
      <c r="FY18" s="30" t="s">
        <v>647</v>
      </c>
      <c r="FZ18" s="111">
        <v>8371.97</v>
      </c>
    </row>
    <row r="19" spans="1:182" ht="38.25" customHeight="1">
      <c r="A19" s="22"/>
      <c r="B19" s="22" t="s">
        <v>18</v>
      </c>
      <c r="C19" s="29">
        <v>58.2</v>
      </c>
      <c r="D19" s="22" t="s">
        <v>18</v>
      </c>
      <c r="E19" s="29">
        <v>58.2</v>
      </c>
      <c r="F19" s="22" t="s">
        <v>18</v>
      </c>
      <c r="G19" s="29">
        <v>58.2</v>
      </c>
      <c r="H19" s="22" t="s">
        <v>18</v>
      </c>
      <c r="I19" s="29">
        <v>58.2</v>
      </c>
      <c r="J19" s="22" t="s">
        <v>18</v>
      </c>
      <c r="K19" s="29">
        <v>58.2</v>
      </c>
      <c r="L19" s="22" t="s">
        <v>18</v>
      </c>
      <c r="M19" s="29">
        <v>58.2</v>
      </c>
      <c r="N19" s="22" t="s">
        <v>18</v>
      </c>
      <c r="O19" s="29">
        <v>58.2</v>
      </c>
      <c r="P19" s="22" t="s">
        <v>18</v>
      </c>
      <c r="Q19" s="29">
        <v>58.2</v>
      </c>
      <c r="R19" s="22" t="s">
        <v>18</v>
      </c>
      <c r="S19" s="23">
        <f t="shared" si="0"/>
        <v>465.59999999999997</v>
      </c>
      <c r="T19" s="22" t="s">
        <v>40</v>
      </c>
      <c r="U19" s="29"/>
      <c r="V19" s="30">
        <v>58.2</v>
      </c>
      <c r="W19" s="22" t="s">
        <v>87</v>
      </c>
      <c r="X19" s="29" t="s">
        <v>88</v>
      </c>
      <c r="Y19" s="30">
        <v>1009.44</v>
      </c>
      <c r="Z19" s="22"/>
      <c r="AA19" s="29"/>
      <c r="AB19" s="30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22" t="s">
        <v>158</v>
      </c>
      <c r="AN19" s="29" t="s">
        <v>159</v>
      </c>
      <c r="AO19" s="32">
        <v>71.04</v>
      </c>
      <c r="AP19" s="19" t="s">
        <v>220</v>
      </c>
      <c r="AQ19" s="19"/>
      <c r="AR19" s="19">
        <v>202.28</v>
      </c>
      <c r="AS19" s="33" t="s">
        <v>304</v>
      </c>
      <c r="AT19" s="29"/>
      <c r="AU19" s="29">
        <v>67.43</v>
      </c>
      <c r="AV19" s="22" t="s">
        <v>177</v>
      </c>
      <c r="AW19" s="29" t="s">
        <v>178</v>
      </c>
      <c r="AX19" s="32">
        <v>69.99</v>
      </c>
      <c r="AY19" s="22"/>
      <c r="AZ19" s="29"/>
      <c r="BA19" s="32"/>
      <c r="BB19" s="19" t="s">
        <v>158</v>
      </c>
      <c r="BC19" s="29" t="s">
        <v>218</v>
      </c>
      <c r="BD19" s="32">
        <v>71.04</v>
      </c>
      <c r="BE19" s="19" t="s">
        <v>158</v>
      </c>
      <c r="BF19" s="19" t="s">
        <v>228</v>
      </c>
      <c r="BG19" s="32">
        <v>71.04</v>
      </c>
      <c r="BH19" s="19" t="s">
        <v>158</v>
      </c>
      <c r="BI19" s="29"/>
      <c r="BJ19" s="32">
        <v>71.04</v>
      </c>
      <c r="BK19" s="19" t="s">
        <v>158</v>
      </c>
      <c r="BL19" s="29"/>
      <c r="BM19" s="32">
        <v>71.04</v>
      </c>
      <c r="BN19" s="19" t="s">
        <v>158</v>
      </c>
      <c r="BO19" s="29"/>
      <c r="BP19" s="32">
        <v>71.04</v>
      </c>
      <c r="BQ19" s="20"/>
      <c r="BR19" s="20"/>
      <c r="BS19" s="19" t="s">
        <v>257</v>
      </c>
      <c r="BT19" s="29" t="s">
        <v>296</v>
      </c>
      <c r="BU19" s="32">
        <v>2129.32</v>
      </c>
      <c r="BV19" s="19" t="s">
        <v>249</v>
      </c>
      <c r="BW19" s="29" t="s">
        <v>319</v>
      </c>
      <c r="BX19" s="32">
        <v>114.22</v>
      </c>
      <c r="BY19" s="19"/>
      <c r="BZ19" s="29"/>
      <c r="CA19" s="32"/>
      <c r="CB19" s="19"/>
      <c r="CC19" s="29"/>
      <c r="CD19" s="32"/>
      <c r="CE19" s="19"/>
      <c r="CF19" s="29"/>
      <c r="CG19" s="32"/>
      <c r="CH19" s="19"/>
      <c r="CI19" s="29"/>
      <c r="CJ19" s="32"/>
      <c r="CK19" s="19"/>
      <c r="CL19" s="29"/>
      <c r="CM19" s="32"/>
      <c r="CN19" s="19"/>
      <c r="CO19" s="29"/>
      <c r="CP19" s="32"/>
      <c r="CQ19" s="19"/>
      <c r="CR19" s="29"/>
      <c r="CS19" s="32"/>
      <c r="CT19" s="19"/>
      <c r="CU19" s="29"/>
      <c r="CV19" s="32"/>
      <c r="CW19" s="19" t="s">
        <v>390</v>
      </c>
      <c r="CX19" s="29" t="s">
        <v>389</v>
      </c>
      <c r="CY19" s="32">
        <v>360.14</v>
      </c>
      <c r="CZ19" s="19"/>
      <c r="DA19" s="29"/>
      <c r="DB19" s="32"/>
      <c r="DC19" s="20"/>
      <c r="DD19" s="20"/>
      <c r="DE19" s="19" t="s">
        <v>299</v>
      </c>
      <c r="DF19" s="19"/>
      <c r="DG19" s="29">
        <v>93.96</v>
      </c>
      <c r="DH19" s="19" t="s">
        <v>313</v>
      </c>
      <c r="DI19" s="29" t="s">
        <v>421</v>
      </c>
      <c r="DJ19" s="32">
        <v>681.4</v>
      </c>
      <c r="DK19" s="19"/>
      <c r="DL19" s="29"/>
      <c r="DM19" s="32"/>
      <c r="DN19" s="19"/>
      <c r="DO19" s="29"/>
      <c r="DP19" s="32"/>
      <c r="DQ19" s="19"/>
      <c r="DR19" s="29"/>
      <c r="DS19" s="32"/>
      <c r="DT19" s="19"/>
      <c r="DU19" s="29"/>
      <c r="DV19" s="29"/>
      <c r="DW19" s="19" t="s">
        <v>473</v>
      </c>
      <c r="DX19" s="29" t="s">
        <v>474</v>
      </c>
      <c r="DY19" s="29">
        <v>1110.47</v>
      </c>
      <c r="DZ19" s="19" t="s">
        <v>491</v>
      </c>
      <c r="EA19" s="29" t="s">
        <v>490</v>
      </c>
      <c r="EB19" s="29">
        <v>382.15</v>
      </c>
      <c r="EC19" s="19"/>
      <c r="ED19" s="29"/>
      <c r="EE19" s="29"/>
      <c r="EF19" s="19" t="s">
        <v>541</v>
      </c>
      <c r="EG19" s="29" t="s">
        <v>542</v>
      </c>
      <c r="EH19" s="29">
        <v>649.27</v>
      </c>
      <c r="EI19" s="19"/>
      <c r="EJ19" s="29"/>
      <c r="EK19" s="29"/>
      <c r="EL19" s="19" t="s">
        <v>536</v>
      </c>
      <c r="EM19" s="29" t="s">
        <v>537</v>
      </c>
      <c r="EN19" s="29">
        <v>402.5</v>
      </c>
      <c r="EO19" s="29"/>
      <c r="EP19" s="29"/>
      <c r="EQ19" s="65" t="s">
        <v>561</v>
      </c>
      <c r="ER19" s="29" t="s">
        <v>562</v>
      </c>
      <c r="ES19" s="111">
        <v>221.76</v>
      </c>
      <c r="ET19" s="65"/>
      <c r="EU19" s="29"/>
      <c r="EV19" s="29"/>
      <c r="EW19" s="65" t="s">
        <v>567</v>
      </c>
      <c r="EX19" s="29" t="s">
        <v>566</v>
      </c>
      <c r="EY19" s="112">
        <v>729.1</v>
      </c>
      <c r="EZ19" s="67" t="s">
        <v>575</v>
      </c>
      <c r="FA19" s="29" t="s">
        <v>573</v>
      </c>
      <c r="FB19" s="111">
        <v>121.35</v>
      </c>
      <c r="FC19" s="71" t="s">
        <v>586</v>
      </c>
      <c r="FD19" s="29" t="s">
        <v>587</v>
      </c>
      <c r="FE19" s="112">
        <v>430.68</v>
      </c>
      <c r="FF19" s="72"/>
      <c r="FG19" s="29"/>
      <c r="FH19" s="29"/>
      <c r="FI19" s="73"/>
      <c r="FJ19" s="29"/>
      <c r="FK19" s="29"/>
      <c r="FL19" s="74"/>
      <c r="FM19" s="29"/>
      <c r="FN19" s="29"/>
      <c r="FO19" s="75" t="s">
        <v>526</v>
      </c>
      <c r="FP19" s="29" t="s">
        <v>610</v>
      </c>
      <c r="FQ19" s="118">
        <v>5164</v>
      </c>
      <c r="FR19" s="30" t="s">
        <v>622</v>
      </c>
      <c r="FS19" s="30" t="s">
        <v>623</v>
      </c>
      <c r="FT19" s="111">
        <v>19846.87</v>
      </c>
      <c r="FU19" s="30" t="s">
        <v>631</v>
      </c>
      <c r="FV19" s="30" t="s">
        <v>646</v>
      </c>
      <c r="FW19" s="111">
        <v>1594.66</v>
      </c>
      <c r="FX19" s="30" t="s">
        <v>638</v>
      </c>
      <c r="FY19" s="30" t="s">
        <v>647</v>
      </c>
      <c r="FZ19" s="112">
        <v>1042.08</v>
      </c>
    </row>
    <row r="20" spans="1:182" ht="33.75">
      <c r="A20" s="22"/>
      <c r="B20" s="22" t="s">
        <v>18</v>
      </c>
      <c r="C20" s="29">
        <v>814.73</v>
      </c>
      <c r="D20" s="22" t="s">
        <v>18</v>
      </c>
      <c r="E20" s="29">
        <v>814.73</v>
      </c>
      <c r="F20" s="22" t="s">
        <v>18</v>
      </c>
      <c r="G20" s="29">
        <v>814.73</v>
      </c>
      <c r="H20" s="22" t="s">
        <v>18</v>
      </c>
      <c r="I20" s="29">
        <v>814.73</v>
      </c>
      <c r="J20" s="22" t="s">
        <v>18</v>
      </c>
      <c r="K20" s="29">
        <v>814.73</v>
      </c>
      <c r="L20" s="22" t="s">
        <v>18</v>
      </c>
      <c r="M20" s="29">
        <v>814.73</v>
      </c>
      <c r="N20" s="22" t="s">
        <v>18</v>
      </c>
      <c r="O20" s="29">
        <v>814.73</v>
      </c>
      <c r="P20" s="22" t="s">
        <v>18</v>
      </c>
      <c r="Q20" s="29">
        <v>814.73</v>
      </c>
      <c r="R20" s="22" t="s">
        <v>18</v>
      </c>
      <c r="S20" s="23">
        <f t="shared" si="0"/>
        <v>6517.84</v>
      </c>
      <c r="T20" s="22" t="s">
        <v>43</v>
      </c>
      <c r="U20" s="29"/>
      <c r="V20" s="30">
        <v>58.2</v>
      </c>
      <c r="W20" s="22" t="s">
        <v>90</v>
      </c>
      <c r="X20" s="29" t="s">
        <v>89</v>
      </c>
      <c r="Y20" s="30">
        <v>1713.9</v>
      </c>
      <c r="Z20" s="22"/>
      <c r="AA20" s="29"/>
      <c r="AB20" s="30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22" t="s">
        <v>160</v>
      </c>
      <c r="AN20" s="29" t="s">
        <v>159</v>
      </c>
      <c r="AO20" s="29">
        <v>88</v>
      </c>
      <c r="AP20" s="22"/>
      <c r="AQ20" s="29"/>
      <c r="AR20" s="29"/>
      <c r="AS20" s="19" t="s">
        <v>220</v>
      </c>
      <c r="AT20" s="19"/>
      <c r="AU20" s="19">
        <v>202.28</v>
      </c>
      <c r="AV20" s="22" t="s">
        <v>179</v>
      </c>
      <c r="AW20" s="29" t="s">
        <v>180</v>
      </c>
      <c r="AX20" s="29">
        <v>256.94</v>
      </c>
      <c r="AY20" s="22"/>
      <c r="AZ20" s="29"/>
      <c r="BA20" s="29"/>
      <c r="BB20" s="22" t="s">
        <v>121</v>
      </c>
      <c r="BC20" s="29" t="s">
        <v>219</v>
      </c>
      <c r="BD20" s="29">
        <v>859.66</v>
      </c>
      <c r="BE20" s="22" t="s">
        <v>121</v>
      </c>
      <c r="BF20" s="29" t="s">
        <v>229</v>
      </c>
      <c r="BG20" s="29">
        <v>859.66</v>
      </c>
      <c r="BH20" s="22" t="s">
        <v>121</v>
      </c>
      <c r="BI20" s="29"/>
      <c r="BJ20" s="29">
        <v>859.66</v>
      </c>
      <c r="BK20" s="22" t="s">
        <v>121</v>
      </c>
      <c r="BL20" s="29"/>
      <c r="BM20" s="29">
        <v>859.66</v>
      </c>
      <c r="BN20" s="22" t="s">
        <v>121</v>
      </c>
      <c r="BO20" s="29"/>
      <c r="BP20" s="29">
        <v>859.66</v>
      </c>
      <c r="BQ20" s="20"/>
      <c r="BR20" s="20"/>
      <c r="BS20" s="22" t="s">
        <v>252</v>
      </c>
      <c r="BT20" s="29" t="s">
        <v>296</v>
      </c>
      <c r="BU20" s="29">
        <v>1081.67</v>
      </c>
      <c r="BV20" s="22" t="s">
        <v>320</v>
      </c>
      <c r="BW20" s="29" t="s">
        <v>321</v>
      </c>
      <c r="BX20" s="29">
        <v>4897.8</v>
      </c>
      <c r="BY20" s="22"/>
      <c r="BZ20" s="29"/>
      <c r="CA20" s="29"/>
      <c r="CB20" s="22"/>
      <c r="CC20" s="29"/>
      <c r="CD20" s="29"/>
      <c r="CE20" s="22"/>
      <c r="CF20" s="29"/>
      <c r="CG20" s="29"/>
      <c r="CH20" s="22"/>
      <c r="CI20" s="29"/>
      <c r="CJ20" s="29"/>
      <c r="CK20" s="22"/>
      <c r="CL20" s="29"/>
      <c r="CM20" s="29"/>
      <c r="CN20" s="22"/>
      <c r="CO20" s="29"/>
      <c r="CP20" s="29"/>
      <c r="CQ20" s="22"/>
      <c r="CR20" s="29"/>
      <c r="CS20" s="29"/>
      <c r="CT20" s="22"/>
      <c r="CU20" s="29"/>
      <c r="CV20" s="29"/>
      <c r="CW20" s="19" t="s">
        <v>391</v>
      </c>
      <c r="CX20" s="29" t="s">
        <v>392</v>
      </c>
      <c r="CY20" s="28">
        <v>193.94</v>
      </c>
      <c r="CZ20" s="19"/>
      <c r="DA20" s="29"/>
      <c r="DB20" s="28"/>
      <c r="DC20" s="20"/>
      <c r="DD20" s="20"/>
      <c r="DE20" s="22" t="s">
        <v>437</v>
      </c>
      <c r="DF20" s="29"/>
      <c r="DG20" s="29">
        <v>384.87</v>
      </c>
      <c r="DH20" s="19" t="s">
        <v>312</v>
      </c>
      <c r="DI20" s="29" t="s">
        <v>421</v>
      </c>
      <c r="DJ20" s="28">
        <v>5600.69</v>
      </c>
      <c r="DK20" s="19"/>
      <c r="DL20" s="29"/>
      <c r="DM20" s="28"/>
      <c r="DN20" s="19"/>
      <c r="DO20" s="29"/>
      <c r="DP20" s="28"/>
      <c r="DQ20" s="19"/>
      <c r="DR20" s="29"/>
      <c r="DS20" s="28"/>
      <c r="DT20" s="19"/>
      <c r="DU20" s="29"/>
      <c r="DV20" s="29"/>
      <c r="DW20" s="19"/>
      <c r="DX20" s="29"/>
      <c r="DY20" s="29"/>
      <c r="DZ20" s="19"/>
      <c r="EA20" s="29"/>
      <c r="EB20" s="29"/>
      <c r="EC20" s="19"/>
      <c r="ED20" s="29"/>
      <c r="EE20" s="29"/>
      <c r="EF20" s="19" t="s">
        <v>541</v>
      </c>
      <c r="EG20" s="29" t="s">
        <v>543</v>
      </c>
      <c r="EH20" s="29">
        <v>649.27</v>
      </c>
      <c r="EI20" s="19"/>
      <c r="EJ20" s="29"/>
      <c r="EK20" s="29"/>
      <c r="EL20" s="19"/>
      <c r="EM20" s="29"/>
      <c r="EN20" s="29"/>
      <c r="EO20" s="29"/>
      <c r="EP20" s="29"/>
      <c r="EQ20" s="65"/>
      <c r="ER20" s="29"/>
      <c r="ES20" s="29"/>
      <c r="ET20" s="65"/>
      <c r="EU20" s="29"/>
      <c r="EV20" s="29"/>
      <c r="EW20" s="65" t="s">
        <v>568</v>
      </c>
      <c r="EX20" s="29" t="s">
        <v>566</v>
      </c>
      <c r="EY20" s="112">
        <v>5992.7</v>
      </c>
      <c r="EZ20" s="68" t="s">
        <v>574</v>
      </c>
      <c r="FA20" s="29" t="s">
        <v>573</v>
      </c>
      <c r="FB20" s="111">
        <v>121.35</v>
      </c>
      <c r="FC20" s="69" t="s">
        <v>487</v>
      </c>
      <c r="FD20" s="29" t="s">
        <v>588</v>
      </c>
      <c r="FE20" s="111">
        <v>1610.06</v>
      </c>
      <c r="FF20" s="72"/>
      <c r="FG20" s="29"/>
      <c r="FH20" s="29"/>
      <c r="FI20" s="73"/>
      <c r="FJ20" s="29"/>
      <c r="FK20" s="29"/>
      <c r="FL20" s="74"/>
      <c r="FM20" s="29"/>
      <c r="FN20" s="29"/>
      <c r="FO20" s="75" t="s">
        <v>528</v>
      </c>
      <c r="FP20" s="29" t="s">
        <v>610</v>
      </c>
      <c r="FQ20" s="118">
        <v>4518.52</v>
      </c>
      <c r="FR20" s="30"/>
      <c r="FS20" s="30"/>
      <c r="FT20" s="29"/>
      <c r="FU20" s="30" t="s">
        <v>634</v>
      </c>
      <c r="FV20" s="30" t="s">
        <v>663</v>
      </c>
      <c r="FW20" s="111">
        <v>403.29</v>
      </c>
      <c r="FX20" s="30" t="s">
        <v>629</v>
      </c>
      <c r="FY20" s="30" t="s">
        <v>659</v>
      </c>
      <c r="FZ20" s="111">
        <v>2391.99</v>
      </c>
    </row>
    <row r="21" spans="1:182" ht="36.75" customHeight="1">
      <c r="A21" s="22"/>
      <c r="B21" s="22" t="s">
        <v>18</v>
      </c>
      <c r="C21" s="29">
        <v>58.2</v>
      </c>
      <c r="D21" s="22" t="s">
        <v>18</v>
      </c>
      <c r="E21" s="29">
        <v>58.2</v>
      </c>
      <c r="F21" s="22" t="s">
        <v>18</v>
      </c>
      <c r="G21" s="29">
        <v>58.2</v>
      </c>
      <c r="H21" s="22" t="s">
        <v>18</v>
      </c>
      <c r="I21" s="29">
        <v>58.2</v>
      </c>
      <c r="J21" s="22" t="s">
        <v>18</v>
      </c>
      <c r="K21" s="29">
        <v>58.2</v>
      </c>
      <c r="L21" s="22" t="s">
        <v>18</v>
      </c>
      <c r="M21" s="29">
        <v>58.2</v>
      </c>
      <c r="N21" s="22" t="s">
        <v>18</v>
      </c>
      <c r="O21" s="29">
        <v>58.2</v>
      </c>
      <c r="P21" s="22" t="s">
        <v>18</v>
      </c>
      <c r="Q21" s="29">
        <v>58.2</v>
      </c>
      <c r="R21" s="22" t="s">
        <v>18</v>
      </c>
      <c r="S21" s="23">
        <f t="shared" si="0"/>
        <v>465.59999999999997</v>
      </c>
      <c r="T21" s="22" t="s">
        <v>41</v>
      </c>
      <c r="U21" s="29"/>
      <c r="V21" s="30">
        <v>1687.66</v>
      </c>
      <c r="W21" s="22" t="s">
        <v>92</v>
      </c>
      <c r="X21" s="29" t="s">
        <v>91</v>
      </c>
      <c r="Y21" s="30">
        <v>2728.74</v>
      </c>
      <c r="Z21" s="22"/>
      <c r="AA21" s="29"/>
      <c r="AB21" s="30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22" t="s">
        <v>121</v>
      </c>
      <c r="AN21" s="29" t="s">
        <v>161</v>
      </c>
      <c r="AO21" s="29">
        <v>859.66</v>
      </c>
      <c r="AP21" s="22"/>
      <c r="AQ21" s="29"/>
      <c r="AR21" s="29"/>
      <c r="AS21" s="22"/>
      <c r="AT21" s="29"/>
      <c r="AU21" s="29"/>
      <c r="AV21" s="22" t="s">
        <v>181</v>
      </c>
      <c r="AW21" s="29" t="s">
        <v>182</v>
      </c>
      <c r="AX21" s="29">
        <v>225.23</v>
      </c>
      <c r="AY21" s="22"/>
      <c r="AZ21" s="29"/>
      <c r="BA21" s="29"/>
      <c r="BB21" s="22" t="s">
        <v>198</v>
      </c>
      <c r="BC21" s="29" t="s">
        <v>194</v>
      </c>
      <c r="BD21" s="29">
        <v>319.28</v>
      </c>
      <c r="BE21" s="22"/>
      <c r="BF21" s="29"/>
      <c r="BG21" s="29"/>
      <c r="BH21" s="22" t="s">
        <v>250</v>
      </c>
      <c r="BI21" s="29" t="s">
        <v>251</v>
      </c>
      <c r="BJ21" s="29">
        <v>775.76</v>
      </c>
      <c r="BK21" s="22"/>
      <c r="BL21" s="29"/>
      <c r="BM21" s="29"/>
      <c r="BN21" s="22"/>
      <c r="BO21" s="29"/>
      <c r="BP21" s="29"/>
      <c r="BQ21" s="20"/>
      <c r="BR21" s="20"/>
      <c r="BS21" s="22" t="s">
        <v>243</v>
      </c>
      <c r="BT21" s="29" t="s">
        <v>296</v>
      </c>
      <c r="BU21" s="29">
        <v>781.54</v>
      </c>
      <c r="BV21" s="22" t="s">
        <v>322</v>
      </c>
      <c r="BW21" s="29" t="s">
        <v>321</v>
      </c>
      <c r="BX21" s="29">
        <v>4668.56</v>
      </c>
      <c r="BY21" s="22"/>
      <c r="BZ21" s="29"/>
      <c r="CA21" s="29"/>
      <c r="CB21" s="22"/>
      <c r="CC21" s="29"/>
      <c r="CD21" s="29"/>
      <c r="CE21" s="22"/>
      <c r="CF21" s="29"/>
      <c r="CG21" s="29"/>
      <c r="CH21" s="22"/>
      <c r="CI21" s="29"/>
      <c r="CJ21" s="29"/>
      <c r="CK21" s="22"/>
      <c r="CL21" s="29"/>
      <c r="CM21" s="29"/>
      <c r="CN21" s="22"/>
      <c r="CO21" s="29"/>
      <c r="CP21" s="29"/>
      <c r="CQ21" s="22"/>
      <c r="CR21" s="29"/>
      <c r="CS21" s="29"/>
      <c r="CT21" s="22"/>
      <c r="CU21" s="29"/>
      <c r="CV21" s="29"/>
      <c r="CW21" s="22"/>
      <c r="CX21" s="29"/>
      <c r="CY21" s="29"/>
      <c r="CZ21" s="22"/>
      <c r="DA21" s="29"/>
      <c r="DB21" s="29"/>
      <c r="DC21" s="20"/>
      <c r="DD21" s="20"/>
      <c r="DE21" s="22"/>
      <c r="DF21" s="29"/>
      <c r="DG21" s="29"/>
      <c r="DH21" s="22" t="s">
        <v>428</v>
      </c>
      <c r="DI21" s="29" t="s">
        <v>429</v>
      </c>
      <c r="DJ21" s="29">
        <v>495.34</v>
      </c>
      <c r="DK21" s="22"/>
      <c r="DL21" s="29"/>
      <c r="DM21" s="29"/>
      <c r="DN21" s="22"/>
      <c r="DO21" s="29"/>
      <c r="DP21" s="29"/>
      <c r="DQ21" s="22"/>
      <c r="DR21" s="29"/>
      <c r="DS21" s="29"/>
      <c r="DT21" s="22"/>
      <c r="DU21" s="29"/>
      <c r="DV21" s="29"/>
      <c r="DW21" s="22"/>
      <c r="DX21" s="29"/>
      <c r="DY21" s="29"/>
      <c r="DZ21" s="22"/>
      <c r="EA21" s="29"/>
      <c r="EB21" s="29"/>
      <c r="EC21" s="22"/>
      <c r="ED21" s="29"/>
      <c r="EE21" s="29"/>
      <c r="EF21" s="22"/>
      <c r="EG21" s="29"/>
      <c r="EH21" s="29"/>
      <c r="EI21" s="22"/>
      <c r="EJ21" s="29"/>
      <c r="EK21" s="29"/>
      <c r="EL21" s="22"/>
      <c r="EM21" s="29"/>
      <c r="EN21" s="29"/>
      <c r="EO21" s="29"/>
      <c r="EP21" s="29"/>
      <c r="EQ21" s="22"/>
      <c r="ER21" s="29"/>
      <c r="ES21" s="29"/>
      <c r="ET21" s="22"/>
      <c r="EU21" s="29"/>
      <c r="EV21" s="29"/>
      <c r="EW21" s="22" t="s">
        <v>569</v>
      </c>
      <c r="EX21" s="29" t="s">
        <v>570</v>
      </c>
      <c r="EY21" s="111">
        <v>171.26</v>
      </c>
      <c r="EZ21" s="22" t="s">
        <v>524</v>
      </c>
      <c r="FA21" s="29" t="s">
        <v>576</v>
      </c>
      <c r="FB21" s="111">
        <v>221.76</v>
      </c>
      <c r="FC21" s="22" t="s">
        <v>589</v>
      </c>
      <c r="FD21" s="29" t="s">
        <v>590</v>
      </c>
      <c r="FE21" s="112">
        <v>341200.04</v>
      </c>
      <c r="FF21" s="22"/>
      <c r="FG21" s="29"/>
      <c r="FH21" s="29"/>
      <c r="FI21" s="22"/>
      <c r="FJ21" s="29"/>
      <c r="FK21" s="29"/>
      <c r="FL21" s="22"/>
      <c r="FM21" s="29"/>
      <c r="FN21" s="29"/>
      <c r="FO21" s="22" t="s">
        <v>611</v>
      </c>
      <c r="FP21" s="29" t="s">
        <v>610</v>
      </c>
      <c r="FQ21" s="116">
        <v>11</v>
      </c>
      <c r="FR21" s="30"/>
      <c r="FS21" s="30"/>
      <c r="FT21" s="29"/>
      <c r="FU21" s="126" t="s">
        <v>634</v>
      </c>
      <c r="FV21" s="30" t="s">
        <v>664</v>
      </c>
      <c r="FW21" s="127">
        <v>436.01</v>
      </c>
      <c r="FX21" s="30" t="s">
        <v>584</v>
      </c>
      <c r="FY21" s="30" t="s">
        <v>660</v>
      </c>
      <c r="FZ21" s="111">
        <v>1010.72</v>
      </c>
    </row>
    <row r="22" spans="1:182" ht="33.75">
      <c r="A22" s="22"/>
      <c r="B22" s="22" t="s">
        <v>18</v>
      </c>
      <c r="C22" s="29">
        <v>58.2</v>
      </c>
      <c r="D22" s="22" t="s">
        <v>18</v>
      </c>
      <c r="E22" s="29">
        <v>58.2</v>
      </c>
      <c r="F22" s="22" t="s">
        <v>18</v>
      </c>
      <c r="G22" s="29">
        <v>58.2</v>
      </c>
      <c r="H22" s="22" t="s">
        <v>18</v>
      </c>
      <c r="I22" s="29">
        <v>58.2</v>
      </c>
      <c r="J22" s="22" t="s">
        <v>18</v>
      </c>
      <c r="K22" s="29">
        <v>58.2</v>
      </c>
      <c r="L22" s="22" t="s">
        <v>18</v>
      </c>
      <c r="M22" s="29">
        <v>58.2</v>
      </c>
      <c r="N22" s="22" t="s">
        <v>18</v>
      </c>
      <c r="O22" s="29">
        <v>58.2</v>
      </c>
      <c r="P22" s="22" t="s">
        <v>18</v>
      </c>
      <c r="Q22" s="29">
        <v>58.2</v>
      </c>
      <c r="R22" s="22" t="s">
        <v>18</v>
      </c>
      <c r="S22" s="23">
        <f t="shared" si="0"/>
        <v>465.59999999999997</v>
      </c>
      <c r="T22" s="22" t="s">
        <v>44</v>
      </c>
      <c r="U22" s="29"/>
      <c r="V22" s="30">
        <v>859.66</v>
      </c>
      <c r="W22" s="22" t="s">
        <v>93</v>
      </c>
      <c r="X22" s="29" t="s">
        <v>94</v>
      </c>
      <c r="Y22" s="30">
        <v>1429.65</v>
      </c>
      <c r="Z22" s="22"/>
      <c r="AA22" s="29"/>
      <c r="AB22" s="30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21" t="s">
        <v>4</v>
      </c>
      <c r="AN22" s="19"/>
      <c r="AO22" s="19">
        <v>9369.39</v>
      </c>
      <c r="AP22" s="22"/>
      <c r="AQ22" s="29"/>
      <c r="AR22" s="29"/>
      <c r="AS22" s="22"/>
      <c r="AT22" s="29"/>
      <c r="AU22" s="29"/>
      <c r="AV22" s="22" t="s">
        <v>183</v>
      </c>
      <c r="AW22" s="29" t="s">
        <v>184</v>
      </c>
      <c r="AX22" s="29">
        <v>581.82</v>
      </c>
      <c r="AY22" s="22"/>
      <c r="AZ22" s="29"/>
      <c r="BA22" s="29"/>
      <c r="BB22" s="19" t="s">
        <v>220</v>
      </c>
      <c r="BC22" s="19"/>
      <c r="BD22" s="19">
        <v>202.28</v>
      </c>
      <c r="BE22" s="19" t="s">
        <v>220</v>
      </c>
      <c r="BF22" s="19"/>
      <c r="BG22" s="19">
        <v>202.28</v>
      </c>
      <c r="BH22" s="19" t="s">
        <v>220</v>
      </c>
      <c r="BI22" s="19"/>
      <c r="BJ22" s="19">
        <v>202.28</v>
      </c>
      <c r="BK22" s="19" t="s">
        <v>220</v>
      </c>
      <c r="BL22" s="19"/>
      <c r="BM22" s="19">
        <v>202.28</v>
      </c>
      <c r="BN22" s="19" t="s">
        <v>220</v>
      </c>
      <c r="BO22" s="19"/>
      <c r="BP22" s="19">
        <v>202.28</v>
      </c>
      <c r="BQ22" s="20"/>
      <c r="BR22" s="20"/>
      <c r="BS22" s="21" t="s">
        <v>297</v>
      </c>
      <c r="BT22" s="29" t="s">
        <v>298</v>
      </c>
      <c r="BU22" s="28">
        <v>71.04</v>
      </c>
      <c r="BV22" s="22" t="s">
        <v>314</v>
      </c>
      <c r="BW22" s="29" t="s">
        <v>321</v>
      </c>
      <c r="BX22" s="28">
        <v>2308.48</v>
      </c>
      <c r="BY22" s="22"/>
      <c r="BZ22" s="29"/>
      <c r="CA22" s="28"/>
      <c r="CB22" s="22"/>
      <c r="CC22" s="29"/>
      <c r="CD22" s="28"/>
      <c r="CE22" s="22"/>
      <c r="CF22" s="29"/>
      <c r="CG22" s="28"/>
      <c r="CH22" s="22"/>
      <c r="CI22" s="29"/>
      <c r="CJ22" s="28"/>
      <c r="CK22" s="22"/>
      <c r="CL22" s="29"/>
      <c r="CM22" s="28"/>
      <c r="CN22" s="22"/>
      <c r="CO22" s="29"/>
      <c r="CP22" s="28"/>
      <c r="CQ22" s="22"/>
      <c r="CR22" s="29"/>
      <c r="CS22" s="28"/>
      <c r="CT22" s="22"/>
      <c r="CU22" s="29"/>
      <c r="CV22" s="28"/>
      <c r="CW22" s="22"/>
      <c r="CX22" s="29"/>
      <c r="CY22" s="28"/>
      <c r="CZ22" s="22"/>
      <c r="DA22" s="29"/>
      <c r="DB22" s="28"/>
      <c r="DC22" s="20"/>
      <c r="DD22" s="20"/>
      <c r="DE22" s="22"/>
      <c r="DF22" s="29"/>
      <c r="DG22" s="28"/>
      <c r="DH22" s="22" t="s">
        <v>430</v>
      </c>
      <c r="DI22" s="29" t="s">
        <v>429</v>
      </c>
      <c r="DJ22" s="28">
        <v>11351.44</v>
      </c>
      <c r="DK22" s="22"/>
      <c r="DL22" s="29"/>
      <c r="DM22" s="28"/>
      <c r="DN22" s="22"/>
      <c r="DO22" s="29"/>
      <c r="DP22" s="28"/>
      <c r="DQ22" s="22"/>
      <c r="DR22" s="29"/>
      <c r="DS22" s="28"/>
      <c r="DT22" s="22"/>
      <c r="DU22" s="29"/>
      <c r="DV22" s="28"/>
      <c r="DW22" s="22"/>
      <c r="DX22" s="29"/>
      <c r="DY22" s="28"/>
      <c r="DZ22" s="22"/>
      <c r="EA22" s="29"/>
      <c r="EB22" s="28"/>
      <c r="EC22" s="22"/>
      <c r="ED22" s="29"/>
      <c r="EE22" s="28"/>
      <c r="EF22" s="22"/>
      <c r="EG22" s="29"/>
      <c r="EH22" s="28"/>
      <c r="EI22" s="22"/>
      <c r="EJ22" s="29"/>
      <c r="EK22" s="28"/>
      <c r="EL22" s="22"/>
      <c r="EM22" s="29"/>
      <c r="EN22" s="28"/>
      <c r="EO22" s="28"/>
      <c r="EP22" s="28"/>
      <c r="EQ22" s="22"/>
      <c r="ER22" s="29"/>
      <c r="ES22" s="28"/>
      <c r="ET22" s="22"/>
      <c r="EU22" s="29"/>
      <c r="EV22" s="28"/>
      <c r="EW22" s="22" t="s">
        <v>524</v>
      </c>
      <c r="EX22" s="29" t="s">
        <v>597</v>
      </c>
      <c r="EY22" s="115">
        <v>121.76</v>
      </c>
      <c r="EZ22" s="22" t="s">
        <v>577</v>
      </c>
      <c r="FA22" s="29" t="s">
        <v>578</v>
      </c>
      <c r="FB22" s="115">
        <v>479.42</v>
      </c>
      <c r="FC22" s="22" t="s">
        <v>591</v>
      </c>
      <c r="FD22" s="29" t="s">
        <v>590</v>
      </c>
      <c r="FE22" s="115">
        <v>10003.95</v>
      </c>
      <c r="FF22" s="22"/>
      <c r="FG22" s="29"/>
      <c r="FH22" s="28"/>
      <c r="FI22" s="22"/>
      <c r="FJ22" s="29"/>
      <c r="FK22" s="28"/>
      <c r="FL22" s="22"/>
      <c r="FM22" s="29"/>
      <c r="FN22" s="28"/>
      <c r="FO22" s="22" t="s">
        <v>612</v>
      </c>
      <c r="FP22" s="29" t="s">
        <v>613</v>
      </c>
      <c r="FQ22" s="117">
        <v>778.62</v>
      </c>
      <c r="FR22" s="30"/>
      <c r="FS22" s="30"/>
      <c r="FT22" s="29"/>
      <c r="FU22" s="30" t="s">
        <v>702</v>
      </c>
      <c r="FV22" s="30" t="s">
        <v>703</v>
      </c>
      <c r="FW22" s="112">
        <v>79997.11</v>
      </c>
      <c r="FX22" s="30" t="s">
        <v>661</v>
      </c>
      <c r="FY22" s="30" t="s">
        <v>662</v>
      </c>
      <c r="FZ22" s="112">
        <v>23983.59</v>
      </c>
    </row>
    <row r="23" spans="1:182" ht="33" customHeight="1">
      <c r="A23" s="22"/>
      <c r="B23" s="22" t="s">
        <v>18</v>
      </c>
      <c r="C23" s="29">
        <v>1687.66</v>
      </c>
      <c r="D23" s="22" t="s">
        <v>18</v>
      </c>
      <c r="E23" s="29">
        <v>1687.66</v>
      </c>
      <c r="F23" s="22" t="s">
        <v>18</v>
      </c>
      <c r="G23" s="29">
        <v>1687.66</v>
      </c>
      <c r="H23" s="22" t="s">
        <v>18</v>
      </c>
      <c r="I23" s="29">
        <v>1687.66</v>
      </c>
      <c r="J23" s="22" t="s">
        <v>18</v>
      </c>
      <c r="K23" s="29">
        <v>1687.66</v>
      </c>
      <c r="L23" s="22" t="s">
        <v>18</v>
      </c>
      <c r="M23" s="29">
        <v>1687.66</v>
      </c>
      <c r="N23" s="22" t="s">
        <v>18</v>
      </c>
      <c r="O23" s="29">
        <v>1687.66</v>
      </c>
      <c r="P23" s="22" t="s">
        <v>18</v>
      </c>
      <c r="Q23" s="29">
        <v>1687.66</v>
      </c>
      <c r="R23" s="22" t="s">
        <v>18</v>
      </c>
      <c r="S23" s="23">
        <f t="shared" si="0"/>
        <v>13501.28</v>
      </c>
      <c r="T23" s="22" t="s">
        <v>3</v>
      </c>
      <c r="U23" s="29"/>
      <c r="V23" s="30"/>
      <c r="W23" s="21" t="s">
        <v>4</v>
      </c>
      <c r="X23" s="29"/>
      <c r="Y23" s="30">
        <v>9253.01</v>
      </c>
      <c r="Z23" s="22"/>
      <c r="AA23" s="29"/>
      <c r="AB23" s="30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 t="s">
        <v>120</v>
      </c>
      <c r="AN23" s="19"/>
      <c r="AO23" s="19">
        <v>9951.34</v>
      </c>
      <c r="AP23" s="22"/>
      <c r="AQ23" s="29"/>
      <c r="AR23" s="29"/>
      <c r="AS23" s="22"/>
      <c r="AT23" s="29"/>
      <c r="AU23" s="29"/>
      <c r="AV23" s="22" t="s">
        <v>185</v>
      </c>
      <c r="AW23" s="29" t="s">
        <v>186</v>
      </c>
      <c r="AX23" s="29">
        <v>450.26</v>
      </c>
      <c r="AY23" s="22"/>
      <c r="AZ23" s="29"/>
      <c r="BA23" s="29"/>
      <c r="BB23" s="21" t="s">
        <v>4</v>
      </c>
      <c r="BC23" s="19"/>
      <c r="BD23" s="19">
        <v>9369.39</v>
      </c>
      <c r="BE23" s="21" t="s">
        <v>4</v>
      </c>
      <c r="BF23" s="19"/>
      <c r="BG23" s="19">
        <v>9369.39</v>
      </c>
      <c r="BH23" s="21" t="s">
        <v>4</v>
      </c>
      <c r="BI23" s="19"/>
      <c r="BJ23" s="19">
        <v>9369.39</v>
      </c>
      <c r="BK23" s="21" t="s">
        <v>4</v>
      </c>
      <c r="BL23" s="19"/>
      <c r="BM23" s="19">
        <v>9369.39</v>
      </c>
      <c r="BN23" s="21" t="s">
        <v>4</v>
      </c>
      <c r="BO23" s="19"/>
      <c r="BP23" s="19">
        <v>9369.39</v>
      </c>
      <c r="BQ23" s="20"/>
      <c r="BR23" s="20"/>
      <c r="BS23" s="19" t="s">
        <v>299</v>
      </c>
      <c r="BT23" s="19" t="s">
        <v>298</v>
      </c>
      <c r="BU23" s="29">
        <v>88</v>
      </c>
      <c r="BV23" s="19" t="s">
        <v>277</v>
      </c>
      <c r="BW23" s="19" t="s">
        <v>323</v>
      </c>
      <c r="BX23" s="29">
        <v>90.23</v>
      </c>
      <c r="BY23" s="19"/>
      <c r="BZ23" s="19"/>
      <c r="CA23" s="29"/>
      <c r="CB23" s="19"/>
      <c r="CC23" s="19"/>
      <c r="CD23" s="29"/>
      <c r="CE23" s="19"/>
      <c r="CF23" s="19"/>
      <c r="CG23" s="29"/>
      <c r="CH23" s="19"/>
      <c r="CI23" s="19"/>
      <c r="CJ23" s="29"/>
      <c r="CK23" s="19"/>
      <c r="CL23" s="19"/>
      <c r="CM23" s="29"/>
      <c r="CN23" s="19"/>
      <c r="CO23" s="19"/>
      <c r="CP23" s="29"/>
      <c r="CQ23" s="19"/>
      <c r="CR23" s="19"/>
      <c r="CS23" s="29"/>
      <c r="CT23" s="19"/>
      <c r="CU23" s="19"/>
      <c r="CV23" s="29"/>
      <c r="CW23" s="19"/>
      <c r="CX23" s="19"/>
      <c r="CY23" s="29"/>
      <c r="CZ23" s="19"/>
      <c r="DA23" s="19"/>
      <c r="DB23" s="29"/>
      <c r="DC23" s="20"/>
      <c r="DD23" s="20"/>
      <c r="DE23" s="19"/>
      <c r="DF23" s="19"/>
      <c r="DG23" s="29"/>
      <c r="DH23" s="22" t="s">
        <v>297</v>
      </c>
      <c r="DI23" s="29"/>
      <c r="DJ23" s="29">
        <v>71.04</v>
      </c>
      <c r="DK23" s="19"/>
      <c r="DL23" s="19"/>
      <c r="DM23" s="29"/>
      <c r="DN23" s="19"/>
      <c r="DO23" s="19"/>
      <c r="DP23" s="29"/>
      <c r="DQ23" s="19"/>
      <c r="DR23" s="19"/>
      <c r="DS23" s="29"/>
      <c r="DT23" s="19"/>
      <c r="DU23" s="19"/>
      <c r="DV23" s="29"/>
      <c r="DW23" s="19"/>
      <c r="DX23" s="19"/>
      <c r="DY23" s="29"/>
      <c r="DZ23" s="19"/>
      <c r="EA23" s="19"/>
      <c r="EB23" s="29"/>
      <c r="EC23" s="19"/>
      <c r="ED23" s="19"/>
      <c r="EE23" s="29"/>
      <c r="EF23" s="19"/>
      <c r="EG23" s="19"/>
      <c r="EH23" s="29"/>
      <c r="EI23" s="19"/>
      <c r="EJ23" s="19"/>
      <c r="EK23" s="29"/>
      <c r="EL23" s="19"/>
      <c r="EM23" s="19"/>
      <c r="EN23" s="29"/>
      <c r="EO23" s="29"/>
      <c r="EP23" s="29"/>
      <c r="EQ23" s="65"/>
      <c r="ER23" s="65"/>
      <c r="ES23" s="29"/>
      <c r="ET23" s="65"/>
      <c r="EU23" s="65"/>
      <c r="EV23" s="29"/>
      <c r="EW23" s="65" t="s">
        <v>598</v>
      </c>
      <c r="EX23" s="65" t="s">
        <v>599</v>
      </c>
      <c r="EY23" s="112">
        <v>11859.84</v>
      </c>
      <c r="EZ23" s="65" t="s">
        <v>580</v>
      </c>
      <c r="FA23" s="65" t="s">
        <v>579</v>
      </c>
      <c r="FB23" s="111">
        <v>16704.29</v>
      </c>
      <c r="FC23" s="69" t="s">
        <v>478</v>
      </c>
      <c r="FD23" s="69" t="s">
        <v>592</v>
      </c>
      <c r="FE23" s="112">
        <v>2975.76</v>
      </c>
      <c r="FF23" s="72"/>
      <c r="FG23" s="72"/>
      <c r="FH23" s="29"/>
      <c r="FI23" s="73"/>
      <c r="FJ23" s="73"/>
      <c r="FK23" s="29"/>
      <c r="FL23" s="74"/>
      <c r="FM23" s="74"/>
      <c r="FN23" s="29"/>
      <c r="FO23" s="75" t="s">
        <v>487</v>
      </c>
      <c r="FP23" s="75" t="s">
        <v>614</v>
      </c>
      <c r="FQ23" s="116">
        <v>1289.2</v>
      </c>
      <c r="FR23" s="30"/>
      <c r="FS23" s="30"/>
      <c r="FT23" s="29"/>
      <c r="FU23" s="30"/>
      <c r="FV23" s="30"/>
      <c r="FW23" s="29"/>
      <c r="FX23" s="30"/>
      <c r="FY23" s="30"/>
      <c r="FZ23" s="29"/>
    </row>
    <row r="24" spans="1:182" ht="33.75">
      <c r="A24" s="22"/>
      <c r="B24" s="22" t="s">
        <v>18</v>
      </c>
      <c r="C24" s="29">
        <v>1629.46</v>
      </c>
      <c r="D24" s="22" t="s">
        <v>18</v>
      </c>
      <c r="E24" s="29">
        <v>1629.46</v>
      </c>
      <c r="F24" s="22" t="s">
        <v>18</v>
      </c>
      <c r="G24" s="29">
        <v>1629.46</v>
      </c>
      <c r="H24" s="22" t="s">
        <v>18</v>
      </c>
      <c r="I24" s="29">
        <v>1629.46</v>
      </c>
      <c r="J24" s="22" t="s">
        <v>18</v>
      </c>
      <c r="K24" s="29">
        <v>1629.46</v>
      </c>
      <c r="L24" s="22" t="s">
        <v>18</v>
      </c>
      <c r="M24" s="29">
        <v>1629.46</v>
      </c>
      <c r="N24" s="22" t="s">
        <v>18</v>
      </c>
      <c r="O24" s="29">
        <v>1629.46</v>
      </c>
      <c r="P24" s="22" t="s">
        <v>18</v>
      </c>
      <c r="Q24" s="29">
        <v>1629.46</v>
      </c>
      <c r="R24" s="22" t="s">
        <v>18</v>
      </c>
      <c r="S24" s="23">
        <f t="shared" si="0"/>
        <v>13035.68</v>
      </c>
      <c r="T24" s="21" t="s">
        <v>4</v>
      </c>
      <c r="U24" s="29"/>
      <c r="V24" s="30">
        <v>9253.01</v>
      </c>
      <c r="W24" s="21" t="s">
        <v>5</v>
      </c>
      <c r="X24" s="29"/>
      <c r="Y24" s="30">
        <v>3899.07</v>
      </c>
      <c r="Z24" s="22"/>
      <c r="AA24" s="29"/>
      <c r="AB24" s="30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22" t="s">
        <v>303</v>
      </c>
      <c r="AN24" s="29"/>
      <c r="AO24" s="29">
        <v>67.43</v>
      </c>
      <c r="AP24" s="22"/>
      <c r="AQ24" s="29"/>
      <c r="AR24" s="29"/>
      <c r="AS24" s="22"/>
      <c r="AT24" s="29"/>
      <c r="AU24" s="29"/>
      <c r="AV24" s="22" t="s">
        <v>187</v>
      </c>
      <c r="AW24" s="29" t="s">
        <v>188</v>
      </c>
      <c r="AX24" s="29">
        <v>769.87</v>
      </c>
      <c r="AY24" s="22"/>
      <c r="AZ24" s="29"/>
      <c r="BA24" s="29"/>
      <c r="BB24" s="22" t="s">
        <v>121</v>
      </c>
      <c r="BC24" s="29"/>
      <c r="BD24" s="29">
        <v>859.66</v>
      </c>
      <c r="BE24" s="22" t="s">
        <v>121</v>
      </c>
      <c r="BF24" s="29"/>
      <c r="BG24" s="29">
        <v>859.66</v>
      </c>
      <c r="BH24" s="22" t="s">
        <v>121</v>
      </c>
      <c r="BI24" s="29"/>
      <c r="BJ24" s="29">
        <v>859.66</v>
      </c>
      <c r="BK24" s="22" t="s">
        <v>121</v>
      </c>
      <c r="BL24" s="29"/>
      <c r="BM24" s="29">
        <v>859.66</v>
      </c>
      <c r="BN24" s="22" t="s">
        <v>121</v>
      </c>
      <c r="BO24" s="29"/>
      <c r="BP24" s="29">
        <v>859.66</v>
      </c>
      <c r="BQ24" s="20"/>
      <c r="BR24" s="20"/>
      <c r="BS24" s="22" t="s">
        <v>307</v>
      </c>
      <c r="BT24" s="29"/>
      <c r="BU24" s="29">
        <v>268.11</v>
      </c>
      <c r="BV24" s="22" t="s">
        <v>307</v>
      </c>
      <c r="BW24" s="29"/>
      <c r="BX24" s="29">
        <v>268.11</v>
      </c>
      <c r="BY24" s="22" t="s">
        <v>307</v>
      </c>
      <c r="BZ24" s="29"/>
      <c r="CA24" s="29">
        <v>268.11</v>
      </c>
      <c r="CB24" s="22" t="s">
        <v>307</v>
      </c>
      <c r="CC24" s="29"/>
      <c r="CD24" s="29">
        <v>268.11</v>
      </c>
      <c r="CE24" s="22" t="s">
        <v>307</v>
      </c>
      <c r="CF24" s="29"/>
      <c r="CG24" s="29">
        <v>268.11</v>
      </c>
      <c r="CH24" s="22" t="s">
        <v>307</v>
      </c>
      <c r="CI24" s="29"/>
      <c r="CJ24" s="29">
        <v>268.11</v>
      </c>
      <c r="CK24" s="22" t="s">
        <v>307</v>
      </c>
      <c r="CL24" s="29"/>
      <c r="CM24" s="29">
        <v>268.11</v>
      </c>
      <c r="CN24" s="22" t="s">
        <v>307</v>
      </c>
      <c r="CO24" s="29"/>
      <c r="CP24" s="29">
        <v>268.11</v>
      </c>
      <c r="CQ24" s="22" t="s">
        <v>307</v>
      </c>
      <c r="CR24" s="29"/>
      <c r="CS24" s="29">
        <v>268.11</v>
      </c>
      <c r="CT24" s="22" t="s">
        <v>307</v>
      </c>
      <c r="CU24" s="29"/>
      <c r="CV24" s="29">
        <v>268.11</v>
      </c>
      <c r="CW24" s="22" t="s">
        <v>307</v>
      </c>
      <c r="CX24" s="29"/>
      <c r="CY24" s="29">
        <v>268.11</v>
      </c>
      <c r="CZ24" s="22" t="s">
        <v>307</v>
      </c>
      <c r="DA24" s="29"/>
      <c r="DB24" s="29">
        <v>268.11</v>
      </c>
      <c r="DC24" s="20"/>
      <c r="DD24" s="20"/>
      <c r="DE24" s="22" t="s">
        <v>307</v>
      </c>
      <c r="DF24" s="29"/>
      <c r="DG24" s="29"/>
      <c r="DH24" s="19" t="s">
        <v>299</v>
      </c>
      <c r="DI24" s="19"/>
      <c r="DJ24" s="29">
        <v>93.96</v>
      </c>
      <c r="DK24" s="22"/>
      <c r="DL24" s="29"/>
      <c r="DM24" s="29"/>
      <c r="DN24" s="22"/>
      <c r="DO24" s="29"/>
      <c r="DP24" s="29"/>
      <c r="DQ24" s="22"/>
      <c r="DR24" s="29"/>
      <c r="DS24" s="29"/>
      <c r="DT24" s="22"/>
      <c r="DU24" s="29"/>
      <c r="DV24" s="29"/>
      <c r="DW24" s="22"/>
      <c r="DX24" s="29"/>
      <c r="DY24" s="29"/>
      <c r="DZ24" s="22"/>
      <c r="EA24" s="29"/>
      <c r="EB24" s="29"/>
      <c r="EC24" s="22"/>
      <c r="ED24" s="29"/>
      <c r="EE24" s="29"/>
      <c r="EF24" s="22"/>
      <c r="EG24" s="29"/>
      <c r="EH24" s="29"/>
      <c r="EI24" s="22"/>
      <c r="EJ24" s="29"/>
      <c r="EK24" s="29"/>
      <c r="EL24" s="22"/>
      <c r="EM24" s="29"/>
      <c r="EN24" s="29"/>
      <c r="EO24" s="29"/>
      <c r="EP24" s="29"/>
      <c r="EQ24" s="22"/>
      <c r="ER24" s="29"/>
      <c r="ES24" s="29"/>
      <c r="ET24" s="22"/>
      <c r="EU24" s="29"/>
      <c r="EV24" s="29"/>
      <c r="EW24" s="22" t="s">
        <v>600</v>
      </c>
      <c r="EX24" s="29" t="s">
        <v>599</v>
      </c>
      <c r="EY24" s="112">
        <v>6676.8</v>
      </c>
      <c r="EZ24" s="22" t="s">
        <v>581</v>
      </c>
      <c r="FA24" s="29" t="s">
        <v>579</v>
      </c>
      <c r="FB24" s="112">
        <v>46290.67</v>
      </c>
      <c r="FC24" s="22" t="s">
        <v>644</v>
      </c>
      <c r="FD24" s="29" t="s">
        <v>595</v>
      </c>
      <c r="FE24" s="112">
        <v>2080.11</v>
      </c>
      <c r="FF24" s="22"/>
      <c r="FG24" s="29"/>
      <c r="FH24" s="29"/>
      <c r="FI24" s="22"/>
      <c r="FJ24" s="29"/>
      <c r="FK24" s="29"/>
      <c r="FL24" s="22"/>
      <c r="FM24" s="29"/>
      <c r="FN24" s="29"/>
      <c r="FO24" s="22" t="s">
        <v>615</v>
      </c>
      <c r="FP24" s="29" t="s">
        <v>616</v>
      </c>
      <c r="FQ24" s="118">
        <v>15694.59</v>
      </c>
      <c r="FR24" s="30"/>
      <c r="FS24" s="30"/>
      <c r="FT24" s="29"/>
      <c r="FU24" s="30"/>
      <c r="FV24" s="30"/>
      <c r="FW24" s="29"/>
      <c r="FX24" s="30"/>
      <c r="FY24" s="30"/>
      <c r="FZ24" s="29"/>
    </row>
    <row r="25" spans="1:182" ht="29.25" customHeight="1">
      <c r="A25" s="22"/>
      <c r="B25" s="22" t="s">
        <v>18</v>
      </c>
      <c r="C25" s="29">
        <v>290.98</v>
      </c>
      <c r="D25" s="22" t="s">
        <v>18</v>
      </c>
      <c r="E25" s="29">
        <v>290.98</v>
      </c>
      <c r="F25" s="22" t="s">
        <v>18</v>
      </c>
      <c r="G25" s="29">
        <v>290.98</v>
      </c>
      <c r="H25" s="22" t="s">
        <v>18</v>
      </c>
      <c r="I25" s="29">
        <v>290.98</v>
      </c>
      <c r="J25" s="22" t="s">
        <v>18</v>
      </c>
      <c r="K25" s="29">
        <v>290.98</v>
      </c>
      <c r="L25" s="22" t="s">
        <v>18</v>
      </c>
      <c r="M25" s="29">
        <v>290.98</v>
      </c>
      <c r="N25" s="22" t="s">
        <v>18</v>
      </c>
      <c r="O25" s="29">
        <v>290.98</v>
      </c>
      <c r="P25" s="22" t="s">
        <v>18</v>
      </c>
      <c r="Q25" s="29">
        <v>290.98</v>
      </c>
      <c r="R25" s="22" t="s">
        <v>18</v>
      </c>
      <c r="S25" s="23">
        <f t="shared" si="0"/>
        <v>2327.84</v>
      </c>
      <c r="T25" s="21" t="s">
        <v>5</v>
      </c>
      <c r="U25" s="29"/>
      <c r="V25" s="30">
        <v>3899.07</v>
      </c>
      <c r="W25" s="22" t="s">
        <v>121</v>
      </c>
      <c r="X25" s="29"/>
      <c r="Y25" s="30">
        <v>859.66</v>
      </c>
      <c r="Z25" s="22"/>
      <c r="AA25" s="29"/>
      <c r="AB25" s="30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33" t="s">
        <v>304</v>
      </c>
      <c r="AN25" s="29"/>
      <c r="AO25" s="29">
        <v>67.43</v>
      </c>
      <c r="AP25" s="22"/>
      <c r="AQ25" s="29"/>
      <c r="AR25" s="29"/>
      <c r="AS25" s="22"/>
      <c r="AT25" s="29"/>
      <c r="AU25" s="29"/>
      <c r="AV25" s="22" t="s">
        <v>183</v>
      </c>
      <c r="AW25" s="29" t="s">
        <v>189</v>
      </c>
      <c r="AX25" s="29">
        <v>581.82</v>
      </c>
      <c r="AY25" s="22"/>
      <c r="AZ25" s="29"/>
      <c r="BA25" s="29"/>
      <c r="BB25" s="22" t="s">
        <v>303</v>
      </c>
      <c r="BC25" s="29"/>
      <c r="BD25" s="29">
        <v>67.43</v>
      </c>
      <c r="BE25" s="22" t="s">
        <v>303</v>
      </c>
      <c r="BF25" s="29"/>
      <c r="BG25" s="29">
        <v>67.43</v>
      </c>
      <c r="BH25" s="22" t="s">
        <v>247</v>
      </c>
      <c r="BI25" s="29" t="s">
        <v>246</v>
      </c>
      <c r="BJ25" s="29">
        <v>139457.67</v>
      </c>
      <c r="BK25" s="22" t="s">
        <v>283</v>
      </c>
      <c r="BL25" s="29"/>
      <c r="BM25" s="29">
        <v>357.01</v>
      </c>
      <c r="BN25" s="22" t="s">
        <v>303</v>
      </c>
      <c r="BO25" s="29"/>
      <c r="BP25" s="29">
        <v>67.43</v>
      </c>
      <c r="BQ25" s="20"/>
      <c r="BR25" s="20"/>
      <c r="BS25" s="22" t="s">
        <v>308</v>
      </c>
      <c r="BT25" s="29"/>
      <c r="BU25" s="29">
        <v>241.82</v>
      </c>
      <c r="BV25" s="22" t="s">
        <v>304</v>
      </c>
      <c r="BW25" s="29"/>
      <c r="BX25" s="29">
        <v>670.29</v>
      </c>
      <c r="BY25" s="22"/>
      <c r="BZ25" s="29"/>
      <c r="CA25" s="29"/>
      <c r="CB25" s="22"/>
      <c r="CC25" s="29"/>
      <c r="CD25" s="29"/>
      <c r="CE25" s="22"/>
      <c r="CF25" s="29"/>
      <c r="CG25" s="29"/>
      <c r="CH25" s="22"/>
      <c r="CI25" s="29"/>
      <c r="CJ25" s="29"/>
      <c r="CK25" s="22"/>
      <c r="CL25" s="29"/>
      <c r="CM25" s="29"/>
      <c r="CN25" s="22"/>
      <c r="CO25" s="29"/>
      <c r="CP25" s="29"/>
      <c r="CQ25" s="22"/>
      <c r="CR25" s="29"/>
      <c r="CS25" s="29"/>
      <c r="CT25" s="22" t="s">
        <v>308</v>
      </c>
      <c r="CU25" s="29"/>
      <c r="CV25" s="29">
        <v>241.82</v>
      </c>
      <c r="CW25" s="22"/>
      <c r="CX25" s="29"/>
      <c r="CY25" s="29"/>
      <c r="CZ25" s="22"/>
      <c r="DA25" s="29"/>
      <c r="DB25" s="29"/>
      <c r="DC25" s="20"/>
      <c r="DD25" s="20"/>
      <c r="DE25" s="22"/>
      <c r="DF25" s="29"/>
      <c r="DG25" s="29"/>
      <c r="DH25" s="22" t="s">
        <v>437</v>
      </c>
      <c r="DI25" s="29"/>
      <c r="DJ25" s="29">
        <v>384.87</v>
      </c>
      <c r="DK25" s="22"/>
      <c r="DL25" s="29"/>
      <c r="DM25" s="29"/>
      <c r="DN25" s="22"/>
      <c r="DO25" s="29"/>
      <c r="DP25" s="29"/>
      <c r="DQ25" s="22"/>
      <c r="DR25" s="29"/>
      <c r="DS25" s="29"/>
      <c r="DT25" s="22"/>
      <c r="DU25" s="29"/>
      <c r="DV25" s="29"/>
      <c r="DW25" s="22"/>
      <c r="DX25" s="29"/>
      <c r="DY25" s="29"/>
      <c r="DZ25" s="22"/>
      <c r="EA25" s="29"/>
      <c r="EB25" s="29"/>
      <c r="EC25" s="22"/>
      <c r="ED25" s="29"/>
      <c r="EE25" s="29"/>
      <c r="EF25" s="22"/>
      <c r="EG25" s="29"/>
      <c r="EH25" s="29"/>
      <c r="EI25" s="22"/>
      <c r="EJ25" s="29"/>
      <c r="EK25" s="29"/>
      <c r="EL25" s="22"/>
      <c r="EM25" s="29"/>
      <c r="EN25" s="29"/>
      <c r="EO25" s="29"/>
      <c r="EP25" s="29"/>
      <c r="EQ25" s="22"/>
      <c r="ER25" s="29"/>
      <c r="ES25" s="29"/>
      <c r="ET25" s="22"/>
      <c r="EU25" s="29"/>
      <c r="EV25" s="29"/>
      <c r="EW25" s="22" t="s">
        <v>601</v>
      </c>
      <c r="EX25" s="29" t="s">
        <v>599</v>
      </c>
      <c r="EY25" s="112">
        <v>494.16</v>
      </c>
      <c r="EZ25" s="22"/>
      <c r="FA25" s="29"/>
      <c r="FB25" s="29"/>
      <c r="FC25" s="22" t="s">
        <v>584</v>
      </c>
      <c r="FD25" s="29" t="s">
        <v>624</v>
      </c>
      <c r="FE25" s="111">
        <v>1010.72</v>
      </c>
      <c r="FF25" s="22"/>
      <c r="FG25" s="29"/>
      <c r="FH25" s="29"/>
      <c r="FI25" s="22"/>
      <c r="FJ25" s="29"/>
      <c r="FK25" s="29"/>
      <c r="FL25" s="22"/>
      <c r="FM25" s="29"/>
      <c r="FN25" s="29"/>
      <c r="FO25" s="22"/>
      <c r="FP25" s="29"/>
      <c r="FQ25" s="30"/>
      <c r="FR25" s="78"/>
      <c r="FS25" s="78"/>
      <c r="FT25" s="78"/>
      <c r="FU25" s="78"/>
      <c r="FV25" s="78"/>
      <c r="FW25" s="78"/>
      <c r="FX25" s="78"/>
      <c r="FY25" s="78"/>
      <c r="FZ25" s="78"/>
    </row>
    <row r="26" spans="1:182" s="5" customFormat="1" ht="33.75">
      <c r="A26" s="21"/>
      <c r="B26" s="33" t="s">
        <v>18</v>
      </c>
      <c r="C26" s="29">
        <v>9253.01</v>
      </c>
      <c r="D26" s="33" t="s">
        <v>18</v>
      </c>
      <c r="E26" s="29">
        <v>9253.01</v>
      </c>
      <c r="F26" s="33" t="s">
        <v>18</v>
      </c>
      <c r="G26" s="29">
        <v>9253.01</v>
      </c>
      <c r="H26" s="33" t="s">
        <v>18</v>
      </c>
      <c r="I26" s="29">
        <v>9253.01</v>
      </c>
      <c r="J26" s="33" t="s">
        <v>18</v>
      </c>
      <c r="K26" s="29">
        <v>9253.01</v>
      </c>
      <c r="L26" s="33" t="s">
        <v>18</v>
      </c>
      <c r="M26" s="29">
        <v>9253.01</v>
      </c>
      <c r="N26" s="33" t="s">
        <v>18</v>
      </c>
      <c r="O26" s="29">
        <v>9253.01</v>
      </c>
      <c r="P26" s="33" t="s">
        <v>18</v>
      </c>
      <c r="Q26" s="29">
        <v>9253.01</v>
      </c>
      <c r="R26" s="33" t="s">
        <v>18</v>
      </c>
      <c r="S26" s="23">
        <f t="shared" si="0"/>
        <v>74024.08</v>
      </c>
      <c r="T26" s="22" t="s">
        <v>116</v>
      </c>
      <c r="U26" s="29"/>
      <c r="V26" s="30">
        <v>342.96</v>
      </c>
      <c r="W26" s="21"/>
      <c r="X26" s="29"/>
      <c r="Y26" s="30"/>
      <c r="Z26" s="33"/>
      <c r="AA26" s="29"/>
      <c r="AB26" s="30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33" t="s">
        <v>305</v>
      </c>
      <c r="AN26" s="29"/>
      <c r="AO26" s="29">
        <v>976.22</v>
      </c>
      <c r="AP26" s="33"/>
      <c r="AQ26" s="29"/>
      <c r="AR26" s="29"/>
      <c r="AS26" s="33"/>
      <c r="AT26" s="29"/>
      <c r="AU26" s="29"/>
      <c r="AV26" s="22" t="s">
        <v>190</v>
      </c>
      <c r="AW26" s="29" t="s">
        <v>191</v>
      </c>
      <c r="AX26" s="29">
        <v>790.76</v>
      </c>
      <c r="AY26" s="33"/>
      <c r="AZ26" s="29"/>
      <c r="BA26" s="29"/>
      <c r="BB26" s="33" t="s">
        <v>304</v>
      </c>
      <c r="BC26" s="29"/>
      <c r="BD26" s="29">
        <v>67.43</v>
      </c>
      <c r="BE26" s="33" t="s">
        <v>304</v>
      </c>
      <c r="BF26" s="29"/>
      <c r="BG26" s="29">
        <v>67.43</v>
      </c>
      <c r="BH26" s="33" t="s">
        <v>149</v>
      </c>
      <c r="BI26" s="29" t="s">
        <v>248</v>
      </c>
      <c r="BJ26" s="29">
        <v>180.46</v>
      </c>
      <c r="BK26" s="22" t="s">
        <v>303</v>
      </c>
      <c r="BL26" s="29"/>
      <c r="BM26" s="29">
        <v>67.43</v>
      </c>
      <c r="BN26" s="33" t="s">
        <v>304</v>
      </c>
      <c r="BO26" s="29"/>
      <c r="BP26" s="29">
        <v>67.43</v>
      </c>
      <c r="BQ26" s="20"/>
      <c r="BR26" s="20"/>
      <c r="BS26" s="22" t="s">
        <v>347</v>
      </c>
      <c r="BT26" s="29"/>
      <c r="BU26" s="29">
        <v>10855.36</v>
      </c>
      <c r="BV26" s="33" t="s">
        <v>237</v>
      </c>
      <c r="BW26" s="29" t="s">
        <v>323</v>
      </c>
      <c r="BX26" s="29">
        <v>254.88</v>
      </c>
      <c r="BY26" s="33"/>
      <c r="BZ26" s="29"/>
      <c r="CA26" s="29"/>
      <c r="CB26" s="33"/>
      <c r="CC26" s="29"/>
      <c r="CD26" s="29"/>
      <c r="CE26" s="33"/>
      <c r="CF26" s="29"/>
      <c r="CG26" s="29"/>
      <c r="CH26" s="33"/>
      <c r="CI26" s="29"/>
      <c r="CJ26" s="29"/>
      <c r="CK26" s="33"/>
      <c r="CL26" s="29"/>
      <c r="CM26" s="29"/>
      <c r="CN26" s="33"/>
      <c r="CO26" s="29"/>
      <c r="CP26" s="29"/>
      <c r="CQ26" s="33"/>
      <c r="CR26" s="29"/>
      <c r="CS26" s="29"/>
      <c r="CT26" s="33"/>
      <c r="CU26" s="29"/>
      <c r="CV26" s="29"/>
      <c r="CW26" s="33"/>
      <c r="CX26" s="29"/>
      <c r="CY26" s="29"/>
      <c r="CZ26" s="33"/>
      <c r="DA26" s="29"/>
      <c r="DB26" s="29"/>
      <c r="DC26" s="20"/>
      <c r="DD26" s="20"/>
      <c r="DE26" s="33"/>
      <c r="DF26" s="29"/>
      <c r="DG26" s="29"/>
      <c r="DH26" s="22" t="s">
        <v>438</v>
      </c>
      <c r="DI26" s="29"/>
      <c r="DJ26" s="29">
        <v>1362.77</v>
      </c>
      <c r="DK26" s="33"/>
      <c r="DL26" s="29"/>
      <c r="DM26" s="29"/>
      <c r="DN26" s="33"/>
      <c r="DO26" s="29"/>
      <c r="DP26" s="29"/>
      <c r="DQ26" s="33"/>
      <c r="DR26" s="29"/>
      <c r="DS26" s="29"/>
      <c r="DT26" s="33"/>
      <c r="DU26" s="29"/>
      <c r="DV26" s="29"/>
      <c r="DW26" s="33"/>
      <c r="DX26" s="29"/>
      <c r="DY26" s="29"/>
      <c r="DZ26" s="33"/>
      <c r="EA26" s="29"/>
      <c r="EB26" s="29"/>
      <c r="EC26" s="33"/>
      <c r="ED26" s="29"/>
      <c r="EE26" s="29"/>
      <c r="EF26" s="33"/>
      <c r="EG26" s="29"/>
      <c r="EH26" s="29"/>
      <c r="EI26" s="33"/>
      <c r="EJ26" s="29"/>
      <c r="EK26" s="29"/>
      <c r="EL26" s="33"/>
      <c r="EM26" s="29"/>
      <c r="EN26" s="29"/>
      <c r="EO26" s="29"/>
      <c r="EP26" s="29"/>
      <c r="EQ26" s="33"/>
      <c r="ER26" s="29"/>
      <c r="ES26" s="29"/>
      <c r="ET26" s="33"/>
      <c r="EU26" s="29"/>
      <c r="EV26" s="29"/>
      <c r="EW26" s="33" t="s">
        <v>602</v>
      </c>
      <c r="EX26" s="29" t="s">
        <v>599</v>
      </c>
      <c r="EY26" s="112">
        <v>1335.36</v>
      </c>
      <c r="EZ26" s="33"/>
      <c r="FA26" s="29"/>
      <c r="FB26" s="29"/>
      <c r="FC26" s="33" t="s">
        <v>625</v>
      </c>
      <c r="FD26" s="29" t="s">
        <v>626</v>
      </c>
      <c r="FE26" s="111">
        <v>1371.2</v>
      </c>
      <c r="FF26" s="33"/>
      <c r="FG26" s="29"/>
      <c r="FH26" s="29"/>
      <c r="FI26" s="33"/>
      <c r="FJ26" s="29"/>
      <c r="FK26" s="29"/>
      <c r="FL26" s="33"/>
      <c r="FM26" s="29"/>
      <c r="FN26" s="29"/>
      <c r="FO26" s="33"/>
      <c r="FP26" s="29"/>
      <c r="FQ26" s="30"/>
      <c r="FR26" s="100"/>
      <c r="FS26" s="100"/>
      <c r="FT26" s="100"/>
      <c r="FU26" s="100"/>
      <c r="FV26" s="100"/>
      <c r="FW26" s="100"/>
      <c r="FX26" s="100"/>
      <c r="FY26" s="100"/>
      <c r="FZ26" s="100"/>
    </row>
    <row r="27" spans="1:182" s="5" customFormat="1" ht="36" customHeight="1">
      <c r="A27" s="21"/>
      <c r="B27" s="22" t="s">
        <v>18</v>
      </c>
      <c r="C27" s="29">
        <v>174.59</v>
      </c>
      <c r="D27" s="22" t="s">
        <v>18</v>
      </c>
      <c r="E27" s="29">
        <v>174.59</v>
      </c>
      <c r="F27" s="22" t="s">
        <v>18</v>
      </c>
      <c r="G27" s="29">
        <v>174.59</v>
      </c>
      <c r="H27" s="22" t="s">
        <v>18</v>
      </c>
      <c r="I27" s="29">
        <v>174.59</v>
      </c>
      <c r="J27" s="22" t="s">
        <v>18</v>
      </c>
      <c r="K27" s="29">
        <v>174.59</v>
      </c>
      <c r="L27" s="22" t="s">
        <v>18</v>
      </c>
      <c r="M27" s="29">
        <v>174.59</v>
      </c>
      <c r="N27" s="22" t="s">
        <v>18</v>
      </c>
      <c r="O27" s="29">
        <v>174.59</v>
      </c>
      <c r="P27" s="22" t="s">
        <v>18</v>
      </c>
      <c r="Q27" s="29">
        <v>174.59</v>
      </c>
      <c r="R27" s="22" t="s">
        <v>18</v>
      </c>
      <c r="S27" s="23">
        <f t="shared" si="0"/>
        <v>1396.7199999999998</v>
      </c>
      <c r="T27" s="22" t="s">
        <v>117</v>
      </c>
      <c r="U27" s="29"/>
      <c r="V27" s="30">
        <v>540.86</v>
      </c>
      <c r="W27" s="22"/>
      <c r="X27" s="29"/>
      <c r="Y27" s="30"/>
      <c r="Z27" s="22"/>
      <c r="AA27" s="29"/>
      <c r="AB27" s="30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 t="s">
        <v>220</v>
      </c>
      <c r="AN27" s="19"/>
      <c r="AO27" s="19">
        <v>202.28</v>
      </c>
      <c r="AP27" s="22"/>
      <c r="AQ27" s="29"/>
      <c r="AR27" s="29"/>
      <c r="AS27" s="22"/>
      <c r="AT27" s="29"/>
      <c r="AU27" s="29"/>
      <c r="AV27" s="22" t="s">
        <v>183</v>
      </c>
      <c r="AW27" s="29" t="s">
        <v>191</v>
      </c>
      <c r="AX27" s="29">
        <v>290.91</v>
      </c>
      <c r="AY27" s="22"/>
      <c r="AZ27" s="29"/>
      <c r="BA27" s="29"/>
      <c r="BB27" s="22"/>
      <c r="BC27" s="29"/>
      <c r="BD27" s="29"/>
      <c r="BE27" s="33" t="s">
        <v>305</v>
      </c>
      <c r="BF27" s="29"/>
      <c r="BG27" s="29">
        <v>976.22</v>
      </c>
      <c r="BH27" s="22" t="s">
        <v>233</v>
      </c>
      <c r="BI27" s="29" t="s">
        <v>248</v>
      </c>
      <c r="BJ27" s="29">
        <v>360.92</v>
      </c>
      <c r="BK27" s="33" t="s">
        <v>304</v>
      </c>
      <c r="BL27" s="29"/>
      <c r="BM27" s="29">
        <v>67.43</v>
      </c>
      <c r="BN27" s="33" t="s">
        <v>305</v>
      </c>
      <c r="BO27" s="29"/>
      <c r="BP27" s="29">
        <v>976.22</v>
      </c>
      <c r="BQ27" s="20"/>
      <c r="BR27" s="20"/>
      <c r="BS27" s="22" t="s">
        <v>348</v>
      </c>
      <c r="BT27" s="29"/>
      <c r="BU27" s="29">
        <v>3371.23</v>
      </c>
      <c r="BV27" s="22" t="s">
        <v>324</v>
      </c>
      <c r="BW27" s="29" t="s">
        <v>325</v>
      </c>
      <c r="BX27" s="29">
        <v>36228.08</v>
      </c>
      <c r="BY27" s="22"/>
      <c r="BZ27" s="29"/>
      <c r="CA27" s="29"/>
      <c r="CB27" s="22"/>
      <c r="CC27" s="29"/>
      <c r="CD27" s="29"/>
      <c r="CE27" s="22"/>
      <c r="CF27" s="29"/>
      <c r="CG27" s="29"/>
      <c r="CH27" s="22"/>
      <c r="CI27" s="29"/>
      <c r="CJ27" s="29"/>
      <c r="CK27" s="22"/>
      <c r="CL27" s="29"/>
      <c r="CM27" s="29"/>
      <c r="CN27" s="22"/>
      <c r="CO27" s="29"/>
      <c r="CP27" s="29"/>
      <c r="CQ27" s="22"/>
      <c r="CR27" s="29"/>
      <c r="CS27" s="29"/>
      <c r="CT27" s="22"/>
      <c r="CU27" s="29"/>
      <c r="CV27" s="29"/>
      <c r="CW27" s="22"/>
      <c r="CX27" s="29"/>
      <c r="CY27" s="29"/>
      <c r="CZ27" s="22"/>
      <c r="DA27" s="29"/>
      <c r="DB27" s="29"/>
      <c r="DC27" s="20"/>
      <c r="DD27" s="20"/>
      <c r="DE27" s="22"/>
      <c r="DF27" s="29"/>
      <c r="DG27" s="29"/>
      <c r="DH27" s="22"/>
      <c r="DI27" s="29"/>
      <c r="DJ27" s="29"/>
      <c r="DK27" s="22"/>
      <c r="DL27" s="29"/>
      <c r="DM27" s="29"/>
      <c r="DN27" s="22"/>
      <c r="DO27" s="29"/>
      <c r="DP27" s="29"/>
      <c r="DQ27" s="22"/>
      <c r="DR27" s="29"/>
      <c r="DS27" s="29"/>
      <c r="DT27" s="22"/>
      <c r="DU27" s="29"/>
      <c r="DV27" s="29"/>
      <c r="DW27" s="22"/>
      <c r="DX27" s="29"/>
      <c r="DY27" s="29"/>
      <c r="DZ27" s="22"/>
      <c r="EA27" s="29"/>
      <c r="EB27" s="29"/>
      <c r="EC27" s="22"/>
      <c r="ED27" s="29"/>
      <c r="EE27" s="29"/>
      <c r="EF27" s="22"/>
      <c r="EG27" s="29"/>
      <c r="EH27" s="29"/>
      <c r="EI27" s="22"/>
      <c r="EJ27" s="29"/>
      <c r="EK27" s="29"/>
      <c r="EL27" s="22"/>
      <c r="EM27" s="29"/>
      <c r="EN27" s="29"/>
      <c r="EO27" s="29"/>
      <c r="EP27" s="29"/>
      <c r="EQ27" s="22"/>
      <c r="ER27" s="29"/>
      <c r="ES27" s="29"/>
      <c r="ET27" s="22"/>
      <c r="EU27" s="29"/>
      <c r="EV27" s="29"/>
      <c r="EW27" s="22" t="s">
        <v>603</v>
      </c>
      <c r="EX27" s="29" t="s">
        <v>599</v>
      </c>
      <c r="EY27" s="112">
        <v>1976.64</v>
      </c>
      <c r="EZ27" s="22"/>
      <c r="FA27" s="29"/>
      <c r="FB27" s="29"/>
      <c r="FC27" s="22" t="s">
        <v>627</v>
      </c>
      <c r="FD27" s="29" t="s">
        <v>628</v>
      </c>
      <c r="FE27" s="111">
        <v>979.15</v>
      </c>
      <c r="FF27" s="22"/>
      <c r="FG27" s="29"/>
      <c r="FH27" s="29"/>
      <c r="FI27" s="22"/>
      <c r="FJ27" s="29"/>
      <c r="FK27" s="29"/>
      <c r="FL27" s="22"/>
      <c r="FM27" s="29"/>
      <c r="FN27" s="29"/>
      <c r="FO27" s="22"/>
      <c r="FP27" s="29"/>
      <c r="FQ27" s="30"/>
      <c r="FR27" s="100"/>
      <c r="FS27" s="100"/>
      <c r="FT27" s="100"/>
      <c r="FU27" s="100"/>
      <c r="FV27" s="100"/>
      <c r="FW27" s="100"/>
      <c r="FX27" s="100"/>
      <c r="FY27" s="100"/>
      <c r="FZ27" s="100"/>
    </row>
    <row r="28" spans="1:182" s="5" customFormat="1" ht="20.25" customHeight="1">
      <c r="A28" s="21"/>
      <c r="B28" s="22" t="s">
        <v>18</v>
      </c>
      <c r="C28" s="29">
        <v>116.39</v>
      </c>
      <c r="D28" s="22" t="s">
        <v>18</v>
      </c>
      <c r="E28" s="29">
        <v>116.39</v>
      </c>
      <c r="F28" s="22" t="s">
        <v>18</v>
      </c>
      <c r="G28" s="29">
        <v>116.39</v>
      </c>
      <c r="H28" s="22" t="s">
        <v>18</v>
      </c>
      <c r="I28" s="29">
        <v>116.39</v>
      </c>
      <c r="J28" s="22" t="s">
        <v>18</v>
      </c>
      <c r="K28" s="29">
        <v>116.39</v>
      </c>
      <c r="L28" s="22" t="s">
        <v>18</v>
      </c>
      <c r="M28" s="29">
        <v>116.39</v>
      </c>
      <c r="N28" s="22" t="s">
        <v>18</v>
      </c>
      <c r="O28" s="29">
        <v>116.39</v>
      </c>
      <c r="P28" s="22" t="s">
        <v>18</v>
      </c>
      <c r="Q28" s="29">
        <v>116.39</v>
      </c>
      <c r="R28" s="22" t="s">
        <v>18</v>
      </c>
      <c r="S28" s="23">
        <f t="shared" si="0"/>
        <v>931.12</v>
      </c>
      <c r="T28" s="22" t="s">
        <v>121</v>
      </c>
      <c r="U28" s="29"/>
      <c r="V28" s="30">
        <v>859.66</v>
      </c>
      <c r="W28" s="22"/>
      <c r="X28" s="29"/>
      <c r="Y28" s="30"/>
      <c r="Z28" s="22"/>
      <c r="AA28" s="29"/>
      <c r="AB28" s="30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22"/>
      <c r="AN28" s="29"/>
      <c r="AO28" s="29"/>
      <c r="AP28" s="22"/>
      <c r="AQ28" s="29"/>
      <c r="AR28" s="29"/>
      <c r="AS28" s="22"/>
      <c r="AT28" s="29"/>
      <c r="AU28" s="29"/>
      <c r="AV28" s="22" t="s">
        <v>303</v>
      </c>
      <c r="AW28" s="29"/>
      <c r="AX28" s="29">
        <v>67.43</v>
      </c>
      <c r="AY28" s="22"/>
      <c r="AZ28" s="29"/>
      <c r="BA28" s="29"/>
      <c r="BB28" s="22"/>
      <c r="BC28" s="29"/>
      <c r="BD28" s="29"/>
      <c r="BE28" s="22"/>
      <c r="BF28" s="29"/>
      <c r="BG28" s="29"/>
      <c r="BH28" s="22" t="s">
        <v>249</v>
      </c>
      <c r="BI28" s="29" t="s">
        <v>248</v>
      </c>
      <c r="BJ28" s="29">
        <v>114.22</v>
      </c>
      <c r="BK28" s="22"/>
      <c r="BL28" s="29"/>
      <c r="BM28" s="29"/>
      <c r="BN28" s="22"/>
      <c r="BO28" s="29"/>
      <c r="BP28" s="29"/>
      <c r="BQ28" s="20"/>
      <c r="BR28" s="20"/>
      <c r="BS28" s="22" t="s">
        <v>304</v>
      </c>
      <c r="BT28" s="29"/>
      <c r="BU28" s="29">
        <v>670.29</v>
      </c>
      <c r="BV28" s="22" t="s">
        <v>326</v>
      </c>
      <c r="BW28" s="29" t="s">
        <v>327</v>
      </c>
      <c r="BX28" s="29">
        <v>6139.06</v>
      </c>
      <c r="BY28" s="22"/>
      <c r="BZ28" s="29"/>
      <c r="CA28" s="29"/>
      <c r="CB28" s="22"/>
      <c r="CC28" s="29"/>
      <c r="CD28" s="29"/>
      <c r="CE28" s="22"/>
      <c r="CF28" s="29"/>
      <c r="CG28" s="29"/>
      <c r="CH28" s="22"/>
      <c r="CI28" s="29"/>
      <c r="CJ28" s="29"/>
      <c r="CK28" s="22"/>
      <c r="CL28" s="29"/>
      <c r="CM28" s="29"/>
      <c r="CN28" s="22"/>
      <c r="CO28" s="29"/>
      <c r="CP28" s="29"/>
      <c r="CQ28" s="22"/>
      <c r="CR28" s="29"/>
      <c r="CS28" s="29"/>
      <c r="CT28" s="22"/>
      <c r="CU28" s="29"/>
      <c r="CV28" s="29"/>
      <c r="CW28" s="22"/>
      <c r="CX28" s="29"/>
      <c r="CY28" s="29"/>
      <c r="CZ28" s="22"/>
      <c r="DA28" s="29"/>
      <c r="DB28" s="29"/>
      <c r="DC28" s="20"/>
      <c r="DD28" s="20"/>
      <c r="DE28" s="22"/>
      <c r="DF28" s="29"/>
      <c r="DG28" s="29"/>
      <c r="DH28" s="22"/>
      <c r="DI28" s="29"/>
      <c r="DJ28" s="29"/>
      <c r="DK28" s="22"/>
      <c r="DL28" s="29"/>
      <c r="DM28" s="29"/>
      <c r="DN28" s="22"/>
      <c r="DO28" s="29"/>
      <c r="DP28" s="29"/>
      <c r="DQ28" s="22"/>
      <c r="DR28" s="29"/>
      <c r="DS28" s="29"/>
      <c r="DT28" s="22"/>
      <c r="DU28" s="29"/>
      <c r="DV28" s="29"/>
      <c r="DW28" s="22"/>
      <c r="DX28" s="29"/>
      <c r="DY28" s="29"/>
      <c r="DZ28" s="22"/>
      <c r="EA28" s="29"/>
      <c r="EB28" s="29"/>
      <c r="EC28" s="22"/>
      <c r="ED28" s="29"/>
      <c r="EE28" s="29"/>
      <c r="EF28" s="22"/>
      <c r="EG28" s="29"/>
      <c r="EH28" s="29"/>
      <c r="EI28" s="22"/>
      <c r="EJ28" s="29"/>
      <c r="EK28" s="29"/>
      <c r="EL28" s="22"/>
      <c r="EM28" s="29"/>
      <c r="EN28" s="29"/>
      <c r="EO28" s="29"/>
      <c r="EP28" s="29"/>
      <c r="EQ28" s="22"/>
      <c r="ER28" s="29"/>
      <c r="ES28" s="29"/>
      <c r="ET28" s="22"/>
      <c r="EU28" s="29"/>
      <c r="EV28" s="29"/>
      <c r="EW28" s="22" t="s">
        <v>645</v>
      </c>
      <c r="EX28" s="29" t="s">
        <v>599</v>
      </c>
      <c r="EY28" s="112">
        <v>2778.88</v>
      </c>
      <c r="EZ28" s="22"/>
      <c r="FA28" s="29"/>
      <c r="FB28" s="29"/>
      <c r="FC28" s="22" t="s">
        <v>629</v>
      </c>
      <c r="FD28" s="29" t="s">
        <v>624</v>
      </c>
      <c r="FE28" s="111">
        <v>3986.65</v>
      </c>
      <c r="FF28" s="22"/>
      <c r="FG28" s="29"/>
      <c r="FH28" s="29"/>
      <c r="FI28" s="22"/>
      <c r="FJ28" s="29"/>
      <c r="FK28" s="29"/>
      <c r="FL28" s="22"/>
      <c r="FM28" s="29"/>
      <c r="FN28" s="29"/>
      <c r="FO28" s="22"/>
      <c r="FP28" s="29"/>
      <c r="FQ28" s="30"/>
      <c r="FR28" s="100"/>
      <c r="FS28" s="100"/>
      <c r="FT28" s="100"/>
      <c r="FU28" s="100"/>
      <c r="FV28" s="100"/>
      <c r="FW28" s="100"/>
      <c r="FX28" s="100"/>
      <c r="FY28" s="100"/>
      <c r="FZ28" s="100"/>
    </row>
    <row r="29" spans="1:182" s="5" customFormat="1" ht="18.75" customHeight="1">
      <c r="A29" s="21"/>
      <c r="B29" s="33" t="s">
        <v>18</v>
      </c>
      <c r="C29" s="29">
        <v>3899.07</v>
      </c>
      <c r="D29" s="33" t="s">
        <v>18</v>
      </c>
      <c r="E29" s="29">
        <v>3899.07</v>
      </c>
      <c r="F29" s="33" t="s">
        <v>18</v>
      </c>
      <c r="G29" s="29">
        <v>3899.07</v>
      </c>
      <c r="H29" s="33" t="s">
        <v>18</v>
      </c>
      <c r="I29" s="29">
        <v>3899.07</v>
      </c>
      <c r="J29" s="33" t="s">
        <v>18</v>
      </c>
      <c r="K29" s="29">
        <v>3899.07</v>
      </c>
      <c r="L29" s="33" t="s">
        <v>18</v>
      </c>
      <c r="M29" s="29">
        <v>3899.07</v>
      </c>
      <c r="N29" s="33" t="s">
        <v>18</v>
      </c>
      <c r="O29" s="29">
        <v>3899.07</v>
      </c>
      <c r="P29" s="33" t="s">
        <v>18</v>
      </c>
      <c r="Q29" s="29">
        <v>3899.07</v>
      </c>
      <c r="R29" s="33" t="s">
        <v>18</v>
      </c>
      <c r="S29" s="23">
        <f t="shared" si="0"/>
        <v>31192.56</v>
      </c>
      <c r="T29" s="33"/>
      <c r="U29" s="29"/>
      <c r="V29" s="30"/>
      <c r="W29" s="33"/>
      <c r="X29" s="29"/>
      <c r="Y29" s="30"/>
      <c r="Z29" s="33"/>
      <c r="AA29" s="29"/>
      <c r="AB29" s="30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33"/>
      <c r="AN29" s="29"/>
      <c r="AO29" s="29"/>
      <c r="AP29" s="33"/>
      <c r="AQ29" s="29"/>
      <c r="AR29" s="29"/>
      <c r="AS29" s="33"/>
      <c r="AT29" s="29"/>
      <c r="AU29" s="29"/>
      <c r="AV29" s="33" t="s">
        <v>304</v>
      </c>
      <c r="AW29" s="29"/>
      <c r="AX29" s="29">
        <v>67.43</v>
      </c>
      <c r="AY29" s="33"/>
      <c r="AZ29" s="29"/>
      <c r="BA29" s="29"/>
      <c r="BB29" s="33"/>
      <c r="BC29" s="29"/>
      <c r="BD29" s="29"/>
      <c r="BE29" s="33"/>
      <c r="BF29" s="29"/>
      <c r="BG29" s="29"/>
      <c r="BH29" s="25" t="s">
        <v>252</v>
      </c>
      <c r="BI29" s="19" t="s">
        <v>253</v>
      </c>
      <c r="BJ29" s="29">
        <v>2163.34</v>
      </c>
      <c r="BK29" s="33"/>
      <c r="BL29" s="29"/>
      <c r="BM29" s="29"/>
      <c r="BN29" s="33"/>
      <c r="BO29" s="29"/>
      <c r="BP29" s="29"/>
      <c r="BQ29" s="20"/>
      <c r="BR29" s="20"/>
      <c r="BS29" s="33"/>
      <c r="BT29" s="29"/>
      <c r="BU29" s="29"/>
      <c r="BV29" s="33" t="s">
        <v>328</v>
      </c>
      <c r="BW29" s="29" t="s">
        <v>327</v>
      </c>
      <c r="BX29" s="29">
        <v>24437.48</v>
      </c>
      <c r="BY29" s="33"/>
      <c r="BZ29" s="29"/>
      <c r="CA29" s="29"/>
      <c r="CB29" s="33"/>
      <c r="CC29" s="29"/>
      <c r="CD29" s="29"/>
      <c r="CE29" s="33"/>
      <c r="CF29" s="29"/>
      <c r="CG29" s="29"/>
      <c r="CH29" s="33"/>
      <c r="CI29" s="29"/>
      <c r="CJ29" s="29"/>
      <c r="CK29" s="33"/>
      <c r="CL29" s="29"/>
      <c r="CM29" s="29"/>
      <c r="CN29" s="33"/>
      <c r="CO29" s="29"/>
      <c r="CP29" s="29"/>
      <c r="CQ29" s="33"/>
      <c r="CR29" s="29"/>
      <c r="CS29" s="29"/>
      <c r="CT29" s="33"/>
      <c r="CU29" s="29"/>
      <c r="CV29" s="29"/>
      <c r="CW29" s="33"/>
      <c r="CX29" s="29"/>
      <c r="CY29" s="29"/>
      <c r="CZ29" s="33"/>
      <c r="DA29" s="29"/>
      <c r="DB29" s="29"/>
      <c r="DC29" s="20"/>
      <c r="DD29" s="20"/>
      <c r="DE29" s="33"/>
      <c r="DF29" s="29"/>
      <c r="DG29" s="29"/>
      <c r="DH29" s="33"/>
      <c r="DI29" s="29"/>
      <c r="DJ29" s="29"/>
      <c r="DK29" s="33"/>
      <c r="DL29" s="29"/>
      <c r="DM29" s="29"/>
      <c r="DN29" s="33"/>
      <c r="DO29" s="29"/>
      <c r="DP29" s="29"/>
      <c r="DQ29" s="33"/>
      <c r="DR29" s="29"/>
      <c r="DS29" s="29"/>
      <c r="DT29" s="33"/>
      <c r="DU29" s="29"/>
      <c r="DV29" s="29"/>
      <c r="DW29" s="33"/>
      <c r="DX29" s="29"/>
      <c r="DY29" s="29"/>
      <c r="DZ29" s="33"/>
      <c r="EA29" s="29"/>
      <c r="EB29" s="29"/>
      <c r="EC29" s="33"/>
      <c r="ED29" s="29"/>
      <c r="EE29" s="29"/>
      <c r="EF29" s="33"/>
      <c r="EG29" s="29"/>
      <c r="EH29" s="29"/>
      <c r="EI29" s="33"/>
      <c r="EJ29" s="29"/>
      <c r="EK29" s="29"/>
      <c r="EL29" s="33"/>
      <c r="EM29" s="29"/>
      <c r="EN29" s="29"/>
      <c r="EO29" s="29"/>
      <c r="EP29" s="29"/>
      <c r="EQ29" s="33"/>
      <c r="ER29" s="29"/>
      <c r="ES29" s="29"/>
      <c r="ET29" s="33"/>
      <c r="EU29" s="29"/>
      <c r="EV29" s="29"/>
      <c r="EW29" s="33" t="s">
        <v>604</v>
      </c>
      <c r="EX29" s="29" t="s">
        <v>599</v>
      </c>
      <c r="EY29" s="112">
        <v>1389.4</v>
      </c>
      <c r="EZ29" s="33"/>
      <c r="FA29" s="29"/>
      <c r="FB29" s="29"/>
      <c r="FC29" s="33" t="s">
        <v>638</v>
      </c>
      <c r="FD29" s="29" t="s">
        <v>639</v>
      </c>
      <c r="FE29" s="112">
        <v>1042.08</v>
      </c>
      <c r="FF29" s="33"/>
      <c r="FG29" s="29"/>
      <c r="FH29" s="29"/>
      <c r="FI29" s="33"/>
      <c r="FJ29" s="29"/>
      <c r="FK29" s="29"/>
      <c r="FL29" s="33"/>
      <c r="FM29" s="29"/>
      <c r="FN29" s="29"/>
      <c r="FO29" s="33"/>
      <c r="FP29" s="29"/>
      <c r="FQ29" s="30"/>
      <c r="FR29" s="100"/>
      <c r="FS29" s="100"/>
      <c r="FT29" s="100"/>
      <c r="FU29" s="100"/>
      <c r="FV29" s="100"/>
      <c r="FW29" s="100"/>
      <c r="FX29" s="100"/>
      <c r="FY29" s="100"/>
      <c r="FZ29" s="100"/>
    </row>
    <row r="30" spans="1:182" s="5" customFormat="1" ht="18" customHeight="1">
      <c r="A30" s="21"/>
      <c r="B30" s="33" t="s">
        <v>19</v>
      </c>
      <c r="C30" s="29">
        <v>6036.7</v>
      </c>
      <c r="D30" s="33" t="s">
        <v>20</v>
      </c>
      <c r="E30" s="29">
        <v>6105.04</v>
      </c>
      <c r="F30" s="33" t="s">
        <v>21</v>
      </c>
      <c r="G30" s="29">
        <v>6378.4</v>
      </c>
      <c r="H30" s="33" t="s">
        <v>22</v>
      </c>
      <c r="I30" s="29">
        <v>6287.28</v>
      </c>
      <c r="J30" s="33" t="s">
        <v>23</v>
      </c>
      <c r="K30" s="29">
        <v>6196.16</v>
      </c>
      <c r="L30" s="29" t="s">
        <v>26</v>
      </c>
      <c r="M30" s="29">
        <v>6241.72</v>
      </c>
      <c r="N30" s="29" t="s">
        <v>28</v>
      </c>
      <c r="O30" s="29">
        <v>6310.06</v>
      </c>
      <c r="P30" s="29" t="s">
        <v>28</v>
      </c>
      <c r="Q30" s="29">
        <v>6310.06</v>
      </c>
      <c r="R30" s="29" t="s">
        <v>26</v>
      </c>
      <c r="S30" s="23">
        <f t="shared" si="0"/>
        <v>49865.41999999999</v>
      </c>
      <c r="T30" s="29"/>
      <c r="U30" s="29"/>
      <c r="V30" s="30"/>
      <c r="W30" s="29"/>
      <c r="X30" s="29"/>
      <c r="Y30" s="30"/>
      <c r="Z30" s="29"/>
      <c r="AA30" s="29"/>
      <c r="AB30" s="30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29"/>
      <c r="AN30" s="29"/>
      <c r="AO30" s="29"/>
      <c r="AP30" s="29"/>
      <c r="AQ30" s="29"/>
      <c r="AR30" s="29"/>
      <c r="AS30" s="29"/>
      <c r="AT30" s="29"/>
      <c r="AU30" s="29"/>
      <c r="AV30" s="33" t="s">
        <v>305</v>
      </c>
      <c r="AW30" s="29"/>
      <c r="AX30" s="29">
        <v>976.22</v>
      </c>
      <c r="AY30" s="29"/>
      <c r="AZ30" s="29"/>
      <c r="BA30" s="29"/>
      <c r="BB30" s="29"/>
      <c r="BC30" s="29"/>
      <c r="BD30" s="29"/>
      <c r="BE30" s="29"/>
      <c r="BF30" s="29"/>
      <c r="BG30" s="29"/>
      <c r="BH30" s="29" t="s">
        <v>243</v>
      </c>
      <c r="BI30" s="29" t="s">
        <v>253</v>
      </c>
      <c r="BJ30" s="29">
        <v>781.54</v>
      </c>
      <c r="BK30" s="29"/>
      <c r="BL30" s="29"/>
      <c r="BM30" s="29"/>
      <c r="BN30" s="29"/>
      <c r="BO30" s="29"/>
      <c r="BP30" s="29"/>
      <c r="BQ30" s="20"/>
      <c r="BR30" s="20"/>
      <c r="BS30" s="29"/>
      <c r="BT30" s="29"/>
      <c r="BU30" s="29"/>
      <c r="BV30" s="29" t="s">
        <v>328</v>
      </c>
      <c r="BW30" s="29" t="s">
        <v>327</v>
      </c>
      <c r="BX30" s="29">
        <v>8140.69</v>
      </c>
      <c r="BY30" s="22" t="s">
        <v>304</v>
      </c>
      <c r="BZ30" s="29"/>
      <c r="CA30" s="29">
        <v>670.29</v>
      </c>
      <c r="CB30" s="22" t="s">
        <v>304</v>
      </c>
      <c r="CC30" s="29"/>
      <c r="CD30" s="29">
        <v>670.29</v>
      </c>
      <c r="CE30" s="22" t="s">
        <v>304</v>
      </c>
      <c r="CF30" s="29"/>
      <c r="CG30" s="29">
        <v>670.29</v>
      </c>
      <c r="CH30" s="22" t="s">
        <v>304</v>
      </c>
      <c r="CI30" s="29"/>
      <c r="CJ30" s="29">
        <v>670.29</v>
      </c>
      <c r="CK30" s="22" t="s">
        <v>304</v>
      </c>
      <c r="CL30" s="29"/>
      <c r="CM30" s="29">
        <v>670.29</v>
      </c>
      <c r="CN30" s="22" t="s">
        <v>304</v>
      </c>
      <c r="CO30" s="29"/>
      <c r="CP30" s="29">
        <v>670.29</v>
      </c>
      <c r="CQ30" s="22" t="s">
        <v>304</v>
      </c>
      <c r="CR30" s="29"/>
      <c r="CS30" s="29">
        <v>670.29</v>
      </c>
      <c r="CT30" s="22" t="s">
        <v>304</v>
      </c>
      <c r="CU30" s="29"/>
      <c r="CV30" s="29">
        <v>670.29</v>
      </c>
      <c r="CW30" s="22" t="s">
        <v>304</v>
      </c>
      <c r="CX30" s="29"/>
      <c r="CY30" s="29">
        <v>670.29</v>
      </c>
      <c r="CZ30" s="22" t="s">
        <v>304</v>
      </c>
      <c r="DA30" s="29"/>
      <c r="DB30" s="29">
        <v>670.29</v>
      </c>
      <c r="DC30" s="20"/>
      <c r="DD30" s="20"/>
      <c r="DE30" s="22" t="s">
        <v>304</v>
      </c>
      <c r="DF30" s="29"/>
      <c r="DG30" s="29"/>
      <c r="DH30" s="22" t="s">
        <v>304</v>
      </c>
      <c r="DI30" s="29"/>
      <c r="DJ30" s="29"/>
      <c r="DK30" s="22"/>
      <c r="DL30" s="29"/>
      <c r="DM30" s="29"/>
      <c r="DN30" s="22"/>
      <c r="DO30" s="29"/>
      <c r="DP30" s="29"/>
      <c r="DQ30" s="22"/>
      <c r="DR30" s="29"/>
      <c r="DS30" s="29"/>
      <c r="DT30" s="22"/>
      <c r="DU30" s="29"/>
      <c r="DV30" s="29"/>
      <c r="DW30" s="22"/>
      <c r="DX30" s="29"/>
      <c r="DY30" s="29"/>
      <c r="DZ30" s="22"/>
      <c r="EA30" s="29"/>
      <c r="EB30" s="29"/>
      <c r="EC30" s="22"/>
      <c r="ED30" s="29"/>
      <c r="EE30" s="29"/>
      <c r="EF30" s="22"/>
      <c r="EG30" s="29"/>
      <c r="EH30" s="29"/>
      <c r="EI30" s="22"/>
      <c r="EJ30" s="29"/>
      <c r="EK30" s="29"/>
      <c r="EL30" s="22"/>
      <c r="EM30" s="29"/>
      <c r="EN30" s="29"/>
      <c r="EO30" s="29"/>
      <c r="EP30" s="29"/>
      <c r="EQ30" s="22"/>
      <c r="ER30" s="29"/>
      <c r="ES30" s="29"/>
      <c r="ET30" s="22"/>
      <c r="EU30" s="29"/>
      <c r="EV30" s="29"/>
      <c r="EW30" s="22" t="s">
        <v>605</v>
      </c>
      <c r="EX30" s="29" t="s">
        <v>599</v>
      </c>
      <c r="EY30" s="111">
        <v>485.4</v>
      </c>
      <c r="EZ30" s="22"/>
      <c r="FA30" s="29"/>
      <c r="FB30" s="29"/>
      <c r="FC30" s="22" t="s">
        <v>15</v>
      </c>
      <c r="FD30" s="29" t="s">
        <v>587</v>
      </c>
      <c r="FE30" s="112">
        <v>9095.2</v>
      </c>
      <c r="FF30" s="22"/>
      <c r="FG30" s="29"/>
      <c r="FH30" s="29"/>
      <c r="FI30" s="22"/>
      <c r="FJ30" s="29"/>
      <c r="FK30" s="29"/>
      <c r="FL30" s="22"/>
      <c r="FM30" s="29"/>
      <c r="FN30" s="29"/>
      <c r="FO30" s="22"/>
      <c r="FP30" s="29"/>
      <c r="FQ30" s="30"/>
      <c r="FR30" s="100"/>
      <c r="FS30" s="100"/>
      <c r="FT30" s="100"/>
      <c r="FU30" s="100"/>
      <c r="FV30" s="100"/>
      <c r="FW30" s="100"/>
      <c r="FX30" s="100"/>
      <c r="FY30" s="100"/>
      <c r="FZ30" s="100"/>
    </row>
    <row r="31" spans="1:182" s="5" customFormat="1" ht="33.75">
      <c r="A31" s="21"/>
      <c r="B31" s="33" t="s">
        <v>19</v>
      </c>
      <c r="C31" s="29">
        <v>4229.4</v>
      </c>
      <c r="D31" s="33" t="s">
        <v>20</v>
      </c>
      <c r="E31" s="29">
        <v>4277.28</v>
      </c>
      <c r="F31" s="33" t="s">
        <v>21</v>
      </c>
      <c r="G31" s="29">
        <v>4468.8</v>
      </c>
      <c r="H31" s="33" t="s">
        <v>22</v>
      </c>
      <c r="I31" s="29">
        <v>4404.96</v>
      </c>
      <c r="J31" s="33" t="s">
        <v>23</v>
      </c>
      <c r="K31" s="29">
        <v>4341.12</v>
      </c>
      <c r="L31" s="29" t="s">
        <v>26</v>
      </c>
      <c r="M31" s="29">
        <v>4373.04</v>
      </c>
      <c r="N31" s="29" t="s">
        <v>28</v>
      </c>
      <c r="O31" s="29">
        <v>4420.92</v>
      </c>
      <c r="P31" s="29" t="s">
        <v>28</v>
      </c>
      <c r="Q31" s="29">
        <v>4420.92</v>
      </c>
      <c r="R31" s="29" t="s">
        <v>26</v>
      </c>
      <c r="S31" s="23">
        <f t="shared" si="0"/>
        <v>34936.439999999995</v>
      </c>
      <c r="T31" s="29"/>
      <c r="U31" s="29"/>
      <c r="V31" s="30"/>
      <c r="W31" s="29"/>
      <c r="X31" s="29"/>
      <c r="Y31" s="30"/>
      <c r="Z31" s="29"/>
      <c r="AA31" s="29"/>
      <c r="AB31" s="30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29"/>
      <c r="AN31" s="29"/>
      <c r="AO31" s="29"/>
      <c r="AP31" s="29"/>
      <c r="AQ31" s="29"/>
      <c r="AR31" s="29"/>
      <c r="AS31" s="29"/>
      <c r="AT31" s="29"/>
      <c r="AU31" s="29"/>
      <c r="AV31" s="19" t="s">
        <v>220</v>
      </c>
      <c r="AW31" s="19"/>
      <c r="AX31" s="19">
        <v>202.28</v>
      </c>
      <c r="AY31" s="29"/>
      <c r="AZ31" s="29"/>
      <c r="BA31" s="29"/>
      <c r="BB31" s="29"/>
      <c r="BC31" s="29"/>
      <c r="BD31" s="29"/>
      <c r="BE31" s="29"/>
      <c r="BF31" s="29"/>
      <c r="BG31" s="29"/>
      <c r="BH31" s="29" t="s">
        <v>254</v>
      </c>
      <c r="BI31" s="29" t="s">
        <v>253</v>
      </c>
      <c r="BJ31" s="29">
        <v>387.88</v>
      </c>
      <c r="BK31" s="29"/>
      <c r="BL31" s="29"/>
      <c r="BM31" s="29"/>
      <c r="BN31" s="29"/>
      <c r="BO31" s="29"/>
      <c r="BP31" s="29"/>
      <c r="BQ31" s="20"/>
      <c r="BR31" s="20"/>
      <c r="BS31" s="29"/>
      <c r="BT31" s="29"/>
      <c r="BU31" s="29"/>
      <c r="BV31" s="21" t="s">
        <v>297</v>
      </c>
      <c r="BW31" s="29"/>
      <c r="BX31" s="28">
        <v>71.04</v>
      </c>
      <c r="BY31" s="21" t="s">
        <v>297</v>
      </c>
      <c r="BZ31" s="29"/>
      <c r="CA31" s="28">
        <v>71.04</v>
      </c>
      <c r="CB31" s="21" t="s">
        <v>297</v>
      </c>
      <c r="CC31" s="29"/>
      <c r="CD31" s="28">
        <v>71.04</v>
      </c>
      <c r="CE31" s="21" t="s">
        <v>297</v>
      </c>
      <c r="CF31" s="29"/>
      <c r="CG31" s="28">
        <v>71.04</v>
      </c>
      <c r="CH31" s="21" t="s">
        <v>297</v>
      </c>
      <c r="CI31" s="29"/>
      <c r="CJ31" s="28">
        <v>71.04</v>
      </c>
      <c r="CK31" s="21" t="s">
        <v>297</v>
      </c>
      <c r="CL31" s="29"/>
      <c r="CM31" s="28">
        <v>71.04</v>
      </c>
      <c r="CN31" s="21" t="s">
        <v>297</v>
      </c>
      <c r="CO31" s="29"/>
      <c r="CP31" s="28">
        <v>71.04</v>
      </c>
      <c r="CQ31" s="21" t="s">
        <v>297</v>
      </c>
      <c r="CR31" s="29"/>
      <c r="CS31" s="28">
        <v>71.04</v>
      </c>
      <c r="CT31" s="21" t="s">
        <v>297</v>
      </c>
      <c r="CU31" s="29"/>
      <c r="CV31" s="28">
        <v>71.04</v>
      </c>
      <c r="CW31" s="21" t="s">
        <v>297</v>
      </c>
      <c r="CX31" s="29"/>
      <c r="CY31" s="28">
        <v>71.04</v>
      </c>
      <c r="CZ31" s="21" t="s">
        <v>297</v>
      </c>
      <c r="DA31" s="29"/>
      <c r="DB31" s="28">
        <v>71.04</v>
      </c>
      <c r="DC31" s="20"/>
      <c r="DD31" s="20"/>
      <c r="DE31" s="21" t="s">
        <v>297</v>
      </c>
      <c r="DF31" s="29"/>
      <c r="DG31" s="28"/>
      <c r="DH31" s="21" t="s">
        <v>297</v>
      </c>
      <c r="DI31" s="29"/>
      <c r="DJ31" s="28"/>
      <c r="DK31" s="21"/>
      <c r="DL31" s="29"/>
      <c r="DM31" s="28"/>
      <c r="DN31" s="21"/>
      <c r="DO31" s="29"/>
      <c r="DP31" s="28"/>
      <c r="DQ31" s="21"/>
      <c r="DR31" s="29"/>
      <c r="DS31" s="28"/>
      <c r="DT31" s="21"/>
      <c r="DU31" s="29"/>
      <c r="DV31" s="28"/>
      <c r="DW31" s="21"/>
      <c r="DX31" s="29"/>
      <c r="DY31" s="28"/>
      <c r="DZ31" s="21"/>
      <c r="EA31" s="29"/>
      <c r="EB31" s="28"/>
      <c r="EC31" s="21"/>
      <c r="ED31" s="29"/>
      <c r="EE31" s="28"/>
      <c r="EF31" s="21"/>
      <c r="EG31" s="29"/>
      <c r="EH31" s="28"/>
      <c r="EI31" s="21"/>
      <c r="EJ31" s="29"/>
      <c r="EK31" s="28"/>
      <c r="EL31" s="21"/>
      <c r="EM31" s="29"/>
      <c r="EN31" s="28"/>
      <c r="EO31" s="28"/>
      <c r="EP31" s="28"/>
      <c r="EQ31" s="21"/>
      <c r="ER31" s="29"/>
      <c r="ES31" s="28"/>
      <c r="ET31" s="21"/>
      <c r="EU31" s="29"/>
      <c r="EV31" s="28"/>
      <c r="EW31" s="22" t="s">
        <v>606</v>
      </c>
      <c r="EX31" s="29" t="s">
        <v>607</v>
      </c>
      <c r="EY31" s="147">
        <v>6717.95</v>
      </c>
      <c r="EZ31" s="21"/>
      <c r="FA31" s="29"/>
      <c r="FB31" s="28"/>
      <c r="FC31" s="29" t="s">
        <v>699</v>
      </c>
      <c r="FD31" s="29" t="s">
        <v>700</v>
      </c>
      <c r="FE31" s="112">
        <v>17000</v>
      </c>
      <c r="FF31" s="21"/>
      <c r="FG31" s="29"/>
      <c r="FH31" s="28"/>
      <c r="FI31" s="21"/>
      <c r="FJ31" s="29"/>
      <c r="FK31" s="28"/>
      <c r="FL31" s="21"/>
      <c r="FM31" s="29"/>
      <c r="FN31" s="28"/>
      <c r="FO31" s="21"/>
      <c r="FP31" s="29"/>
      <c r="FQ31" s="77"/>
      <c r="FR31" s="100"/>
      <c r="FS31" s="100"/>
      <c r="FT31" s="100"/>
      <c r="FU31" s="100"/>
      <c r="FV31" s="100"/>
      <c r="FW31" s="100"/>
      <c r="FX31" s="100"/>
      <c r="FY31" s="100"/>
      <c r="FZ31" s="100"/>
    </row>
    <row r="32" spans="1:182" s="5" customFormat="1" ht="12.75">
      <c r="A32" s="21"/>
      <c r="B32" s="33" t="s">
        <v>19</v>
      </c>
      <c r="C32" s="29">
        <v>17368.1</v>
      </c>
      <c r="D32" s="33" t="s">
        <v>20</v>
      </c>
      <c r="E32" s="29">
        <v>17564.72</v>
      </c>
      <c r="F32" s="33" t="s">
        <v>21</v>
      </c>
      <c r="G32" s="29">
        <v>18351.2</v>
      </c>
      <c r="H32" s="33" t="s">
        <v>22</v>
      </c>
      <c r="I32" s="29">
        <v>18089.04</v>
      </c>
      <c r="J32" s="33" t="s">
        <v>23</v>
      </c>
      <c r="K32" s="29">
        <v>17826.88</v>
      </c>
      <c r="L32" s="29" t="s">
        <v>26</v>
      </c>
      <c r="M32" s="29">
        <v>17957.96</v>
      </c>
      <c r="N32" s="29" t="s">
        <v>28</v>
      </c>
      <c r="O32" s="29">
        <v>18154.58</v>
      </c>
      <c r="P32" s="29" t="s">
        <v>28</v>
      </c>
      <c r="Q32" s="29">
        <v>18154.58</v>
      </c>
      <c r="R32" s="29" t="s">
        <v>26</v>
      </c>
      <c r="S32" s="23">
        <f t="shared" si="0"/>
        <v>143467.06</v>
      </c>
      <c r="T32" s="29"/>
      <c r="U32" s="29"/>
      <c r="V32" s="30"/>
      <c r="W32" s="29"/>
      <c r="X32" s="29"/>
      <c r="Y32" s="30"/>
      <c r="Z32" s="29"/>
      <c r="AA32" s="29"/>
      <c r="AB32" s="30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2" t="s">
        <v>303</v>
      </c>
      <c r="BI32" s="29"/>
      <c r="BJ32" s="29">
        <v>67.43</v>
      </c>
      <c r="BK32" s="29"/>
      <c r="BL32" s="29"/>
      <c r="BM32" s="29"/>
      <c r="BN32" s="29"/>
      <c r="BO32" s="29"/>
      <c r="BP32" s="29"/>
      <c r="BQ32" s="20"/>
      <c r="BR32" s="20"/>
      <c r="BS32" s="29"/>
      <c r="BT32" s="29"/>
      <c r="BU32" s="29"/>
      <c r="BV32" s="19" t="s">
        <v>299</v>
      </c>
      <c r="BW32" s="19"/>
      <c r="BX32" s="29">
        <v>88</v>
      </c>
      <c r="BY32" s="19" t="s">
        <v>299</v>
      </c>
      <c r="BZ32" s="19"/>
      <c r="CA32" s="29">
        <v>88</v>
      </c>
      <c r="CB32" s="19" t="s">
        <v>299</v>
      </c>
      <c r="CC32" s="19"/>
      <c r="CD32" s="29">
        <v>88</v>
      </c>
      <c r="CE32" s="19" t="s">
        <v>299</v>
      </c>
      <c r="CF32" s="19"/>
      <c r="CG32" s="29">
        <v>88</v>
      </c>
      <c r="CH32" s="19" t="s">
        <v>299</v>
      </c>
      <c r="CI32" s="19"/>
      <c r="CJ32" s="29">
        <v>88</v>
      </c>
      <c r="CK32" s="19"/>
      <c r="CL32" s="19"/>
      <c r="CM32" s="29"/>
      <c r="CN32" s="19"/>
      <c r="CO32" s="19"/>
      <c r="CP32" s="29"/>
      <c r="CQ32" s="19"/>
      <c r="CR32" s="19"/>
      <c r="CS32" s="29"/>
      <c r="CT32" s="19"/>
      <c r="CU32" s="19"/>
      <c r="CV32" s="29"/>
      <c r="CW32" s="19"/>
      <c r="CX32" s="19"/>
      <c r="CY32" s="29"/>
      <c r="CZ32" s="19"/>
      <c r="DA32" s="19"/>
      <c r="DB32" s="29"/>
      <c r="DC32" s="20"/>
      <c r="DD32" s="20"/>
      <c r="DE32" s="19"/>
      <c r="DF32" s="19"/>
      <c r="DG32" s="29"/>
      <c r="DH32" s="19"/>
      <c r="DI32" s="19"/>
      <c r="DJ32" s="29"/>
      <c r="DK32" s="19"/>
      <c r="DL32" s="19"/>
      <c r="DM32" s="29"/>
      <c r="DN32" s="19"/>
      <c r="DO32" s="19"/>
      <c r="DP32" s="29"/>
      <c r="DQ32" s="19"/>
      <c r="DR32" s="19"/>
      <c r="DS32" s="29"/>
      <c r="DT32" s="19"/>
      <c r="DU32" s="19"/>
      <c r="DV32" s="29"/>
      <c r="DW32" s="19"/>
      <c r="DX32" s="19"/>
      <c r="DY32" s="29"/>
      <c r="DZ32" s="19"/>
      <c r="EA32" s="19"/>
      <c r="EB32" s="29"/>
      <c r="EC32" s="19"/>
      <c r="ED32" s="19"/>
      <c r="EE32" s="29"/>
      <c r="EF32" s="19"/>
      <c r="EG32" s="19"/>
      <c r="EH32" s="29"/>
      <c r="EI32" s="19"/>
      <c r="EJ32" s="19"/>
      <c r="EK32" s="29"/>
      <c r="EL32" s="19"/>
      <c r="EM32" s="19"/>
      <c r="EN32" s="29"/>
      <c r="EO32" s="29"/>
      <c r="EP32" s="29"/>
      <c r="EQ32" s="65"/>
      <c r="ER32" s="65"/>
      <c r="ES32" s="29"/>
      <c r="ET32" s="65"/>
      <c r="EU32" s="65"/>
      <c r="EV32" s="29"/>
      <c r="EW32" s="65"/>
      <c r="EX32" s="65"/>
      <c r="EY32" s="29"/>
      <c r="EZ32" s="65"/>
      <c r="FA32" s="65"/>
      <c r="FB32" s="29"/>
      <c r="FC32" s="69"/>
      <c r="FD32" s="69"/>
      <c r="FE32" s="29"/>
      <c r="FF32" s="72"/>
      <c r="FG32" s="72"/>
      <c r="FH32" s="29"/>
      <c r="FI32" s="73"/>
      <c r="FJ32" s="73"/>
      <c r="FK32" s="29"/>
      <c r="FL32" s="74"/>
      <c r="FM32" s="74"/>
      <c r="FN32" s="29"/>
      <c r="FO32" s="75"/>
      <c r="FP32" s="75"/>
      <c r="FQ32" s="30"/>
      <c r="FR32" s="100"/>
      <c r="FS32" s="100"/>
      <c r="FT32" s="100"/>
      <c r="FU32" s="100"/>
      <c r="FV32" s="100"/>
      <c r="FW32" s="100"/>
      <c r="FX32" s="100"/>
      <c r="FY32" s="100"/>
      <c r="FZ32" s="100"/>
    </row>
    <row r="33" spans="1:182" ht="20.25" customHeight="1">
      <c r="A33" s="25"/>
      <c r="B33" s="22"/>
      <c r="C33" s="29"/>
      <c r="D33" s="25"/>
      <c r="E33" s="25"/>
      <c r="F33" s="25"/>
      <c r="G33" s="36"/>
      <c r="H33" s="25"/>
      <c r="I33" s="36"/>
      <c r="J33" s="25"/>
      <c r="K33" s="36"/>
      <c r="L33" s="36" t="s">
        <v>25</v>
      </c>
      <c r="M33" s="36"/>
      <c r="N33" s="36"/>
      <c r="O33" s="36"/>
      <c r="P33" s="36" t="s">
        <v>31</v>
      </c>
      <c r="Q33" s="36">
        <v>319.99</v>
      </c>
      <c r="R33" s="35"/>
      <c r="S33" s="23">
        <f t="shared" si="0"/>
        <v>319.99</v>
      </c>
      <c r="T33" s="36"/>
      <c r="U33" s="36"/>
      <c r="V33" s="37"/>
      <c r="W33" s="36"/>
      <c r="X33" s="36"/>
      <c r="Y33" s="37"/>
      <c r="Z33" s="36"/>
      <c r="AA33" s="36"/>
      <c r="AB33" s="37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20"/>
      <c r="BR33" s="20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20"/>
      <c r="DD33" s="20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7"/>
      <c r="FR33" s="78"/>
      <c r="FS33" s="78"/>
      <c r="FT33" s="78"/>
      <c r="FU33" s="78"/>
      <c r="FV33" s="78"/>
      <c r="FW33" s="78"/>
      <c r="FX33" s="78"/>
      <c r="FY33" s="78"/>
      <c r="FZ33" s="78"/>
    </row>
    <row r="34" spans="1:183" ht="53.25" customHeight="1">
      <c r="A34" s="25"/>
      <c r="B34" s="22"/>
      <c r="C34" s="29"/>
      <c r="D34" s="25"/>
      <c r="E34" s="25"/>
      <c r="F34" s="25"/>
      <c r="G34" s="36"/>
      <c r="H34" s="25"/>
      <c r="I34" s="36"/>
      <c r="J34" s="25"/>
      <c r="K34" s="36"/>
      <c r="L34" s="36"/>
      <c r="M34" s="36"/>
      <c r="N34" s="36"/>
      <c r="O34" s="36"/>
      <c r="P34" s="36" t="s">
        <v>30</v>
      </c>
      <c r="Q34" s="36">
        <v>112.51</v>
      </c>
      <c r="R34" s="35"/>
      <c r="S34" s="23">
        <f t="shared" si="0"/>
        <v>112.51</v>
      </c>
      <c r="T34" s="36"/>
      <c r="U34" s="36"/>
      <c r="V34" s="37"/>
      <c r="W34" s="36"/>
      <c r="X34" s="36"/>
      <c r="Y34" s="37"/>
      <c r="Z34" s="36"/>
      <c r="AA34" s="36"/>
      <c r="AB34" s="37"/>
      <c r="AC34" s="19"/>
      <c r="AD34" s="19"/>
      <c r="AE34" s="19"/>
      <c r="AF34" s="38" t="s">
        <v>300</v>
      </c>
      <c r="AG34" s="19"/>
      <c r="AH34" s="19"/>
      <c r="AI34" s="19"/>
      <c r="AJ34" s="19"/>
      <c r="AK34" s="19"/>
      <c r="AL34" s="19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9" t="s">
        <v>301</v>
      </c>
      <c r="BR34" s="39" t="s">
        <v>302</v>
      </c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9" t="s">
        <v>399</v>
      </c>
      <c r="DD34" s="39" t="s">
        <v>400</v>
      </c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114" t="s">
        <v>538</v>
      </c>
      <c r="EP34" s="114" t="s">
        <v>539</v>
      </c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7"/>
      <c r="FR34" s="78"/>
      <c r="FS34" s="78"/>
      <c r="FT34" s="78"/>
      <c r="FU34" s="78"/>
      <c r="FV34" s="78"/>
      <c r="FW34" s="78"/>
      <c r="FX34" s="78"/>
      <c r="FY34" s="78"/>
      <c r="FZ34" s="78"/>
      <c r="GA34" s="119" t="s">
        <v>649</v>
      </c>
    </row>
    <row r="35" spans="1:183" ht="19.5" customHeight="1">
      <c r="A35" s="21" t="s">
        <v>8</v>
      </c>
      <c r="B35" s="21"/>
      <c r="C35" s="23">
        <f>SUM(C5:C7)+C13+SUM(C26:C32)+SUM(C33:C34)</f>
        <v>63947.95</v>
      </c>
      <c r="D35" s="23"/>
      <c r="E35" s="23">
        <f>SUM(E5:E7)+E13+SUM(E26:E32)+SUM(E33:E34)</f>
        <v>64260.78999999999</v>
      </c>
      <c r="F35" s="40"/>
      <c r="G35" s="23">
        <f>SUM(G5:G7)+G13+SUM(G26:G32)+SUM(G33:G34)</f>
        <v>65512.149999999994</v>
      </c>
      <c r="H35" s="40"/>
      <c r="I35" s="23">
        <f>SUM(I5:I7)+I13+SUM(I26:I32)+SUM(I33:I34)</f>
        <v>65095.03</v>
      </c>
      <c r="J35" s="40"/>
      <c r="K35" s="23">
        <f>SUM(K5:K7)+K13+SUM(K26:K32)+SUM(K33:K34)</f>
        <v>64677.91</v>
      </c>
      <c r="L35" s="23"/>
      <c r="M35" s="23">
        <f>SUM(M5:M7)+M13+SUM(M26:M32)+SUM(M33:M34)</f>
        <v>64886.47</v>
      </c>
      <c r="N35" s="23"/>
      <c r="O35" s="23">
        <f>SUM(O5:O7)+O13+SUM(O26:O32)+SUM(O33:O34)</f>
        <v>65199.31</v>
      </c>
      <c r="P35" s="23"/>
      <c r="Q35" s="23">
        <f>SUM(Q5:Q7)+Q13+SUM(Q26:Q32)+SUM(Q33:Q34)</f>
        <v>65631.81</v>
      </c>
      <c r="R35" s="40"/>
      <c r="S35" s="23">
        <f t="shared" si="0"/>
        <v>519211.4199999999</v>
      </c>
      <c r="T35" s="23"/>
      <c r="U35" s="23"/>
      <c r="V35" s="41">
        <f aca="true" t="shared" si="1" ref="V35:AE35">SUM(V5:V34)</f>
        <v>36647.270000000004</v>
      </c>
      <c r="W35" s="41">
        <f t="shared" si="1"/>
        <v>0</v>
      </c>
      <c r="X35" s="41">
        <f t="shared" si="1"/>
        <v>0</v>
      </c>
      <c r="Y35" s="41">
        <f t="shared" si="1"/>
        <v>53178.79000000001</v>
      </c>
      <c r="Z35" s="41">
        <f t="shared" si="1"/>
        <v>0</v>
      </c>
      <c r="AA35" s="41">
        <f t="shared" si="1"/>
        <v>0</v>
      </c>
      <c r="AB35" s="41">
        <f t="shared" si="1"/>
        <v>33269.10999999999</v>
      </c>
      <c r="AC35" s="41">
        <f t="shared" si="1"/>
        <v>0</v>
      </c>
      <c r="AD35" s="41">
        <f t="shared" si="1"/>
        <v>0</v>
      </c>
      <c r="AE35" s="41">
        <f t="shared" si="1"/>
        <v>34706.55</v>
      </c>
      <c r="AF35" s="36">
        <f>S35+V35+Y35+AB35+AE35</f>
        <v>677013.14</v>
      </c>
      <c r="AG35" s="41">
        <f aca="true" t="shared" si="2" ref="AG35:AL35">SUM(AG5:AG34)</f>
        <v>0</v>
      </c>
      <c r="AH35" s="41">
        <f t="shared" si="2"/>
        <v>0</v>
      </c>
      <c r="AI35" s="41">
        <f t="shared" si="2"/>
        <v>35764.61</v>
      </c>
      <c r="AJ35" s="41">
        <f t="shared" si="2"/>
        <v>0</v>
      </c>
      <c r="AK35" s="41">
        <f t="shared" si="2"/>
        <v>0</v>
      </c>
      <c r="AL35" s="41">
        <f t="shared" si="2"/>
        <v>55496.630000000005</v>
      </c>
      <c r="AM35" s="23"/>
      <c r="AN35" s="23"/>
      <c r="AO35" s="23">
        <f aca="true" t="shared" si="3" ref="AO35:AU35">SUM(AO5:AO34)</f>
        <v>49015.020000000004</v>
      </c>
      <c r="AP35" s="23">
        <f t="shared" si="3"/>
        <v>0</v>
      </c>
      <c r="AQ35" s="23">
        <f t="shared" si="3"/>
        <v>0</v>
      </c>
      <c r="AR35" s="23">
        <f t="shared" si="3"/>
        <v>37439.990000000005</v>
      </c>
      <c r="AS35" s="23">
        <f t="shared" si="3"/>
        <v>0</v>
      </c>
      <c r="AT35" s="23">
        <f t="shared" si="3"/>
        <v>0</v>
      </c>
      <c r="AU35" s="23">
        <f t="shared" si="3"/>
        <v>39494.04</v>
      </c>
      <c r="AV35" s="23"/>
      <c r="AW35" s="23"/>
      <c r="AX35" s="23">
        <f aca="true" t="shared" si="4" ref="AX35:BP35">SUM(AX5:AX34)</f>
        <v>58845.28000000001</v>
      </c>
      <c r="AY35" s="23">
        <f t="shared" si="4"/>
        <v>0</v>
      </c>
      <c r="AZ35" s="23">
        <f t="shared" si="4"/>
        <v>0</v>
      </c>
      <c r="BA35" s="23">
        <f t="shared" si="4"/>
        <v>37728.94</v>
      </c>
      <c r="BB35" s="23">
        <f t="shared" si="4"/>
        <v>0</v>
      </c>
      <c r="BC35" s="23">
        <f t="shared" si="4"/>
        <v>0</v>
      </c>
      <c r="BD35" s="23">
        <f t="shared" si="4"/>
        <v>31021.739999999998</v>
      </c>
      <c r="BE35" s="23">
        <f t="shared" si="4"/>
        <v>0</v>
      </c>
      <c r="BF35" s="23">
        <f t="shared" si="4"/>
        <v>0</v>
      </c>
      <c r="BG35" s="23">
        <f t="shared" si="4"/>
        <v>29077.730000000003</v>
      </c>
      <c r="BH35" s="23">
        <f t="shared" si="4"/>
        <v>0</v>
      </c>
      <c r="BI35" s="23">
        <f t="shared" si="4"/>
        <v>0</v>
      </c>
      <c r="BJ35" s="23">
        <f t="shared" si="4"/>
        <v>174722.88000000003</v>
      </c>
      <c r="BK35" s="23">
        <f t="shared" si="4"/>
        <v>0</v>
      </c>
      <c r="BL35" s="23">
        <f t="shared" si="4"/>
        <v>0</v>
      </c>
      <c r="BM35" s="23">
        <f t="shared" si="4"/>
        <v>102328.71999999999</v>
      </c>
      <c r="BN35" s="23">
        <f t="shared" si="4"/>
        <v>0</v>
      </c>
      <c r="BO35" s="23">
        <f t="shared" si="4"/>
        <v>0</v>
      </c>
      <c r="BP35" s="23">
        <f t="shared" si="4"/>
        <v>45235.69000000001</v>
      </c>
      <c r="BQ35" s="36">
        <f>BP35+BM35+BJ35+BG35+BD35+BA35+AX35+AU35+AR35+AO35+AL35+AI35</f>
        <v>696171.27</v>
      </c>
      <c r="BR35" s="36">
        <f>BQ35+AF35</f>
        <v>1373184.4100000001</v>
      </c>
      <c r="BS35" s="23"/>
      <c r="BT35" s="23"/>
      <c r="BU35" s="23">
        <f>SUM(BU5:BU34)</f>
        <v>49395.100000000006</v>
      </c>
      <c r="BV35" s="23"/>
      <c r="BW35" s="23"/>
      <c r="BX35" s="23">
        <f>SUM(BX5:BX34)</f>
        <v>153242.74</v>
      </c>
      <c r="BY35" s="23"/>
      <c r="BZ35" s="23"/>
      <c r="CA35" s="23">
        <f>SUM(CA5:CA34)</f>
        <v>22392.790000000005</v>
      </c>
      <c r="CB35" s="23"/>
      <c r="CC35" s="23"/>
      <c r="CD35" s="23">
        <f>SUM(CD5:CD34)</f>
        <v>22782.670000000006</v>
      </c>
      <c r="CE35" s="23"/>
      <c r="CF35" s="23"/>
      <c r="CG35" s="23">
        <f>SUM(CG5:CG34)</f>
        <v>24808.710000000003</v>
      </c>
      <c r="CH35" s="23"/>
      <c r="CI35" s="23"/>
      <c r="CJ35" s="23">
        <f>SUM(CJ5:CJ34)</f>
        <v>25006.7</v>
      </c>
      <c r="CK35" s="23"/>
      <c r="CL35" s="23"/>
      <c r="CM35" s="23">
        <f>SUM(CM5:CM34)</f>
        <v>27639.600000000002</v>
      </c>
      <c r="CN35" s="23"/>
      <c r="CO35" s="23"/>
      <c r="CP35" s="23">
        <f>SUM(CP5:CP34)</f>
        <v>40496.240000000005</v>
      </c>
      <c r="CQ35" s="23"/>
      <c r="CR35" s="23"/>
      <c r="CS35" s="23">
        <f>SUM(CS5:CS34)</f>
        <v>32046.79</v>
      </c>
      <c r="CT35" s="23"/>
      <c r="CU35" s="23"/>
      <c r="CV35" s="23">
        <f>SUM(CV5:CV34)</f>
        <v>28086.920000000002</v>
      </c>
      <c r="CW35" s="23"/>
      <c r="CX35" s="23"/>
      <c r="CY35" s="23">
        <f>SUM(CY5:CY34)</f>
        <v>39727.670000000006</v>
      </c>
      <c r="CZ35" s="23"/>
      <c r="DA35" s="23"/>
      <c r="DB35" s="23">
        <f>SUM(DB5:DB34)</f>
        <v>25986.640000000003</v>
      </c>
      <c r="DC35" s="20">
        <f>DB35+CY35+CV35+CS35+CP35+CM35+CJ35+CG35+CD35+CA35+BX35+BU35</f>
        <v>491612.56999999995</v>
      </c>
      <c r="DD35" s="42">
        <f>DC35+BR35</f>
        <v>1864796.98</v>
      </c>
      <c r="DE35" s="23"/>
      <c r="DF35" s="23"/>
      <c r="DG35" s="23">
        <f>SUM(DG5:DG34)</f>
        <v>30660.06</v>
      </c>
      <c r="DH35" s="23"/>
      <c r="DI35" s="23"/>
      <c r="DJ35" s="23">
        <f>SUM(DJ5:DJ34)</f>
        <v>81417.19</v>
      </c>
      <c r="DK35" s="23"/>
      <c r="DL35" s="23"/>
      <c r="DM35" s="23">
        <f>SUM(DM5:DM34)</f>
        <v>49036.21</v>
      </c>
      <c r="DN35" s="23"/>
      <c r="DO35" s="23"/>
      <c r="DP35" s="23">
        <f>SUM(DP5:DP34)</f>
        <v>37250.69</v>
      </c>
      <c r="DQ35" s="23"/>
      <c r="DR35" s="23"/>
      <c r="DS35" s="23">
        <f>SUM(DS5:DS34)</f>
        <v>25467.96</v>
      </c>
      <c r="DT35" s="23"/>
      <c r="DU35" s="23"/>
      <c r="DV35" s="23">
        <f>SUM(DV5:DV34)</f>
        <v>28022.5</v>
      </c>
      <c r="DW35" s="23"/>
      <c r="DX35" s="23"/>
      <c r="DY35" s="23">
        <f>SUM(DY5:DY34)</f>
        <v>167409.82</v>
      </c>
      <c r="DZ35" s="23"/>
      <c r="EA35" s="23"/>
      <c r="EB35" s="23">
        <f>SUM(EB5:EB34)</f>
        <v>26062.600000000002</v>
      </c>
      <c r="EC35" s="23"/>
      <c r="ED35" s="23"/>
      <c r="EE35" s="23">
        <f>SUM(EE5:EE34)</f>
        <v>35812.47000000001</v>
      </c>
      <c r="EF35" s="23"/>
      <c r="EG35" s="23"/>
      <c r="EH35" s="23">
        <f>SUM(EH5:EH34)</f>
        <v>44419.81</v>
      </c>
      <c r="EI35" s="23"/>
      <c r="EJ35" s="23"/>
      <c r="EK35" s="23">
        <f>SUM(EK5:EK34)</f>
        <v>23867.39</v>
      </c>
      <c r="EL35" s="23"/>
      <c r="EM35" s="23"/>
      <c r="EN35" s="23">
        <f>SUM(EN5:EN34)</f>
        <v>50324.14</v>
      </c>
      <c r="EO35" s="23"/>
      <c r="EP35" s="23"/>
      <c r="EQ35" s="23"/>
      <c r="ER35" s="23"/>
      <c r="ES35" s="23">
        <f>SUM(ES5:ES34)</f>
        <v>43320.73500000001</v>
      </c>
      <c r="ET35" s="23"/>
      <c r="EU35" s="23"/>
      <c r="EV35" s="23">
        <f>SUM(EV5:EV34)</f>
        <v>43348.37500000001</v>
      </c>
      <c r="EW35" s="23"/>
      <c r="EX35" s="23"/>
      <c r="EY35" s="23">
        <f>SUM(EY5:EY34)</f>
        <v>92254.205</v>
      </c>
      <c r="EZ35" s="23"/>
      <c r="FA35" s="23"/>
      <c r="FB35" s="23">
        <f>SUM(FB5:FB34)</f>
        <v>107575.575</v>
      </c>
      <c r="FC35" s="23"/>
      <c r="FD35" s="23"/>
      <c r="FE35" s="23">
        <f>SUM(FE5:FE34)</f>
        <v>436415.63500000007</v>
      </c>
      <c r="FF35" s="23"/>
      <c r="FG35" s="23"/>
      <c r="FH35" s="23">
        <f>SUM(FH5:FH34)</f>
        <v>41890.215000000004</v>
      </c>
      <c r="FI35" s="23"/>
      <c r="FJ35" s="23"/>
      <c r="FK35" s="23">
        <f>SUM(FK5:FK34)</f>
        <v>41890.215000000004</v>
      </c>
      <c r="FL35" s="23"/>
      <c r="FM35" s="23"/>
      <c r="FN35" s="23">
        <f>SUM(FN5:FN34)</f>
        <v>43988.185000000005</v>
      </c>
      <c r="FO35" s="23"/>
      <c r="FP35" s="23"/>
      <c r="FQ35" s="41">
        <f>SUM(FQ5:FQ34)</f>
        <v>74671.66500000001</v>
      </c>
      <c r="FR35" s="78"/>
      <c r="FS35" s="78"/>
      <c r="FT35" s="23">
        <f>SUM(FT5:FT34)</f>
        <v>62404.60500000001</v>
      </c>
      <c r="FU35" s="78"/>
      <c r="FV35" s="78"/>
      <c r="FW35" s="23">
        <f>SUM(FW5:FW34)</f>
        <v>130890.91500000001</v>
      </c>
      <c r="FX35" s="78"/>
      <c r="FY35" s="78"/>
      <c r="FZ35" s="23">
        <f>SUM(FZ5:FZ34)</f>
        <v>78932.625</v>
      </c>
      <c r="GA35" s="78"/>
    </row>
    <row r="36" spans="1:183" s="6" customFormat="1" ht="28.5" customHeight="1">
      <c r="A36" s="43" t="s">
        <v>60</v>
      </c>
      <c r="B36" s="44" t="s">
        <v>45</v>
      </c>
      <c r="C36" s="45"/>
      <c r="D36" s="45"/>
      <c r="E36" s="45"/>
      <c r="F36" s="46"/>
      <c r="G36" s="45"/>
      <c r="H36" s="45"/>
      <c r="I36" s="45"/>
      <c r="J36" s="44"/>
      <c r="K36" s="45"/>
      <c r="L36" s="45"/>
      <c r="M36" s="45"/>
      <c r="N36" s="44"/>
      <c r="O36" s="45"/>
      <c r="P36" s="45"/>
      <c r="Q36" s="45"/>
      <c r="R36" s="44" t="s">
        <v>46</v>
      </c>
      <c r="S36" s="45"/>
      <c r="T36" s="45"/>
      <c r="U36" s="45"/>
      <c r="V36" s="47"/>
      <c r="W36" s="45"/>
      <c r="X36" s="45"/>
      <c r="Y36" s="47"/>
      <c r="Z36" s="45"/>
      <c r="AA36" s="45"/>
      <c r="AB36" s="47"/>
      <c r="AC36" s="44"/>
      <c r="AD36" s="44"/>
      <c r="AE36" s="44"/>
      <c r="AF36" s="36">
        <f aca="true" t="shared" si="5" ref="AF36:AF81">S36+V36+Y36+AB36+AE36</f>
        <v>0</v>
      </c>
      <c r="AG36" s="44"/>
      <c r="AH36" s="44"/>
      <c r="AI36" s="44"/>
      <c r="AJ36" s="44"/>
      <c r="AK36" s="44"/>
      <c r="AL36" s="44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36">
        <f aca="true" t="shared" si="6" ref="BQ36:BQ81">BP36+BM36+BJ36+BG36+BD36+BA36+AX36+AU36+AR36+AO36+AL36+AI36</f>
        <v>0</v>
      </c>
      <c r="BR36" s="36">
        <f aca="true" t="shared" si="7" ref="BR36:BR81">BQ36+AF36</f>
        <v>0</v>
      </c>
      <c r="BS36" s="45"/>
      <c r="BT36" s="45"/>
      <c r="BU36" s="23">
        <f>BU34</f>
        <v>0</v>
      </c>
      <c r="BV36" s="45"/>
      <c r="BW36" s="45"/>
      <c r="BX36" s="23">
        <f>BX34</f>
        <v>0</v>
      </c>
      <c r="BY36" s="45"/>
      <c r="BZ36" s="45"/>
      <c r="CA36" s="23">
        <f>CA34</f>
        <v>0</v>
      </c>
      <c r="CB36" s="45"/>
      <c r="CC36" s="45"/>
      <c r="CD36" s="23">
        <f>CD34</f>
        <v>0</v>
      </c>
      <c r="CE36" s="45"/>
      <c r="CF36" s="45"/>
      <c r="CG36" s="23">
        <f>CG34</f>
        <v>0</v>
      </c>
      <c r="CH36" s="45"/>
      <c r="CI36" s="45"/>
      <c r="CJ36" s="23">
        <f>CJ34</f>
        <v>0</v>
      </c>
      <c r="CK36" s="45"/>
      <c r="CL36" s="45"/>
      <c r="CM36" s="23">
        <f>CM34</f>
        <v>0</v>
      </c>
      <c r="CN36" s="45"/>
      <c r="CO36" s="45"/>
      <c r="CP36" s="23">
        <f>CP34</f>
        <v>0</v>
      </c>
      <c r="CQ36" s="45"/>
      <c r="CR36" s="45"/>
      <c r="CS36" s="23">
        <f>CS34</f>
        <v>0</v>
      </c>
      <c r="CT36" s="45"/>
      <c r="CU36" s="45"/>
      <c r="CV36" s="23">
        <f>CV34</f>
        <v>0</v>
      </c>
      <c r="CW36" s="45"/>
      <c r="CX36" s="45"/>
      <c r="CY36" s="23">
        <f>CY34</f>
        <v>0</v>
      </c>
      <c r="CZ36" s="45"/>
      <c r="DA36" s="45"/>
      <c r="DB36" s="23">
        <f>DB34</f>
        <v>0</v>
      </c>
      <c r="DC36" s="20">
        <f aca="true" t="shared" si="8" ref="DC36:DC81">DB36+CY36+CV36+CS36+CP36+CM36+CJ36+CG36+CD36+CA36+BX36+BU36</f>
        <v>0</v>
      </c>
      <c r="DD36" s="42">
        <f aca="true" t="shared" si="9" ref="DD36:DD81">DC36+BR36</f>
        <v>0</v>
      </c>
      <c r="DE36" s="45"/>
      <c r="DF36" s="45"/>
      <c r="DG36" s="23">
        <f>DG34</f>
        <v>0</v>
      </c>
      <c r="DH36" s="45"/>
      <c r="DI36" s="45"/>
      <c r="DJ36" s="23">
        <f>DJ34</f>
        <v>0</v>
      </c>
      <c r="DK36" s="45"/>
      <c r="DL36" s="45"/>
      <c r="DM36" s="23">
        <f>DM34</f>
        <v>0</v>
      </c>
      <c r="DN36" s="45"/>
      <c r="DO36" s="45"/>
      <c r="DP36" s="23">
        <f>DP34</f>
        <v>0</v>
      </c>
      <c r="DQ36" s="45"/>
      <c r="DR36" s="45"/>
      <c r="DS36" s="23">
        <f>DS34</f>
        <v>0</v>
      </c>
      <c r="DT36" s="45"/>
      <c r="DU36" s="45"/>
      <c r="DV36" s="23">
        <f>DV34</f>
        <v>0</v>
      </c>
      <c r="DW36" s="45"/>
      <c r="DX36" s="45"/>
      <c r="DY36" s="23">
        <f>DY34</f>
        <v>0</v>
      </c>
      <c r="DZ36" s="45"/>
      <c r="EA36" s="45"/>
      <c r="EB36" s="23">
        <f>EB34</f>
        <v>0</v>
      </c>
      <c r="EC36" s="45"/>
      <c r="ED36" s="45"/>
      <c r="EE36" s="23">
        <f>EE34</f>
        <v>0</v>
      </c>
      <c r="EF36" s="45"/>
      <c r="EG36" s="45"/>
      <c r="EH36" s="23">
        <f>EH34</f>
        <v>0</v>
      </c>
      <c r="EI36" s="45"/>
      <c r="EJ36" s="45"/>
      <c r="EK36" s="23">
        <f>EK34</f>
        <v>0</v>
      </c>
      <c r="EL36" s="45"/>
      <c r="EM36" s="45"/>
      <c r="EN36" s="23">
        <f>EN34</f>
        <v>0</v>
      </c>
      <c r="EO36" s="39"/>
      <c r="EP36" s="39"/>
      <c r="EQ36" s="45"/>
      <c r="ER36" s="45"/>
      <c r="ES36" s="23"/>
      <c r="ET36" s="45"/>
      <c r="EU36" s="45"/>
      <c r="EV36" s="23"/>
      <c r="EW36" s="45"/>
      <c r="EX36" s="45"/>
      <c r="EY36" s="23"/>
      <c r="EZ36" s="45"/>
      <c r="FA36" s="45"/>
      <c r="FB36" s="23"/>
      <c r="FC36" s="45"/>
      <c r="FD36" s="45"/>
      <c r="FE36" s="23"/>
      <c r="FF36" s="45"/>
      <c r="FG36" s="45"/>
      <c r="FH36" s="23"/>
      <c r="FI36" s="45"/>
      <c r="FJ36" s="45"/>
      <c r="FK36" s="23"/>
      <c r="FL36" s="45"/>
      <c r="FM36" s="45"/>
      <c r="FN36" s="23"/>
      <c r="FO36" s="45"/>
      <c r="FP36" s="45"/>
      <c r="FQ36" s="41"/>
      <c r="FR36" s="79"/>
      <c r="FS36" s="79"/>
      <c r="FT36" s="23"/>
      <c r="FU36" s="79"/>
      <c r="FV36" s="79"/>
      <c r="FW36" s="23"/>
      <c r="FX36" s="79"/>
      <c r="FY36" s="79"/>
      <c r="FZ36" s="23"/>
      <c r="GA36" s="79"/>
    </row>
    <row r="37" spans="1:183" s="7" customFormat="1" ht="21">
      <c r="A37" s="48" t="s">
        <v>47</v>
      </c>
      <c r="B37" s="21"/>
      <c r="C37" s="23">
        <f>C35-C30-C31-C32</f>
        <v>36313.75</v>
      </c>
      <c r="D37" s="23"/>
      <c r="E37" s="23">
        <f>E35-E30-E31-E32</f>
        <v>36313.74999999999</v>
      </c>
      <c r="F37" s="23"/>
      <c r="G37" s="23">
        <f>G35-G30-G31-G32</f>
        <v>36313.749999999985</v>
      </c>
      <c r="H37" s="23"/>
      <c r="I37" s="23">
        <f>I35-I30-I31-I32</f>
        <v>36313.75</v>
      </c>
      <c r="J37" s="23"/>
      <c r="K37" s="23">
        <f>K35-K30-K31-K32</f>
        <v>36313.75</v>
      </c>
      <c r="L37" s="23"/>
      <c r="M37" s="23">
        <f>M35-M30-M31-M32</f>
        <v>36313.75</v>
      </c>
      <c r="N37" s="23"/>
      <c r="O37" s="23">
        <f>O35-O30-O31-O32</f>
        <v>36313.75</v>
      </c>
      <c r="P37" s="23"/>
      <c r="Q37" s="23">
        <f>Q35-Q30-Q31-Q32</f>
        <v>36746.25</v>
      </c>
      <c r="R37" s="23"/>
      <c r="S37" s="23">
        <f>C37+E37+G37+I37+K37+M37+O37+Q37</f>
        <v>290942.5</v>
      </c>
      <c r="T37" s="23"/>
      <c r="U37" s="23"/>
      <c r="V37" s="41">
        <f>V35</f>
        <v>36647.270000000004</v>
      </c>
      <c r="W37" s="41">
        <f aca="true" t="shared" si="10" ref="W37:AL37">W35</f>
        <v>0</v>
      </c>
      <c r="X37" s="41">
        <f t="shared" si="10"/>
        <v>0</v>
      </c>
      <c r="Y37" s="41">
        <f t="shared" si="10"/>
        <v>53178.79000000001</v>
      </c>
      <c r="Z37" s="41">
        <f t="shared" si="10"/>
        <v>0</v>
      </c>
      <c r="AA37" s="41">
        <f t="shared" si="10"/>
        <v>0</v>
      </c>
      <c r="AB37" s="41">
        <f t="shared" si="10"/>
        <v>33269.10999999999</v>
      </c>
      <c r="AC37" s="41">
        <f t="shared" si="10"/>
        <v>0</v>
      </c>
      <c r="AD37" s="41">
        <f t="shared" si="10"/>
        <v>0</v>
      </c>
      <c r="AE37" s="41">
        <f t="shared" si="10"/>
        <v>34706.55</v>
      </c>
      <c r="AF37" s="36">
        <f t="shared" si="5"/>
        <v>448744.22000000003</v>
      </c>
      <c r="AG37" s="41">
        <f t="shared" si="10"/>
        <v>0</v>
      </c>
      <c r="AH37" s="41">
        <f t="shared" si="10"/>
        <v>0</v>
      </c>
      <c r="AI37" s="41">
        <f t="shared" si="10"/>
        <v>35764.61</v>
      </c>
      <c r="AJ37" s="41">
        <f t="shared" si="10"/>
        <v>0</v>
      </c>
      <c r="AK37" s="41">
        <f t="shared" si="10"/>
        <v>0</v>
      </c>
      <c r="AL37" s="41">
        <f t="shared" si="10"/>
        <v>55496.630000000005</v>
      </c>
      <c r="AM37" s="23"/>
      <c r="AN37" s="23"/>
      <c r="AO37" s="23">
        <f>AO35</f>
        <v>49015.020000000004</v>
      </c>
      <c r="AP37" s="23">
        <f aca="true" t="shared" si="11" ref="AP37:AU37">AP35</f>
        <v>0</v>
      </c>
      <c r="AQ37" s="23">
        <f t="shared" si="11"/>
        <v>0</v>
      </c>
      <c r="AR37" s="23">
        <f t="shared" si="11"/>
        <v>37439.990000000005</v>
      </c>
      <c r="AS37" s="23">
        <f t="shared" si="11"/>
        <v>0</v>
      </c>
      <c r="AT37" s="23">
        <f t="shared" si="11"/>
        <v>0</v>
      </c>
      <c r="AU37" s="23">
        <f t="shared" si="11"/>
        <v>39494.04</v>
      </c>
      <c r="AV37" s="23"/>
      <c r="AW37" s="23"/>
      <c r="AX37" s="23">
        <f>AX35</f>
        <v>58845.28000000001</v>
      </c>
      <c r="AY37" s="23">
        <f aca="true" t="shared" si="12" ref="AY37:BD37">AY35</f>
        <v>0</v>
      </c>
      <c r="AZ37" s="23">
        <f t="shared" si="12"/>
        <v>0</v>
      </c>
      <c r="BA37" s="23">
        <f t="shared" si="12"/>
        <v>37728.94</v>
      </c>
      <c r="BB37" s="23">
        <f t="shared" si="12"/>
        <v>0</v>
      </c>
      <c r="BC37" s="23">
        <f t="shared" si="12"/>
        <v>0</v>
      </c>
      <c r="BD37" s="23">
        <f t="shared" si="12"/>
        <v>31021.739999999998</v>
      </c>
      <c r="BE37" s="23">
        <f aca="true" t="shared" si="13" ref="BE37:BM37">BE35</f>
        <v>0</v>
      </c>
      <c r="BF37" s="23">
        <f t="shared" si="13"/>
        <v>0</v>
      </c>
      <c r="BG37" s="23">
        <f t="shared" si="13"/>
        <v>29077.730000000003</v>
      </c>
      <c r="BH37" s="23">
        <f t="shared" si="13"/>
        <v>0</v>
      </c>
      <c r="BI37" s="23">
        <f t="shared" si="13"/>
        <v>0</v>
      </c>
      <c r="BJ37" s="23">
        <f t="shared" si="13"/>
        <v>174722.88000000003</v>
      </c>
      <c r="BK37" s="23">
        <f t="shared" si="13"/>
        <v>0</v>
      </c>
      <c r="BL37" s="23">
        <f t="shared" si="13"/>
        <v>0</v>
      </c>
      <c r="BM37" s="23">
        <f t="shared" si="13"/>
        <v>102328.71999999999</v>
      </c>
      <c r="BN37" s="23">
        <f>BN35</f>
        <v>0</v>
      </c>
      <c r="BO37" s="23">
        <f>BO35</f>
        <v>0</v>
      </c>
      <c r="BP37" s="23">
        <f>BP35</f>
        <v>45235.69000000001</v>
      </c>
      <c r="BQ37" s="36">
        <f t="shared" si="6"/>
        <v>696171.27</v>
      </c>
      <c r="BR37" s="36">
        <f t="shared" si="7"/>
        <v>1144915.49</v>
      </c>
      <c r="BS37" s="23"/>
      <c r="BT37" s="23"/>
      <c r="BU37" s="23">
        <f>BU35</f>
        <v>49395.100000000006</v>
      </c>
      <c r="BV37" s="23"/>
      <c r="BW37" s="23"/>
      <c r="BX37" s="23">
        <f>BX35</f>
        <v>153242.74</v>
      </c>
      <c r="BY37" s="23"/>
      <c r="BZ37" s="23"/>
      <c r="CA37" s="23">
        <f>CA35</f>
        <v>22392.790000000005</v>
      </c>
      <c r="CB37" s="23"/>
      <c r="CC37" s="23"/>
      <c r="CD37" s="23">
        <f>CD35</f>
        <v>22782.670000000006</v>
      </c>
      <c r="CE37" s="23"/>
      <c r="CF37" s="23"/>
      <c r="CG37" s="23">
        <f>CG35</f>
        <v>24808.710000000003</v>
      </c>
      <c r="CH37" s="23"/>
      <c r="CI37" s="23"/>
      <c r="CJ37" s="23">
        <f>CJ35</f>
        <v>25006.7</v>
      </c>
      <c r="CK37" s="23"/>
      <c r="CL37" s="23"/>
      <c r="CM37" s="23">
        <f>CM35</f>
        <v>27639.600000000002</v>
      </c>
      <c r="CN37" s="23"/>
      <c r="CO37" s="23"/>
      <c r="CP37" s="23">
        <f>CP35</f>
        <v>40496.240000000005</v>
      </c>
      <c r="CQ37" s="23"/>
      <c r="CR37" s="23"/>
      <c r="CS37" s="23">
        <f>CS35</f>
        <v>32046.79</v>
      </c>
      <c r="CT37" s="23"/>
      <c r="CU37" s="23"/>
      <c r="CV37" s="23">
        <f>CV35</f>
        <v>28086.920000000002</v>
      </c>
      <c r="CW37" s="23"/>
      <c r="CX37" s="23"/>
      <c r="CY37" s="23">
        <f>CY35</f>
        <v>39727.670000000006</v>
      </c>
      <c r="CZ37" s="23"/>
      <c r="DA37" s="23"/>
      <c r="DB37" s="23">
        <f>DB35</f>
        <v>25986.640000000003</v>
      </c>
      <c r="DC37" s="20">
        <f t="shared" si="8"/>
        <v>491612.56999999995</v>
      </c>
      <c r="DD37" s="42">
        <f t="shared" si="9"/>
        <v>1636528.06</v>
      </c>
      <c r="DE37" s="23"/>
      <c r="DF37" s="23"/>
      <c r="DG37" s="23">
        <f>DG35</f>
        <v>30660.06</v>
      </c>
      <c r="DH37" s="23"/>
      <c r="DI37" s="23"/>
      <c r="DJ37" s="23">
        <f>DJ35</f>
        <v>81417.19</v>
      </c>
      <c r="DK37" s="23"/>
      <c r="DL37" s="23"/>
      <c r="DM37" s="23">
        <f>DM35</f>
        <v>49036.21</v>
      </c>
      <c r="DN37" s="23"/>
      <c r="DO37" s="23"/>
      <c r="DP37" s="23">
        <f>DP35</f>
        <v>37250.69</v>
      </c>
      <c r="DQ37" s="23"/>
      <c r="DR37" s="23"/>
      <c r="DS37" s="23">
        <f>DS35</f>
        <v>25467.96</v>
      </c>
      <c r="DT37" s="23"/>
      <c r="DU37" s="23"/>
      <c r="DV37" s="23">
        <f>DV35</f>
        <v>28022.5</v>
      </c>
      <c r="DW37" s="23"/>
      <c r="DX37" s="23"/>
      <c r="DY37" s="23">
        <f>DY35</f>
        <v>167409.82</v>
      </c>
      <c r="DZ37" s="23"/>
      <c r="EA37" s="23"/>
      <c r="EB37" s="23">
        <f>EB35</f>
        <v>26062.600000000002</v>
      </c>
      <c r="EC37" s="23"/>
      <c r="ED37" s="23"/>
      <c r="EE37" s="23">
        <f>EE35</f>
        <v>35812.47000000001</v>
      </c>
      <c r="EF37" s="23"/>
      <c r="EG37" s="23"/>
      <c r="EH37" s="23">
        <f>EH35</f>
        <v>44419.81</v>
      </c>
      <c r="EI37" s="23"/>
      <c r="EJ37" s="23"/>
      <c r="EK37" s="23">
        <f>EK35</f>
        <v>23867.39</v>
      </c>
      <c r="EL37" s="23"/>
      <c r="EM37" s="23"/>
      <c r="EN37" s="23">
        <f>EN35</f>
        <v>50324.14</v>
      </c>
      <c r="EO37" s="49">
        <f>EN37+EK37+EH37+EE37+EB37+DY37+DV37+DS37+DP37+DM37+DJ37+DG37</f>
        <v>599750.8400000001</v>
      </c>
      <c r="EP37" s="49">
        <f>EO37+DD37</f>
        <v>2236278.9000000004</v>
      </c>
      <c r="EQ37" s="23"/>
      <c r="ER37" s="23"/>
      <c r="ES37" s="23">
        <f>ES35</f>
        <v>43320.73500000001</v>
      </c>
      <c r="ET37" s="23"/>
      <c r="EU37" s="23"/>
      <c r="EV37" s="23">
        <f>EV35</f>
        <v>43348.37500000001</v>
      </c>
      <c r="EW37" s="23"/>
      <c r="EX37" s="23"/>
      <c r="EY37" s="23">
        <f>EY35</f>
        <v>92254.205</v>
      </c>
      <c r="EZ37" s="23"/>
      <c r="FA37" s="23"/>
      <c r="FB37" s="23">
        <f>FB35</f>
        <v>107575.575</v>
      </c>
      <c r="FC37" s="23"/>
      <c r="FD37" s="23"/>
      <c r="FE37" s="23">
        <f>FE35</f>
        <v>436415.63500000007</v>
      </c>
      <c r="FF37" s="23"/>
      <c r="FG37" s="23"/>
      <c r="FH37" s="23">
        <f>FH35</f>
        <v>41890.215000000004</v>
      </c>
      <c r="FI37" s="23"/>
      <c r="FJ37" s="23"/>
      <c r="FK37" s="23">
        <f>FK35</f>
        <v>41890.215000000004</v>
      </c>
      <c r="FL37" s="23"/>
      <c r="FM37" s="23"/>
      <c r="FN37" s="23">
        <f>FN35</f>
        <v>43988.185000000005</v>
      </c>
      <c r="FO37" s="23"/>
      <c r="FP37" s="23"/>
      <c r="FQ37" s="41">
        <f>FQ35</f>
        <v>74671.66500000001</v>
      </c>
      <c r="FR37" s="53"/>
      <c r="FS37" s="53"/>
      <c r="FT37" s="23">
        <f>FT35</f>
        <v>62404.60500000001</v>
      </c>
      <c r="FU37" s="53"/>
      <c r="FV37" s="53"/>
      <c r="FW37" s="23">
        <f>FW35</f>
        <v>130890.91500000001</v>
      </c>
      <c r="FX37" s="53"/>
      <c r="FY37" s="53"/>
      <c r="FZ37" s="23">
        <f>FZ35</f>
        <v>78932.625</v>
      </c>
      <c r="GA37" s="31">
        <f>SUM(ES37:FZ37)</f>
        <v>1197582.9500000002</v>
      </c>
    </row>
    <row r="38" spans="1:183" s="7" customFormat="1" ht="12.75">
      <c r="A38" s="132" t="s">
        <v>666</v>
      </c>
      <c r="B38" s="21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36"/>
      <c r="AG38" s="41"/>
      <c r="AH38" s="41"/>
      <c r="AI38" s="41"/>
      <c r="AJ38" s="41"/>
      <c r="AK38" s="41"/>
      <c r="AL38" s="41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36"/>
      <c r="BR38" s="36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0"/>
      <c r="DD38" s="42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49"/>
      <c r="EP38" s="49"/>
      <c r="EQ38" s="23"/>
      <c r="ER38" s="23"/>
      <c r="ES38" s="23">
        <f>SUM(ES39:ES46)</f>
        <v>76988.06</v>
      </c>
      <c r="ET38" s="23"/>
      <c r="EU38" s="23"/>
      <c r="EV38" s="23">
        <f>SUM(EV39:EV46)</f>
        <v>76988.06</v>
      </c>
      <c r="EW38" s="23"/>
      <c r="EX38" s="23"/>
      <c r="EY38" s="23">
        <f>SUM(EY39:EY46)</f>
        <v>183681.94</v>
      </c>
      <c r="EZ38" s="23"/>
      <c r="FA38" s="23"/>
      <c r="FB38" s="23">
        <f>SUM(FB39:FB46)</f>
        <v>112553.73999999999</v>
      </c>
      <c r="FC38" s="23"/>
      <c r="FD38" s="23"/>
      <c r="FE38" s="23">
        <f>SUM(FE39:FE46)</f>
        <v>112553.73999999999</v>
      </c>
      <c r="FF38" s="23"/>
      <c r="FG38" s="23"/>
      <c r="FH38" s="23">
        <f>SUM(FH39:FH46)</f>
        <v>112553.73999999999</v>
      </c>
      <c r="FI38" s="23"/>
      <c r="FJ38" s="23"/>
      <c r="FK38" s="23">
        <f>SUM(FK39:FK46)</f>
        <v>112553.73</v>
      </c>
      <c r="FL38" s="23"/>
      <c r="FM38" s="23"/>
      <c r="FN38" s="23">
        <f>SUM(FN39:FN46)</f>
        <v>112553.73</v>
      </c>
      <c r="FO38" s="23"/>
      <c r="FP38" s="23"/>
      <c r="FQ38" s="23">
        <f>SUM(FQ39:FQ46)</f>
        <v>112553.73</v>
      </c>
      <c r="FR38" s="53"/>
      <c r="FS38" s="53"/>
      <c r="FT38" s="23">
        <f>SUM(FT39:FT46)</f>
        <v>112553.73</v>
      </c>
      <c r="FU38" s="53"/>
      <c r="FV38" s="53"/>
      <c r="FW38" s="23">
        <f>SUM(FW39:FW46)</f>
        <v>112553.73</v>
      </c>
      <c r="FX38" s="53"/>
      <c r="FY38" s="53"/>
      <c r="FZ38" s="23">
        <f>SUM(FZ39:FZ46)</f>
        <v>112553.73</v>
      </c>
      <c r="GA38" s="23">
        <f>SUM(ES38:FZ38)</f>
        <v>1350641.66</v>
      </c>
    </row>
    <row r="39" spans="1:183" s="94" customFormat="1" ht="12.75">
      <c r="A39" s="83" t="s">
        <v>667</v>
      </c>
      <c r="B39" s="84"/>
      <c r="C39" s="85">
        <v>45358.5</v>
      </c>
      <c r="D39" s="85"/>
      <c r="E39" s="85">
        <v>45217.37</v>
      </c>
      <c r="F39" s="85"/>
      <c r="G39" s="85">
        <v>45200.89</v>
      </c>
      <c r="H39" s="85"/>
      <c r="I39" s="85">
        <v>45171.15</v>
      </c>
      <c r="J39" s="86"/>
      <c r="K39" s="85">
        <v>45171.15</v>
      </c>
      <c r="L39" s="85"/>
      <c r="M39" s="85">
        <v>45344.38</v>
      </c>
      <c r="N39" s="86"/>
      <c r="O39" s="85">
        <v>44943.64</v>
      </c>
      <c r="P39" s="85"/>
      <c r="Q39" s="85">
        <v>45152.08</v>
      </c>
      <c r="R39" s="86"/>
      <c r="S39" s="87">
        <f>C39+E39+G39+I39+K39+M39+O39+Q39</f>
        <v>361559.16000000003</v>
      </c>
      <c r="T39" s="85"/>
      <c r="U39" s="85"/>
      <c r="V39" s="88">
        <v>51102.41</v>
      </c>
      <c r="W39" s="85"/>
      <c r="X39" s="85"/>
      <c r="Y39" s="88">
        <v>51102.41</v>
      </c>
      <c r="Z39" s="85"/>
      <c r="AA39" s="85"/>
      <c r="AB39" s="88">
        <v>51102.41</v>
      </c>
      <c r="AC39" s="84"/>
      <c r="AD39" s="84"/>
      <c r="AE39" s="84">
        <v>51102.41</v>
      </c>
      <c r="AF39" s="89">
        <f t="shared" si="5"/>
        <v>565968.8000000002</v>
      </c>
      <c r="AG39" s="84"/>
      <c r="AH39" s="84"/>
      <c r="AI39" s="84">
        <v>53605.21</v>
      </c>
      <c r="AJ39" s="84"/>
      <c r="AK39" s="84"/>
      <c r="AL39" s="84">
        <v>53605.21</v>
      </c>
      <c r="AM39" s="85"/>
      <c r="AN39" s="85"/>
      <c r="AO39" s="85">
        <v>53605.21</v>
      </c>
      <c r="AP39" s="85"/>
      <c r="AQ39" s="85"/>
      <c r="AR39" s="85">
        <v>53605.21</v>
      </c>
      <c r="AS39" s="85"/>
      <c r="AT39" s="85"/>
      <c r="AU39" s="85">
        <v>53605.2</v>
      </c>
      <c r="AV39" s="85"/>
      <c r="AW39" s="85"/>
      <c r="AX39" s="85">
        <v>53605.21</v>
      </c>
      <c r="AY39" s="85"/>
      <c r="AZ39" s="85"/>
      <c r="BA39" s="85">
        <v>53605.2</v>
      </c>
      <c r="BB39" s="85"/>
      <c r="BC39" s="85"/>
      <c r="BD39" s="85">
        <v>53605.21</v>
      </c>
      <c r="BE39" s="85"/>
      <c r="BF39" s="85"/>
      <c r="BG39" s="85">
        <v>53605.03</v>
      </c>
      <c r="BH39" s="85"/>
      <c r="BI39" s="85"/>
      <c r="BJ39" s="85">
        <v>53605.03</v>
      </c>
      <c r="BK39" s="85"/>
      <c r="BL39" s="85"/>
      <c r="BM39" s="85">
        <v>53813.17</v>
      </c>
      <c r="BN39" s="85"/>
      <c r="BO39" s="85"/>
      <c r="BP39" s="85">
        <v>53813.17</v>
      </c>
      <c r="BQ39" s="89">
        <f t="shared" si="6"/>
        <v>643678.0599999999</v>
      </c>
      <c r="BR39" s="89">
        <f t="shared" si="7"/>
        <v>1209646.86</v>
      </c>
      <c r="BS39" s="85"/>
      <c r="BT39" s="85"/>
      <c r="BU39" s="85">
        <v>43471.16</v>
      </c>
      <c r="BV39" s="85"/>
      <c r="BW39" s="85"/>
      <c r="BX39" s="85">
        <v>43471.16</v>
      </c>
      <c r="BY39" s="85"/>
      <c r="BZ39" s="85"/>
      <c r="CA39" s="85">
        <v>42471.16</v>
      </c>
      <c r="CB39" s="85"/>
      <c r="CC39" s="85"/>
      <c r="CD39" s="85">
        <v>43390.06</v>
      </c>
      <c r="CE39" s="85"/>
      <c r="CF39" s="85"/>
      <c r="CG39" s="85">
        <v>43464.46</v>
      </c>
      <c r="CH39" s="85"/>
      <c r="CI39" s="85"/>
      <c r="CJ39" s="85">
        <v>43449.58</v>
      </c>
      <c r="CK39" s="85"/>
      <c r="CL39" s="85"/>
      <c r="CM39" s="85">
        <v>43449.58</v>
      </c>
      <c r="CN39" s="85"/>
      <c r="CO39" s="85"/>
      <c r="CP39" s="85">
        <v>43449.58</v>
      </c>
      <c r="CQ39" s="85"/>
      <c r="CR39" s="85"/>
      <c r="CS39" s="85">
        <v>43449.58</v>
      </c>
      <c r="CT39" s="85"/>
      <c r="CU39" s="85"/>
      <c r="CV39" s="85">
        <v>43449.58</v>
      </c>
      <c r="CW39" s="85"/>
      <c r="CX39" s="85"/>
      <c r="CY39" s="85">
        <v>43449.58</v>
      </c>
      <c r="CZ39" s="85"/>
      <c r="DA39" s="85"/>
      <c r="DB39" s="85">
        <v>43449.58</v>
      </c>
      <c r="DC39" s="90">
        <f t="shared" si="8"/>
        <v>520415.0600000002</v>
      </c>
      <c r="DD39" s="91">
        <f t="shared" si="9"/>
        <v>1730061.9200000004</v>
      </c>
      <c r="DE39" s="85"/>
      <c r="DF39" s="85"/>
      <c r="DG39" s="85">
        <v>55129.58</v>
      </c>
      <c r="DH39" s="85"/>
      <c r="DI39" s="85"/>
      <c r="DJ39" s="85">
        <v>55129.58</v>
      </c>
      <c r="DK39" s="85"/>
      <c r="DL39" s="85"/>
      <c r="DM39" s="85">
        <v>55129.58</v>
      </c>
      <c r="DN39" s="85"/>
      <c r="DO39" s="85"/>
      <c r="DP39" s="85">
        <v>55129.58</v>
      </c>
      <c r="DQ39" s="85"/>
      <c r="DR39" s="85"/>
      <c r="DS39" s="85">
        <v>55129.58</v>
      </c>
      <c r="DT39" s="85"/>
      <c r="DU39" s="85"/>
      <c r="DV39" s="85">
        <v>55129.58</v>
      </c>
      <c r="DW39" s="85"/>
      <c r="DX39" s="85"/>
      <c r="DY39" s="85">
        <v>55129.58</v>
      </c>
      <c r="DZ39" s="85"/>
      <c r="EA39" s="85"/>
      <c r="EB39" s="85">
        <v>55120.14</v>
      </c>
      <c r="EC39" s="85"/>
      <c r="ED39" s="85"/>
      <c r="EE39" s="85">
        <v>55129.58</v>
      </c>
      <c r="EF39" s="85"/>
      <c r="EG39" s="85"/>
      <c r="EH39" s="85">
        <v>55129.58</v>
      </c>
      <c r="EI39" s="85"/>
      <c r="EJ39" s="85"/>
      <c r="EK39" s="85">
        <v>55129.58</v>
      </c>
      <c r="EL39" s="85"/>
      <c r="EM39" s="85"/>
      <c r="EN39" s="85">
        <v>55129.58</v>
      </c>
      <c r="EO39" s="92">
        <f aca="true" t="shared" si="14" ref="EO39:EO81">EN39+EK39+EH39+EE39+EB39+DY39+DV39+DS39+DP39+DM39+DJ39+DG39</f>
        <v>661545.52</v>
      </c>
      <c r="EP39" s="92">
        <f aca="true" t="shared" si="15" ref="EP39:EP81">EO39+DD39</f>
        <v>2391607.4400000004</v>
      </c>
      <c r="EQ39" s="85"/>
      <c r="ER39" s="85"/>
      <c r="ES39" s="85">
        <v>55129.58</v>
      </c>
      <c r="ET39" s="85"/>
      <c r="EU39" s="85"/>
      <c r="EV39" s="85">
        <v>55129.58</v>
      </c>
      <c r="EW39" s="85"/>
      <c r="EX39" s="85"/>
      <c r="EY39" s="85">
        <v>161823.46</v>
      </c>
      <c r="EZ39" s="85"/>
      <c r="FA39" s="85"/>
      <c r="FB39" s="85">
        <v>90695.26</v>
      </c>
      <c r="FC39" s="85"/>
      <c r="FD39" s="85"/>
      <c r="FE39" s="85">
        <v>90695.26</v>
      </c>
      <c r="FF39" s="85"/>
      <c r="FG39" s="85"/>
      <c r="FH39" s="85">
        <v>90695.26</v>
      </c>
      <c r="FI39" s="85"/>
      <c r="FJ39" s="85"/>
      <c r="FK39" s="85">
        <v>90695.25</v>
      </c>
      <c r="FL39" s="85"/>
      <c r="FM39" s="85"/>
      <c r="FN39" s="85">
        <v>90695.25</v>
      </c>
      <c r="FO39" s="85"/>
      <c r="FP39" s="85"/>
      <c r="FQ39" s="88">
        <v>90695.25</v>
      </c>
      <c r="FR39" s="93"/>
      <c r="FS39" s="93"/>
      <c r="FT39" s="85">
        <v>90695.25</v>
      </c>
      <c r="FU39" s="93"/>
      <c r="FV39" s="93"/>
      <c r="FW39" s="85">
        <v>90695.25</v>
      </c>
      <c r="FX39" s="93"/>
      <c r="FY39" s="93"/>
      <c r="FZ39" s="85">
        <v>90695.25</v>
      </c>
      <c r="GA39" s="120">
        <f aca="true" t="shared" si="16" ref="GA39:GA81">SUM(ES39:FZ39)</f>
        <v>1088339.9</v>
      </c>
    </row>
    <row r="40" spans="1:183" s="94" customFormat="1" ht="12.75">
      <c r="A40" s="83" t="s">
        <v>668</v>
      </c>
      <c r="B40" s="84"/>
      <c r="C40" s="85"/>
      <c r="D40" s="85"/>
      <c r="E40" s="85"/>
      <c r="F40" s="85"/>
      <c r="G40" s="85"/>
      <c r="H40" s="85"/>
      <c r="I40" s="85"/>
      <c r="J40" s="86"/>
      <c r="K40" s="85"/>
      <c r="L40" s="85"/>
      <c r="M40" s="85"/>
      <c r="N40" s="86"/>
      <c r="O40" s="85"/>
      <c r="P40" s="85"/>
      <c r="Q40" s="85"/>
      <c r="R40" s="86"/>
      <c r="S40" s="87"/>
      <c r="T40" s="85"/>
      <c r="U40" s="85"/>
      <c r="V40" s="88"/>
      <c r="W40" s="85"/>
      <c r="X40" s="85"/>
      <c r="Y40" s="88"/>
      <c r="Z40" s="85"/>
      <c r="AA40" s="85"/>
      <c r="AB40" s="88"/>
      <c r="AC40" s="84"/>
      <c r="AD40" s="84"/>
      <c r="AE40" s="84"/>
      <c r="AF40" s="89"/>
      <c r="AG40" s="84"/>
      <c r="AH40" s="84"/>
      <c r="AI40" s="84"/>
      <c r="AJ40" s="84"/>
      <c r="AK40" s="84"/>
      <c r="AL40" s="84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9"/>
      <c r="BR40" s="89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90"/>
      <c r="DD40" s="91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92"/>
      <c r="EP40" s="92"/>
      <c r="EQ40" s="85"/>
      <c r="ER40" s="85"/>
      <c r="ES40" s="85">
        <v>4609.56</v>
      </c>
      <c r="ET40" s="85"/>
      <c r="EU40" s="85"/>
      <c r="EV40" s="85">
        <v>4609.56</v>
      </c>
      <c r="EW40" s="85"/>
      <c r="EX40" s="85"/>
      <c r="EY40" s="85">
        <v>4609.56</v>
      </c>
      <c r="EZ40" s="85"/>
      <c r="FA40" s="85"/>
      <c r="FB40" s="85">
        <v>4609.56</v>
      </c>
      <c r="FC40" s="85"/>
      <c r="FD40" s="85"/>
      <c r="FE40" s="85">
        <v>4609.56</v>
      </c>
      <c r="FF40" s="85"/>
      <c r="FG40" s="85"/>
      <c r="FH40" s="85">
        <v>4609.56</v>
      </c>
      <c r="FI40" s="85"/>
      <c r="FJ40" s="85"/>
      <c r="FK40" s="85">
        <v>4609.56</v>
      </c>
      <c r="FL40" s="85"/>
      <c r="FM40" s="85"/>
      <c r="FN40" s="85">
        <v>4609.56</v>
      </c>
      <c r="FO40" s="85"/>
      <c r="FP40" s="85"/>
      <c r="FQ40" s="85">
        <v>4609.56</v>
      </c>
      <c r="FR40" s="93"/>
      <c r="FS40" s="93"/>
      <c r="FT40" s="85">
        <v>4609.56</v>
      </c>
      <c r="FU40" s="93"/>
      <c r="FV40" s="93"/>
      <c r="FW40" s="85">
        <v>4609.56</v>
      </c>
      <c r="FX40" s="93"/>
      <c r="FY40" s="93"/>
      <c r="FZ40" s="85">
        <v>4609.56</v>
      </c>
      <c r="GA40" s="120">
        <f t="shared" si="16"/>
        <v>55314.719999999994</v>
      </c>
    </row>
    <row r="41" spans="1:183" s="94" customFormat="1" ht="12.75">
      <c r="A41" s="83" t="s">
        <v>669</v>
      </c>
      <c r="B41" s="84"/>
      <c r="C41" s="85"/>
      <c r="D41" s="85"/>
      <c r="E41" s="85"/>
      <c r="F41" s="85"/>
      <c r="G41" s="85"/>
      <c r="H41" s="85"/>
      <c r="I41" s="85"/>
      <c r="J41" s="86"/>
      <c r="K41" s="85"/>
      <c r="L41" s="85"/>
      <c r="M41" s="85"/>
      <c r="N41" s="86"/>
      <c r="O41" s="85"/>
      <c r="P41" s="85"/>
      <c r="Q41" s="85"/>
      <c r="R41" s="86"/>
      <c r="S41" s="87"/>
      <c r="T41" s="85"/>
      <c r="U41" s="85"/>
      <c r="V41" s="88"/>
      <c r="W41" s="85"/>
      <c r="X41" s="85"/>
      <c r="Y41" s="88"/>
      <c r="Z41" s="85"/>
      <c r="AA41" s="85"/>
      <c r="AB41" s="88"/>
      <c r="AC41" s="84"/>
      <c r="AD41" s="84"/>
      <c r="AE41" s="84"/>
      <c r="AF41" s="89"/>
      <c r="AG41" s="84"/>
      <c r="AH41" s="84"/>
      <c r="AI41" s="84"/>
      <c r="AJ41" s="84"/>
      <c r="AK41" s="84"/>
      <c r="AL41" s="84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9"/>
      <c r="BR41" s="89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90"/>
      <c r="DD41" s="91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92"/>
      <c r="EP41" s="92"/>
      <c r="EQ41" s="85"/>
      <c r="ER41" s="85"/>
      <c r="ES41" s="85">
        <v>5537.16</v>
      </c>
      <c r="ET41" s="85"/>
      <c r="EU41" s="85"/>
      <c r="EV41" s="85">
        <v>5537.16</v>
      </c>
      <c r="EW41" s="85"/>
      <c r="EX41" s="85"/>
      <c r="EY41" s="85">
        <v>5537.16</v>
      </c>
      <c r="EZ41" s="85"/>
      <c r="FA41" s="85"/>
      <c r="FB41" s="85">
        <v>5537.16</v>
      </c>
      <c r="FC41" s="85"/>
      <c r="FD41" s="85"/>
      <c r="FE41" s="85">
        <v>5537.16</v>
      </c>
      <c r="FF41" s="85"/>
      <c r="FG41" s="85"/>
      <c r="FH41" s="85">
        <v>5537.16</v>
      </c>
      <c r="FI41" s="85"/>
      <c r="FJ41" s="85"/>
      <c r="FK41" s="85">
        <v>5537.16</v>
      </c>
      <c r="FL41" s="85"/>
      <c r="FM41" s="85"/>
      <c r="FN41" s="85">
        <v>5537.16</v>
      </c>
      <c r="FO41" s="85"/>
      <c r="FP41" s="85"/>
      <c r="FQ41" s="85">
        <v>5537.16</v>
      </c>
      <c r="FR41" s="93"/>
      <c r="FS41" s="93"/>
      <c r="FT41" s="85">
        <v>5537.16</v>
      </c>
      <c r="FU41" s="93"/>
      <c r="FV41" s="93"/>
      <c r="FW41" s="85">
        <v>5537.16</v>
      </c>
      <c r="FX41" s="93"/>
      <c r="FY41" s="93"/>
      <c r="FZ41" s="85">
        <v>5537.16</v>
      </c>
      <c r="GA41" s="120">
        <f t="shared" si="16"/>
        <v>66445.92000000001</v>
      </c>
    </row>
    <row r="42" spans="1:183" s="94" customFormat="1" ht="12.75">
      <c r="A42" s="83" t="s">
        <v>692</v>
      </c>
      <c r="B42" s="84"/>
      <c r="C42" s="85"/>
      <c r="D42" s="85"/>
      <c r="E42" s="85"/>
      <c r="F42" s="85"/>
      <c r="G42" s="85"/>
      <c r="H42" s="85"/>
      <c r="I42" s="85"/>
      <c r="J42" s="86"/>
      <c r="K42" s="85"/>
      <c r="L42" s="85"/>
      <c r="M42" s="85"/>
      <c r="N42" s="86"/>
      <c r="O42" s="85"/>
      <c r="P42" s="85"/>
      <c r="Q42" s="85"/>
      <c r="R42" s="86"/>
      <c r="S42" s="87"/>
      <c r="T42" s="85"/>
      <c r="U42" s="85"/>
      <c r="V42" s="88"/>
      <c r="W42" s="85"/>
      <c r="X42" s="85"/>
      <c r="Y42" s="88"/>
      <c r="Z42" s="85"/>
      <c r="AA42" s="85"/>
      <c r="AB42" s="88"/>
      <c r="AC42" s="84"/>
      <c r="AD42" s="84"/>
      <c r="AE42" s="84"/>
      <c r="AF42" s="89"/>
      <c r="AG42" s="84"/>
      <c r="AH42" s="84"/>
      <c r="AI42" s="84"/>
      <c r="AJ42" s="84"/>
      <c r="AK42" s="84"/>
      <c r="AL42" s="84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9"/>
      <c r="BR42" s="89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90"/>
      <c r="DD42" s="91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92"/>
      <c r="EP42" s="92"/>
      <c r="EQ42" s="85"/>
      <c r="ER42" s="85"/>
      <c r="ES42" s="85">
        <v>5326.39</v>
      </c>
      <c r="ET42" s="85"/>
      <c r="EU42" s="85"/>
      <c r="EV42" s="85">
        <v>5326.39</v>
      </c>
      <c r="EW42" s="85"/>
      <c r="EX42" s="85"/>
      <c r="EY42" s="85">
        <v>5326.39</v>
      </c>
      <c r="EZ42" s="85"/>
      <c r="FA42" s="85"/>
      <c r="FB42" s="85">
        <v>5326.39</v>
      </c>
      <c r="FC42" s="85"/>
      <c r="FD42" s="85"/>
      <c r="FE42" s="85">
        <v>5326.39</v>
      </c>
      <c r="FF42" s="85"/>
      <c r="FG42" s="85"/>
      <c r="FH42" s="85">
        <v>5326.39</v>
      </c>
      <c r="FI42" s="85"/>
      <c r="FJ42" s="85"/>
      <c r="FK42" s="85">
        <v>5326.39</v>
      </c>
      <c r="FL42" s="85"/>
      <c r="FM42" s="85"/>
      <c r="FN42" s="85">
        <v>5326.39</v>
      </c>
      <c r="FO42" s="85"/>
      <c r="FP42" s="85"/>
      <c r="FQ42" s="85">
        <v>5326.39</v>
      </c>
      <c r="FR42" s="93"/>
      <c r="FS42" s="93"/>
      <c r="FT42" s="85">
        <v>5326.39</v>
      </c>
      <c r="FU42" s="93"/>
      <c r="FV42" s="93"/>
      <c r="FW42" s="85">
        <v>5326.39</v>
      </c>
      <c r="FX42" s="93"/>
      <c r="FY42" s="93"/>
      <c r="FZ42" s="85">
        <v>5326.39</v>
      </c>
      <c r="GA42" s="120">
        <f t="shared" si="16"/>
        <v>63916.68</v>
      </c>
    </row>
    <row r="43" spans="1:183" s="94" customFormat="1" ht="12.75">
      <c r="A43" s="83" t="s">
        <v>693</v>
      </c>
      <c r="B43" s="84"/>
      <c r="C43" s="85"/>
      <c r="D43" s="85"/>
      <c r="E43" s="85"/>
      <c r="F43" s="85"/>
      <c r="G43" s="85"/>
      <c r="H43" s="85"/>
      <c r="I43" s="85"/>
      <c r="J43" s="86"/>
      <c r="K43" s="85"/>
      <c r="L43" s="85"/>
      <c r="M43" s="85"/>
      <c r="N43" s="86"/>
      <c r="O43" s="85"/>
      <c r="P43" s="85"/>
      <c r="Q43" s="85"/>
      <c r="R43" s="86"/>
      <c r="S43" s="87"/>
      <c r="T43" s="85"/>
      <c r="U43" s="85"/>
      <c r="V43" s="88"/>
      <c r="W43" s="85"/>
      <c r="X43" s="85"/>
      <c r="Y43" s="88"/>
      <c r="Z43" s="85"/>
      <c r="AA43" s="85"/>
      <c r="AB43" s="88"/>
      <c r="AC43" s="84"/>
      <c r="AD43" s="84"/>
      <c r="AE43" s="84"/>
      <c r="AF43" s="89"/>
      <c r="AG43" s="84"/>
      <c r="AH43" s="84"/>
      <c r="AI43" s="84"/>
      <c r="AJ43" s="84"/>
      <c r="AK43" s="84"/>
      <c r="AL43" s="84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9"/>
      <c r="BR43" s="89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90"/>
      <c r="DD43" s="91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92"/>
      <c r="EP43" s="92"/>
      <c r="EQ43" s="85"/>
      <c r="ER43" s="85"/>
      <c r="ES43" s="85">
        <v>5627.59</v>
      </c>
      <c r="ET43" s="85"/>
      <c r="EU43" s="85"/>
      <c r="EV43" s="85">
        <v>5627.59</v>
      </c>
      <c r="EW43" s="85"/>
      <c r="EX43" s="85"/>
      <c r="EY43" s="85">
        <v>5627.59</v>
      </c>
      <c r="EZ43" s="85"/>
      <c r="FA43" s="85"/>
      <c r="FB43" s="85">
        <v>5627.59</v>
      </c>
      <c r="FC43" s="85"/>
      <c r="FD43" s="85"/>
      <c r="FE43" s="85">
        <v>5627.59</v>
      </c>
      <c r="FF43" s="85"/>
      <c r="FG43" s="85"/>
      <c r="FH43" s="85">
        <v>5627.59</v>
      </c>
      <c r="FI43" s="85"/>
      <c r="FJ43" s="85"/>
      <c r="FK43" s="85">
        <v>5627.59</v>
      </c>
      <c r="FL43" s="85"/>
      <c r="FM43" s="85"/>
      <c r="FN43" s="85">
        <v>5627.59</v>
      </c>
      <c r="FO43" s="85"/>
      <c r="FP43" s="85"/>
      <c r="FQ43" s="85">
        <v>5627.59</v>
      </c>
      <c r="FR43" s="93"/>
      <c r="FS43" s="93"/>
      <c r="FT43" s="85">
        <v>5627.59</v>
      </c>
      <c r="FU43" s="93"/>
      <c r="FV43" s="93"/>
      <c r="FW43" s="85">
        <v>5627.59</v>
      </c>
      <c r="FX43" s="93"/>
      <c r="FY43" s="93"/>
      <c r="FZ43" s="85">
        <v>5627.59</v>
      </c>
      <c r="GA43" s="120">
        <f t="shared" si="16"/>
        <v>67531.07999999999</v>
      </c>
    </row>
    <row r="44" spans="1:183" s="94" customFormat="1" ht="12.75">
      <c r="A44" s="83" t="s">
        <v>682</v>
      </c>
      <c r="B44" s="84"/>
      <c r="C44" s="85"/>
      <c r="D44" s="85"/>
      <c r="E44" s="85"/>
      <c r="F44" s="85"/>
      <c r="G44" s="85"/>
      <c r="H44" s="85"/>
      <c r="I44" s="85"/>
      <c r="J44" s="86"/>
      <c r="K44" s="85"/>
      <c r="L44" s="85"/>
      <c r="M44" s="85"/>
      <c r="N44" s="86"/>
      <c r="O44" s="85"/>
      <c r="P44" s="85"/>
      <c r="Q44" s="85"/>
      <c r="R44" s="86"/>
      <c r="S44" s="87"/>
      <c r="T44" s="85"/>
      <c r="U44" s="85"/>
      <c r="V44" s="88"/>
      <c r="W44" s="85"/>
      <c r="X44" s="85"/>
      <c r="Y44" s="88"/>
      <c r="Z44" s="85"/>
      <c r="AA44" s="85"/>
      <c r="AB44" s="88"/>
      <c r="AC44" s="84"/>
      <c r="AD44" s="84"/>
      <c r="AE44" s="84"/>
      <c r="AF44" s="89"/>
      <c r="AG44" s="84"/>
      <c r="AH44" s="84"/>
      <c r="AI44" s="84"/>
      <c r="AJ44" s="84"/>
      <c r="AK44" s="84"/>
      <c r="AL44" s="84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9"/>
      <c r="BR44" s="89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90"/>
      <c r="DD44" s="91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92"/>
      <c r="EP44" s="92"/>
      <c r="EQ44" s="85"/>
      <c r="ER44" s="85"/>
      <c r="ES44" s="85">
        <v>361.38</v>
      </c>
      <c r="ET44" s="85"/>
      <c r="EU44" s="85"/>
      <c r="EV44" s="85">
        <v>361.38</v>
      </c>
      <c r="EW44" s="85"/>
      <c r="EX44" s="85"/>
      <c r="EY44" s="85">
        <v>361.38</v>
      </c>
      <c r="EZ44" s="85"/>
      <c r="FA44" s="85"/>
      <c r="FB44" s="85">
        <v>361.38</v>
      </c>
      <c r="FC44" s="85"/>
      <c r="FD44" s="85"/>
      <c r="FE44" s="85">
        <v>361.38</v>
      </c>
      <c r="FF44" s="85"/>
      <c r="FG44" s="85"/>
      <c r="FH44" s="85">
        <v>361.38</v>
      </c>
      <c r="FI44" s="85"/>
      <c r="FJ44" s="85"/>
      <c r="FK44" s="85">
        <v>361.38</v>
      </c>
      <c r="FL44" s="85"/>
      <c r="FM44" s="85"/>
      <c r="FN44" s="85">
        <v>361.38</v>
      </c>
      <c r="FO44" s="85"/>
      <c r="FP44" s="85"/>
      <c r="FQ44" s="85">
        <v>361.38</v>
      </c>
      <c r="FR44" s="93"/>
      <c r="FS44" s="93"/>
      <c r="FT44" s="85">
        <v>361.38</v>
      </c>
      <c r="FU44" s="93"/>
      <c r="FV44" s="93"/>
      <c r="FW44" s="85">
        <v>361.38</v>
      </c>
      <c r="FX44" s="93"/>
      <c r="FY44" s="93"/>
      <c r="FZ44" s="85">
        <v>361.38</v>
      </c>
      <c r="GA44" s="120">
        <f t="shared" si="16"/>
        <v>4336.56</v>
      </c>
    </row>
    <row r="45" spans="1:183" s="94" customFormat="1" ht="12.75">
      <c r="A45" s="83" t="s">
        <v>681</v>
      </c>
      <c r="B45" s="84"/>
      <c r="C45" s="85"/>
      <c r="D45" s="85"/>
      <c r="E45" s="85"/>
      <c r="F45" s="85"/>
      <c r="G45" s="85"/>
      <c r="H45" s="85"/>
      <c r="I45" s="85"/>
      <c r="J45" s="86"/>
      <c r="K45" s="85"/>
      <c r="L45" s="85"/>
      <c r="M45" s="85"/>
      <c r="N45" s="86"/>
      <c r="O45" s="85"/>
      <c r="P45" s="85"/>
      <c r="Q45" s="85"/>
      <c r="R45" s="86"/>
      <c r="S45" s="87"/>
      <c r="T45" s="85"/>
      <c r="U45" s="85"/>
      <c r="V45" s="88"/>
      <c r="W45" s="85"/>
      <c r="X45" s="85"/>
      <c r="Y45" s="88"/>
      <c r="Z45" s="85"/>
      <c r="AA45" s="85"/>
      <c r="AB45" s="88"/>
      <c r="AC45" s="84"/>
      <c r="AD45" s="84"/>
      <c r="AE45" s="84"/>
      <c r="AF45" s="89"/>
      <c r="AG45" s="84"/>
      <c r="AH45" s="84"/>
      <c r="AI45" s="84"/>
      <c r="AJ45" s="84"/>
      <c r="AK45" s="84"/>
      <c r="AL45" s="84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9"/>
      <c r="BR45" s="89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90"/>
      <c r="DD45" s="91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92"/>
      <c r="EP45" s="92"/>
      <c r="EQ45" s="85"/>
      <c r="ER45" s="85"/>
      <c r="ES45" s="85">
        <v>163.59</v>
      </c>
      <c r="ET45" s="85"/>
      <c r="EU45" s="85"/>
      <c r="EV45" s="85">
        <v>163.59</v>
      </c>
      <c r="EW45" s="85"/>
      <c r="EX45" s="85"/>
      <c r="EY45" s="85">
        <v>163.59</v>
      </c>
      <c r="EZ45" s="85"/>
      <c r="FA45" s="85"/>
      <c r="FB45" s="85">
        <v>163.59</v>
      </c>
      <c r="FC45" s="85"/>
      <c r="FD45" s="85"/>
      <c r="FE45" s="85">
        <v>163.59</v>
      </c>
      <c r="FF45" s="85"/>
      <c r="FG45" s="85"/>
      <c r="FH45" s="85">
        <v>163.59</v>
      </c>
      <c r="FI45" s="85"/>
      <c r="FJ45" s="85"/>
      <c r="FK45" s="85">
        <v>163.59</v>
      </c>
      <c r="FL45" s="85"/>
      <c r="FM45" s="85"/>
      <c r="FN45" s="85">
        <v>163.59</v>
      </c>
      <c r="FO45" s="85"/>
      <c r="FP45" s="85"/>
      <c r="FQ45" s="85">
        <v>163.59</v>
      </c>
      <c r="FR45" s="93"/>
      <c r="FS45" s="93"/>
      <c r="FT45" s="85">
        <v>163.59</v>
      </c>
      <c r="FU45" s="93"/>
      <c r="FV45" s="93"/>
      <c r="FW45" s="85">
        <v>163.59</v>
      </c>
      <c r="FX45" s="93"/>
      <c r="FY45" s="93"/>
      <c r="FZ45" s="85">
        <v>163.59</v>
      </c>
      <c r="GA45" s="120">
        <f t="shared" si="16"/>
        <v>1963.0799999999997</v>
      </c>
    </row>
    <row r="46" spans="1:183" s="94" customFormat="1" ht="12.75">
      <c r="A46" s="83" t="s">
        <v>680</v>
      </c>
      <c r="B46" s="84"/>
      <c r="C46" s="85"/>
      <c r="D46" s="85"/>
      <c r="E46" s="85"/>
      <c r="F46" s="85"/>
      <c r="G46" s="85"/>
      <c r="H46" s="85"/>
      <c r="I46" s="85"/>
      <c r="J46" s="86"/>
      <c r="K46" s="85"/>
      <c r="L46" s="85"/>
      <c r="M46" s="85"/>
      <c r="N46" s="86"/>
      <c r="O46" s="85"/>
      <c r="P46" s="85"/>
      <c r="Q46" s="85"/>
      <c r="R46" s="86"/>
      <c r="S46" s="87"/>
      <c r="T46" s="85"/>
      <c r="U46" s="85"/>
      <c r="V46" s="88"/>
      <c r="W46" s="85"/>
      <c r="X46" s="85"/>
      <c r="Y46" s="88"/>
      <c r="Z46" s="85"/>
      <c r="AA46" s="85"/>
      <c r="AB46" s="88"/>
      <c r="AC46" s="84"/>
      <c r="AD46" s="84"/>
      <c r="AE46" s="84"/>
      <c r="AF46" s="89"/>
      <c r="AG46" s="84"/>
      <c r="AH46" s="84"/>
      <c r="AI46" s="84"/>
      <c r="AJ46" s="84"/>
      <c r="AK46" s="84"/>
      <c r="AL46" s="84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9"/>
      <c r="BR46" s="89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90"/>
      <c r="DD46" s="91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92"/>
      <c r="EP46" s="92"/>
      <c r="EQ46" s="85"/>
      <c r="ER46" s="85"/>
      <c r="ES46" s="85">
        <v>232.81</v>
      </c>
      <c r="ET46" s="85"/>
      <c r="EU46" s="85"/>
      <c r="EV46" s="85">
        <v>232.81</v>
      </c>
      <c r="EW46" s="85"/>
      <c r="EX46" s="85"/>
      <c r="EY46" s="85">
        <v>232.81</v>
      </c>
      <c r="EZ46" s="85"/>
      <c r="FA46" s="85"/>
      <c r="FB46" s="85">
        <v>232.81</v>
      </c>
      <c r="FC46" s="85"/>
      <c r="FD46" s="85"/>
      <c r="FE46" s="85">
        <v>232.81</v>
      </c>
      <c r="FF46" s="85"/>
      <c r="FG46" s="85"/>
      <c r="FH46" s="85">
        <v>232.81</v>
      </c>
      <c r="FI46" s="85"/>
      <c r="FJ46" s="85"/>
      <c r="FK46" s="85">
        <v>232.81</v>
      </c>
      <c r="FL46" s="85"/>
      <c r="FM46" s="85"/>
      <c r="FN46" s="85">
        <v>232.81</v>
      </c>
      <c r="FO46" s="85"/>
      <c r="FP46" s="85"/>
      <c r="FQ46" s="85">
        <v>232.81</v>
      </c>
      <c r="FR46" s="93"/>
      <c r="FS46" s="93"/>
      <c r="FT46" s="85">
        <v>232.81</v>
      </c>
      <c r="FU46" s="93"/>
      <c r="FV46" s="93"/>
      <c r="FW46" s="85">
        <v>232.81</v>
      </c>
      <c r="FX46" s="93"/>
      <c r="FY46" s="93"/>
      <c r="FZ46" s="85">
        <v>232.81</v>
      </c>
      <c r="GA46" s="120">
        <f t="shared" si="16"/>
        <v>2793.72</v>
      </c>
    </row>
    <row r="47" spans="1:185" s="7" customFormat="1" ht="12.75">
      <c r="A47" s="134" t="s">
        <v>49</v>
      </c>
      <c r="B47" s="21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36"/>
      <c r="AG47" s="41"/>
      <c r="AH47" s="41"/>
      <c r="AI47" s="41"/>
      <c r="AJ47" s="41"/>
      <c r="AK47" s="41"/>
      <c r="AL47" s="41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36"/>
      <c r="BR47" s="36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0"/>
      <c r="DD47" s="42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49"/>
      <c r="EP47" s="49"/>
      <c r="EQ47" s="23"/>
      <c r="ER47" s="23"/>
      <c r="ES47" s="23">
        <f>SUM(ES48:ES55)</f>
        <v>75636.15000000002</v>
      </c>
      <c r="ET47" s="23"/>
      <c r="EU47" s="23"/>
      <c r="EV47" s="23">
        <f>SUM(EV48:EV55)</f>
        <v>78236.38000000002</v>
      </c>
      <c r="EW47" s="23"/>
      <c r="EX47" s="23"/>
      <c r="EY47" s="23">
        <f>SUM(EY48:EY55)</f>
        <v>73692.11000000002</v>
      </c>
      <c r="EZ47" s="23"/>
      <c r="FA47" s="23"/>
      <c r="FB47" s="23">
        <f>SUM(FB48:FB55)</f>
        <v>190783.94999999998</v>
      </c>
      <c r="FC47" s="23"/>
      <c r="FD47" s="23"/>
      <c r="FE47" s="23">
        <f>SUM(FE48:FE55)</f>
        <v>110089.61000000002</v>
      </c>
      <c r="FF47" s="23"/>
      <c r="FG47" s="23"/>
      <c r="FH47" s="23">
        <f>SUM(FH48:FH55)</f>
        <v>110053.34000000001</v>
      </c>
      <c r="FI47" s="23"/>
      <c r="FJ47" s="23"/>
      <c r="FK47" s="23">
        <f>SUM(FK48:FK55)</f>
        <v>112824.81000000001</v>
      </c>
      <c r="FL47" s="23"/>
      <c r="FM47" s="23"/>
      <c r="FN47" s="23">
        <f>SUM(FN48:FN55)</f>
        <v>105351.69000000002</v>
      </c>
      <c r="FO47" s="23"/>
      <c r="FP47" s="23"/>
      <c r="FQ47" s="23">
        <f>SUM(FQ48:FQ55)</f>
        <v>109521.55000000002</v>
      </c>
      <c r="FR47" s="53"/>
      <c r="FS47" s="53"/>
      <c r="FT47" s="23">
        <f>SUM(FT48:FT55)</f>
        <v>107793.00000000001</v>
      </c>
      <c r="FU47" s="53"/>
      <c r="FV47" s="53"/>
      <c r="FW47" s="23">
        <f>SUM(FW48:FW55)</f>
        <v>108731.94000000002</v>
      </c>
      <c r="FX47" s="53"/>
      <c r="FY47" s="53"/>
      <c r="FZ47" s="23">
        <f>SUM(FZ48:FZ55)</f>
        <v>113040.78000000001</v>
      </c>
      <c r="GA47" s="23">
        <f>SUM(ES47:FZ47)</f>
        <v>1295755.3100000003</v>
      </c>
      <c r="GC47" s="148"/>
    </row>
    <row r="48" spans="1:183" s="94" customFormat="1" ht="12.75">
      <c r="A48" s="83" t="s">
        <v>667</v>
      </c>
      <c r="B48" s="84"/>
      <c r="C48" s="85">
        <v>35283.24</v>
      </c>
      <c r="D48" s="85"/>
      <c r="E48" s="85">
        <v>43363.27</v>
      </c>
      <c r="F48" s="85"/>
      <c r="G48" s="85">
        <v>45422.54</v>
      </c>
      <c r="H48" s="85"/>
      <c r="I48" s="85">
        <v>40599.69</v>
      </c>
      <c r="J48" s="86"/>
      <c r="K48" s="85">
        <v>41994.47</v>
      </c>
      <c r="L48" s="85"/>
      <c r="M48" s="85">
        <v>54845.86</v>
      </c>
      <c r="N48" s="86"/>
      <c r="O48" s="85">
        <v>43054.34</v>
      </c>
      <c r="P48" s="85"/>
      <c r="Q48" s="85">
        <v>49016.33</v>
      </c>
      <c r="R48" s="86"/>
      <c r="S48" s="87">
        <f>C48+E48+G48+I48+K48+M48+O48+Q48</f>
        <v>353579.74000000005</v>
      </c>
      <c r="T48" s="85"/>
      <c r="U48" s="85"/>
      <c r="V48" s="88">
        <f>5941.3+50544.16</f>
        <v>56485.46000000001</v>
      </c>
      <c r="W48" s="85"/>
      <c r="X48" s="85"/>
      <c r="Y48" s="88">
        <f>5736.73+32557.21</f>
        <v>38293.94</v>
      </c>
      <c r="Z48" s="85"/>
      <c r="AA48" s="85"/>
      <c r="AB48" s="88">
        <f>5776.6+50154.81</f>
        <v>55931.409999999996</v>
      </c>
      <c r="AC48" s="84"/>
      <c r="AD48" s="84"/>
      <c r="AE48" s="84">
        <f>5806.34+40501.27</f>
        <v>46307.61</v>
      </c>
      <c r="AF48" s="89">
        <f t="shared" si="5"/>
        <v>550598.16</v>
      </c>
      <c r="AG48" s="84"/>
      <c r="AH48" s="84"/>
      <c r="AI48" s="84">
        <f>6148.76+45978.57</f>
        <v>52127.33</v>
      </c>
      <c r="AJ48" s="84"/>
      <c r="AK48" s="84"/>
      <c r="AL48" s="84">
        <f>6146.08+41346.06</f>
        <v>47492.14</v>
      </c>
      <c r="AM48" s="85"/>
      <c r="AN48" s="85"/>
      <c r="AO48" s="85">
        <f>6159.9+49172.88</f>
        <v>55332.78</v>
      </c>
      <c r="AP48" s="85"/>
      <c r="AQ48" s="85"/>
      <c r="AR48" s="85">
        <f>6159.9+44453.55</f>
        <v>50613.450000000004</v>
      </c>
      <c r="AS48" s="85"/>
      <c r="AT48" s="85"/>
      <c r="AU48" s="85">
        <f>6424.77+50318.67</f>
        <v>56743.44</v>
      </c>
      <c r="AV48" s="85"/>
      <c r="AW48" s="85"/>
      <c r="AX48" s="85">
        <f>6428.79+46106.13</f>
        <v>52534.92</v>
      </c>
      <c r="AY48" s="85"/>
      <c r="AZ48" s="85"/>
      <c r="BA48" s="85">
        <f>6438.51+43999.86</f>
        <v>50438.37</v>
      </c>
      <c r="BB48" s="85"/>
      <c r="BC48" s="85"/>
      <c r="BD48" s="85">
        <v>47537.79</v>
      </c>
      <c r="BE48" s="85"/>
      <c r="BF48" s="85"/>
      <c r="BG48" s="85">
        <v>45637.33</v>
      </c>
      <c r="BH48" s="85"/>
      <c r="BI48" s="85"/>
      <c r="BJ48" s="85">
        <v>52089.57</v>
      </c>
      <c r="BK48" s="85"/>
      <c r="BL48" s="85"/>
      <c r="BM48" s="85">
        <v>59694.19</v>
      </c>
      <c r="BN48" s="85"/>
      <c r="BO48" s="85"/>
      <c r="BP48" s="85">
        <v>57728.83</v>
      </c>
      <c r="BQ48" s="89">
        <f t="shared" si="6"/>
        <v>627970.1399999999</v>
      </c>
      <c r="BR48" s="89">
        <f t="shared" si="7"/>
        <v>1178568.2999999998</v>
      </c>
      <c r="BS48" s="85"/>
      <c r="BT48" s="85"/>
      <c r="BU48" s="85">
        <v>54637.54</v>
      </c>
      <c r="BV48" s="85"/>
      <c r="BW48" s="85"/>
      <c r="BX48" s="85">
        <v>42409.09</v>
      </c>
      <c r="BY48" s="85"/>
      <c r="BZ48" s="85"/>
      <c r="CA48" s="85">
        <v>45710.87</v>
      </c>
      <c r="CB48" s="85"/>
      <c r="CC48" s="85"/>
      <c r="CD48" s="85">
        <v>40536.42</v>
      </c>
      <c r="CE48" s="85"/>
      <c r="CF48" s="85"/>
      <c r="CG48" s="85">
        <v>43302.02</v>
      </c>
      <c r="CH48" s="85"/>
      <c r="CI48" s="85"/>
      <c r="CJ48" s="85">
        <v>41342.37</v>
      </c>
      <c r="CK48" s="85"/>
      <c r="CL48" s="85"/>
      <c r="CM48" s="85">
        <v>45324.99</v>
      </c>
      <c r="CN48" s="85"/>
      <c r="CO48" s="85"/>
      <c r="CP48" s="85">
        <v>42113.12</v>
      </c>
      <c r="CQ48" s="85"/>
      <c r="CR48" s="85"/>
      <c r="CS48" s="85">
        <v>41887.29</v>
      </c>
      <c r="CT48" s="85"/>
      <c r="CU48" s="85"/>
      <c r="CV48" s="85">
        <v>42228.58</v>
      </c>
      <c r="CW48" s="85"/>
      <c r="CX48" s="85"/>
      <c r="CY48" s="85">
        <v>43120.58</v>
      </c>
      <c r="CZ48" s="85"/>
      <c r="DA48" s="85"/>
      <c r="DB48" s="85">
        <v>41168.33</v>
      </c>
      <c r="DC48" s="90">
        <f t="shared" si="8"/>
        <v>523781.2</v>
      </c>
      <c r="DD48" s="91">
        <f t="shared" si="9"/>
        <v>1702349.4999999998</v>
      </c>
      <c r="DE48" s="85"/>
      <c r="DF48" s="85"/>
      <c r="DG48" s="85">
        <v>46816.18</v>
      </c>
      <c r="DH48" s="85"/>
      <c r="DI48" s="85"/>
      <c r="DJ48" s="85">
        <v>50974.94</v>
      </c>
      <c r="DK48" s="85"/>
      <c r="DL48" s="85"/>
      <c r="DM48" s="85">
        <v>53199.67</v>
      </c>
      <c r="DN48" s="85"/>
      <c r="DO48" s="85"/>
      <c r="DP48" s="85">
        <v>55987.53</v>
      </c>
      <c r="DQ48" s="85"/>
      <c r="DR48" s="85"/>
      <c r="DS48" s="85">
        <v>55063.48</v>
      </c>
      <c r="DT48" s="85"/>
      <c r="DU48" s="85"/>
      <c r="DV48" s="85">
        <v>53919.89</v>
      </c>
      <c r="DW48" s="85"/>
      <c r="DX48" s="85"/>
      <c r="DY48" s="85">
        <v>53482.75</v>
      </c>
      <c r="DZ48" s="85"/>
      <c r="EA48" s="85"/>
      <c r="EB48" s="85">
        <v>54545.88</v>
      </c>
      <c r="EC48" s="85"/>
      <c r="ED48" s="85"/>
      <c r="EE48" s="85">
        <v>51362.16</v>
      </c>
      <c r="EF48" s="85"/>
      <c r="EG48" s="85"/>
      <c r="EH48" s="85">
        <v>55260.19</v>
      </c>
      <c r="EI48" s="85"/>
      <c r="EJ48" s="85"/>
      <c r="EK48" s="85">
        <v>53445.11</v>
      </c>
      <c r="EL48" s="85"/>
      <c r="EM48" s="85"/>
      <c r="EN48" s="85">
        <v>70872.81</v>
      </c>
      <c r="EO48" s="92">
        <f t="shared" si="14"/>
        <v>654930.59</v>
      </c>
      <c r="EP48" s="92">
        <f t="shared" si="15"/>
        <v>2357280.09</v>
      </c>
      <c r="EQ48" s="85"/>
      <c r="ER48" s="85"/>
      <c r="ES48" s="85">
        <v>55885.4</v>
      </c>
      <c r="ET48" s="85"/>
      <c r="EU48" s="85"/>
      <c r="EV48" s="85">
        <v>58485.63</v>
      </c>
      <c r="EW48" s="85"/>
      <c r="EX48" s="85"/>
      <c r="EY48" s="85">
        <v>53941.36</v>
      </c>
      <c r="EZ48" s="85"/>
      <c r="FA48" s="85"/>
      <c r="FB48" s="85">
        <v>171033.2</v>
      </c>
      <c r="FC48" s="85"/>
      <c r="FD48" s="85"/>
      <c r="FE48" s="85">
        <v>90338.86</v>
      </c>
      <c r="FF48" s="85"/>
      <c r="FG48" s="85"/>
      <c r="FH48" s="85">
        <v>90302.59</v>
      </c>
      <c r="FI48" s="85"/>
      <c r="FJ48" s="85"/>
      <c r="FK48" s="85">
        <v>93074.06</v>
      </c>
      <c r="FL48" s="85"/>
      <c r="FM48" s="85"/>
      <c r="FN48" s="85">
        <v>85600.94</v>
      </c>
      <c r="FO48" s="85"/>
      <c r="FP48" s="85"/>
      <c r="FQ48" s="88">
        <v>89770.8</v>
      </c>
      <c r="FR48" s="93"/>
      <c r="FS48" s="93"/>
      <c r="FT48" s="85">
        <v>88042.25</v>
      </c>
      <c r="FU48" s="93"/>
      <c r="FV48" s="93"/>
      <c r="FW48" s="85">
        <v>88981.19</v>
      </c>
      <c r="FX48" s="93"/>
      <c r="FY48" s="93"/>
      <c r="FZ48" s="85">
        <v>93290.03</v>
      </c>
      <c r="GA48" s="120">
        <f t="shared" si="16"/>
        <v>1058746.31</v>
      </c>
    </row>
    <row r="49" spans="1:183" s="94" customFormat="1" ht="12.75">
      <c r="A49" s="83" t="s">
        <v>668</v>
      </c>
      <c r="B49" s="84"/>
      <c r="C49" s="85"/>
      <c r="D49" s="85"/>
      <c r="E49" s="85"/>
      <c r="F49" s="85"/>
      <c r="G49" s="85"/>
      <c r="H49" s="85"/>
      <c r="I49" s="85"/>
      <c r="J49" s="86"/>
      <c r="K49" s="85"/>
      <c r="L49" s="85"/>
      <c r="M49" s="85"/>
      <c r="N49" s="86"/>
      <c r="O49" s="85"/>
      <c r="P49" s="85"/>
      <c r="Q49" s="85"/>
      <c r="R49" s="86"/>
      <c r="S49" s="87"/>
      <c r="T49" s="85"/>
      <c r="U49" s="85"/>
      <c r="V49" s="88"/>
      <c r="W49" s="88"/>
      <c r="X49" s="88"/>
      <c r="Y49" s="88"/>
      <c r="Z49" s="88"/>
      <c r="AA49" s="88"/>
      <c r="AB49" s="88"/>
      <c r="AC49" s="145"/>
      <c r="AD49" s="145"/>
      <c r="AE49" s="145"/>
      <c r="AF49" s="89"/>
      <c r="AG49" s="145"/>
      <c r="AH49" s="145"/>
      <c r="AI49" s="145"/>
      <c r="AJ49" s="145"/>
      <c r="AK49" s="145"/>
      <c r="AL49" s="145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9"/>
      <c r="BR49" s="89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5"/>
      <c r="CH49" s="88"/>
      <c r="CI49" s="88"/>
      <c r="CJ49" s="85"/>
      <c r="CK49" s="88"/>
      <c r="CL49" s="88"/>
      <c r="CM49" s="85"/>
      <c r="CN49" s="88"/>
      <c r="CO49" s="88"/>
      <c r="CP49" s="85"/>
      <c r="CQ49" s="88"/>
      <c r="CR49" s="88"/>
      <c r="CS49" s="85"/>
      <c r="CT49" s="88"/>
      <c r="CU49" s="88"/>
      <c r="CV49" s="85"/>
      <c r="CW49" s="88"/>
      <c r="CX49" s="88"/>
      <c r="CY49" s="85"/>
      <c r="CZ49" s="88"/>
      <c r="DA49" s="88"/>
      <c r="DB49" s="85"/>
      <c r="DC49" s="90"/>
      <c r="DD49" s="91"/>
      <c r="DE49" s="88"/>
      <c r="DF49" s="88"/>
      <c r="DG49" s="85"/>
      <c r="DH49" s="88"/>
      <c r="DI49" s="88"/>
      <c r="DJ49" s="85"/>
      <c r="DK49" s="88"/>
      <c r="DL49" s="88"/>
      <c r="DM49" s="85"/>
      <c r="DN49" s="88"/>
      <c r="DO49" s="88"/>
      <c r="DP49" s="85"/>
      <c r="DQ49" s="88"/>
      <c r="DR49" s="88"/>
      <c r="DS49" s="85"/>
      <c r="DT49" s="88"/>
      <c r="DU49" s="88"/>
      <c r="DV49" s="85"/>
      <c r="DW49" s="88"/>
      <c r="DX49" s="88"/>
      <c r="DY49" s="85"/>
      <c r="DZ49" s="88"/>
      <c r="EA49" s="88"/>
      <c r="EB49" s="85"/>
      <c r="EC49" s="88"/>
      <c r="ED49" s="88"/>
      <c r="EE49" s="85"/>
      <c r="EF49" s="88"/>
      <c r="EG49" s="88"/>
      <c r="EH49" s="85"/>
      <c r="EI49" s="88"/>
      <c r="EJ49" s="88"/>
      <c r="EK49" s="85"/>
      <c r="EL49" s="88"/>
      <c r="EM49" s="88"/>
      <c r="EN49" s="85"/>
      <c r="EO49" s="92"/>
      <c r="EP49" s="92"/>
      <c r="EQ49" s="88"/>
      <c r="ER49" s="88"/>
      <c r="ES49" s="85">
        <v>4576.37</v>
      </c>
      <c r="ET49" s="88"/>
      <c r="EU49" s="88"/>
      <c r="EV49" s="85">
        <v>4576.37</v>
      </c>
      <c r="EW49" s="88"/>
      <c r="EX49" s="88"/>
      <c r="EY49" s="85">
        <v>4576.37</v>
      </c>
      <c r="EZ49" s="88"/>
      <c r="FA49" s="88"/>
      <c r="FB49" s="85">
        <v>4576.37</v>
      </c>
      <c r="FC49" s="88"/>
      <c r="FD49" s="88"/>
      <c r="FE49" s="85">
        <v>4576.37</v>
      </c>
      <c r="FF49" s="88"/>
      <c r="FG49" s="88"/>
      <c r="FH49" s="85">
        <v>4576.37</v>
      </c>
      <c r="FI49" s="88"/>
      <c r="FJ49" s="88"/>
      <c r="FK49" s="85">
        <v>4576.37</v>
      </c>
      <c r="FL49" s="88"/>
      <c r="FM49" s="88"/>
      <c r="FN49" s="85">
        <v>4576.37</v>
      </c>
      <c r="FO49" s="88"/>
      <c r="FP49" s="88"/>
      <c r="FQ49" s="85">
        <v>4576.37</v>
      </c>
      <c r="FR49" s="93"/>
      <c r="FS49" s="93"/>
      <c r="FT49" s="85">
        <v>4576.37</v>
      </c>
      <c r="FU49" s="93"/>
      <c r="FV49" s="93"/>
      <c r="FW49" s="85">
        <v>4576.37</v>
      </c>
      <c r="FX49" s="93"/>
      <c r="FY49" s="93"/>
      <c r="FZ49" s="85">
        <v>4576.37</v>
      </c>
      <c r="GA49" s="120">
        <v>54916.45</v>
      </c>
    </row>
    <row r="50" spans="1:183" s="94" customFormat="1" ht="12.75">
      <c r="A50" s="83" t="s">
        <v>669</v>
      </c>
      <c r="B50" s="84"/>
      <c r="C50" s="85"/>
      <c r="D50" s="85"/>
      <c r="E50" s="85"/>
      <c r="F50" s="85"/>
      <c r="G50" s="85"/>
      <c r="H50" s="85"/>
      <c r="I50" s="85"/>
      <c r="J50" s="86"/>
      <c r="K50" s="85"/>
      <c r="L50" s="85"/>
      <c r="M50" s="85"/>
      <c r="N50" s="86"/>
      <c r="O50" s="85"/>
      <c r="P50" s="85"/>
      <c r="Q50" s="85"/>
      <c r="R50" s="86"/>
      <c r="S50" s="87"/>
      <c r="T50" s="85"/>
      <c r="U50" s="85"/>
      <c r="V50" s="88"/>
      <c r="W50" s="88"/>
      <c r="X50" s="88"/>
      <c r="Y50" s="88"/>
      <c r="Z50" s="88"/>
      <c r="AA50" s="88"/>
      <c r="AB50" s="88"/>
      <c r="AC50" s="145"/>
      <c r="AD50" s="145"/>
      <c r="AE50" s="145"/>
      <c r="AF50" s="89"/>
      <c r="AG50" s="145"/>
      <c r="AH50" s="145"/>
      <c r="AI50" s="145"/>
      <c r="AJ50" s="145"/>
      <c r="AK50" s="145"/>
      <c r="AL50" s="145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9"/>
      <c r="BR50" s="89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5"/>
      <c r="CH50" s="88"/>
      <c r="CI50" s="88"/>
      <c r="CJ50" s="85"/>
      <c r="CK50" s="88"/>
      <c r="CL50" s="88"/>
      <c r="CM50" s="85"/>
      <c r="CN50" s="88"/>
      <c r="CO50" s="88"/>
      <c r="CP50" s="85"/>
      <c r="CQ50" s="88"/>
      <c r="CR50" s="88"/>
      <c r="CS50" s="85"/>
      <c r="CT50" s="88"/>
      <c r="CU50" s="88"/>
      <c r="CV50" s="85"/>
      <c r="CW50" s="88"/>
      <c r="CX50" s="88"/>
      <c r="CY50" s="85"/>
      <c r="CZ50" s="88"/>
      <c r="DA50" s="88"/>
      <c r="DB50" s="85"/>
      <c r="DC50" s="90"/>
      <c r="DD50" s="91"/>
      <c r="DE50" s="88"/>
      <c r="DF50" s="88"/>
      <c r="DG50" s="85"/>
      <c r="DH50" s="88"/>
      <c r="DI50" s="88"/>
      <c r="DJ50" s="85"/>
      <c r="DK50" s="88"/>
      <c r="DL50" s="88"/>
      <c r="DM50" s="85"/>
      <c r="DN50" s="88"/>
      <c r="DO50" s="88"/>
      <c r="DP50" s="85"/>
      <c r="DQ50" s="88"/>
      <c r="DR50" s="88"/>
      <c r="DS50" s="85"/>
      <c r="DT50" s="88"/>
      <c r="DU50" s="88"/>
      <c r="DV50" s="85"/>
      <c r="DW50" s="88"/>
      <c r="DX50" s="88"/>
      <c r="DY50" s="85"/>
      <c r="DZ50" s="88"/>
      <c r="EA50" s="88"/>
      <c r="EB50" s="85"/>
      <c r="EC50" s="88"/>
      <c r="ED50" s="88"/>
      <c r="EE50" s="85"/>
      <c r="EF50" s="88"/>
      <c r="EG50" s="88"/>
      <c r="EH50" s="85"/>
      <c r="EI50" s="88"/>
      <c r="EJ50" s="88"/>
      <c r="EK50" s="85"/>
      <c r="EL50" s="88"/>
      <c r="EM50" s="88"/>
      <c r="EN50" s="85"/>
      <c r="EO50" s="92"/>
      <c r="EP50" s="92"/>
      <c r="EQ50" s="88"/>
      <c r="ER50" s="88"/>
      <c r="ES50" s="85">
        <v>5537.16</v>
      </c>
      <c r="ET50" s="88"/>
      <c r="EU50" s="88"/>
      <c r="EV50" s="85">
        <v>5537.16</v>
      </c>
      <c r="EW50" s="88"/>
      <c r="EX50" s="88"/>
      <c r="EY50" s="85">
        <v>5537.16</v>
      </c>
      <c r="EZ50" s="88"/>
      <c r="FA50" s="88"/>
      <c r="FB50" s="85">
        <v>5537.16</v>
      </c>
      <c r="FC50" s="88"/>
      <c r="FD50" s="88"/>
      <c r="FE50" s="85">
        <v>5537.16</v>
      </c>
      <c r="FF50" s="88"/>
      <c r="FG50" s="88"/>
      <c r="FH50" s="85">
        <v>5537.16</v>
      </c>
      <c r="FI50" s="88"/>
      <c r="FJ50" s="88"/>
      <c r="FK50" s="85">
        <v>5537.16</v>
      </c>
      <c r="FL50" s="88"/>
      <c r="FM50" s="88"/>
      <c r="FN50" s="85">
        <v>5537.16</v>
      </c>
      <c r="FO50" s="88"/>
      <c r="FP50" s="88"/>
      <c r="FQ50" s="85">
        <v>5537.16</v>
      </c>
      <c r="FR50" s="93"/>
      <c r="FS50" s="93"/>
      <c r="FT50" s="85">
        <v>5537.16</v>
      </c>
      <c r="FU50" s="93"/>
      <c r="FV50" s="93"/>
      <c r="FW50" s="85">
        <v>5537.16</v>
      </c>
      <c r="FX50" s="93"/>
      <c r="FY50" s="93"/>
      <c r="FZ50" s="85">
        <v>5537.16</v>
      </c>
      <c r="GA50" s="120">
        <v>66445.92</v>
      </c>
    </row>
    <row r="51" spans="1:186" s="94" customFormat="1" ht="12.75">
      <c r="A51" s="83" t="s">
        <v>692</v>
      </c>
      <c r="B51" s="84"/>
      <c r="C51" s="85"/>
      <c r="D51" s="85"/>
      <c r="E51" s="85"/>
      <c r="F51" s="85"/>
      <c r="G51" s="85"/>
      <c r="H51" s="85"/>
      <c r="I51" s="85"/>
      <c r="J51" s="86"/>
      <c r="K51" s="85"/>
      <c r="L51" s="85"/>
      <c r="M51" s="85"/>
      <c r="N51" s="86"/>
      <c r="O51" s="85"/>
      <c r="P51" s="85"/>
      <c r="Q51" s="85"/>
      <c r="R51" s="86"/>
      <c r="S51" s="87"/>
      <c r="T51" s="85"/>
      <c r="U51" s="85"/>
      <c r="V51" s="88"/>
      <c r="W51" s="88"/>
      <c r="X51" s="88"/>
      <c r="Y51" s="88"/>
      <c r="Z51" s="88"/>
      <c r="AA51" s="88"/>
      <c r="AB51" s="88"/>
      <c r="AC51" s="145"/>
      <c r="AD51" s="145"/>
      <c r="AE51" s="145"/>
      <c r="AF51" s="89"/>
      <c r="AG51" s="145"/>
      <c r="AH51" s="145"/>
      <c r="AI51" s="145"/>
      <c r="AJ51" s="145"/>
      <c r="AK51" s="145"/>
      <c r="AL51" s="145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9"/>
      <c r="BR51" s="89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5"/>
      <c r="CH51" s="88"/>
      <c r="CI51" s="88"/>
      <c r="CJ51" s="85"/>
      <c r="CK51" s="88"/>
      <c r="CL51" s="88"/>
      <c r="CM51" s="85"/>
      <c r="CN51" s="88"/>
      <c r="CO51" s="88"/>
      <c r="CP51" s="85"/>
      <c r="CQ51" s="88"/>
      <c r="CR51" s="88"/>
      <c r="CS51" s="85"/>
      <c r="CT51" s="88"/>
      <c r="CU51" s="88"/>
      <c r="CV51" s="85"/>
      <c r="CW51" s="88"/>
      <c r="CX51" s="88"/>
      <c r="CY51" s="85"/>
      <c r="CZ51" s="88"/>
      <c r="DA51" s="88"/>
      <c r="DB51" s="85"/>
      <c r="DC51" s="90"/>
      <c r="DD51" s="91"/>
      <c r="DE51" s="88"/>
      <c r="DF51" s="88"/>
      <c r="DG51" s="85"/>
      <c r="DH51" s="88"/>
      <c r="DI51" s="88"/>
      <c r="DJ51" s="85"/>
      <c r="DK51" s="88"/>
      <c r="DL51" s="88"/>
      <c r="DM51" s="85"/>
      <c r="DN51" s="88"/>
      <c r="DO51" s="88"/>
      <c r="DP51" s="85"/>
      <c r="DQ51" s="88"/>
      <c r="DR51" s="88"/>
      <c r="DS51" s="85"/>
      <c r="DT51" s="88"/>
      <c r="DU51" s="88"/>
      <c r="DV51" s="85"/>
      <c r="DW51" s="88"/>
      <c r="DX51" s="88"/>
      <c r="DY51" s="85"/>
      <c r="DZ51" s="88"/>
      <c r="EA51" s="88"/>
      <c r="EB51" s="85"/>
      <c r="EC51" s="88"/>
      <c r="ED51" s="88"/>
      <c r="EE51" s="85"/>
      <c r="EF51" s="88"/>
      <c r="EG51" s="88"/>
      <c r="EH51" s="85"/>
      <c r="EI51" s="88"/>
      <c r="EJ51" s="88"/>
      <c r="EK51" s="85"/>
      <c r="EL51" s="88"/>
      <c r="EM51" s="88"/>
      <c r="EN51" s="85"/>
      <c r="EO51" s="92"/>
      <c r="EP51" s="92"/>
      <c r="EQ51" s="88"/>
      <c r="ER51" s="88"/>
      <c r="ES51" s="85">
        <v>4717.05</v>
      </c>
      <c r="ET51" s="88"/>
      <c r="EU51" s="88"/>
      <c r="EV51" s="85">
        <v>4717.05</v>
      </c>
      <c r="EW51" s="88"/>
      <c r="EX51" s="88"/>
      <c r="EY51" s="85">
        <v>4717.05</v>
      </c>
      <c r="EZ51" s="88"/>
      <c r="FA51" s="88"/>
      <c r="FB51" s="85">
        <v>4717.05</v>
      </c>
      <c r="FC51" s="88"/>
      <c r="FD51" s="88"/>
      <c r="FE51" s="85">
        <v>4717.05</v>
      </c>
      <c r="FF51" s="88"/>
      <c r="FG51" s="88"/>
      <c r="FH51" s="85">
        <v>4717.05</v>
      </c>
      <c r="FI51" s="88"/>
      <c r="FJ51" s="88"/>
      <c r="FK51" s="85">
        <v>4717.05</v>
      </c>
      <c r="FL51" s="88"/>
      <c r="FM51" s="88"/>
      <c r="FN51" s="85">
        <v>4717.05</v>
      </c>
      <c r="FO51" s="88"/>
      <c r="FP51" s="88"/>
      <c r="FQ51" s="85">
        <v>4717.05</v>
      </c>
      <c r="FR51" s="93"/>
      <c r="FS51" s="93"/>
      <c r="FT51" s="85">
        <v>4717.05</v>
      </c>
      <c r="FU51" s="93"/>
      <c r="FV51" s="93"/>
      <c r="FW51" s="85">
        <v>4717.05</v>
      </c>
      <c r="FX51" s="93"/>
      <c r="FY51" s="93"/>
      <c r="FZ51" s="85">
        <v>4717.05</v>
      </c>
      <c r="GA51" s="120">
        <v>56604.61</v>
      </c>
      <c r="GD51" s="149"/>
    </row>
    <row r="52" spans="1:183" s="94" customFormat="1" ht="12.75">
      <c r="A52" s="83" t="s">
        <v>693</v>
      </c>
      <c r="B52" s="84"/>
      <c r="C52" s="85"/>
      <c r="D52" s="85"/>
      <c r="E52" s="85"/>
      <c r="F52" s="85"/>
      <c r="G52" s="85"/>
      <c r="H52" s="85"/>
      <c r="I52" s="85"/>
      <c r="J52" s="86"/>
      <c r="K52" s="85"/>
      <c r="L52" s="85"/>
      <c r="M52" s="85"/>
      <c r="N52" s="86"/>
      <c r="O52" s="85"/>
      <c r="P52" s="85"/>
      <c r="Q52" s="85"/>
      <c r="R52" s="86"/>
      <c r="S52" s="87"/>
      <c r="T52" s="85"/>
      <c r="U52" s="85"/>
      <c r="V52" s="88"/>
      <c r="W52" s="88"/>
      <c r="X52" s="88"/>
      <c r="Y52" s="88"/>
      <c r="Z52" s="88"/>
      <c r="AA52" s="88"/>
      <c r="AB52" s="88"/>
      <c r="AC52" s="145"/>
      <c r="AD52" s="145"/>
      <c r="AE52" s="145"/>
      <c r="AF52" s="89"/>
      <c r="AG52" s="145"/>
      <c r="AH52" s="145"/>
      <c r="AI52" s="145"/>
      <c r="AJ52" s="145"/>
      <c r="AK52" s="145"/>
      <c r="AL52" s="145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9"/>
      <c r="BR52" s="89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5"/>
      <c r="CH52" s="88"/>
      <c r="CI52" s="88"/>
      <c r="CJ52" s="85"/>
      <c r="CK52" s="88"/>
      <c r="CL52" s="88"/>
      <c r="CM52" s="85"/>
      <c r="CN52" s="88"/>
      <c r="CO52" s="88"/>
      <c r="CP52" s="85"/>
      <c r="CQ52" s="88"/>
      <c r="CR52" s="88"/>
      <c r="CS52" s="85"/>
      <c r="CT52" s="88"/>
      <c r="CU52" s="88"/>
      <c r="CV52" s="85"/>
      <c r="CW52" s="88"/>
      <c r="CX52" s="88"/>
      <c r="CY52" s="85"/>
      <c r="CZ52" s="88"/>
      <c r="DA52" s="88"/>
      <c r="DB52" s="85"/>
      <c r="DC52" s="90"/>
      <c r="DD52" s="91"/>
      <c r="DE52" s="88"/>
      <c r="DF52" s="88"/>
      <c r="DG52" s="85"/>
      <c r="DH52" s="88"/>
      <c r="DI52" s="88"/>
      <c r="DJ52" s="85"/>
      <c r="DK52" s="88"/>
      <c r="DL52" s="88"/>
      <c r="DM52" s="85"/>
      <c r="DN52" s="88"/>
      <c r="DO52" s="88"/>
      <c r="DP52" s="85"/>
      <c r="DQ52" s="88"/>
      <c r="DR52" s="88"/>
      <c r="DS52" s="85"/>
      <c r="DT52" s="88"/>
      <c r="DU52" s="88"/>
      <c r="DV52" s="85"/>
      <c r="DW52" s="88"/>
      <c r="DX52" s="88"/>
      <c r="DY52" s="85"/>
      <c r="DZ52" s="88"/>
      <c r="EA52" s="88"/>
      <c r="EB52" s="85"/>
      <c r="EC52" s="88"/>
      <c r="ED52" s="88"/>
      <c r="EE52" s="85"/>
      <c r="EF52" s="88"/>
      <c r="EG52" s="88"/>
      <c r="EH52" s="85"/>
      <c r="EI52" s="88"/>
      <c r="EJ52" s="88"/>
      <c r="EK52" s="85"/>
      <c r="EL52" s="88"/>
      <c r="EM52" s="88"/>
      <c r="EN52" s="85"/>
      <c r="EO52" s="92"/>
      <c r="EP52" s="92"/>
      <c r="EQ52" s="88"/>
      <c r="ER52" s="88"/>
      <c r="ES52" s="85">
        <v>4172.86</v>
      </c>
      <c r="ET52" s="88"/>
      <c r="EU52" s="88"/>
      <c r="EV52" s="85">
        <v>4172.86</v>
      </c>
      <c r="EW52" s="88"/>
      <c r="EX52" s="88"/>
      <c r="EY52" s="85">
        <v>4172.86</v>
      </c>
      <c r="EZ52" s="88"/>
      <c r="FA52" s="88"/>
      <c r="FB52" s="85">
        <v>4172.86</v>
      </c>
      <c r="FC52" s="88"/>
      <c r="FD52" s="88"/>
      <c r="FE52" s="85">
        <v>4172.86</v>
      </c>
      <c r="FF52" s="88"/>
      <c r="FG52" s="88"/>
      <c r="FH52" s="85">
        <v>4172.86</v>
      </c>
      <c r="FI52" s="88"/>
      <c r="FJ52" s="88"/>
      <c r="FK52" s="85">
        <v>4172.86</v>
      </c>
      <c r="FL52" s="88"/>
      <c r="FM52" s="88"/>
      <c r="FN52" s="85">
        <v>4172.86</v>
      </c>
      <c r="FO52" s="88"/>
      <c r="FP52" s="88"/>
      <c r="FQ52" s="85">
        <v>4172.86</v>
      </c>
      <c r="FR52" s="93"/>
      <c r="FS52" s="93"/>
      <c r="FT52" s="85">
        <v>4172.86</v>
      </c>
      <c r="FU52" s="93"/>
      <c r="FV52" s="93"/>
      <c r="FW52" s="85">
        <v>4172.86</v>
      </c>
      <c r="FX52" s="93"/>
      <c r="FY52" s="93"/>
      <c r="FZ52" s="85">
        <v>4172.86</v>
      </c>
      <c r="GA52" s="120">
        <v>50074.3</v>
      </c>
    </row>
    <row r="53" spans="1:183" s="94" customFormat="1" ht="12.75">
      <c r="A53" s="83" t="s">
        <v>682</v>
      </c>
      <c r="B53" s="84"/>
      <c r="C53" s="85"/>
      <c r="D53" s="85"/>
      <c r="E53" s="85"/>
      <c r="F53" s="85"/>
      <c r="G53" s="85"/>
      <c r="H53" s="85"/>
      <c r="I53" s="85"/>
      <c r="J53" s="86"/>
      <c r="K53" s="85"/>
      <c r="L53" s="85"/>
      <c r="M53" s="85"/>
      <c r="N53" s="86"/>
      <c r="O53" s="85"/>
      <c r="P53" s="85"/>
      <c r="Q53" s="85"/>
      <c r="R53" s="86"/>
      <c r="S53" s="87"/>
      <c r="T53" s="85"/>
      <c r="U53" s="85"/>
      <c r="V53" s="88"/>
      <c r="W53" s="88"/>
      <c r="X53" s="88"/>
      <c r="Y53" s="88"/>
      <c r="Z53" s="88"/>
      <c r="AA53" s="88"/>
      <c r="AB53" s="88"/>
      <c r="AC53" s="145"/>
      <c r="AD53" s="145"/>
      <c r="AE53" s="145"/>
      <c r="AF53" s="89"/>
      <c r="AG53" s="145"/>
      <c r="AH53" s="145"/>
      <c r="AI53" s="145"/>
      <c r="AJ53" s="145"/>
      <c r="AK53" s="145"/>
      <c r="AL53" s="145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9"/>
      <c r="BR53" s="89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5"/>
      <c r="CH53" s="88"/>
      <c r="CI53" s="88"/>
      <c r="CJ53" s="85"/>
      <c r="CK53" s="88"/>
      <c r="CL53" s="88"/>
      <c r="CM53" s="85"/>
      <c r="CN53" s="88"/>
      <c r="CO53" s="88"/>
      <c r="CP53" s="85"/>
      <c r="CQ53" s="88"/>
      <c r="CR53" s="88"/>
      <c r="CS53" s="85"/>
      <c r="CT53" s="88"/>
      <c r="CU53" s="88"/>
      <c r="CV53" s="85"/>
      <c r="CW53" s="88"/>
      <c r="CX53" s="88"/>
      <c r="CY53" s="85"/>
      <c r="CZ53" s="88"/>
      <c r="DA53" s="88"/>
      <c r="DB53" s="85"/>
      <c r="DC53" s="90"/>
      <c r="DD53" s="91"/>
      <c r="DE53" s="88"/>
      <c r="DF53" s="88"/>
      <c r="DG53" s="85"/>
      <c r="DH53" s="88"/>
      <c r="DI53" s="88"/>
      <c r="DJ53" s="85"/>
      <c r="DK53" s="88"/>
      <c r="DL53" s="88"/>
      <c r="DM53" s="85"/>
      <c r="DN53" s="88"/>
      <c r="DO53" s="88"/>
      <c r="DP53" s="85"/>
      <c r="DQ53" s="88"/>
      <c r="DR53" s="88"/>
      <c r="DS53" s="85"/>
      <c r="DT53" s="88"/>
      <c r="DU53" s="88"/>
      <c r="DV53" s="85"/>
      <c r="DW53" s="88"/>
      <c r="DX53" s="88"/>
      <c r="DY53" s="85"/>
      <c r="DZ53" s="88"/>
      <c r="EA53" s="88"/>
      <c r="EB53" s="85"/>
      <c r="EC53" s="88"/>
      <c r="ED53" s="88"/>
      <c r="EE53" s="85"/>
      <c r="EF53" s="88"/>
      <c r="EG53" s="88"/>
      <c r="EH53" s="85"/>
      <c r="EI53" s="88"/>
      <c r="EJ53" s="88"/>
      <c r="EK53" s="85"/>
      <c r="EL53" s="88"/>
      <c r="EM53" s="88"/>
      <c r="EN53" s="85"/>
      <c r="EO53" s="92"/>
      <c r="EP53" s="92"/>
      <c r="EQ53" s="88"/>
      <c r="ER53" s="88"/>
      <c r="ES53" s="85">
        <v>361.38</v>
      </c>
      <c r="ET53" s="88"/>
      <c r="EU53" s="88"/>
      <c r="EV53" s="85">
        <v>361.38</v>
      </c>
      <c r="EW53" s="88"/>
      <c r="EX53" s="88"/>
      <c r="EY53" s="85">
        <v>361.38</v>
      </c>
      <c r="EZ53" s="88"/>
      <c r="FA53" s="88"/>
      <c r="FB53" s="85">
        <v>361.38</v>
      </c>
      <c r="FC53" s="88"/>
      <c r="FD53" s="88"/>
      <c r="FE53" s="85">
        <v>361.38</v>
      </c>
      <c r="FF53" s="88"/>
      <c r="FG53" s="88"/>
      <c r="FH53" s="85">
        <v>361.38</v>
      </c>
      <c r="FI53" s="88"/>
      <c r="FJ53" s="88"/>
      <c r="FK53" s="85">
        <v>361.38</v>
      </c>
      <c r="FL53" s="88"/>
      <c r="FM53" s="88"/>
      <c r="FN53" s="85">
        <v>361.38</v>
      </c>
      <c r="FO53" s="88"/>
      <c r="FP53" s="88"/>
      <c r="FQ53" s="85">
        <v>361.38</v>
      </c>
      <c r="FR53" s="93"/>
      <c r="FS53" s="93"/>
      <c r="FT53" s="85">
        <v>361.38</v>
      </c>
      <c r="FU53" s="93"/>
      <c r="FV53" s="93"/>
      <c r="FW53" s="85">
        <v>361.38</v>
      </c>
      <c r="FX53" s="93"/>
      <c r="FY53" s="93"/>
      <c r="FZ53" s="85">
        <v>361.38</v>
      </c>
      <c r="GA53" s="120">
        <v>4336.56</v>
      </c>
    </row>
    <row r="54" spans="1:183" s="94" customFormat="1" ht="12.75">
      <c r="A54" s="83" t="s">
        <v>681</v>
      </c>
      <c r="B54" s="84"/>
      <c r="C54" s="85"/>
      <c r="D54" s="85"/>
      <c r="E54" s="85"/>
      <c r="F54" s="85"/>
      <c r="G54" s="85"/>
      <c r="H54" s="85"/>
      <c r="I54" s="85"/>
      <c r="J54" s="86"/>
      <c r="K54" s="85"/>
      <c r="L54" s="85"/>
      <c r="M54" s="85"/>
      <c r="N54" s="86"/>
      <c r="O54" s="85"/>
      <c r="P54" s="85"/>
      <c r="Q54" s="85"/>
      <c r="R54" s="86"/>
      <c r="S54" s="87"/>
      <c r="T54" s="85"/>
      <c r="U54" s="85"/>
      <c r="V54" s="88"/>
      <c r="W54" s="88"/>
      <c r="X54" s="88"/>
      <c r="Y54" s="88"/>
      <c r="Z54" s="88"/>
      <c r="AA54" s="88"/>
      <c r="AB54" s="88"/>
      <c r="AC54" s="145"/>
      <c r="AD54" s="145"/>
      <c r="AE54" s="145"/>
      <c r="AF54" s="89"/>
      <c r="AG54" s="145"/>
      <c r="AH54" s="145"/>
      <c r="AI54" s="145"/>
      <c r="AJ54" s="145"/>
      <c r="AK54" s="145"/>
      <c r="AL54" s="145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9"/>
      <c r="BR54" s="89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5"/>
      <c r="CH54" s="88"/>
      <c r="CI54" s="88"/>
      <c r="CJ54" s="85"/>
      <c r="CK54" s="88"/>
      <c r="CL54" s="88"/>
      <c r="CM54" s="85"/>
      <c r="CN54" s="88"/>
      <c r="CO54" s="88"/>
      <c r="CP54" s="85"/>
      <c r="CQ54" s="88"/>
      <c r="CR54" s="88"/>
      <c r="CS54" s="85"/>
      <c r="CT54" s="88"/>
      <c r="CU54" s="88"/>
      <c r="CV54" s="85"/>
      <c r="CW54" s="88"/>
      <c r="CX54" s="88"/>
      <c r="CY54" s="85"/>
      <c r="CZ54" s="88"/>
      <c r="DA54" s="88"/>
      <c r="DB54" s="85"/>
      <c r="DC54" s="90"/>
      <c r="DD54" s="91"/>
      <c r="DE54" s="88"/>
      <c r="DF54" s="88"/>
      <c r="DG54" s="85"/>
      <c r="DH54" s="88"/>
      <c r="DI54" s="88"/>
      <c r="DJ54" s="85"/>
      <c r="DK54" s="88"/>
      <c r="DL54" s="88"/>
      <c r="DM54" s="85"/>
      <c r="DN54" s="88"/>
      <c r="DO54" s="88"/>
      <c r="DP54" s="85"/>
      <c r="DQ54" s="88"/>
      <c r="DR54" s="88"/>
      <c r="DS54" s="85"/>
      <c r="DT54" s="88"/>
      <c r="DU54" s="88"/>
      <c r="DV54" s="85"/>
      <c r="DW54" s="88"/>
      <c r="DX54" s="88"/>
      <c r="DY54" s="85"/>
      <c r="DZ54" s="88"/>
      <c r="EA54" s="88"/>
      <c r="EB54" s="85"/>
      <c r="EC54" s="88"/>
      <c r="ED54" s="88"/>
      <c r="EE54" s="85"/>
      <c r="EF54" s="88"/>
      <c r="EG54" s="88"/>
      <c r="EH54" s="85"/>
      <c r="EI54" s="88"/>
      <c r="EJ54" s="88"/>
      <c r="EK54" s="85"/>
      <c r="EL54" s="88"/>
      <c r="EM54" s="88"/>
      <c r="EN54" s="85"/>
      <c r="EO54" s="92"/>
      <c r="EP54" s="92"/>
      <c r="EQ54" s="88"/>
      <c r="ER54" s="88"/>
      <c r="ES54" s="85">
        <v>155.82</v>
      </c>
      <c r="ET54" s="88"/>
      <c r="EU54" s="88"/>
      <c r="EV54" s="85">
        <v>155.82</v>
      </c>
      <c r="EW54" s="88"/>
      <c r="EX54" s="88"/>
      <c r="EY54" s="85">
        <v>155.82</v>
      </c>
      <c r="EZ54" s="88"/>
      <c r="FA54" s="88"/>
      <c r="FB54" s="85">
        <v>155.82</v>
      </c>
      <c r="FC54" s="88"/>
      <c r="FD54" s="88"/>
      <c r="FE54" s="85">
        <v>155.82</v>
      </c>
      <c r="FF54" s="88"/>
      <c r="FG54" s="88"/>
      <c r="FH54" s="85">
        <v>155.82</v>
      </c>
      <c r="FI54" s="88"/>
      <c r="FJ54" s="88"/>
      <c r="FK54" s="85">
        <v>155.82</v>
      </c>
      <c r="FL54" s="88"/>
      <c r="FM54" s="88"/>
      <c r="FN54" s="85">
        <v>155.82</v>
      </c>
      <c r="FO54" s="88"/>
      <c r="FP54" s="88"/>
      <c r="FQ54" s="85">
        <v>155.82</v>
      </c>
      <c r="FR54" s="93"/>
      <c r="FS54" s="93"/>
      <c r="FT54" s="85">
        <v>155.82</v>
      </c>
      <c r="FU54" s="93"/>
      <c r="FV54" s="93"/>
      <c r="FW54" s="85">
        <v>155.82</v>
      </c>
      <c r="FX54" s="93"/>
      <c r="FY54" s="93"/>
      <c r="FZ54" s="85">
        <v>155.82</v>
      </c>
      <c r="GA54" s="120">
        <v>1869.83</v>
      </c>
    </row>
    <row r="55" spans="1:183" s="94" customFormat="1" ht="12.75">
      <c r="A55" s="83" t="s">
        <v>680</v>
      </c>
      <c r="B55" s="84"/>
      <c r="C55" s="85"/>
      <c r="D55" s="85"/>
      <c r="E55" s="85"/>
      <c r="F55" s="85"/>
      <c r="G55" s="85"/>
      <c r="H55" s="85"/>
      <c r="I55" s="85"/>
      <c r="J55" s="86"/>
      <c r="K55" s="85"/>
      <c r="L55" s="85"/>
      <c r="M55" s="85"/>
      <c r="N55" s="86"/>
      <c r="O55" s="85"/>
      <c r="P55" s="85"/>
      <c r="Q55" s="85"/>
      <c r="R55" s="86"/>
      <c r="S55" s="87"/>
      <c r="T55" s="85"/>
      <c r="U55" s="85"/>
      <c r="V55" s="88"/>
      <c r="W55" s="88"/>
      <c r="X55" s="88"/>
      <c r="Y55" s="88"/>
      <c r="Z55" s="88"/>
      <c r="AA55" s="88"/>
      <c r="AB55" s="88"/>
      <c r="AC55" s="145"/>
      <c r="AD55" s="145"/>
      <c r="AE55" s="145"/>
      <c r="AF55" s="89"/>
      <c r="AG55" s="145"/>
      <c r="AH55" s="145"/>
      <c r="AI55" s="145"/>
      <c r="AJ55" s="145"/>
      <c r="AK55" s="145"/>
      <c r="AL55" s="145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9"/>
      <c r="BR55" s="89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5"/>
      <c r="CH55" s="88"/>
      <c r="CI55" s="88"/>
      <c r="CJ55" s="85"/>
      <c r="CK55" s="88"/>
      <c r="CL55" s="88"/>
      <c r="CM55" s="85"/>
      <c r="CN55" s="88"/>
      <c r="CO55" s="88"/>
      <c r="CP55" s="85"/>
      <c r="CQ55" s="88"/>
      <c r="CR55" s="88"/>
      <c r="CS55" s="85"/>
      <c r="CT55" s="88"/>
      <c r="CU55" s="88"/>
      <c r="CV55" s="85"/>
      <c r="CW55" s="88"/>
      <c r="CX55" s="88"/>
      <c r="CY55" s="85"/>
      <c r="CZ55" s="88"/>
      <c r="DA55" s="88"/>
      <c r="DB55" s="85"/>
      <c r="DC55" s="90"/>
      <c r="DD55" s="91"/>
      <c r="DE55" s="88"/>
      <c r="DF55" s="88"/>
      <c r="DG55" s="85"/>
      <c r="DH55" s="88"/>
      <c r="DI55" s="88"/>
      <c r="DJ55" s="85"/>
      <c r="DK55" s="88"/>
      <c r="DL55" s="88"/>
      <c r="DM55" s="85"/>
      <c r="DN55" s="88"/>
      <c r="DO55" s="88"/>
      <c r="DP55" s="85"/>
      <c r="DQ55" s="88"/>
      <c r="DR55" s="88"/>
      <c r="DS55" s="85"/>
      <c r="DT55" s="88"/>
      <c r="DU55" s="88"/>
      <c r="DV55" s="85"/>
      <c r="DW55" s="88"/>
      <c r="DX55" s="88"/>
      <c r="DY55" s="85"/>
      <c r="DZ55" s="88"/>
      <c r="EA55" s="88"/>
      <c r="EB55" s="85"/>
      <c r="EC55" s="88"/>
      <c r="ED55" s="88"/>
      <c r="EE55" s="85"/>
      <c r="EF55" s="88"/>
      <c r="EG55" s="88"/>
      <c r="EH55" s="85"/>
      <c r="EI55" s="88"/>
      <c r="EJ55" s="88"/>
      <c r="EK55" s="85"/>
      <c r="EL55" s="88"/>
      <c r="EM55" s="88"/>
      <c r="EN55" s="85"/>
      <c r="EO55" s="92"/>
      <c r="EP55" s="92"/>
      <c r="EQ55" s="88"/>
      <c r="ER55" s="88"/>
      <c r="ES55" s="85">
        <v>230.11</v>
      </c>
      <c r="ET55" s="88"/>
      <c r="EU55" s="88"/>
      <c r="EV55" s="85">
        <v>230.11</v>
      </c>
      <c r="EW55" s="88"/>
      <c r="EX55" s="88"/>
      <c r="EY55" s="85">
        <v>230.11</v>
      </c>
      <c r="EZ55" s="88"/>
      <c r="FA55" s="88"/>
      <c r="FB55" s="85">
        <v>230.11</v>
      </c>
      <c r="FC55" s="88"/>
      <c r="FD55" s="88"/>
      <c r="FE55" s="85">
        <v>230.11</v>
      </c>
      <c r="FF55" s="88"/>
      <c r="FG55" s="88"/>
      <c r="FH55" s="85">
        <v>230.11</v>
      </c>
      <c r="FI55" s="88"/>
      <c r="FJ55" s="88"/>
      <c r="FK55" s="85">
        <v>230.11</v>
      </c>
      <c r="FL55" s="88"/>
      <c r="FM55" s="88"/>
      <c r="FN55" s="85">
        <v>230.11</v>
      </c>
      <c r="FO55" s="88"/>
      <c r="FP55" s="88"/>
      <c r="FQ55" s="85">
        <v>230.11</v>
      </c>
      <c r="FR55" s="93"/>
      <c r="FS55" s="93"/>
      <c r="FT55" s="85">
        <v>230.11</v>
      </c>
      <c r="FU55" s="93"/>
      <c r="FV55" s="93"/>
      <c r="FW55" s="85">
        <v>230.11</v>
      </c>
      <c r="FX55" s="93"/>
      <c r="FY55" s="93"/>
      <c r="FZ55" s="85">
        <v>230.11</v>
      </c>
      <c r="GA55" s="120">
        <v>2761.31</v>
      </c>
    </row>
    <row r="56" spans="1:183" s="8" customFormat="1" ht="18" customHeight="1">
      <c r="A56" s="44" t="s">
        <v>50</v>
      </c>
      <c r="B56" s="19">
        <v>55501.98</v>
      </c>
      <c r="C56" s="50">
        <f>C39-C48</f>
        <v>10075.260000000002</v>
      </c>
      <c r="D56" s="50"/>
      <c r="E56" s="50">
        <f aca="true" t="shared" si="17" ref="E56:Q56">E39-E48</f>
        <v>1854.1000000000058</v>
      </c>
      <c r="F56" s="50"/>
      <c r="G56" s="50">
        <f t="shared" si="17"/>
        <v>-221.65000000000146</v>
      </c>
      <c r="H56" s="50"/>
      <c r="I56" s="50">
        <f t="shared" si="17"/>
        <v>4571.459999999999</v>
      </c>
      <c r="J56" s="50"/>
      <c r="K56" s="50">
        <f t="shared" si="17"/>
        <v>3176.6800000000003</v>
      </c>
      <c r="L56" s="50"/>
      <c r="M56" s="50">
        <f t="shared" si="17"/>
        <v>-9501.480000000003</v>
      </c>
      <c r="N56" s="50"/>
      <c r="O56" s="50">
        <f t="shared" si="17"/>
        <v>1889.300000000003</v>
      </c>
      <c r="P56" s="50"/>
      <c r="Q56" s="50">
        <f t="shared" si="17"/>
        <v>-3864.25</v>
      </c>
      <c r="R56" s="50">
        <v>63481.1</v>
      </c>
      <c r="S56" s="23">
        <f>C56+E56+G56+I56+K56+M56+O56+Q56</f>
        <v>7979.4200000000055</v>
      </c>
      <c r="T56" s="50"/>
      <c r="U56" s="50"/>
      <c r="V56" s="52">
        <f>V39-V48</f>
        <v>-5383.050000000003</v>
      </c>
      <c r="W56" s="52">
        <f aca="true" t="shared" si="18" ref="W56:AE56">W39-W48</f>
        <v>0</v>
      </c>
      <c r="X56" s="52">
        <f t="shared" si="18"/>
        <v>0</v>
      </c>
      <c r="Y56" s="52">
        <f t="shared" si="18"/>
        <v>12808.470000000001</v>
      </c>
      <c r="Z56" s="52">
        <f t="shared" si="18"/>
        <v>0</v>
      </c>
      <c r="AA56" s="52">
        <f t="shared" si="18"/>
        <v>0</v>
      </c>
      <c r="AB56" s="52">
        <f t="shared" si="18"/>
        <v>-4828.999999999993</v>
      </c>
      <c r="AC56" s="52">
        <f t="shared" si="18"/>
        <v>0</v>
      </c>
      <c r="AD56" s="52">
        <f t="shared" si="18"/>
        <v>0</v>
      </c>
      <c r="AE56" s="52">
        <f t="shared" si="18"/>
        <v>4794.800000000003</v>
      </c>
      <c r="AF56" s="36">
        <f t="shared" si="5"/>
        <v>15370.640000000014</v>
      </c>
      <c r="AG56" s="52">
        <f aca="true" t="shared" si="19" ref="AG56:BP56">AG39-AG48</f>
        <v>0</v>
      </c>
      <c r="AH56" s="52">
        <f t="shared" si="19"/>
        <v>0</v>
      </c>
      <c r="AI56" s="52">
        <f t="shared" si="19"/>
        <v>1477.8799999999974</v>
      </c>
      <c r="AJ56" s="52">
        <f t="shared" si="19"/>
        <v>0</v>
      </c>
      <c r="AK56" s="52">
        <f t="shared" si="19"/>
        <v>0</v>
      </c>
      <c r="AL56" s="52">
        <f t="shared" si="19"/>
        <v>6113.07</v>
      </c>
      <c r="AM56" s="52">
        <f t="shared" si="19"/>
        <v>0</v>
      </c>
      <c r="AN56" s="52">
        <f t="shared" si="19"/>
        <v>0</v>
      </c>
      <c r="AO56" s="52">
        <f t="shared" si="19"/>
        <v>-1727.5699999999997</v>
      </c>
      <c r="AP56" s="52">
        <f t="shared" si="19"/>
        <v>0</v>
      </c>
      <c r="AQ56" s="52">
        <f t="shared" si="19"/>
        <v>0</v>
      </c>
      <c r="AR56" s="52">
        <f t="shared" si="19"/>
        <v>2991.7599999999948</v>
      </c>
      <c r="AS56" s="52">
        <f t="shared" si="19"/>
        <v>0</v>
      </c>
      <c r="AT56" s="52">
        <f t="shared" si="19"/>
        <v>0</v>
      </c>
      <c r="AU56" s="52">
        <f t="shared" si="19"/>
        <v>-3138.2400000000052</v>
      </c>
      <c r="AV56" s="52">
        <f t="shared" si="19"/>
        <v>0</v>
      </c>
      <c r="AW56" s="52">
        <f t="shared" si="19"/>
        <v>0</v>
      </c>
      <c r="AX56" s="52">
        <f t="shared" si="19"/>
        <v>1070.2900000000009</v>
      </c>
      <c r="AY56" s="52">
        <f t="shared" si="19"/>
        <v>0</v>
      </c>
      <c r="AZ56" s="52">
        <f t="shared" si="19"/>
        <v>0</v>
      </c>
      <c r="BA56" s="52">
        <f t="shared" si="19"/>
        <v>3166.8299999999945</v>
      </c>
      <c r="BB56" s="52">
        <f t="shared" si="19"/>
        <v>0</v>
      </c>
      <c r="BC56" s="52">
        <f t="shared" si="19"/>
        <v>0</v>
      </c>
      <c r="BD56" s="52">
        <f t="shared" si="19"/>
        <v>6067.419999999998</v>
      </c>
      <c r="BE56" s="52">
        <f t="shared" si="19"/>
        <v>0</v>
      </c>
      <c r="BF56" s="52">
        <f t="shared" si="19"/>
        <v>0</v>
      </c>
      <c r="BG56" s="52">
        <f t="shared" si="19"/>
        <v>7967.699999999997</v>
      </c>
      <c r="BH56" s="52">
        <f t="shared" si="19"/>
        <v>0</v>
      </c>
      <c r="BI56" s="52">
        <f t="shared" si="19"/>
        <v>0</v>
      </c>
      <c r="BJ56" s="52">
        <f t="shared" si="19"/>
        <v>1515.4599999999991</v>
      </c>
      <c r="BK56" s="52">
        <f t="shared" si="19"/>
        <v>0</v>
      </c>
      <c r="BL56" s="52">
        <f t="shared" si="19"/>
        <v>0</v>
      </c>
      <c r="BM56" s="52">
        <f t="shared" si="19"/>
        <v>-5881.020000000004</v>
      </c>
      <c r="BN56" s="52">
        <f t="shared" si="19"/>
        <v>0</v>
      </c>
      <c r="BO56" s="52">
        <f t="shared" si="19"/>
        <v>0</v>
      </c>
      <c r="BP56" s="52">
        <f t="shared" si="19"/>
        <v>-3915.6600000000035</v>
      </c>
      <c r="BQ56" s="36">
        <f t="shared" si="6"/>
        <v>15707.91999999997</v>
      </c>
      <c r="BR56" s="36">
        <f t="shared" si="7"/>
        <v>31078.559999999983</v>
      </c>
      <c r="BS56" s="52"/>
      <c r="BT56" s="52"/>
      <c r="BU56" s="52">
        <f>BU39-BU48</f>
        <v>-11166.379999999997</v>
      </c>
      <c r="BV56" s="52"/>
      <c r="BW56" s="52"/>
      <c r="BX56" s="52">
        <f>BX39-BX48</f>
        <v>1062.070000000007</v>
      </c>
      <c r="BY56" s="52"/>
      <c r="BZ56" s="52"/>
      <c r="CA56" s="52">
        <f>CA39-CA48</f>
        <v>-3239.709999999999</v>
      </c>
      <c r="CB56" s="52"/>
      <c r="CC56" s="52"/>
      <c r="CD56" s="52">
        <f>CD39-CD48</f>
        <v>2853.6399999999994</v>
      </c>
      <c r="CE56" s="52"/>
      <c r="CF56" s="52"/>
      <c r="CG56" s="50">
        <f>CG39-CG48</f>
        <v>162.44000000000233</v>
      </c>
      <c r="CH56" s="52"/>
      <c r="CI56" s="52"/>
      <c r="CJ56" s="50">
        <f>CJ39-CJ48</f>
        <v>2107.209999999999</v>
      </c>
      <c r="CK56" s="52"/>
      <c r="CL56" s="52"/>
      <c r="CM56" s="50">
        <f>CM39-CM48</f>
        <v>-1875.4099999999962</v>
      </c>
      <c r="CN56" s="52"/>
      <c r="CO56" s="52"/>
      <c r="CP56" s="50">
        <f>CP39-CP48</f>
        <v>1336.4599999999991</v>
      </c>
      <c r="CQ56" s="52"/>
      <c r="CR56" s="52"/>
      <c r="CS56" s="50">
        <f>CS39-CS48</f>
        <v>1562.2900000000009</v>
      </c>
      <c r="CT56" s="52"/>
      <c r="CU56" s="52"/>
      <c r="CV56" s="50">
        <f>CV39-CV48</f>
        <v>1221</v>
      </c>
      <c r="CW56" s="52"/>
      <c r="CX56" s="52"/>
      <c r="CY56" s="50">
        <f>CY39-CY48</f>
        <v>329</v>
      </c>
      <c r="CZ56" s="52"/>
      <c r="DA56" s="52"/>
      <c r="DB56" s="50">
        <f>DB39-DB48</f>
        <v>2281.25</v>
      </c>
      <c r="DC56" s="20">
        <f t="shared" si="8"/>
        <v>-3366.139999999985</v>
      </c>
      <c r="DD56" s="42">
        <f t="shared" si="9"/>
        <v>27712.42</v>
      </c>
      <c r="DE56" s="52"/>
      <c r="DF56" s="52"/>
      <c r="DG56" s="50">
        <f>DG39-DG48</f>
        <v>8313.400000000001</v>
      </c>
      <c r="DH56" s="52"/>
      <c r="DI56" s="52"/>
      <c r="DJ56" s="50">
        <f>DJ39-DJ48</f>
        <v>4154.639999999999</v>
      </c>
      <c r="DK56" s="52"/>
      <c r="DL56" s="52"/>
      <c r="DM56" s="50">
        <f>DM39-DM48</f>
        <v>1929.9100000000035</v>
      </c>
      <c r="DN56" s="52"/>
      <c r="DO56" s="52"/>
      <c r="DP56" s="50">
        <f>DP39-DP48</f>
        <v>-857.9499999999971</v>
      </c>
      <c r="DQ56" s="52"/>
      <c r="DR56" s="52"/>
      <c r="DS56" s="50">
        <f>DS39-DS48</f>
        <v>66.09999999999854</v>
      </c>
      <c r="DT56" s="52"/>
      <c r="DU56" s="52"/>
      <c r="DV56" s="50">
        <f>DV39-DV48</f>
        <v>1209.6900000000023</v>
      </c>
      <c r="DW56" s="52"/>
      <c r="DX56" s="52"/>
      <c r="DY56" s="50">
        <f>DY39-DY48</f>
        <v>1646.8300000000017</v>
      </c>
      <c r="DZ56" s="52"/>
      <c r="EA56" s="52"/>
      <c r="EB56" s="50">
        <f>EB39-EB48</f>
        <v>574.260000000002</v>
      </c>
      <c r="EC56" s="52"/>
      <c r="ED56" s="52"/>
      <c r="EE56" s="50">
        <f>EE39-EE48</f>
        <v>3767.4199999999983</v>
      </c>
      <c r="EF56" s="52"/>
      <c r="EG56" s="52"/>
      <c r="EH56" s="50">
        <f>EH39-EH48</f>
        <v>-130.61000000000058</v>
      </c>
      <c r="EI56" s="52"/>
      <c r="EJ56" s="52"/>
      <c r="EK56" s="50">
        <f>EK39-EK48</f>
        <v>1684.4700000000012</v>
      </c>
      <c r="EL56" s="52"/>
      <c r="EM56" s="52"/>
      <c r="EN56" s="50">
        <f>EN39-EN48</f>
        <v>-15743.229999999996</v>
      </c>
      <c r="EO56" s="49">
        <f t="shared" si="14"/>
        <v>6614.930000000015</v>
      </c>
      <c r="EP56" s="49">
        <f t="shared" si="15"/>
        <v>34327.35000000001</v>
      </c>
      <c r="EQ56" s="52"/>
      <c r="ER56" s="52"/>
      <c r="ES56" s="50">
        <f>ES38-ES47</f>
        <v>1351.9099999999744</v>
      </c>
      <c r="ET56" s="52"/>
      <c r="EU56" s="52"/>
      <c r="EV56" s="50">
        <f>EV38-EV47</f>
        <v>-1248.3200000000215</v>
      </c>
      <c r="EW56" s="52"/>
      <c r="EX56" s="52"/>
      <c r="EY56" s="50">
        <f>EY38-EY47</f>
        <v>109989.82999999999</v>
      </c>
      <c r="EZ56" s="52"/>
      <c r="FA56" s="52"/>
      <c r="FB56" s="50">
        <f>FB38-FB47</f>
        <v>-78230.20999999999</v>
      </c>
      <c r="FC56" s="52"/>
      <c r="FD56" s="52"/>
      <c r="FE56" s="50">
        <f>FE38-FE47</f>
        <v>2464.1299999999756</v>
      </c>
      <c r="FF56" s="52"/>
      <c r="FG56" s="52"/>
      <c r="FH56" s="50">
        <f>FH38-FH47</f>
        <v>2500.3999999999796</v>
      </c>
      <c r="FI56" s="52"/>
      <c r="FJ56" s="52"/>
      <c r="FK56" s="50">
        <f>FK38-FK47</f>
        <v>-271.0800000000163</v>
      </c>
      <c r="FL56" s="52"/>
      <c r="FM56" s="52"/>
      <c r="FN56" s="50">
        <f>FN38-FN47</f>
        <v>7202.039999999979</v>
      </c>
      <c r="FO56" s="52"/>
      <c r="FP56" s="52"/>
      <c r="FQ56" s="50">
        <f>FQ38-FQ47</f>
        <v>3032.1799999999785</v>
      </c>
      <c r="FR56" s="80"/>
      <c r="FS56" s="80"/>
      <c r="FT56" s="50">
        <f>FT38-FT47</f>
        <v>4760.729999999981</v>
      </c>
      <c r="FU56" s="80"/>
      <c r="FV56" s="80"/>
      <c r="FW56" s="50">
        <f>FW38-FW47</f>
        <v>3821.789999999979</v>
      </c>
      <c r="FX56" s="80"/>
      <c r="FY56" s="80"/>
      <c r="FZ56" s="50">
        <f>FZ38-FZ47</f>
        <v>-487.05000000001746</v>
      </c>
      <c r="GA56" s="31">
        <f t="shared" si="16"/>
        <v>54886.34999999979</v>
      </c>
    </row>
    <row r="57" spans="1:183" s="8" customFormat="1" ht="22.5" hidden="1">
      <c r="A57" s="44" t="s">
        <v>51</v>
      </c>
      <c r="B57" s="19"/>
      <c r="C57" s="50"/>
      <c r="D57" s="50"/>
      <c r="E57" s="50"/>
      <c r="F57" s="50"/>
      <c r="G57" s="50"/>
      <c r="H57" s="50"/>
      <c r="I57" s="50"/>
      <c r="J57" s="51"/>
      <c r="K57" s="50"/>
      <c r="L57" s="50"/>
      <c r="M57" s="50"/>
      <c r="N57" s="51"/>
      <c r="O57" s="50"/>
      <c r="P57" s="50"/>
      <c r="Q57" s="50"/>
      <c r="R57" s="51"/>
      <c r="S57" s="50">
        <v>7979.42</v>
      </c>
      <c r="T57" s="50"/>
      <c r="U57" s="50"/>
      <c r="V57" s="52"/>
      <c r="W57" s="50"/>
      <c r="X57" s="50"/>
      <c r="Y57" s="52"/>
      <c r="Z57" s="50"/>
      <c r="AA57" s="50"/>
      <c r="AB57" s="52"/>
      <c r="AC57" s="19"/>
      <c r="AD57" s="19"/>
      <c r="AE57" s="19"/>
      <c r="AF57" s="36">
        <f t="shared" si="5"/>
        <v>7979.42</v>
      </c>
      <c r="AG57" s="19"/>
      <c r="AH57" s="19"/>
      <c r="AI57" s="19"/>
      <c r="AJ57" s="19"/>
      <c r="AK57" s="19"/>
      <c r="AL57" s="19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36">
        <f t="shared" si="6"/>
        <v>0</v>
      </c>
      <c r="BR57" s="36">
        <f t="shared" si="7"/>
        <v>7979.42</v>
      </c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20">
        <f t="shared" si="8"/>
        <v>0</v>
      </c>
      <c r="DD57" s="42">
        <f t="shared" si="9"/>
        <v>7979.42</v>
      </c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49">
        <f t="shared" si="14"/>
        <v>0</v>
      </c>
      <c r="EP57" s="49">
        <f t="shared" si="15"/>
        <v>7979.42</v>
      </c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80"/>
      <c r="FS57" s="80"/>
      <c r="FT57" s="50"/>
      <c r="FU57" s="80"/>
      <c r="FV57" s="80"/>
      <c r="FW57" s="50"/>
      <c r="FX57" s="80"/>
      <c r="FY57" s="80"/>
      <c r="FZ57" s="50"/>
      <c r="GA57" s="31">
        <f t="shared" si="16"/>
        <v>0</v>
      </c>
    </row>
    <row r="58" spans="1:183" s="8" customFormat="1" ht="22.5">
      <c r="A58" s="44" t="s">
        <v>52</v>
      </c>
      <c r="B58" s="19"/>
      <c r="C58" s="50">
        <f>C48-C37</f>
        <v>-1030.510000000002</v>
      </c>
      <c r="D58" s="50"/>
      <c r="E58" s="50">
        <f aca="true" t="shared" si="20" ref="E58:Q58">E48-E37</f>
        <v>7049.520000000004</v>
      </c>
      <c r="F58" s="50"/>
      <c r="G58" s="50">
        <f t="shared" si="20"/>
        <v>9108.790000000015</v>
      </c>
      <c r="H58" s="50"/>
      <c r="I58" s="50">
        <f t="shared" si="20"/>
        <v>4285.940000000002</v>
      </c>
      <c r="J58" s="50"/>
      <c r="K58" s="50">
        <f t="shared" si="20"/>
        <v>5680.720000000001</v>
      </c>
      <c r="L58" s="50"/>
      <c r="M58" s="50">
        <f t="shared" si="20"/>
        <v>18532.11</v>
      </c>
      <c r="N58" s="50"/>
      <c r="O58" s="50">
        <f t="shared" si="20"/>
        <v>6740.5899999999965</v>
      </c>
      <c r="P58" s="50"/>
      <c r="Q58" s="50">
        <f t="shared" si="20"/>
        <v>12270.080000000002</v>
      </c>
      <c r="R58" s="50"/>
      <c r="S58" s="23">
        <f>C58+E58+G58+I58+K58+M58+O58+Q58</f>
        <v>62637.24000000002</v>
      </c>
      <c r="T58" s="50"/>
      <c r="U58" s="50"/>
      <c r="V58" s="52">
        <f>V48-V37</f>
        <v>19838.190000000002</v>
      </c>
      <c r="W58" s="52">
        <f aca="true" t="shared" si="21" ref="W58:AL58">W48-W37</f>
        <v>0</v>
      </c>
      <c r="X58" s="52">
        <f t="shared" si="21"/>
        <v>0</v>
      </c>
      <c r="Y58" s="52">
        <f t="shared" si="21"/>
        <v>-14884.850000000006</v>
      </c>
      <c r="Z58" s="52">
        <f t="shared" si="21"/>
        <v>0</v>
      </c>
      <c r="AA58" s="52">
        <f t="shared" si="21"/>
        <v>0</v>
      </c>
      <c r="AB58" s="52">
        <f t="shared" si="21"/>
        <v>22662.300000000003</v>
      </c>
      <c r="AC58" s="52">
        <f t="shared" si="21"/>
        <v>0</v>
      </c>
      <c r="AD58" s="52">
        <f t="shared" si="21"/>
        <v>0</v>
      </c>
      <c r="AE58" s="52">
        <f t="shared" si="21"/>
        <v>11601.059999999998</v>
      </c>
      <c r="AF58" s="36">
        <f t="shared" si="5"/>
        <v>101853.94000000002</v>
      </c>
      <c r="AG58" s="52">
        <f t="shared" si="21"/>
        <v>0</v>
      </c>
      <c r="AH58" s="52">
        <f t="shared" si="21"/>
        <v>0</v>
      </c>
      <c r="AI58" s="52">
        <f t="shared" si="21"/>
        <v>16362.720000000001</v>
      </c>
      <c r="AJ58" s="52">
        <f t="shared" si="21"/>
        <v>0</v>
      </c>
      <c r="AK58" s="52">
        <f t="shared" si="21"/>
        <v>0</v>
      </c>
      <c r="AL58" s="52">
        <f t="shared" si="21"/>
        <v>-8004.490000000005</v>
      </c>
      <c r="AM58" s="50"/>
      <c r="AN58" s="50"/>
      <c r="AO58" s="50">
        <f>AO48-AO37</f>
        <v>6317.759999999995</v>
      </c>
      <c r="AP58" s="50">
        <f aca="true" t="shared" si="22" ref="AP58:AU58">AP48-AP37</f>
        <v>0</v>
      </c>
      <c r="AQ58" s="50">
        <f t="shared" si="22"/>
        <v>0</v>
      </c>
      <c r="AR58" s="50">
        <f t="shared" si="22"/>
        <v>13173.46</v>
      </c>
      <c r="AS58" s="50">
        <f t="shared" si="22"/>
        <v>0</v>
      </c>
      <c r="AT58" s="50">
        <f t="shared" si="22"/>
        <v>0</v>
      </c>
      <c r="AU58" s="50">
        <f t="shared" si="22"/>
        <v>17249.4</v>
      </c>
      <c r="AV58" s="50"/>
      <c r="AW58" s="50"/>
      <c r="AX58" s="50">
        <f>AX48-AX37</f>
        <v>-6310.360000000015</v>
      </c>
      <c r="AY58" s="50">
        <f aca="true" t="shared" si="23" ref="AY58:BD58">AY48-AY37</f>
        <v>0</v>
      </c>
      <c r="AZ58" s="50">
        <f t="shared" si="23"/>
        <v>0</v>
      </c>
      <c r="BA58" s="50">
        <f t="shared" si="23"/>
        <v>12709.43</v>
      </c>
      <c r="BB58" s="50">
        <f t="shared" si="23"/>
        <v>0</v>
      </c>
      <c r="BC58" s="50">
        <f t="shared" si="23"/>
        <v>0</v>
      </c>
      <c r="BD58" s="50">
        <f t="shared" si="23"/>
        <v>16516.050000000003</v>
      </c>
      <c r="BE58" s="50">
        <f aca="true" t="shared" si="24" ref="BE58:BM58">BE48-BE37</f>
        <v>0</v>
      </c>
      <c r="BF58" s="50">
        <f t="shared" si="24"/>
        <v>0</v>
      </c>
      <c r="BG58" s="50">
        <f t="shared" si="24"/>
        <v>16559.6</v>
      </c>
      <c r="BH58" s="50">
        <f t="shared" si="24"/>
        <v>0</v>
      </c>
      <c r="BI58" s="50">
        <f t="shared" si="24"/>
        <v>0</v>
      </c>
      <c r="BJ58" s="50">
        <f t="shared" si="24"/>
        <v>-122633.31000000003</v>
      </c>
      <c r="BK58" s="50">
        <f t="shared" si="24"/>
        <v>0</v>
      </c>
      <c r="BL58" s="50">
        <f t="shared" si="24"/>
        <v>0</v>
      </c>
      <c r="BM58" s="50">
        <f t="shared" si="24"/>
        <v>-42634.529999999984</v>
      </c>
      <c r="BN58" s="50">
        <f>BN48-BN37</f>
        <v>0</v>
      </c>
      <c r="BO58" s="50">
        <f>BO48-BO37</f>
        <v>0</v>
      </c>
      <c r="BP58" s="50">
        <f>BP48-BP37</f>
        <v>12493.139999999992</v>
      </c>
      <c r="BQ58" s="36">
        <f t="shared" si="6"/>
        <v>-68201.13000000003</v>
      </c>
      <c r="BR58" s="36">
        <f t="shared" si="7"/>
        <v>33652.80999999998</v>
      </c>
      <c r="BS58" s="50"/>
      <c r="BT58" s="50"/>
      <c r="BU58" s="50">
        <f>BU48-BU37</f>
        <v>5242.439999999995</v>
      </c>
      <c r="BV58" s="50"/>
      <c r="BW58" s="50"/>
      <c r="BX58" s="50">
        <f>BX48-BX37</f>
        <v>-110833.65</v>
      </c>
      <c r="BY58" s="50"/>
      <c r="BZ58" s="50"/>
      <c r="CA58" s="50">
        <f>CA48-CA37</f>
        <v>23318.079999999998</v>
      </c>
      <c r="CB58" s="50"/>
      <c r="CC58" s="50"/>
      <c r="CD58" s="50">
        <f>CD48-CD37</f>
        <v>17753.749999999993</v>
      </c>
      <c r="CE58" s="50"/>
      <c r="CF58" s="50"/>
      <c r="CG58" s="50">
        <f>CG48-CG37</f>
        <v>18493.309999999994</v>
      </c>
      <c r="CH58" s="50"/>
      <c r="CI58" s="50"/>
      <c r="CJ58" s="50">
        <f>CJ48-CJ37</f>
        <v>16335.670000000002</v>
      </c>
      <c r="CK58" s="50"/>
      <c r="CL58" s="50"/>
      <c r="CM58" s="50">
        <f>CM48-CM37</f>
        <v>17685.389999999996</v>
      </c>
      <c r="CN58" s="50"/>
      <c r="CO58" s="50"/>
      <c r="CP58" s="50">
        <f>CP48-CP37</f>
        <v>1616.8799999999974</v>
      </c>
      <c r="CQ58" s="50"/>
      <c r="CR58" s="50"/>
      <c r="CS58" s="50">
        <f>CS48-CS37</f>
        <v>9840.5</v>
      </c>
      <c r="CT58" s="50"/>
      <c r="CU58" s="50"/>
      <c r="CV58" s="50">
        <f>CV48-CV37</f>
        <v>14141.66</v>
      </c>
      <c r="CW58" s="50"/>
      <c r="CX58" s="50"/>
      <c r="CY58" s="50">
        <f>CY48-CY37</f>
        <v>3392.909999999996</v>
      </c>
      <c r="CZ58" s="50"/>
      <c r="DA58" s="50"/>
      <c r="DB58" s="50">
        <f>DB48-DB37</f>
        <v>15181.689999999999</v>
      </c>
      <c r="DC58" s="20">
        <f t="shared" si="8"/>
        <v>32168.62999999997</v>
      </c>
      <c r="DD58" s="42">
        <f t="shared" si="9"/>
        <v>65821.43999999994</v>
      </c>
      <c r="DE58" s="50"/>
      <c r="DF58" s="50"/>
      <c r="DG58" s="50">
        <f>DG48-DG37</f>
        <v>16156.119999999999</v>
      </c>
      <c r="DH58" s="50"/>
      <c r="DI58" s="50"/>
      <c r="DJ58" s="50">
        <f>DJ48-DJ37</f>
        <v>-30442.25</v>
      </c>
      <c r="DK58" s="50"/>
      <c r="DL58" s="50"/>
      <c r="DM58" s="50">
        <f>DM48-DM37</f>
        <v>4163.459999999999</v>
      </c>
      <c r="DN58" s="50"/>
      <c r="DO58" s="50"/>
      <c r="DP58" s="50">
        <f>DP48-DP37</f>
        <v>18736.839999999997</v>
      </c>
      <c r="DQ58" s="50"/>
      <c r="DR58" s="50"/>
      <c r="DS58" s="50">
        <f>DS48-DS37</f>
        <v>29595.520000000004</v>
      </c>
      <c r="DT58" s="50"/>
      <c r="DU58" s="50"/>
      <c r="DV58" s="50">
        <f>DV48-DV37</f>
        <v>25897.39</v>
      </c>
      <c r="DW58" s="50"/>
      <c r="DX58" s="50"/>
      <c r="DY58" s="50">
        <f>DY48-DY37</f>
        <v>-113927.07</v>
      </c>
      <c r="DZ58" s="50"/>
      <c r="EA58" s="50"/>
      <c r="EB58" s="50">
        <f>EB48-EB37</f>
        <v>28483.279999999995</v>
      </c>
      <c r="EC58" s="50"/>
      <c r="ED58" s="50"/>
      <c r="EE58" s="50">
        <f>EE48-EE37</f>
        <v>15549.689999999995</v>
      </c>
      <c r="EF58" s="50"/>
      <c r="EG58" s="50"/>
      <c r="EH58" s="50">
        <f>EH48-EH37</f>
        <v>10840.380000000005</v>
      </c>
      <c r="EI58" s="50"/>
      <c r="EJ58" s="50"/>
      <c r="EK58" s="50">
        <f>EK48-EK37</f>
        <v>29577.72</v>
      </c>
      <c r="EL58" s="50"/>
      <c r="EM58" s="50"/>
      <c r="EN58" s="50">
        <f>EN48-EN37</f>
        <v>20548.67</v>
      </c>
      <c r="EO58" s="49">
        <f t="shared" si="14"/>
        <v>55179.74999999997</v>
      </c>
      <c r="EP58" s="49">
        <f t="shared" si="15"/>
        <v>121001.18999999992</v>
      </c>
      <c r="EQ58" s="50"/>
      <c r="ER58" s="50"/>
      <c r="ES58" s="50">
        <f>ES47-ES37</f>
        <v>32315.415000000015</v>
      </c>
      <c r="ET58" s="50"/>
      <c r="EU58" s="50"/>
      <c r="EV58" s="50">
        <f>EV47-EV37</f>
        <v>34888.00500000001</v>
      </c>
      <c r="EW58" s="50"/>
      <c r="EX58" s="50"/>
      <c r="EY58" s="50">
        <f>EY47-EY37</f>
        <v>-18562.094999999987</v>
      </c>
      <c r="EZ58" s="50"/>
      <c r="FA58" s="50"/>
      <c r="FB58" s="50">
        <f>FB47-FB37</f>
        <v>83208.37499999999</v>
      </c>
      <c r="FC58" s="50"/>
      <c r="FD58" s="50"/>
      <c r="FE58" s="50">
        <f>FE47-FE37</f>
        <v>-326326.025</v>
      </c>
      <c r="FF58" s="50"/>
      <c r="FG58" s="50"/>
      <c r="FH58" s="50">
        <f>FH47-FH37</f>
        <v>68163.125</v>
      </c>
      <c r="FI58" s="50"/>
      <c r="FJ58" s="50"/>
      <c r="FK58" s="50">
        <f>FK47-FK37</f>
        <v>70934.595</v>
      </c>
      <c r="FL58" s="50"/>
      <c r="FM58" s="50"/>
      <c r="FN58" s="50">
        <f>FN47-FN37</f>
        <v>61363.50500000001</v>
      </c>
      <c r="FO58" s="50"/>
      <c r="FP58" s="50"/>
      <c r="FQ58" s="50">
        <f>FQ47-FQ37</f>
        <v>34849.88500000001</v>
      </c>
      <c r="FR58" s="80"/>
      <c r="FS58" s="80"/>
      <c r="FT58" s="50">
        <f>FT47-FT37</f>
        <v>45388.395000000004</v>
      </c>
      <c r="FU58" s="80"/>
      <c r="FV58" s="80"/>
      <c r="FW58" s="50">
        <f>FW47-FW37</f>
        <v>-22158.97499999999</v>
      </c>
      <c r="FX58" s="80"/>
      <c r="FY58" s="80"/>
      <c r="FZ58" s="50">
        <f>FZ47-FZ37</f>
        <v>34108.15500000001</v>
      </c>
      <c r="GA58" s="31">
        <f t="shared" si="16"/>
        <v>98172.36000000004</v>
      </c>
    </row>
    <row r="59" spans="1:183" s="8" customFormat="1" ht="12.75">
      <c r="A59" s="44"/>
      <c r="B59" s="1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23"/>
      <c r="T59" s="50"/>
      <c r="U59" s="50"/>
      <c r="V59" s="52"/>
      <c r="W59" s="50"/>
      <c r="X59" s="50"/>
      <c r="Y59" s="52"/>
      <c r="Z59" s="50"/>
      <c r="AA59" s="50"/>
      <c r="AB59" s="52"/>
      <c r="AC59" s="19"/>
      <c r="AD59" s="19"/>
      <c r="AE59" s="19"/>
      <c r="AF59" s="36">
        <f t="shared" si="5"/>
        <v>0</v>
      </c>
      <c r="AG59" s="19"/>
      <c r="AH59" s="19"/>
      <c r="AI59" s="19"/>
      <c r="AJ59" s="19"/>
      <c r="AK59" s="19"/>
      <c r="AL59" s="19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36">
        <f t="shared" si="6"/>
        <v>0</v>
      </c>
      <c r="BR59" s="36">
        <f t="shared" si="7"/>
        <v>0</v>
      </c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20">
        <f t="shared" si="8"/>
        <v>0</v>
      </c>
      <c r="DD59" s="42">
        <f t="shared" si="9"/>
        <v>0</v>
      </c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49">
        <f t="shared" si="14"/>
        <v>0</v>
      </c>
      <c r="EP59" s="49">
        <f t="shared" si="15"/>
        <v>0</v>
      </c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2"/>
      <c r="FR59" s="80"/>
      <c r="FS59" s="80"/>
      <c r="FT59" s="50"/>
      <c r="FU59" s="80"/>
      <c r="FV59" s="80"/>
      <c r="FW59" s="50"/>
      <c r="FX59" s="80"/>
      <c r="FY59" s="80"/>
      <c r="FZ59" s="50"/>
      <c r="GA59" s="31"/>
    </row>
    <row r="60" spans="1:183" s="7" customFormat="1" ht="12.75">
      <c r="A60" s="48" t="s">
        <v>58</v>
      </c>
      <c r="B60" s="33"/>
      <c r="C60" s="29">
        <v>6036.7</v>
      </c>
      <c r="D60" s="33"/>
      <c r="E60" s="29">
        <v>6105.04</v>
      </c>
      <c r="F60" s="33"/>
      <c r="G60" s="29">
        <v>6378.4</v>
      </c>
      <c r="H60" s="33"/>
      <c r="I60" s="29">
        <v>6287.28</v>
      </c>
      <c r="J60" s="33"/>
      <c r="K60" s="29">
        <v>6196.16</v>
      </c>
      <c r="L60" s="29"/>
      <c r="M60" s="29">
        <v>6241.72</v>
      </c>
      <c r="N60" s="29"/>
      <c r="O60" s="29">
        <v>6310.06</v>
      </c>
      <c r="P60" s="29"/>
      <c r="Q60" s="29">
        <v>6310.06</v>
      </c>
      <c r="R60" s="29"/>
      <c r="S60" s="23">
        <f>C60+E60+G60+I60+K60+M60+O60+Q60</f>
        <v>49865.41999999999</v>
      </c>
      <c r="T60" s="48"/>
      <c r="U60" s="29"/>
      <c r="V60" s="30">
        <v>6218.94</v>
      </c>
      <c r="W60" s="48"/>
      <c r="X60" s="29"/>
      <c r="Y60" s="30">
        <v>6218.94</v>
      </c>
      <c r="Z60" s="48"/>
      <c r="AA60" s="29"/>
      <c r="AB60" s="30">
        <v>6218.94</v>
      </c>
      <c r="AC60" s="48"/>
      <c r="AD60" s="29"/>
      <c r="AE60" s="30">
        <v>6218.94</v>
      </c>
      <c r="AF60" s="36">
        <f t="shared" si="5"/>
        <v>74741.18</v>
      </c>
      <c r="AG60" s="48"/>
      <c r="AH60" s="19"/>
      <c r="AI60" s="19">
        <v>6269.13</v>
      </c>
      <c r="AJ60" s="19"/>
      <c r="AK60" s="19"/>
      <c r="AL60" s="19">
        <v>6371.49</v>
      </c>
      <c r="AM60" s="50"/>
      <c r="AN60" s="50"/>
      <c r="AO60" s="50">
        <v>6320.78</v>
      </c>
      <c r="AP60" s="50"/>
      <c r="AQ60" s="50"/>
      <c r="AR60" s="50">
        <v>6357.52</v>
      </c>
      <c r="AS60" s="50"/>
      <c r="AT60" s="50"/>
      <c r="AU60" s="50">
        <v>6402.35</v>
      </c>
      <c r="AV60" s="50"/>
      <c r="AW60" s="50"/>
      <c r="AX60" s="50">
        <v>5163.18</v>
      </c>
      <c r="AY60" s="50"/>
      <c r="AZ60" s="50"/>
      <c r="BA60" s="50"/>
      <c r="BB60" s="50"/>
      <c r="BC60" s="50"/>
      <c r="BD60" s="50">
        <v>6402.35</v>
      </c>
      <c r="BE60" s="50"/>
      <c r="BF60" s="50"/>
      <c r="BG60" s="50">
        <v>6402.33</v>
      </c>
      <c r="BH60" s="50"/>
      <c r="BI60" s="50"/>
      <c r="BJ60" s="50">
        <v>6402.33</v>
      </c>
      <c r="BK60" s="50"/>
      <c r="BL60" s="50"/>
      <c r="BM60" s="50">
        <v>3524.4</v>
      </c>
      <c r="BN60" s="50"/>
      <c r="BO60" s="50"/>
      <c r="BP60" s="50">
        <v>3856.33</v>
      </c>
      <c r="BQ60" s="36">
        <f t="shared" si="6"/>
        <v>63472.18999999999</v>
      </c>
      <c r="BR60" s="36">
        <f t="shared" si="7"/>
        <v>138213.37</v>
      </c>
      <c r="BS60" s="29"/>
      <c r="BT60" s="29"/>
      <c r="BU60" s="50">
        <v>3339.95</v>
      </c>
      <c r="BV60" s="29"/>
      <c r="BW60" s="29"/>
      <c r="BX60" s="50">
        <v>4791.17</v>
      </c>
      <c r="BY60" s="29"/>
      <c r="BZ60" s="29"/>
      <c r="CA60" s="50">
        <v>4791.17</v>
      </c>
      <c r="CB60" s="29"/>
      <c r="CC60" s="29"/>
      <c r="CD60" s="50">
        <v>4782.24</v>
      </c>
      <c r="CE60" s="29"/>
      <c r="CF60" s="29"/>
      <c r="CG60" s="50">
        <v>4790.44</v>
      </c>
      <c r="CH60" s="29"/>
      <c r="CI60" s="29"/>
      <c r="CJ60" s="50">
        <v>4788.8</v>
      </c>
      <c r="CK60" s="29"/>
      <c r="CL60" s="29"/>
      <c r="CM60" s="50">
        <v>4788.8</v>
      </c>
      <c r="CN60" s="29"/>
      <c r="CO60" s="29"/>
      <c r="CP60" s="50">
        <v>4788.8</v>
      </c>
      <c r="CQ60" s="29"/>
      <c r="CR60" s="29"/>
      <c r="CS60" s="50">
        <v>4788.8</v>
      </c>
      <c r="CT60" s="29"/>
      <c r="CU60" s="29"/>
      <c r="CV60" s="50">
        <v>4788.8</v>
      </c>
      <c r="CW60" s="29"/>
      <c r="CX60" s="29"/>
      <c r="CY60" s="50">
        <v>4788.8</v>
      </c>
      <c r="CZ60" s="29"/>
      <c r="DA60" s="29"/>
      <c r="DB60" s="50">
        <v>4788.8</v>
      </c>
      <c r="DC60" s="20">
        <f t="shared" si="8"/>
        <v>56016.56999999999</v>
      </c>
      <c r="DD60" s="42">
        <f t="shared" si="9"/>
        <v>194229.94</v>
      </c>
      <c r="DE60" s="29"/>
      <c r="DF60" s="29"/>
      <c r="DG60" s="50">
        <v>4905.58</v>
      </c>
      <c r="DH60" s="29"/>
      <c r="DI60" s="29"/>
      <c r="DJ60" s="50">
        <v>4905.58</v>
      </c>
      <c r="DK60" s="29"/>
      <c r="DL60" s="29"/>
      <c r="DM60" s="50">
        <v>4905.58</v>
      </c>
      <c r="DN60" s="29"/>
      <c r="DO60" s="29"/>
      <c r="DP60" s="50">
        <v>1107.67</v>
      </c>
      <c r="DQ60" s="29"/>
      <c r="DR60" s="29"/>
      <c r="DS60" s="50">
        <v>4251.49</v>
      </c>
      <c r="DT60" s="29"/>
      <c r="DU60" s="29"/>
      <c r="DV60" s="50">
        <v>2848.42</v>
      </c>
      <c r="DW60" s="29"/>
      <c r="DX60" s="29"/>
      <c r="DY60" s="50">
        <v>4088</v>
      </c>
      <c r="DZ60" s="29"/>
      <c r="EA60" s="29"/>
      <c r="EB60" s="50">
        <v>4904.74</v>
      </c>
      <c r="EC60" s="29"/>
      <c r="ED60" s="29"/>
      <c r="EE60" s="50">
        <v>4905.58</v>
      </c>
      <c r="EF60" s="29"/>
      <c r="EG60" s="29"/>
      <c r="EH60" s="50">
        <v>4905.58</v>
      </c>
      <c r="EI60" s="29"/>
      <c r="EJ60" s="29"/>
      <c r="EK60" s="50">
        <v>4905.58</v>
      </c>
      <c r="EL60" s="29"/>
      <c r="EM60" s="29"/>
      <c r="EN60" s="50">
        <v>4905.58</v>
      </c>
      <c r="EO60" s="49">
        <f t="shared" si="14"/>
        <v>51539.38</v>
      </c>
      <c r="EP60" s="49">
        <f t="shared" si="15"/>
        <v>245769.32</v>
      </c>
      <c r="EQ60" s="29"/>
      <c r="ER60" s="29"/>
      <c r="ES60" s="50">
        <v>4905.58</v>
      </c>
      <c r="ET60" s="29"/>
      <c r="EU60" s="29"/>
      <c r="EV60" s="50">
        <v>4905.58</v>
      </c>
      <c r="EW60" s="29"/>
      <c r="EX60" s="29"/>
      <c r="EY60" s="50">
        <v>5956.32</v>
      </c>
      <c r="EZ60" s="29"/>
      <c r="FA60" s="29"/>
      <c r="FB60" s="50">
        <v>5256</v>
      </c>
      <c r="FC60" s="29"/>
      <c r="FD60" s="29"/>
      <c r="FE60" s="50">
        <v>5256</v>
      </c>
      <c r="FF60" s="29"/>
      <c r="FG60" s="29"/>
      <c r="FH60" s="50">
        <v>5256</v>
      </c>
      <c r="FI60" s="29"/>
      <c r="FJ60" s="29"/>
      <c r="FK60" s="50">
        <v>5256</v>
      </c>
      <c r="FL60" s="29"/>
      <c r="FM60" s="29"/>
      <c r="FN60" s="50">
        <v>5256</v>
      </c>
      <c r="FO60" s="29"/>
      <c r="FP60" s="29"/>
      <c r="FQ60" s="52">
        <v>5256</v>
      </c>
      <c r="FR60" s="53"/>
      <c r="FS60" s="53"/>
      <c r="FT60" s="50">
        <v>5256</v>
      </c>
      <c r="FU60" s="53"/>
      <c r="FV60" s="53"/>
      <c r="FW60" s="50">
        <v>5256</v>
      </c>
      <c r="FX60" s="53"/>
      <c r="FY60" s="53"/>
      <c r="FZ60" s="50">
        <v>5256</v>
      </c>
      <c r="GA60" s="31">
        <f t="shared" si="16"/>
        <v>63071.479999999996</v>
      </c>
    </row>
    <row r="61" spans="1:183" s="94" customFormat="1" ht="12.75">
      <c r="A61" s="83" t="s">
        <v>48</v>
      </c>
      <c r="B61" s="84"/>
      <c r="C61" s="85">
        <v>3065.3</v>
      </c>
      <c r="D61" s="85"/>
      <c r="E61" s="85">
        <v>5289.5</v>
      </c>
      <c r="F61" s="85"/>
      <c r="G61" s="85">
        <v>5377.64</v>
      </c>
      <c r="H61" s="85"/>
      <c r="I61" s="85">
        <v>5392.25</v>
      </c>
      <c r="J61" s="86"/>
      <c r="K61" s="85">
        <v>5122.7</v>
      </c>
      <c r="L61" s="85"/>
      <c r="M61" s="85">
        <v>5294.09</v>
      </c>
      <c r="N61" s="86"/>
      <c r="O61" s="85">
        <v>5436.14</v>
      </c>
      <c r="P61" s="85"/>
      <c r="Q61" s="85">
        <v>5219.25</v>
      </c>
      <c r="R61" s="86"/>
      <c r="S61" s="87">
        <f>C61+E61+G61+I61+K61+M61+O61+Q61</f>
        <v>40196.87</v>
      </c>
      <c r="T61" s="85"/>
      <c r="U61" s="85"/>
      <c r="V61" s="88">
        <v>6126.35</v>
      </c>
      <c r="W61" s="85"/>
      <c r="X61" s="85"/>
      <c r="Y61" s="88">
        <v>6138.33</v>
      </c>
      <c r="Z61" s="85"/>
      <c r="AA61" s="85"/>
      <c r="AB61" s="88">
        <v>6020.51</v>
      </c>
      <c r="AC61" s="84"/>
      <c r="AD61" s="84"/>
      <c r="AE61" s="84">
        <v>5926.44</v>
      </c>
      <c r="AF61" s="89">
        <f t="shared" si="5"/>
        <v>64408.50000000001</v>
      </c>
      <c r="AG61" s="84"/>
      <c r="AH61" s="84"/>
      <c r="AI61" s="84">
        <v>6269.13</v>
      </c>
      <c r="AJ61" s="84"/>
      <c r="AK61" s="84"/>
      <c r="AL61" s="84">
        <v>6371.49</v>
      </c>
      <c r="AM61" s="85"/>
      <c r="AN61" s="85"/>
      <c r="AO61" s="85">
        <v>6320.78</v>
      </c>
      <c r="AP61" s="85"/>
      <c r="AQ61" s="85"/>
      <c r="AR61" s="85">
        <v>6357.52</v>
      </c>
      <c r="AS61" s="85"/>
      <c r="AT61" s="85"/>
      <c r="AU61" s="85">
        <v>6402.35</v>
      </c>
      <c r="AV61" s="85"/>
      <c r="AW61" s="85"/>
      <c r="AX61" s="85">
        <v>5163.18</v>
      </c>
      <c r="AY61" s="85"/>
      <c r="AZ61" s="85"/>
      <c r="BA61" s="85"/>
      <c r="BB61" s="85"/>
      <c r="BC61" s="85"/>
      <c r="BD61" s="85">
        <v>6402.35</v>
      </c>
      <c r="BE61" s="85"/>
      <c r="BF61" s="85"/>
      <c r="BG61" s="85">
        <v>6402.33</v>
      </c>
      <c r="BH61" s="85"/>
      <c r="BI61" s="85"/>
      <c r="BJ61" s="85">
        <v>6402.33</v>
      </c>
      <c r="BK61" s="85"/>
      <c r="BL61" s="85"/>
      <c r="BM61" s="85">
        <v>3524.4</v>
      </c>
      <c r="BN61" s="85"/>
      <c r="BO61" s="85"/>
      <c r="BP61" s="85">
        <v>3856.33</v>
      </c>
      <c r="BQ61" s="89">
        <f t="shared" si="6"/>
        <v>63472.18999999999</v>
      </c>
      <c r="BR61" s="89">
        <f t="shared" si="7"/>
        <v>127880.69</v>
      </c>
      <c r="BS61" s="85"/>
      <c r="BT61" s="85"/>
      <c r="BU61" s="85">
        <v>3339.95</v>
      </c>
      <c r="BV61" s="85"/>
      <c r="BW61" s="85"/>
      <c r="BX61" s="85">
        <v>4791.17</v>
      </c>
      <c r="BY61" s="85"/>
      <c r="BZ61" s="85"/>
      <c r="CA61" s="85">
        <v>4791.17</v>
      </c>
      <c r="CB61" s="85"/>
      <c r="CC61" s="85"/>
      <c r="CD61" s="85">
        <v>4782.24</v>
      </c>
      <c r="CE61" s="85"/>
      <c r="CF61" s="85"/>
      <c r="CG61" s="85">
        <v>4790.44</v>
      </c>
      <c r="CH61" s="85"/>
      <c r="CI61" s="85"/>
      <c r="CJ61" s="85">
        <v>4788.8</v>
      </c>
      <c r="CK61" s="85"/>
      <c r="CL61" s="85"/>
      <c r="CM61" s="85">
        <v>4788.8</v>
      </c>
      <c r="CN61" s="85"/>
      <c r="CO61" s="85"/>
      <c r="CP61" s="85">
        <v>4788.8</v>
      </c>
      <c r="CQ61" s="85"/>
      <c r="CR61" s="85"/>
      <c r="CS61" s="85">
        <v>4788.8</v>
      </c>
      <c r="CT61" s="85"/>
      <c r="CU61" s="85"/>
      <c r="CV61" s="85">
        <v>4788.8</v>
      </c>
      <c r="CW61" s="85"/>
      <c r="CX61" s="85"/>
      <c r="CY61" s="85">
        <v>4788.8</v>
      </c>
      <c r="CZ61" s="85"/>
      <c r="DA61" s="85"/>
      <c r="DB61" s="85">
        <v>4788.8</v>
      </c>
      <c r="DC61" s="90">
        <f t="shared" si="8"/>
        <v>56016.56999999999</v>
      </c>
      <c r="DD61" s="91">
        <f t="shared" si="9"/>
        <v>183897.26</v>
      </c>
      <c r="DE61" s="85"/>
      <c r="DF61" s="85"/>
      <c r="DG61" s="85">
        <v>4905.58</v>
      </c>
      <c r="DH61" s="85"/>
      <c r="DI61" s="85"/>
      <c r="DJ61" s="85">
        <v>4905.58</v>
      </c>
      <c r="DK61" s="85"/>
      <c r="DL61" s="85"/>
      <c r="DM61" s="85">
        <v>4905.58</v>
      </c>
      <c r="DN61" s="85"/>
      <c r="DO61" s="85"/>
      <c r="DP61" s="85">
        <v>1107.67</v>
      </c>
      <c r="DQ61" s="85"/>
      <c r="DR61" s="85"/>
      <c r="DS61" s="85">
        <v>4251.49</v>
      </c>
      <c r="DT61" s="85"/>
      <c r="DU61" s="85"/>
      <c r="DV61" s="85">
        <v>2848.42</v>
      </c>
      <c r="DW61" s="85"/>
      <c r="DX61" s="85"/>
      <c r="DY61" s="85">
        <v>4088</v>
      </c>
      <c r="DZ61" s="85"/>
      <c r="EA61" s="85"/>
      <c r="EB61" s="85">
        <v>4904.74</v>
      </c>
      <c r="EC61" s="85"/>
      <c r="ED61" s="85"/>
      <c r="EE61" s="85">
        <v>4905.58</v>
      </c>
      <c r="EF61" s="85"/>
      <c r="EG61" s="85"/>
      <c r="EH61" s="85">
        <v>4905.58</v>
      </c>
      <c r="EI61" s="85"/>
      <c r="EJ61" s="85"/>
      <c r="EK61" s="85">
        <v>4905.58</v>
      </c>
      <c r="EL61" s="85"/>
      <c r="EM61" s="85"/>
      <c r="EN61" s="85">
        <v>4905.58</v>
      </c>
      <c r="EO61" s="92">
        <f t="shared" si="14"/>
        <v>51539.38</v>
      </c>
      <c r="EP61" s="92">
        <f t="shared" si="15"/>
        <v>235436.64</v>
      </c>
      <c r="EQ61" s="85"/>
      <c r="ER61" s="85"/>
      <c r="ES61" s="85">
        <v>4905.58</v>
      </c>
      <c r="ET61" s="85"/>
      <c r="EU61" s="85"/>
      <c r="EV61" s="85">
        <v>4905.58</v>
      </c>
      <c r="EW61" s="85"/>
      <c r="EX61" s="85"/>
      <c r="EY61" s="85">
        <v>5956.32</v>
      </c>
      <c r="EZ61" s="85"/>
      <c r="FA61" s="85"/>
      <c r="FB61" s="85">
        <v>5256</v>
      </c>
      <c r="FC61" s="85"/>
      <c r="FD61" s="85"/>
      <c r="FE61" s="85">
        <v>5256</v>
      </c>
      <c r="FF61" s="85"/>
      <c r="FG61" s="85"/>
      <c r="FH61" s="85">
        <v>5256</v>
      </c>
      <c r="FI61" s="85"/>
      <c r="FJ61" s="85"/>
      <c r="FK61" s="85">
        <v>5256</v>
      </c>
      <c r="FL61" s="85"/>
      <c r="FM61" s="85"/>
      <c r="FN61" s="85">
        <v>5256</v>
      </c>
      <c r="FO61" s="85"/>
      <c r="FP61" s="85"/>
      <c r="FQ61" s="88">
        <v>5256</v>
      </c>
      <c r="FR61" s="93"/>
      <c r="FS61" s="93"/>
      <c r="FT61" s="85">
        <v>5256</v>
      </c>
      <c r="FU61" s="93"/>
      <c r="FV61" s="93"/>
      <c r="FW61" s="85">
        <v>5256</v>
      </c>
      <c r="FX61" s="93"/>
      <c r="FY61" s="93"/>
      <c r="FZ61" s="85">
        <v>5256</v>
      </c>
      <c r="GA61" s="120">
        <f t="shared" si="16"/>
        <v>63071.479999999996</v>
      </c>
    </row>
    <row r="62" spans="1:183" s="94" customFormat="1" ht="12.75">
      <c r="A62" s="83" t="s">
        <v>49</v>
      </c>
      <c r="B62" s="84"/>
      <c r="C62" s="85">
        <v>3207.18</v>
      </c>
      <c r="D62" s="85"/>
      <c r="E62" s="85">
        <v>3131.58</v>
      </c>
      <c r="F62" s="85"/>
      <c r="G62" s="85">
        <v>5086.67</v>
      </c>
      <c r="H62" s="85"/>
      <c r="I62" s="85">
        <v>4905.52</v>
      </c>
      <c r="J62" s="86"/>
      <c r="K62" s="85">
        <v>4915.73</v>
      </c>
      <c r="L62" s="85"/>
      <c r="M62" s="85">
        <v>5961.67</v>
      </c>
      <c r="N62" s="86"/>
      <c r="O62" s="85">
        <v>4977.01</v>
      </c>
      <c r="P62" s="85"/>
      <c r="Q62" s="85">
        <v>5853.55</v>
      </c>
      <c r="R62" s="86"/>
      <c r="S62" s="87">
        <f>C62+E62+G62+I62+K62+M62+O62+Q62</f>
        <v>38038.91</v>
      </c>
      <c r="T62" s="85"/>
      <c r="U62" s="85"/>
      <c r="V62" s="88">
        <f>650.71+6163.11</f>
        <v>6813.82</v>
      </c>
      <c r="W62" s="85"/>
      <c r="X62" s="85"/>
      <c r="Y62" s="88">
        <f>625.48+4018.64</f>
        <v>4644.12</v>
      </c>
      <c r="Z62" s="85"/>
      <c r="AA62" s="85"/>
      <c r="AB62" s="88">
        <f>656.95+6075.03</f>
        <v>6731.98</v>
      </c>
      <c r="AC62" s="84"/>
      <c r="AD62" s="84"/>
      <c r="AE62" s="84">
        <f>653.17+4887.05</f>
        <v>5540.22</v>
      </c>
      <c r="AF62" s="89">
        <f t="shared" si="5"/>
        <v>61769.05</v>
      </c>
      <c r="AG62" s="84"/>
      <c r="AH62" s="84"/>
      <c r="AI62" s="84">
        <f>758.73+5810.13</f>
        <v>6568.860000000001</v>
      </c>
      <c r="AJ62" s="84"/>
      <c r="AK62" s="84"/>
      <c r="AL62" s="84">
        <f>735.6+4913.58</f>
        <v>5649.18</v>
      </c>
      <c r="AM62" s="85"/>
      <c r="AN62" s="85"/>
      <c r="AO62" s="85">
        <f>705.7+5730.01</f>
        <v>6435.71</v>
      </c>
      <c r="AP62" s="85"/>
      <c r="AQ62" s="85"/>
      <c r="AR62" s="85">
        <f>726.28+5295.88</f>
        <v>6022.16</v>
      </c>
      <c r="AS62" s="85"/>
      <c r="AT62" s="85"/>
      <c r="AU62" s="85">
        <f>768.89+6027.07</f>
        <v>6795.96</v>
      </c>
      <c r="AV62" s="85"/>
      <c r="AW62" s="85"/>
      <c r="AX62" s="85">
        <f>620.88+5448.22</f>
        <v>6069.1</v>
      </c>
      <c r="AY62" s="85"/>
      <c r="AZ62" s="85"/>
      <c r="BA62" s="85"/>
      <c r="BB62" s="85"/>
      <c r="BC62" s="85"/>
      <c r="BD62" s="85">
        <v>922.35</v>
      </c>
      <c r="BE62" s="85"/>
      <c r="BF62" s="85"/>
      <c r="BG62" s="85">
        <v>5268.67</v>
      </c>
      <c r="BH62" s="85"/>
      <c r="BI62" s="85"/>
      <c r="BJ62" s="85">
        <v>6198.94</v>
      </c>
      <c r="BK62" s="85"/>
      <c r="BL62" s="85"/>
      <c r="BM62" s="85">
        <v>6772.69</v>
      </c>
      <c r="BN62" s="85"/>
      <c r="BO62" s="85"/>
      <c r="BP62" s="85">
        <v>3775.29</v>
      </c>
      <c r="BQ62" s="89">
        <f t="shared" si="6"/>
        <v>60478.90999999999</v>
      </c>
      <c r="BR62" s="89">
        <f t="shared" si="7"/>
        <v>122247.95999999999</v>
      </c>
      <c r="BS62" s="85"/>
      <c r="BT62" s="85"/>
      <c r="BU62" s="85">
        <v>3257.66</v>
      </c>
      <c r="BV62" s="85"/>
      <c r="BW62" s="85"/>
      <c r="BX62" s="85">
        <v>4112.72</v>
      </c>
      <c r="BY62" s="85"/>
      <c r="BZ62" s="85"/>
      <c r="CA62" s="85">
        <v>4921.11</v>
      </c>
      <c r="CB62" s="85"/>
      <c r="CC62" s="85"/>
      <c r="CD62" s="85">
        <v>4446.78</v>
      </c>
      <c r="CE62" s="85"/>
      <c r="CF62" s="85"/>
      <c r="CG62" s="85">
        <v>4748.98</v>
      </c>
      <c r="CH62" s="85"/>
      <c r="CI62" s="85"/>
      <c r="CJ62" s="85">
        <v>4552.8</v>
      </c>
      <c r="CK62" s="85"/>
      <c r="CL62" s="85"/>
      <c r="CM62" s="85">
        <v>4964.46</v>
      </c>
      <c r="CN62" s="85"/>
      <c r="CO62" s="85"/>
      <c r="CP62" s="85">
        <v>4627.5</v>
      </c>
      <c r="CQ62" s="85"/>
      <c r="CR62" s="85"/>
      <c r="CS62" s="85">
        <v>4615.2</v>
      </c>
      <c r="CT62" s="85"/>
      <c r="CU62" s="85"/>
      <c r="CV62" s="85">
        <v>4653.48</v>
      </c>
      <c r="CW62" s="85"/>
      <c r="CX62" s="85"/>
      <c r="CY62" s="85">
        <v>4752.39</v>
      </c>
      <c r="CZ62" s="85"/>
      <c r="DA62" s="85"/>
      <c r="DB62" s="85">
        <v>4536.72</v>
      </c>
      <c r="DC62" s="90">
        <f t="shared" si="8"/>
        <v>54189.8</v>
      </c>
      <c r="DD62" s="91">
        <f t="shared" si="9"/>
        <v>176437.76</v>
      </c>
      <c r="DE62" s="85"/>
      <c r="DF62" s="85"/>
      <c r="DG62" s="85">
        <v>5088</v>
      </c>
      <c r="DH62" s="85"/>
      <c r="DI62" s="85"/>
      <c r="DJ62" s="85">
        <v>4585.67</v>
      </c>
      <c r="DK62" s="85"/>
      <c r="DL62" s="85"/>
      <c r="DM62" s="85">
        <v>4784.38</v>
      </c>
      <c r="DN62" s="85"/>
      <c r="DO62" s="85"/>
      <c r="DP62" s="85">
        <v>4986.07</v>
      </c>
      <c r="DQ62" s="85"/>
      <c r="DR62" s="85"/>
      <c r="DS62" s="85">
        <v>1565.73</v>
      </c>
      <c r="DT62" s="85"/>
      <c r="DU62" s="85"/>
      <c r="DV62" s="85">
        <v>3761.36</v>
      </c>
      <c r="DW62" s="85"/>
      <c r="DX62" s="85"/>
      <c r="DY62" s="85">
        <v>3056.38</v>
      </c>
      <c r="DZ62" s="85"/>
      <c r="EA62" s="85"/>
      <c r="EB62" s="85">
        <v>4008.37</v>
      </c>
      <c r="EC62" s="85"/>
      <c r="ED62" s="85"/>
      <c r="EE62" s="85">
        <v>4520.98</v>
      </c>
      <c r="EF62" s="85"/>
      <c r="EG62" s="85"/>
      <c r="EH62" s="85">
        <v>4880.52</v>
      </c>
      <c r="EI62" s="85"/>
      <c r="EJ62" s="85"/>
      <c r="EK62" s="85">
        <v>4728.13</v>
      </c>
      <c r="EL62" s="85"/>
      <c r="EM62" s="85"/>
      <c r="EN62" s="85">
        <v>6396.97</v>
      </c>
      <c r="EO62" s="92">
        <f t="shared" si="14"/>
        <v>52362.56</v>
      </c>
      <c r="EP62" s="92">
        <f t="shared" si="15"/>
        <v>228800.32</v>
      </c>
      <c r="EQ62" s="85"/>
      <c r="ER62" s="85"/>
      <c r="ES62" s="85">
        <v>4924.32</v>
      </c>
      <c r="ET62" s="85"/>
      <c r="EU62" s="85"/>
      <c r="EV62" s="85">
        <v>5159.9</v>
      </c>
      <c r="EW62" s="85"/>
      <c r="EX62" s="85"/>
      <c r="EY62" s="85">
        <v>4763</v>
      </c>
      <c r="EZ62" s="85"/>
      <c r="FA62" s="85"/>
      <c r="FB62" s="85">
        <v>7306.7</v>
      </c>
      <c r="FC62" s="85"/>
      <c r="FD62" s="85"/>
      <c r="FE62" s="85">
        <v>5154.74</v>
      </c>
      <c r="FF62" s="85"/>
      <c r="FG62" s="85"/>
      <c r="FH62" s="85">
        <v>5193.95</v>
      </c>
      <c r="FI62" s="85"/>
      <c r="FJ62" s="85"/>
      <c r="FK62" s="85">
        <v>5289.82</v>
      </c>
      <c r="FL62" s="85"/>
      <c r="FM62" s="85"/>
      <c r="FN62" s="85">
        <v>4955.05</v>
      </c>
      <c r="FO62" s="85"/>
      <c r="FP62" s="85"/>
      <c r="FQ62" s="88">
        <v>5198.75</v>
      </c>
      <c r="FR62" s="93"/>
      <c r="FS62" s="93"/>
      <c r="FT62" s="85">
        <v>5064.61</v>
      </c>
      <c r="FU62" s="93"/>
      <c r="FV62" s="93"/>
      <c r="FW62" s="85">
        <v>5193.2</v>
      </c>
      <c r="FX62" s="93"/>
      <c r="FY62" s="93"/>
      <c r="FZ62" s="85">
        <v>5407.34</v>
      </c>
      <c r="GA62" s="120">
        <f t="shared" si="16"/>
        <v>63611.37999999999</v>
      </c>
    </row>
    <row r="63" spans="1:183" s="8" customFormat="1" ht="18" customHeight="1">
      <c r="A63" s="44" t="s">
        <v>50</v>
      </c>
      <c r="B63" s="19">
        <v>4462.71</v>
      </c>
      <c r="C63" s="50">
        <f>C61-C62</f>
        <v>-141.87999999999965</v>
      </c>
      <c r="D63" s="50"/>
      <c r="E63" s="50">
        <f>E61-E62</f>
        <v>2157.92</v>
      </c>
      <c r="F63" s="50"/>
      <c r="G63" s="50">
        <f>G61-G62</f>
        <v>290.97000000000025</v>
      </c>
      <c r="H63" s="50"/>
      <c r="I63" s="50">
        <f>I61-I62</f>
        <v>486.72999999999956</v>
      </c>
      <c r="J63" s="50"/>
      <c r="K63" s="50">
        <f>K61-K62</f>
        <v>206.97000000000025</v>
      </c>
      <c r="L63" s="50"/>
      <c r="M63" s="50">
        <f>M61-M62</f>
        <v>-667.5799999999999</v>
      </c>
      <c r="N63" s="50"/>
      <c r="O63" s="50">
        <f>O61-O62</f>
        <v>459.1300000000001</v>
      </c>
      <c r="P63" s="50"/>
      <c r="Q63" s="50">
        <f>Q61-Q62</f>
        <v>-634.3000000000002</v>
      </c>
      <c r="R63" s="50">
        <v>6620.67</v>
      </c>
      <c r="S63" s="23">
        <f>C63+E63+G63+I63+K63+M63+O63+Q63</f>
        <v>2157.9600000000005</v>
      </c>
      <c r="T63" s="50"/>
      <c r="U63" s="50"/>
      <c r="V63" s="52">
        <f>V61-V62</f>
        <v>-687.4699999999993</v>
      </c>
      <c r="W63" s="52">
        <f aca="true" t="shared" si="25" ref="W63:AE63">W61-W62</f>
        <v>0</v>
      </c>
      <c r="X63" s="52">
        <f t="shared" si="25"/>
        <v>0</v>
      </c>
      <c r="Y63" s="52">
        <f t="shared" si="25"/>
        <v>1494.21</v>
      </c>
      <c r="Z63" s="52">
        <f t="shared" si="25"/>
        <v>0</v>
      </c>
      <c r="AA63" s="52">
        <f t="shared" si="25"/>
        <v>0</v>
      </c>
      <c r="AB63" s="52">
        <f t="shared" si="25"/>
        <v>-711.4699999999993</v>
      </c>
      <c r="AC63" s="52">
        <f t="shared" si="25"/>
        <v>0</v>
      </c>
      <c r="AD63" s="52">
        <f t="shared" si="25"/>
        <v>0</v>
      </c>
      <c r="AE63" s="52">
        <f t="shared" si="25"/>
        <v>386.21999999999935</v>
      </c>
      <c r="AF63" s="36">
        <f t="shared" si="5"/>
        <v>2639.450000000001</v>
      </c>
      <c r="AG63" s="52">
        <f aca="true" t="shared" si="26" ref="AG63:BP63">AG61-AG62</f>
        <v>0</v>
      </c>
      <c r="AH63" s="52">
        <f t="shared" si="26"/>
        <v>0</v>
      </c>
      <c r="AI63" s="52">
        <f t="shared" si="26"/>
        <v>-299.7300000000005</v>
      </c>
      <c r="AJ63" s="52">
        <f t="shared" si="26"/>
        <v>0</v>
      </c>
      <c r="AK63" s="52">
        <f t="shared" si="26"/>
        <v>0</v>
      </c>
      <c r="AL63" s="52">
        <f t="shared" si="26"/>
        <v>722.3099999999995</v>
      </c>
      <c r="AM63" s="52">
        <f t="shared" si="26"/>
        <v>0</v>
      </c>
      <c r="AN63" s="52">
        <f t="shared" si="26"/>
        <v>0</v>
      </c>
      <c r="AO63" s="52">
        <f t="shared" si="26"/>
        <v>-114.93000000000029</v>
      </c>
      <c r="AP63" s="52">
        <f t="shared" si="26"/>
        <v>0</v>
      </c>
      <c r="AQ63" s="52">
        <f t="shared" si="26"/>
        <v>0</v>
      </c>
      <c r="AR63" s="52">
        <f t="shared" si="26"/>
        <v>335.3600000000006</v>
      </c>
      <c r="AS63" s="52">
        <f t="shared" si="26"/>
        <v>0</v>
      </c>
      <c r="AT63" s="52">
        <f t="shared" si="26"/>
        <v>0</v>
      </c>
      <c r="AU63" s="52">
        <f t="shared" si="26"/>
        <v>-393.6099999999997</v>
      </c>
      <c r="AV63" s="52">
        <f t="shared" si="26"/>
        <v>0</v>
      </c>
      <c r="AW63" s="52">
        <f t="shared" si="26"/>
        <v>0</v>
      </c>
      <c r="AX63" s="52">
        <f t="shared" si="26"/>
        <v>-905.9200000000001</v>
      </c>
      <c r="AY63" s="52">
        <f t="shared" si="26"/>
        <v>0</v>
      </c>
      <c r="AZ63" s="52">
        <f t="shared" si="26"/>
        <v>0</v>
      </c>
      <c r="BA63" s="52">
        <f t="shared" si="26"/>
        <v>0</v>
      </c>
      <c r="BB63" s="52">
        <f t="shared" si="26"/>
        <v>0</v>
      </c>
      <c r="BC63" s="52">
        <f t="shared" si="26"/>
        <v>0</v>
      </c>
      <c r="BD63" s="52">
        <f t="shared" si="26"/>
        <v>5480</v>
      </c>
      <c r="BE63" s="52">
        <f t="shared" si="26"/>
        <v>0</v>
      </c>
      <c r="BF63" s="52">
        <f t="shared" si="26"/>
        <v>0</v>
      </c>
      <c r="BG63" s="52">
        <f t="shared" si="26"/>
        <v>1133.6599999999999</v>
      </c>
      <c r="BH63" s="52">
        <f t="shared" si="26"/>
        <v>0</v>
      </c>
      <c r="BI63" s="52">
        <f t="shared" si="26"/>
        <v>0</v>
      </c>
      <c r="BJ63" s="52">
        <f t="shared" si="26"/>
        <v>203.39000000000033</v>
      </c>
      <c r="BK63" s="52">
        <f t="shared" si="26"/>
        <v>0</v>
      </c>
      <c r="BL63" s="52">
        <f t="shared" si="26"/>
        <v>0</v>
      </c>
      <c r="BM63" s="52">
        <f t="shared" si="26"/>
        <v>-3248.2899999999995</v>
      </c>
      <c r="BN63" s="52">
        <f t="shared" si="26"/>
        <v>0</v>
      </c>
      <c r="BO63" s="52">
        <f t="shared" si="26"/>
        <v>0</v>
      </c>
      <c r="BP63" s="52">
        <f t="shared" si="26"/>
        <v>81.03999999999996</v>
      </c>
      <c r="BQ63" s="36">
        <f t="shared" si="6"/>
        <v>2993.28</v>
      </c>
      <c r="BR63" s="36">
        <f t="shared" si="7"/>
        <v>5632.730000000001</v>
      </c>
      <c r="BS63" s="52"/>
      <c r="BT63" s="52"/>
      <c r="BU63" s="52">
        <f>BU61-BU62</f>
        <v>82.28999999999996</v>
      </c>
      <c r="BV63" s="52"/>
      <c r="BW63" s="52"/>
      <c r="BX63" s="52">
        <f>BX61-BX62</f>
        <v>678.4499999999998</v>
      </c>
      <c r="BY63" s="52"/>
      <c r="BZ63" s="52"/>
      <c r="CA63" s="52">
        <f>CA61-CA62</f>
        <v>-129.9399999999996</v>
      </c>
      <c r="CB63" s="52"/>
      <c r="CC63" s="52"/>
      <c r="CD63" s="52">
        <f>CD61-CD62</f>
        <v>335.46000000000004</v>
      </c>
      <c r="CE63" s="52"/>
      <c r="CF63" s="52"/>
      <c r="CG63" s="50">
        <f>CG61-CG62</f>
        <v>41.460000000000036</v>
      </c>
      <c r="CH63" s="52"/>
      <c r="CI63" s="52"/>
      <c r="CJ63" s="50">
        <f>CJ61-CJ62</f>
        <v>236</v>
      </c>
      <c r="CK63" s="52"/>
      <c r="CL63" s="52"/>
      <c r="CM63" s="50">
        <f>CM61-CM62</f>
        <v>-175.65999999999985</v>
      </c>
      <c r="CN63" s="52"/>
      <c r="CO63" s="52"/>
      <c r="CP63" s="50">
        <f>CP61-CP62</f>
        <v>161.30000000000018</v>
      </c>
      <c r="CQ63" s="52"/>
      <c r="CR63" s="52"/>
      <c r="CS63" s="50">
        <f>CS61-CS62</f>
        <v>173.60000000000036</v>
      </c>
      <c r="CT63" s="52"/>
      <c r="CU63" s="52"/>
      <c r="CV63" s="50">
        <f>CV61-CV62</f>
        <v>135.32000000000062</v>
      </c>
      <c r="CW63" s="52"/>
      <c r="CX63" s="52"/>
      <c r="CY63" s="50">
        <f>CY61-CY62</f>
        <v>36.409999999999854</v>
      </c>
      <c r="CZ63" s="52"/>
      <c r="DA63" s="52"/>
      <c r="DB63" s="50">
        <f>DB61-DB62</f>
        <v>252.07999999999993</v>
      </c>
      <c r="DC63" s="20">
        <f t="shared" si="8"/>
        <v>1826.7700000000013</v>
      </c>
      <c r="DD63" s="42">
        <f t="shared" si="9"/>
        <v>7459.500000000003</v>
      </c>
      <c r="DE63" s="52"/>
      <c r="DF63" s="52"/>
      <c r="DG63" s="50">
        <f>DG61-DG62</f>
        <v>-182.42000000000007</v>
      </c>
      <c r="DH63" s="52"/>
      <c r="DI63" s="52"/>
      <c r="DJ63" s="50">
        <f>DJ61-DJ62</f>
        <v>319.90999999999985</v>
      </c>
      <c r="DK63" s="52"/>
      <c r="DL63" s="52"/>
      <c r="DM63" s="50">
        <f>DM61-DM62</f>
        <v>121.19999999999982</v>
      </c>
      <c r="DN63" s="52"/>
      <c r="DO63" s="52"/>
      <c r="DP63" s="50">
        <f>DP61-DP62</f>
        <v>-3878.3999999999996</v>
      </c>
      <c r="DQ63" s="52"/>
      <c r="DR63" s="52"/>
      <c r="DS63" s="50">
        <f>DS61-DS62</f>
        <v>2685.7599999999998</v>
      </c>
      <c r="DT63" s="52"/>
      <c r="DU63" s="52"/>
      <c r="DV63" s="50">
        <f>DV61-DV62</f>
        <v>-912.94</v>
      </c>
      <c r="DW63" s="52"/>
      <c r="DX63" s="52"/>
      <c r="DY63" s="50">
        <f>DY61-DY62</f>
        <v>1031.62</v>
      </c>
      <c r="DZ63" s="52"/>
      <c r="EA63" s="52"/>
      <c r="EB63" s="50">
        <f>EB61-EB62</f>
        <v>896.3699999999999</v>
      </c>
      <c r="EC63" s="52"/>
      <c r="ED63" s="52"/>
      <c r="EE63" s="50">
        <f>EE61-EE62</f>
        <v>384.60000000000036</v>
      </c>
      <c r="EF63" s="52"/>
      <c r="EG63" s="52"/>
      <c r="EH63" s="50">
        <f>EH61-EH62</f>
        <v>25.05999999999949</v>
      </c>
      <c r="EI63" s="52"/>
      <c r="EJ63" s="52"/>
      <c r="EK63" s="50">
        <f>EK61-EK62</f>
        <v>177.44999999999982</v>
      </c>
      <c r="EL63" s="52"/>
      <c r="EM63" s="52"/>
      <c r="EN63" s="50">
        <f>EN61-EN62</f>
        <v>-1491.3900000000003</v>
      </c>
      <c r="EO63" s="49">
        <f t="shared" si="14"/>
        <v>-823.1800000000012</v>
      </c>
      <c r="EP63" s="49">
        <f t="shared" si="15"/>
        <v>6636.3200000000015</v>
      </c>
      <c r="EQ63" s="52"/>
      <c r="ER63" s="52"/>
      <c r="ES63" s="50">
        <f>ES61-ES62</f>
        <v>-18.73999999999978</v>
      </c>
      <c r="ET63" s="52"/>
      <c r="EU63" s="52"/>
      <c r="EV63" s="50">
        <f>EV61-EV62</f>
        <v>-254.3199999999997</v>
      </c>
      <c r="EW63" s="52"/>
      <c r="EX63" s="52"/>
      <c r="EY63" s="50">
        <f>EY61-EY62</f>
        <v>1193.3199999999997</v>
      </c>
      <c r="EZ63" s="52"/>
      <c r="FA63" s="52"/>
      <c r="FB63" s="50">
        <f>FB61-FB62</f>
        <v>-2050.7</v>
      </c>
      <c r="FC63" s="52"/>
      <c r="FD63" s="52"/>
      <c r="FE63" s="50">
        <f>FE61-FE62</f>
        <v>101.26000000000022</v>
      </c>
      <c r="FF63" s="52"/>
      <c r="FG63" s="52"/>
      <c r="FH63" s="50">
        <f>FH61-FH62</f>
        <v>62.05000000000018</v>
      </c>
      <c r="FI63" s="52"/>
      <c r="FJ63" s="52"/>
      <c r="FK63" s="50">
        <f>FK61-FK62</f>
        <v>-33.81999999999971</v>
      </c>
      <c r="FL63" s="52"/>
      <c r="FM63" s="52"/>
      <c r="FN63" s="50">
        <f>FN61-FN62</f>
        <v>300.9499999999998</v>
      </c>
      <c r="FO63" s="52"/>
      <c r="FP63" s="52"/>
      <c r="FQ63" s="52">
        <f>FQ61-FQ62</f>
        <v>57.25</v>
      </c>
      <c r="FR63" s="80"/>
      <c r="FS63" s="80"/>
      <c r="FT63" s="50">
        <f>FT61-FT62</f>
        <v>191.39000000000033</v>
      </c>
      <c r="FU63" s="80"/>
      <c r="FV63" s="80"/>
      <c r="FW63" s="50">
        <f>FW61-FW62</f>
        <v>62.80000000000018</v>
      </c>
      <c r="FX63" s="80"/>
      <c r="FY63" s="80"/>
      <c r="FZ63" s="50">
        <f>FZ61-FZ62</f>
        <v>-151.34000000000015</v>
      </c>
      <c r="GA63" s="31">
        <f t="shared" si="16"/>
        <v>-539.8999999999987</v>
      </c>
    </row>
    <row r="64" spans="1:183" s="8" customFormat="1" ht="22.5" hidden="1">
      <c r="A64" s="44" t="s">
        <v>51</v>
      </c>
      <c r="B64" s="19"/>
      <c r="C64" s="50"/>
      <c r="D64" s="50"/>
      <c r="E64" s="50"/>
      <c r="F64" s="50"/>
      <c r="G64" s="50"/>
      <c r="H64" s="50"/>
      <c r="I64" s="50"/>
      <c r="J64" s="51"/>
      <c r="K64" s="50"/>
      <c r="L64" s="50"/>
      <c r="M64" s="50"/>
      <c r="N64" s="51"/>
      <c r="O64" s="50"/>
      <c r="P64" s="50"/>
      <c r="Q64" s="50"/>
      <c r="R64" s="51"/>
      <c r="S64" s="50">
        <v>812.81</v>
      </c>
      <c r="T64" s="50"/>
      <c r="U64" s="50"/>
      <c r="V64" s="52"/>
      <c r="W64" s="50"/>
      <c r="X64" s="50"/>
      <c r="Y64" s="52"/>
      <c r="Z64" s="50"/>
      <c r="AA64" s="50"/>
      <c r="AB64" s="52"/>
      <c r="AC64" s="19"/>
      <c r="AD64" s="19"/>
      <c r="AE64" s="19"/>
      <c r="AF64" s="36">
        <f t="shared" si="5"/>
        <v>812.81</v>
      </c>
      <c r="AG64" s="19"/>
      <c r="AH64" s="19"/>
      <c r="AI64" s="19"/>
      <c r="AJ64" s="19"/>
      <c r="AK64" s="19"/>
      <c r="AL64" s="19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36">
        <f t="shared" si="6"/>
        <v>0</v>
      </c>
      <c r="BR64" s="36">
        <f t="shared" si="7"/>
        <v>812.81</v>
      </c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20">
        <f t="shared" si="8"/>
        <v>0</v>
      </c>
      <c r="DD64" s="42">
        <f t="shared" si="9"/>
        <v>812.81</v>
      </c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49">
        <f t="shared" si="14"/>
        <v>0</v>
      </c>
      <c r="EP64" s="49">
        <f t="shared" si="15"/>
        <v>812.81</v>
      </c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2"/>
      <c r="FR64" s="80"/>
      <c r="FS64" s="80"/>
      <c r="FT64" s="50"/>
      <c r="FU64" s="80"/>
      <c r="FV64" s="80"/>
      <c r="FW64" s="50"/>
      <c r="FX64" s="80"/>
      <c r="FY64" s="80"/>
      <c r="FZ64" s="50"/>
      <c r="GA64" s="31">
        <f t="shared" si="16"/>
        <v>0</v>
      </c>
    </row>
    <row r="65" spans="1:183" s="8" customFormat="1" ht="22.5">
      <c r="A65" s="44" t="s">
        <v>52</v>
      </c>
      <c r="B65" s="19"/>
      <c r="C65" s="50">
        <f>C62-C60</f>
        <v>-2829.52</v>
      </c>
      <c r="D65" s="50"/>
      <c r="E65" s="50">
        <f aca="true" t="shared" si="27" ref="E65:Q65">E62-E60</f>
        <v>-2973.46</v>
      </c>
      <c r="F65" s="50"/>
      <c r="G65" s="50">
        <f t="shared" si="27"/>
        <v>-1291.7299999999996</v>
      </c>
      <c r="H65" s="50"/>
      <c r="I65" s="50">
        <f t="shared" si="27"/>
        <v>-1381.7599999999993</v>
      </c>
      <c r="J65" s="50"/>
      <c r="K65" s="50">
        <f t="shared" si="27"/>
        <v>-1280.4300000000003</v>
      </c>
      <c r="L65" s="50"/>
      <c r="M65" s="50">
        <f t="shared" si="27"/>
        <v>-280.0500000000002</v>
      </c>
      <c r="N65" s="50"/>
      <c r="O65" s="50">
        <f t="shared" si="27"/>
        <v>-1333.0500000000002</v>
      </c>
      <c r="P65" s="50"/>
      <c r="Q65" s="50">
        <f t="shared" si="27"/>
        <v>-456.5100000000002</v>
      </c>
      <c r="R65" s="50"/>
      <c r="S65" s="23">
        <f>C65+E65+G65+I65+K65+M65+O65+Q65</f>
        <v>-11826.509999999997</v>
      </c>
      <c r="T65" s="50"/>
      <c r="U65" s="50"/>
      <c r="V65" s="52">
        <f>V62-V60</f>
        <v>594.8800000000001</v>
      </c>
      <c r="W65" s="52">
        <f aca="true" t="shared" si="28" ref="W65:AL65">W62-W60</f>
        <v>0</v>
      </c>
      <c r="X65" s="52">
        <f t="shared" si="28"/>
        <v>0</v>
      </c>
      <c r="Y65" s="52">
        <f t="shared" si="28"/>
        <v>-1574.8199999999997</v>
      </c>
      <c r="Z65" s="52">
        <f t="shared" si="28"/>
        <v>0</v>
      </c>
      <c r="AA65" s="52">
        <f t="shared" si="28"/>
        <v>0</v>
      </c>
      <c r="AB65" s="52">
        <f t="shared" si="28"/>
        <v>513.04</v>
      </c>
      <c r="AC65" s="52">
        <f t="shared" si="28"/>
        <v>0</v>
      </c>
      <c r="AD65" s="52">
        <f t="shared" si="28"/>
        <v>0</v>
      </c>
      <c r="AE65" s="52">
        <f t="shared" si="28"/>
        <v>-678.7199999999993</v>
      </c>
      <c r="AF65" s="36">
        <f t="shared" si="5"/>
        <v>-12972.129999999996</v>
      </c>
      <c r="AG65" s="52">
        <f t="shared" si="28"/>
        <v>0</v>
      </c>
      <c r="AH65" s="52">
        <f t="shared" si="28"/>
        <v>0</v>
      </c>
      <c r="AI65" s="52">
        <f t="shared" si="28"/>
        <v>299.7300000000005</v>
      </c>
      <c r="AJ65" s="52">
        <f t="shared" si="28"/>
        <v>0</v>
      </c>
      <c r="AK65" s="52">
        <f t="shared" si="28"/>
        <v>0</v>
      </c>
      <c r="AL65" s="52">
        <f t="shared" si="28"/>
        <v>-722.3099999999995</v>
      </c>
      <c r="AM65" s="50"/>
      <c r="AN65" s="50"/>
      <c r="AO65" s="50">
        <f>AO62-AO60</f>
        <v>114.93000000000029</v>
      </c>
      <c r="AP65" s="50">
        <f aca="true" t="shared" si="29" ref="AP65:AU65">AP62-AP60</f>
        <v>0</v>
      </c>
      <c r="AQ65" s="50">
        <f t="shared" si="29"/>
        <v>0</v>
      </c>
      <c r="AR65" s="50">
        <f t="shared" si="29"/>
        <v>-335.3600000000006</v>
      </c>
      <c r="AS65" s="50">
        <f t="shared" si="29"/>
        <v>0</v>
      </c>
      <c r="AT65" s="50">
        <f t="shared" si="29"/>
        <v>0</v>
      </c>
      <c r="AU65" s="50">
        <f t="shared" si="29"/>
        <v>393.6099999999997</v>
      </c>
      <c r="AV65" s="50"/>
      <c r="AW65" s="50"/>
      <c r="AX65" s="50">
        <f>AX62-AX60</f>
        <v>905.9200000000001</v>
      </c>
      <c r="AY65" s="50">
        <f aca="true" t="shared" si="30" ref="AY65:BD65">AY62-AY60</f>
        <v>0</v>
      </c>
      <c r="AZ65" s="50">
        <f t="shared" si="30"/>
        <v>0</v>
      </c>
      <c r="BA65" s="50">
        <f t="shared" si="30"/>
        <v>0</v>
      </c>
      <c r="BB65" s="50">
        <f t="shared" si="30"/>
        <v>0</v>
      </c>
      <c r="BC65" s="50">
        <f t="shared" si="30"/>
        <v>0</v>
      </c>
      <c r="BD65" s="50">
        <f t="shared" si="30"/>
        <v>-5480</v>
      </c>
      <c r="BE65" s="50">
        <f aca="true" t="shared" si="31" ref="BE65:BM65">BE62-BE60</f>
        <v>0</v>
      </c>
      <c r="BF65" s="50">
        <f t="shared" si="31"/>
        <v>0</v>
      </c>
      <c r="BG65" s="50">
        <f t="shared" si="31"/>
        <v>-1133.6599999999999</v>
      </c>
      <c r="BH65" s="50">
        <f t="shared" si="31"/>
        <v>0</v>
      </c>
      <c r="BI65" s="50">
        <f t="shared" si="31"/>
        <v>0</v>
      </c>
      <c r="BJ65" s="50">
        <f t="shared" si="31"/>
        <v>-203.39000000000033</v>
      </c>
      <c r="BK65" s="50">
        <f t="shared" si="31"/>
        <v>0</v>
      </c>
      <c r="BL65" s="50">
        <f t="shared" si="31"/>
        <v>0</v>
      </c>
      <c r="BM65" s="50">
        <f t="shared" si="31"/>
        <v>3248.2899999999995</v>
      </c>
      <c r="BN65" s="50">
        <f>BN62-BN60</f>
        <v>0</v>
      </c>
      <c r="BO65" s="50">
        <f>BO62-BO60</f>
        <v>0</v>
      </c>
      <c r="BP65" s="50">
        <f>BP62-BP60</f>
        <v>-81.03999999999996</v>
      </c>
      <c r="BQ65" s="36">
        <f t="shared" si="6"/>
        <v>-2993.28</v>
      </c>
      <c r="BR65" s="36">
        <f t="shared" si="7"/>
        <v>-15965.409999999996</v>
      </c>
      <c r="BS65" s="50"/>
      <c r="BT65" s="50"/>
      <c r="BU65" s="50">
        <f>BU62-BU60</f>
        <v>-82.28999999999996</v>
      </c>
      <c r="BV65" s="50"/>
      <c r="BW65" s="50"/>
      <c r="BX65" s="50">
        <f>BX62-BX60</f>
        <v>-678.4499999999998</v>
      </c>
      <c r="BY65" s="50"/>
      <c r="BZ65" s="50"/>
      <c r="CA65" s="50">
        <f>CA62-CA60</f>
        <v>129.9399999999996</v>
      </c>
      <c r="CB65" s="50"/>
      <c r="CC65" s="50"/>
      <c r="CD65" s="50">
        <f>CD62-CD60</f>
        <v>-335.46000000000004</v>
      </c>
      <c r="CE65" s="50"/>
      <c r="CF65" s="50"/>
      <c r="CG65" s="50">
        <f>CG62-CG60</f>
        <v>-41.460000000000036</v>
      </c>
      <c r="CH65" s="50"/>
      <c r="CI65" s="50"/>
      <c r="CJ65" s="50">
        <f>CJ62-CJ60</f>
        <v>-236</v>
      </c>
      <c r="CK65" s="50"/>
      <c r="CL65" s="50"/>
      <c r="CM65" s="50">
        <f>CM62-CM60</f>
        <v>175.65999999999985</v>
      </c>
      <c r="CN65" s="50"/>
      <c r="CO65" s="50"/>
      <c r="CP65" s="50">
        <f>CP62-CP60</f>
        <v>-161.30000000000018</v>
      </c>
      <c r="CQ65" s="50"/>
      <c r="CR65" s="50"/>
      <c r="CS65" s="50">
        <f>CS62-CS60</f>
        <v>-173.60000000000036</v>
      </c>
      <c r="CT65" s="50"/>
      <c r="CU65" s="50"/>
      <c r="CV65" s="50">
        <f>CV62-CV60</f>
        <v>-135.32000000000062</v>
      </c>
      <c r="CW65" s="50"/>
      <c r="CX65" s="50"/>
      <c r="CY65" s="50">
        <f>CY62-CY60</f>
        <v>-36.409999999999854</v>
      </c>
      <c r="CZ65" s="50"/>
      <c r="DA65" s="50"/>
      <c r="DB65" s="50">
        <f>DB62-DB60</f>
        <v>-252.07999999999993</v>
      </c>
      <c r="DC65" s="20">
        <f t="shared" si="8"/>
        <v>-1826.7700000000013</v>
      </c>
      <c r="DD65" s="42">
        <f t="shared" si="9"/>
        <v>-17792.179999999997</v>
      </c>
      <c r="DE65" s="50"/>
      <c r="DF65" s="50"/>
      <c r="DG65" s="50">
        <f>DG62-DG60</f>
        <v>182.42000000000007</v>
      </c>
      <c r="DH65" s="50"/>
      <c r="DI65" s="50"/>
      <c r="DJ65" s="50">
        <f>DJ62-DJ60</f>
        <v>-319.90999999999985</v>
      </c>
      <c r="DK65" s="50"/>
      <c r="DL65" s="50"/>
      <c r="DM65" s="50">
        <f>DM62-DM60</f>
        <v>-121.19999999999982</v>
      </c>
      <c r="DN65" s="50"/>
      <c r="DO65" s="50"/>
      <c r="DP65" s="50">
        <f>DP62-DP60</f>
        <v>3878.3999999999996</v>
      </c>
      <c r="DQ65" s="50"/>
      <c r="DR65" s="50"/>
      <c r="DS65" s="50">
        <f>DS62-DS60</f>
        <v>-2685.7599999999998</v>
      </c>
      <c r="DT65" s="50"/>
      <c r="DU65" s="50"/>
      <c r="DV65" s="50">
        <f>DV62-DV60</f>
        <v>912.94</v>
      </c>
      <c r="DW65" s="50"/>
      <c r="DX65" s="50"/>
      <c r="DY65" s="50">
        <f>DY62-DY60</f>
        <v>-1031.62</v>
      </c>
      <c r="DZ65" s="50"/>
      <c r="EA65" s="50"/>
      <c r="EB65" s="50">
        <f>EB62-EB60</f>
        <v>-896.3699999999999</v>
      </c>
      <c r="EC65" s="50"/>
      <c r="ED65" s="50"/>
      <c r="EE65" s="50">
        <f>EE62-EE60</f>
        <v>-384.60000000000036</v>
      </c>
      <c r="EF65" s="50"/>
      <c r="EG65" s="50"/>
      <c r="EH65" s="50">
        <f>EH62-EH60</f>
        <v>-25.05999999999949</v>
      </c>
      <c r="EI65" s="50"/>
      <c r="EJ65" s="50"/>
      <c r="EK65" s="50">
        <f>EK62-EK60</f>
        <v>-177.44999999999982</v>
      </c>
      <c r="EL65" s="50"/>
      <c r="EM65" s="50"/>
      <c r="EN65" s="50">
        <f>EN62-EN60</f>
        <v>1491.3900000000003</v>
      </c>
      <c r="EO65" s="49">
        <f t="shared" si="14"/>
        <v>823.1800000000012</v>
      </c>
      <c r="EP65" s="49">
        <f t="shared" si="15"/>
        <v>-16968.999999999996</v>
      </c>
      <c r="EQ65" s="50"/>
      <c r="ER65" s="50"/>
      <c r="ES65" s="50">
        <f>ES62-ES60</f>
        <v>18.73999999999978</v>
      </c>
      <c r="ET65" s="50"/>
      <c r="EU65" s="50"/>
      <c r="EV65" s="50">
        <f>EV62-EV60</f>
        <v>254.3199999999997</v>
      </c>
      <c r="EW65" s="50"/>
      <c r="EX65" s="50"/>
      <c r="EY65" s="50">
        <f>EY62-EY60</f>
        <v>-1193.3199999999997</v>
      </c>
      <c r="EZ65" s="50"/>
      <c r="FA65" s="50"/>
      <c r="FB65" s="50">
        <f>FB62-FB60</f>
        <v>2050.7</v>
      </c>
      <c r="FC65" s="50"/>
      <c r="FD65" s="50"/>
      <c r="FE65" s="50">
        <f>FE62-FE60</f>
        <v>-101.26000000000022</v>
      </c>
      <c r="FF65" s="50"/>
      <c r="FG65" s="50"/>
      <c r="FH65" s="50">
        <f>FH62-FH60</f>
        <v>-62.05000000000018</v>
      </c>
      <c r="FI65" s="50"/>
      <c r="FJ65" s="50"/>
      <c r="FK65" s="50">
        <f>FK62-FK60</f>
        <v>33.81999999999971</v>
      </c>
      <c r="FL65" s="50"/>
      <c r="FM65" s="50"/>
      <c r="FN65" s="50">
        <f>FN62-FN60</f>
        <v>-300.9499999999998</v>
      </c>
      <c r="FO65" s="50"/>
      <c r="FP65" s="50"/>
      <c r="FQ65" s="52">
        <f>FQ62-FQ60</f>
        <v>-57.25</v>
      </c>
      <c r="FR65" s="80"/>
      <c r="FS65" s="80"/>
      <c r="FT65" s="50">
        <f>FT62-FT60</f>
        <v>-191.39000000000033</v>
      </c>
      <c r="FU65" s="80"/>
      <c r="FV65" s="80"/>
      <c r="FW65" s="50">
        <f>FW62-FW60</f>
        <v>-62.80000000000018</v>
      </c>
      <c r="FX65" s="80"/>
      <c r="FY65" s="80"/>
      <c r="FZ65" s="50">
        <f>FZ62-FZ60</f>
        <v>151.34000000000015</v>
      </c>
      <c r="GA65" s="31">
        <f t="shared" si="16"/>
        <v>539.8999999999987</v>
      </c>
    </row>
    <row r="66" spans="1:183" s="8" customFormat="1" ht="12.75">
      <c r="A66" s="44"/>
      <c r="B66" s="1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23"/>
      <c r="T66" s="50"/>
      <c r="U66" s="50"/>
      <c r="V66" s="52"/>
      <c r="W66" s="50"/>
      <c r="X66" s="50"/>
      <c r="Y66" s="52"/>
      <c r="Z66" s="50"/>
      <c r="AA66" s="50"/>
      <c r="AB66" s="52"/>
      <c r="AC66" s="19"/>
      <c r="AD66" s="19"/>
      <c r="AE66" s="19"/>
      <c r="AF66" s="36">
        <f t="shared" si="5"/>
        <v>0</v>
      </c>
      <c r="AG66" s="19"/>
      <c r="AH66" s="19"/>
      <c r="AI66" s="19"/>
      <c r="AJ66" s="19"/>
      <c r="AK66" s="19"/>
      <c r="AL66" s="19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36">
        <f t="shared" si="6"/>
        <v>0</v>
      </c>
      <c r="BR66" s="36">
        <f t="shared" si="7"/>
        <v>0</v>
      </c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20">
        <f t="shared" si="8"/>
        <v>0</v>
      </c>
      <c r="DD66" s="42">
        <f t="shared" si="9"/>
        <v>0</v>
      </c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49">
        <f t="shared" si="14"/>
        <v>0</v>
      </c>
      <c r="EP66" s="49">
        <f t="shared" si="15"/>
        <v>0</v>
      </c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2"/>
      <c r="FR66" s="80"/>
      <c r="FS66" s="80"/>
      <c r="FT66" s="50"/>
      <c r="FU66" s="80"/>
      <c r="FV66" s="80"/>
      <c r="FW66" s="50"/>
      <c r="FX66" s="80"/>
      <c r="FY66" s="80"/>
      <c r="FZ66" s="50"/>
      <c r="GA66" s="31"/>
    </row>
    <row r="67" spans="1:183" s="7" customFormat="1" ht="12.75">
      <c r="A67" s="48" t="s">
        <v>59</v>
      </c>
      <c r="B67" s="33"/>
      <c r="C67" s="29">
        <v>17368.1</v>
      </c>
      <c r="D67" s="33"/>
      <c r="E67" s="29">
        <v>17564.72</v>
      </c>
      <c r="F67" s="33"/>
      <c r="G67" s="29">
        <v>18351.2</v>
      </c>
      <c r="H67" s="33"/>
      <c r="I67" s="29">
        <v>18089.04</v>
      </c>
      <c r="J67" s="33"/>
      <c r="K67" s="29">
        <v>17826.88</v>
      </c>
      <c r="L67" s="29"/>
      <c r="M67" s="29">
        <v>17957.96</v>
      </c>
      <c r="N67" s="29"/>
      <c r="O67" s="29">
        <v>18154.58</v>
      </c>
      <c r="P67" s="29"/>
      <c r="Q67" s="29">
        <v>18154.58</v>
      </c>
      <c r="R67" s="29"/>
      <c r="S67" s="23">
        <f>C67+E67+G67+I67+K67+M67+O67+Q67</f>
        <v>143467.06</v>
      </c>
      <c r="T67" s="29"/>
      <c r="U67" s="29"/>
      <c r="V67" s="30">
        <v>8299</v>
      </c>
      <c r="W67" s="29"/>
      <c r="X67" s="29"/>
      <c r="Y67" s="30">
        <v>8299</v>
      </c>
      <c r="Z67" s="29"/>
      <c r="AA67" s="29"/>
      <c r="AB67" s="30">
        <v>8299</v>
      </c>
      <c r="AC67" s="19"/>
      <c r="AD67" s="19"/>
      <c r="AE67" s="30">
        <v>8299</v>
      </c>
      <c r="AF67" s="36">
        <f t="shared" si="5"/>
        <v>176663.06</v>
      </c>
      <c r="AG67" s="19"/>
      <c r="AH67" s="19"/>
      <c r="AI67" s="19">
        <v>14574.97</v>
      </c>
      <c r="AJ67" s="19"/>
      <c r="AK67" s="19"/>
      <c r="AL67" s="19">
        <v>14869.47</v>
      </c>
      <c r="AM67" s="50"/>
      <c r="AN67" s="50"/>
      <c r="AO67" s="50">
        <v>14723.68</v>
      </c>
      <c r="AP67" s="50"/>
      <c r="AQ67" s="50"/>
      <c r="AR67" s="50">
        <v>14829.3</v>
      </c>
      <c r="AS67" s="50"/>
      <c r="AT67" s="50"/>
      <c r="AU67" s="50">
        <v>14958.27</v>
      </c>
      <c r="AV67" s="50"/>
      <c r="AW67" s="50"/>
      <c r="AX67" s="50">
        <v>14958.27</v>
      </c>
      <c r="AY67" s="50"/>
      <c r="AZ67" s="50"/>
      <c r="BA67" s="50">
        <v>14958.27</v>
      </c>
      <c r="BB67" s="50"/>
      <c r="BC67" s="50"/>
      <c r="BD67" s="50">
        <v>14958.27</v>
      </c>
      <c r="BE67" s="50"/>
      <c r="BF67" s="50"/>
      <c r="BG67" s="50">
        <v>14958.22</v>
      </c>
      <c r="BH67" s="50"/>
      <c r="BI67" s="50"/>
      <c r="BJ67" s="50">
        <v>14958.22</v>
      </c>
      <c r="BK67" s="50"/>
      <c r="BL67" s="50"/>
      <c r="BM67" s="50">
        <v>15016.3</v>
      </c>
      <c r="BN67" s="50"/>
      <c r="BO67" s="50"/>
      <c r="BP67" s="50">
        <v>15016.3</v>
      </c>
      <c r="BQ67" s="36">
        <f t="shared" si="6"/>
        <v>178779.54</v>
      </c>
      <c r="BR67" s="36">
        <f t="shared" si="7"/>
        <v>355442.6</v>
      </c>
      <c r="BS67" s="29"/>
      <c r="BT67" s="29"/>
      <c r="BU67" s="50">
        <v>10400.37</v>
      </c>
      <c r="BV67" s="29"/>
      <c r="BW67" s="29"/>
      <c r="BX67" s="50">
        <v>10400.37</v>
      </c>
      <c r="BY67" s="29"/>
      <c r="BZ67" s="29"/>
      <c r="CA67" s="50">
        <v>10400.37</v>
      </c>
      <c r="CB67" s="29"/>
      <c r="CC67" s="29"/>
      <c r="CD67" s="50">
        <v>10380.96</v>
      </c>
      <c r="CE67" s="29"/>
      <c r="CF67" s="29"/>
      <c r="CG67" s="50">
        <v>10398.76</v>
      </c>
      <c r="CH67" s="29"/>
      <c r="CI67" s="29"/>
      <c r="CJ67" s="50">
        <v>10395.2</v>
      </c>
      <c r="CK67" s="29"/>
      <c r="CL67" s="29"/>
      <c r="CM67" s="50">
        <v>10395.2</v>
      </c>
      <c r="CN67" s="29"/>
      <c r="CO67" s="29"/>
      <c r="CP67" s="50">
        <v>10395.2</v>
      </c>
      <c r="CQ67" s="29"/>
      <c r="CR67" s="29"/>
      <c r="CS67" s="50">
        <v>10395.2</v>
      </c>
      <c r="CT67" s="29"/>
      <c r="CU67" s="29"/>
      <c r="CV67" s="50">
        <v>10395.2</v>
      </c>
      <c r="CW67" s="29"/>
      <c r="CX67" s="29"/>
      <c r="CY67" s="50">
        <v>10395.2</v>
      </c>
      <c r="CZ67" s="29"/>
      <c r="DA67" s="29"/>
      <c r="DB67" s="50">
        <v>10395.2</v>
      </c>
      <c r="DC67" s="20">
        <f t="shared" si="8"/>
        <v>124747.22999999998</v>
      </c>
      <c r="DD67" s="42">
        <f t="shared" si="9"/>
        <v>480189.82999999996</v>
      </c>
      <c r="DE67" s="29"/>
      <c r="DF67" s="29"/>
      <c r="DG67" s="50">
        <v>10453.65</v>
      </c>
      <c r="DH67" s="29"/>
      <c r="DI67" s="29"/>
      <c r="DJ67" s="50">
        <v>10453.65</v>
      </c>
      <c r="DK67" s="29"/>
      <c r="DL67" s="29"/>
      <c r="DM67" s="50">
        <v>10453.65</v>
      </c>
      <c r="DN67" s="29"/>
      <c r="DO67" s="29"/>
      <c r="DP67" s="50">
        <v>10453.65</v>
      </c>
      <c r="DQ67" s="29"/>
      <c r="DR67" s="29"/>
      <c r="DS67" s="50">
        <v>10453.65</v>
      </c>
      <c r="DT67" s="29"/>
      <c r="DU67" s="29"/>
      <c r="DV67" s="50">
        <v>10453.65</v>
      </c>
      <c r="DW67" s="29"/>
      <c r="DX67" s="29"/>
      <c r="DY67" s="50">
        <v>10453.65</v>
      </c>
      <c r="DZ67" s="29"/>
      <c r="EA67" s="29"/>
      <c r="EB67" s="50">
        <v>10451.86</v>
      </c>
      <c r="EC67" s="29"/>
      <c r="ED67" s="29"/>
      <c r="EE67" s="50">
        <v>10453.65</v>
      </c>
      <c r="EF67" s="29"/>
      <c r="EG67" s="29"/>
      <c r="EH67" s="50">
        <v>10453.65</v>
      </c>
      <c r="EI67" s="29"/>
      <c r="EJ67" s="29"/>
      <c r="EK67" s="50">
        <v>10453.65</v>
      </c>
      <c r="EL67" s="29"/>
      <c r="EM67" s="29"/>
      <c r="EN67" s="50">
        <v>10453.65</v>
      </c>
      <c r="EO67" s="49">
        <f t="shared" si="14"/>
        <v>125442.00999999997</v>
      </c>
      <c r="EP67" s="49">
        <f t="shared" si="15"/>
        <v>605631.84</v>
      </c>
      <c r="EQ67" s="29"/>
      <c r="ER67" s="29"/>
      <c r="ES67" s="50">
        <v>10453.65</v>
      </c>
      <c r="ET67" s="29"/>
      <c r="EU67" s="29"/>
      <c r="EV67" s="50">
        <v>10453.65</v>
      </c>
      <c r="EW67" s="29"/>
      <c r="EX67" s="29"/>
      <c r="EY67" s="50">
        <v>12730.72</v>
      </c>
      <c r="EZ67" s="29"/>
      <c r="FA67" s="29"/>
      <c r="FB67" s="50">
        <v>11212.8</v>
      </c>
      <c r="FC67" s="29"/>
      <c r="FD67" s="29"/>
      <c r="FE67" s="50">
        <v>11212.8</v>
      </c>
      <c r="FF67" s="29"/>
      <c r="FG67" s="29"/>
      <c r="FH67" s="50">
        <v>11212.8</v>
      </c>
      <c r="FI67" s="29"/>
      <c r="FJ67" s="29"/>
      <c r="FK67" s="50">
        <v>11212.8</v>
      </c>
      <c r="FL67" s="29"/>
      <c r="FM67" s="29"/>
      <c r="FN67" s="50">
        <v>11212.8</v>
      </c>
      <c r="FO67" s="29"/>
      <c r="FP67" s="29"/>
      <c r="FQ67" s="52">
        <v>11212.8</v>
      </c>
      <c r="FR67" s="53"/>
      <c r="FS67" s="53"/>
      <c r="FT67" s="50">
        <v>11212.8</v>
      </c>
      <c r="FU67" s="53"/>
      <c r="FV67" s="53"/>
      <c r="FW67" s="50">
        <v>11212.8</v>
      </c>
      <c r="FX67" s="53"/>
      <c r="FY67" s="53"/>
      <c r="FZ67" s="50">
        <v>11212.8</v>
      </c>
      <c r="GA67" s="31">
        <f t="shared" si="16"/>
        <v>134553.22</v>
      </c>
    </row>
    <row r="68" spans="1:183" s="94" customFormat="1" ht="12.75">
      <c r="A68" s="83" t="s">
        <v>48</v>
      </c>
      <c r="B68" s="84"/>
      <c r="C68" s="85">
        <v>13152.8</v>
      </c>
      <c r="D68" s="85"/>
      <c r="E68" s="85">
        <v>12740.88</v>
      </c>
      <c r="F68" s="85"/>
      <c r="G68" s="85">
        <v>13170.36</v>
      </c>
      <c r="H68" s="85"/>
      <c r="I68" s="85">
        <v>13244.62</v>
      </c>
      <c r="J68" s="86"/>
      <c r="K68" s="85">
        <v>12272.39</v>
      </c>
      <c r="L68" s="85"/>
      <c r="M68" s="85">
        <v>13049.33</v>
      </c>
      <c r="N68" s="86"/>
      <c r="O68" s="85">
        <v>13732.77</v>
      </c>
      <c r="P68" s="85"/>
      <c r="Q68" s="85">
        <v>12800.97</v>
      </c>
      <c r="R68" s="86"/>
      <c r="S68" s="87">
        <f>C68+E68+G68+I68+K68+M68+O68+Q68</f>
        <v>104164.12000000001</v>
      </c>
      <c r="T68" s="85"/>
      <c r="U68" s="85"/>
      <c r="V68" s="88">
        <v>15299.53</v>
      </c>
      <c r="W68" s="85"/>
      <c r="X68" s="85"/>
      <c r="Y68" s="88">
        <v>15370.91</v>
      </c>
      <c r="Z68" s="85"/>
      <c r="AA68" s="85"/>
      <c r="AB68" s="88">
        <v>15042.58</v>
      </c>
      <c r="AC68" s="84"/>
      <c r="AD68" s="84"/>
      <c r="AE68" s="84">
        <v>14922.36</v>
      </c>
      <c r="AF68" s="89">
        <f t="shared" si="5"/>
        <v>164799.5</v>
      </c>
      <c r="AG68" s="84"/>
      <c r="AH68" s="84"/>
      <c r="AI68" s="84">
        <v>14574.97</v>
      </c>
      <c r="AJ68" s="84"/>
      <c r="AK68" s="84"/>
      <c r="AL68" s="84">
        <v>14869.47</v>
      </c>
      <c r="AM68" s="85"/>
      <c r="AN68" s="85"/>
      <c r="AO68" s="85">
        <v>14723.68</v>
      </c>
      <c r="AP68" s="85"/>
      <c r="AQ68" s="85"/>
      <c r="AR68" s="85">
        <v>14829.3</v>
      </c>
      <c r="AS68" s="85"/>
      <c r="AT68" s="85"/>
      <c r="AU68" s="85">
        <v>14958.27</v>
      </c>
      <c r="AV68" s="85"/>
      <c r="AW68" s="85"/>
      <c r="AX68" s="85">
        <v>14958.27</v>
      </c>
      <c r="AY68" s="85"/>
      <c r="AZ68" s="85"/>
      <c r="BA68" s="85">
        <v>14958.27</v>
      </c>
      <c r="BB68" s="85"/>
      <c r="BC68" s="85"/>
      <c r="BD68" s="85">
        <v>14958.27</v>
      </c>
      <c r="BE68" s="85"/>
      <c r="BF68" s="85"/>
      <c r="BG68" s="85">
        <v>14958.22</v>
      </c>
      <c r="BH68" s="85"/>
      <c r="BI68" s="85"/>
      <c r="BJ68" s="85">
        <v>14958.22</v>
      </c>
      <c r="BK68" s="85"/>
      <c r="BL68" s="85"/>
      <c r="BM68" s="85">
        <v>15016.3</v>
      </c>
      <c r="BN68" s="85"/>
      <c r="BO68" s="85"/>
      <c r="BP68" s="85">
        <v>15016.3</v>
      </c>
      <c r="BQ68" s="89">
        <f t="shared" si="6"/>
        <v>178779.54</v>
      </c>
      <c r="BR68" s="89">
        <f t="shared" si="7"/>
        <v>343579.04000000004</v>
      </c>
      <c r="BS68" s="85"/>
      <c r="BT68" s="85"/>
      <c r="BU68" s="85">
        <v>10400.37</v>
      </c>
      <c r="BV68" s="85"/>
      <c r="BW68" s="85"/>
      <c r="BX68" s="85">
        <v>10400.37</v>
      </c>
      <c r="BY68" s="85"/>
      <c r="BZ68" s="85"/>
      <c r="CA68" s="85">
        <v>10400.37</v>
      </c>
      <c r="CB68" s="85"/>
      <c r="CC68" s="85"/>
      <c r="CD68" s="85">
        <v>10380.96</v>
      </c>
      <c r="CE68" s="85"/>
      <c r="CF68" s="85"/>
      <c r="CG68" s="85">
        <v>10398.76</v>
      </c>
      <c r="CH68" s="85"/>
      <c r="CI68" s="85"/>
      <c r="CJ68" s="85">
        <v>10395.2</v>
      </c>
      <c r="CK68" s="85"/>
      <c r="CL68" s="85"/>
      <c r="CM68" s="85">
        <v>10395.2</v>
      </c>
      <c r="CN68" s="85"/>
      <c r="CO68" s="85"/>
      <c r="CP68" s="85">
        <v>10395.2</v>
      </c>
      <c r="CQ68" s="85"/>
      <c r="CR68" s="85"/>
      <c r="CS68" s="85">
        <v>10395.2</v>
      </c>
      <c r="CT68" s="85"/>
      <c r="CU68" s="85"/>
      <c r="CV68" s="85">
        <v>10395.2</v>
      </c>
      <c r="CW68" s="85"/>
      <c r="CX68" s="85"/>
      <c r="CY68" s="85">
        <v>10395.2</v>
      </c>
      <c r="CZ68" s="85"/>
      <c r="DA68" s="85"/>
      <c r="DB68" s="85">
        <v>10395.2</v>
      </c>
      <c r="DC68" s="90">
        <f t="shared" si="8"/>
        <v>124747.22999999998</v>
      </c>
      <c r="DD68" s="91">
        <f t="shared" si="9"/>
        <v>468326.27</v>
      </c>
      <c r="DE68" s="85"/>
      <c r="DF68" s="85"/>
      <c r="DG68" s="85">
        <v>10453.65</v>
      </c>
      <c r="DH68" s="85"/>
      <c r="DI68" s="85"/>
      <c r="DJ68" s="85">
        <v>10453.65</v>
      </c>
      <c r="DK68" s="85"/>
      <c r="DL68" s="85"/>
      <c r="DM68" s="85">
        <v>10453.65</v>
      </c>
      <c r="DN68" s="85"/>
      <c r="DO68" s="85"/>
      <c r="DP68" s="85">
        <v>10453.65</v>
      </c>
      <c r="DQ68" s="85"/>
      <c r="DR68" s="85"/>
      <c r="DS68" s="85">
        <v>10453.65</v>
      </c>
      <c r="DT68" s="85"/>
      <c r="DU68" s="85"/>
      <c r="DV68" s="85">
        <v>10453.65</v>
      </c>
      <c r="DW68" s="85"/>
      <c r="DX68" s="85"/>
      <c r="DY68" s="85">
        <v>10453.65</v>
      </c>
      <c r="DZ68" s="85"/>
      <c r="EA68" s="85"/>
      <c r="EB68" s="85">
        <v>10451.86</v>
      </c>
      <c r="EC68" s="85"/>
      <c r="ED68" s="85"/>
      <c r="EE68" s="85">
        <v>10453.65</v>
      </c>
      <c r="EF68" s="85"/>
      <c r="EG68" s="85"/>
      <c r="EH68" s="85">
        <v>10453.65</v>
      </c>
      <c r="EI68" s="85"/>
      <c r="EJ68" s="85"/>
      <c r="EK68" s="85">
        <v>10453.65</v>
      </c>
      <c r="EL68" s="85"/>
      <c r="EM68" s="85"/>
      <c r="EN68" s="85">
        <v>10453.65</v>
      </c>
      <c r="EO68" s="92">
        <f t="shared" si="14"/>
        <v>125442.00999999997</v>
      </c>
      <c r="EP68" s="92">
        <f t="shared" si="15"/>
        <v>593768.28</v>
      </c>
      <c r="EQ68" s="85"/>
      <c r="ER68" s="85"/>
      <c r="ES68" s="85">
        <v>10453.65</v>
      </c>
      <c r="ET68" s="85"/>
      <c r="EU68" s="85"/>
      <c r="EV68" s="85">
        <v>10453.65</v>
      </c>
      <c r="EW68" s="85"/>
      <c r="EX68" s="85"/>
      <c r="EY68" s="85">
        <v>12730.72</v>
      </c>
      <c r="EZ68" s="85"/>
      <c r="FA68" s="85"/>
      <c r="FB68" s="85">
        <v>11212.8</v>
      </c>
      <c r="FC68" s="85"/>
      <c r="FD68" s="85"/>
      <c r="FE68" s="85">
        <v>11212.8</v>
      </c>
      <c r="FF68" s="85"/>
      <c r="FG68" s="85"/>
      <c r="FH68" s="85">
        <v>11212.8</v>
      </c>
      <c r="FI68" s="85"/>
      <c r="FJ68" s="85"/>
      <c r="FK68" s="85">
        <v>11212.8</v>
      </c>
      <c r="FL68" s="85"/>
      <c r="FM68" s="85"/>
      <c r="FN68" s="85">
        <v>11212.8</v>
      </c>
      <c r="FO68" s="85"/>
      <c r="FP68" s="85"/>
      <c r="FQ68" s="88">
        <v>11212.8</v>
      </c>
      <c r="FR68" s="93"/>
      <c r="FS68" s="93"/>
      <c r="FT68" s="85">
        <v>11212.8</v>
      </c>
      <c r="FU68" s="93"/>
      <c r="FV68" s="93"/>
      <c r="FW68" s="85">
        <v>11212.8</v>
      </c>
      <c r="FX68" s="93"/>
      <c r="FY68" s="93"/>
      <c r="FZ68" s="85">
        <v>11212.8</v>
      </c>
      <c r="GA68" s="120">
        <f t="shared" si="16"/>
        <v>134553.22</v>
      </c>
    </row>
    <row r="69" spans="1:183" s="94" customFormat="1" ht="12.75">
      <c r="A69" s="83" t="s">
        <v>49</v>
      </c>
      <c r="B69" s="84"/>
      <c r="C69" s="85">
        <v>11439.24</v>
      </c>
      <c r="D69" s="85"/>
      <c r="E69" s="85">
        <v>12570.73</v>
      </c>
      <c r="F69" s="85"/>
      <c r="G69" s="85">
        <v>13584.67</v>
      </c>
      <c r="H69" s="85"/>
      <c r="I69" s="85">
        <v>11815.92</v>
      </c>
      <c r="J69" s="86"/>
      <c r="K69" s="85">
        <v>12591.29</v>
      </c>
      <c r="L69" s="85"/>
      <c r="M69" s="85">
        <v>14481.24</v>
      </c>
      <c r="N69" s="86"/>
      <c r="O69" s="85">
        <v>12435.01</v>
      </c>
      <c r="P69" s="85"/>
      <c r="Q69" s="85">
        <v>14217.75</v>
      </c>
      <c r="R69" s="86"/>
      <c r="S69" s="87">
        <f>C69+E69+G69+I69+K69+M69+O69+Q69</f>
        <v>103135.84999999999</v>
      </c>
      <c r="T69" s="85"/>
      <c r="U69" s="85"/>
      <c r="V69" s="88">
        <f>1552.71+15095.75</f>
        <v>16648.46</v>
      </c>
      <c r="W69" s="85"/>
      <c r="X69" s="85"/>
      <c r="Y69" s="88">
        <f>1504.79+10814.62</f>
        <v>12319.41</v>
      </c>
      <c r="Z69" s="85"/>
      <c r="AA69" s="85"/>
      <c r="AB69" s="88">
        <f>1595.16+14729.56</f>
        <v>16324.72</v>
      </c>
      <c r="AC69" s="84"/>
      <c r="AD69" s="84"/>
      <c r="AE69" s="84">
        <f>1584.29+12187.07</f>
        <v>13771.36</v>
      </c>
      <c r="AF69" s="89">
        <f t="shared" si="5"/>
        <v>162199.8</v>
      </c>
      <c r="AG69" s="84"/>
      <c r="AH69" s="84"/>
      <c r="AI69" s="84">
        <f>1781.47+14515.95</f>
        <v>16297.42</v>
      </c>
      <c r="AJ69" s="84"/>
      <c r="AK69" s="84"/>
      <c r="AL69" s="84">
        <f>1718.69+11602.96</f>
        <v>13321.65</v>
      </c>
      <c r="AM69" s="85"/>
      <c r="AN69" s="85"/>
      <c r="AO69" s="85">
        <f>1626.81+13548.42</f>
        <v>15175.23</v>
      </c>
      <c r="AP69" s="85"/>
      <c r="AQ69" s="85"/>
      <c r="AR69" s="85">
        <f>1684.8+12451.17</f>
        <v>14135.97</v>
      </c>
      <c r="AS69" s="85"/>
      <c r="AT69" s="85"/>
      <c r="AU69" s="85">
        <f>1796.46+14198.31</f>
        <v>15994.77</v>
      </c>
      <c r="AV69" s="85"/>
      <c r="AW69" s="85"/>
      <c r="AX69" s="85">
        <f>1797.59+12937.25</f>
        <v>14734.84</v>
      </c>
      <c r="AY69" s="85"/>
      <c r="AZ69" s="85"/>
      <c r="BA69" s="85">
        <f>1800.3+12274.21</f>
        <v>14074.509999999998</v>
      </c>
      <c r="BB69" s="85"/>
      <c r="BC69" s="85"/>
      <c r="BD69" s="85">
        <v>13261.6</v>
      </c>
      <c r="BE69" s="85"/>
      <c r="BF69" s="85"/>
      <c r="BG69" s="85">
        <v>12645.25</v>
      </c>
      <c r="BH69" s="85"/>
      <c r="BI69" s="85"/>
      <c r="BJ69" s="85">
        <v>14535.35</v>
      </c>
      <c r="BK69" s="85"/>
      <c r="BL69" s="85"/>
      <c r="BM69" s="85">
        <v>15977.55</v>
      </c>
      <c r="BN69" s="85"/>
      <c r="BO69" s="85"/>
      <c r="BP69" s="85">
        <v>14967.86</v>
      </c>
      <c r="BQ69" s="89">
        <f t="shared" si="6"/>
        <v>175122</v>
      </c>
      <c r="BR69" s="89">
        <f t="shared" si="7"/>
        <v>337321.8</v>
      </c>
      <c r="BS69" s="85"/>
      <c r="BT69" s="85"/>
      <c r="BU69" s="85">
        <v>15246.33</v>
      </c>
      <c r="BV69" s="85"/>
      <c r="BW69" s="85"/>
      <c r="BX69" s="85">
        <v>10293.52</v>
      </c>
      <c r="BY69" s="85"/>
      <c r="BZ69" s="85"/>
      <c r="CA69" s="85">
        <v>11228.13</v>
      </c>
      <c r="CB69" s="85"/>
      <c r="CC69" s="85"/>
      <c r="CD69" s="85">
        <v>9710.71</v>
      </c>
      <c r="CE69" s="85"/>
      <c r="CF69" s="85"/>
      <c r="CG69" s="85">
        <v>10369.89</v>
      </c>
      <c r="CH69" s="85"/>
      <c r="CI69" s="85"/>
      <c r="CJ69" s="85">
        <v>9894.15</v>
      </c>
      <c r="CK69" s="85"/>
      <c r="CL69" s="85"/>
      <c r="CM69" s="85">
        <v>10821.88</v>
      </c>
      <c r="CN69" s="85"/>
      <c r="CO69" s="85"/>
      <c r="CP69" s="85">
        <v>10087.21</v>
      </c>
      <c r="CQ69" s="85"/>
      <c r="CR69" s="85"/>
      <c r="CS69" s="85">
        <v>10022.82</v>
      </c>
      <c r="CT69" s="85"/>
      <c r="CU69" s="85"/>
      <c r="CV69" s="85">
        <v>10103.83</v>
      </c>
      <c r="CW69" s="85"/>
      <c r="CX69" s="85"/>
      <c r="CY69" s="85">
        <v>10316.7</v>
      </c>
      <c r="CZ69" s="85"/>
      <c r="DA69" s="85"/>
      <c r="DB69" s="85">
        <v>9850.03</v>
      </c>
      <c r="DC69" s="90">
        <f t="shared" si="8"/>
        <v>127945.20000000001</v>
      </c>
      <c r="DD69" s="91">
        <f t="shared" si="9"/>
        <v>465267</v>
      </c>
      <c r="DE69" s="85"/>
      <c r="DF69" s="85"/>
      <c r="DG69" s="85">
        <v>11129.54</v>
      </c>
      <c r="DH69" s="85"/>
      <c r="DI69" s="85"/>
      <c r="DJ69" s="85">
        <v>9782.49</v>
      </c>
      <c r="DK69" s="85"/>
      <c r="DL69" s="85"/>
      <c r="DM69" s="85">
        <v>10206.01</v>
      </c>
      <c r="DN69" s="85"/>
      <c r="DO69" s="85"/>
      <c r="DP69" s="85">
        <v>10631.25</v>
      </c>
      <c r="DQ69" s="85"/>
      <c r="DR69" s="85"/>
      <c r="DS69" s="85">
        <v>10496.8</v>
      </c>
      <c r="DT69" s="85"/>
      <c r="DU69" s="85"/>
      <c r="DV69" s="85">
        <v>10228.22</v>
      </c>
      <c r="DW69" s="85"/>
      <c r="DX69" s="85"/>
      <c r="DY69" s="85">
        <v>10143.58</v>
      </c>
      <c r="DZ69" s="85"/>
      <c r="EA69" s="85"/>
      <c r="EB69" s="85">
        <v>10344.37</v>
      </c>
      <c r="EC69" s="85"/>
      <c r="ED69" s="85"/>
      <c r="EE69" s="85">
        <v>9740.23</v>
      </c>
      <c r="EF69" s="85"/>
      <c r="EG69" s="85"/>
      <c r="EH69" s="85">
        <v>10479.81</v>
      </c>
      <c r="EI69" s="85"/>
      <c r="EJ69" s="85"/>
      <c r="EK69" s="85">
        <v>10134.65</v>
      </c>
      <c r="EL69" s="85"/>
      <c r="EM69" s="85"/>
      <c r="EN69" s="85">
        <v>14286.84</v>
      </c>
      <c r="EO69" s="92">
        <f t="shared" si="14"/>
        <v>127603.79000000001</v>
      </c>
      <c r="EP69" s="92">
        <f t="shared" si="15"/>
        <v>592870.79</v>
      </c>
      <c r="EQ69" s="85"/>
      <c r="ER69" s="85"/>
      <c r="ES69" s="85">
        <v>10497.5</v>
      </c>
      <c r="ET69" s="85"/>
      <c r="EU69" s="85"/>
      <c r="EV69" s="85">
        <v>10998.18</v>
      </c>
      <c r="EW69" s="85"/>
      <c r="EX69" s="85"/>
      <c r="EY69" s="85">
        <v>10130.89</v>
      </c>
      <c r="EZ69" s="85"/>
      <c r="FA69" s="85"/>
      <c r="FB69" s="85">
        <v>16350.5</v>
      </c>
      <c r="FC69" s="85"/>
      <c r="FD69" s="85"/>
      <c r="FE69" s="85">
        <v>10989.6</v>
      </c>
      <c r="FF69" s="85"/>
      <c r="FG69" s="85"/>
      <c r="FH69" s="85">
        <v>11080.72</v>
      </c>
      <c r="FI69" s="85"/>
      <c r="FJ69" s="85"/>
      <c r="FK69" s="85">
        <v>11285.02</v>
      </c>
      <c r="FL69" s="85"/>
      <c r="FM69" s="85"/>
      <c r="FN69" s="85">
        <v>10570.82</v>
      </c>
      <c r="FO69" s="85"/>
      <c r="FP69" s="85"/>
      <c r="FQ69" s="88">
        <v>11090.7</v>
      </c>
      <c r="FR69" s="93"/>
      <c r="FS69" s="93"/>
      <c r="FT69" s="85">
        <v>10804.47</v>
      </c>
      <c r="FU69" s="93"/>
      <c r="FV69" s="93"/>
      <c r="FW69" s="85">
        <v>11078.81</v>
      </c>
      <c r="FX69" s="93"/>
      <c r="FY69" s="93"/>
      <c r="FZ69" s="85">
        <v>11535.68</v>
      </c>
      <c r="GA69" s="120">
        <f t="shared" si="16"/>
        <v>136412.89</v>
      </c>
    </row>
    <row r="70" spans="1:183" s="8" customFormat="1" ht="18" customHeight="1">
      <c r="A70" s="44" t="s">
        <v>50</v>
      </c>
      <c r="B70" s="19">
        <v>16313.36</v>
      </c>
      <c r="C70" s="50">
        <f>C68-C69</f>
        <v>1713.5599999999995</v>
      </c>
      <c r="D70" s="50"/>
      <c r="E70" s="50">
        <f>E68-E69</f>
        <v>170.14999999999964</v>
      </c>
      <c r="F70" s="50"/>
      <c r="G70" s="50">
        <f>G68-G69</f>
        <v>-414.3099999999995</v>
      </c>
      <c r="H70" s="50"/>
      <c r="I70" s="50">
        <f>I68-I69</f>
        <v>1428.7000000000007</v>
      </c>
      <c r="J70" s="50"/>
      <c r="K70" s="50">
        <f>K68-K69</f>
        <v>-318.90000000000146</v>
      </c>
      <c r="L70" s="50"/>
      <c r="M70" s="50">
        <f>M68-M69</f>
        <v>-1431.9099999999999</v>
      </c>
      <c r="N70" s="50"/>
      <c r="O70" s="50">
        <f>O68-O69</f>
        <v>1297.7600000000002</v>
      </c>
      <c r="P70" s="50"/>
      <c r="Q70" s="50">
        <f>Q68-Q69</f>
        <v>-1416.7800000000007</v>
      </c>
      <c r="R70" s="50">
        <v>17341.63</v>
      </c>
      <c r="S70" s="23">
        <f>C70+E70+G70+I70+K70+M70+O70+Q70</f>
        <v>1028.2699999999986</v>
      </c>
      <c r="T70" s="50"/>
      <c r="U70" s="50"/>
      <c r="V70" s="52">
        <f>V68-V69</f>
        <v>-1348.9299999999985</v>
      </c>
      <c r="W70" s="52">
        <f aca="true" t="shared" si="32" ref="W70:AE70">W68-W69</f>
        <v>0</v>
      </c>
      <c r="X70" s="52">
        <f t="shared" si="32"/>
        <v>0</v>
      </c>
      <c r="Y70" s="52">
        <f t="shared" si="32"/>
        <v>3051.5</v>
      </c>
      <c r="Z70" s="52">
        <f t="shared" si="32"/>
        <v>0</v>
      </c>
      <c r="AA70" s="52">
        <f t="shared" si="32"/>
        <v>0</v>
      </c>
      <c r="AB70" s="52">
        <f t="shared" si="32"/>
        <v>-1282.1399999999994</v>
      </c>
      <c r="AC70" s="52">
        <f t="shared" si="32"/>
        <v>0</v>
      </c>
      <c r="AD70" s="52">
        <f t="shared" si="32"/>
        <v>0</v>
      </c>
      <c r="AE70" s="52">
        <f t="shared" si="32"/>
        <v>1151</v>
      </c>
      <c r="AF70" s="36">
        <f t="shared" si="5"/>
        <v>2599.7000000000007</v>
      </c>
      <c r="AG70" s="52">
        <f aca="true" t="shared" si="33" ref="AG70:BP70">AG68-AG69</f>
        <v>0</v>
      </c>
      <c r="AH70" s="52">
        <f t="shared" si="33"/>
        <v>0</v>
      </c>
      <c r="AI70" s="52">
        <f t="shared" si="33"/>
        <v>-1722.4500000000007</v>
      </c>
      <c r="AJ70" s="52">
        <f t="shared" si="33"/>
        <v>0</v>
      </c>
      <c r="AK70" s="52">
        <f t="shared" si="33"/>
        <v>0</v>
      </c>
      <c r="AL70" s="52">
        <f t="shared" si="33"/>
        <v>1547.8199999999997</v>
      </c>
      <c r="AM70" s="52">
        <f t="shared" si="33"/>
        <v>0</v>
      </c>
      <c r="AN70" s="52">
        <f t="shared" si="33"/>
        <v>0</v>
      </c>
      <c r="AO70" s="52">
        <f t="shared" si="33"/>
        <v>-451.5499999999993</v>
      </c>
      <c r="AP70" s="52">
        <f t="shared" si="33"/>
        <v>0</v>
      </c>
      <c r="AQ70" s="52">
        <f t="shared" si="33"/>
        <v>0</v>
      </c>
      <c r="AR70" s="52">
        <f t="shared" si="33"/>
        <v>693.3299999999999</v>
      </c>
      <c r="AS70" s="52">
        <f t="shared" si="33"/>
        <v>0</v>
      </c>
      <c r="AT70" s="52">
        <f t="shared" si="33"/>
        <v>0</v>
      </c>
      <c r="AU70" s="52">
        <f t="shared" si="33"/>
        <v>-1036.5</v>
      </c>
      <c r="AV70" s="52">
        <f t="shared" si="33"/>
        <v>0</v>
      </c>
      <c r="AW70" s="52">
        <f t="shared" si="33"/>
        <v>0</v>
      </c>
      <c r="AX70" s="52">
        <f t="shared" si="33"/>
        <v>223.4300000000003</v>
      </c>
      <c r="AY70" s="52">
        <f t="shared" si="33"/>
        <v>0</v>
      </c>
      <c r="AZ70" s="52">
        <f t="shared" si="33"/>
        <v>0</v>
      </c>
      <c r="BA70" s="52">
        <f t="shared" si="33"/>
        <v>883.760000000002</v>
      </c>
      <c r="BB70" s="52">
        <f t="shared" si="33"/>
        <v>0</v>
      </c>
      <c r="BC70" s="52">
        <f t="shared" si="33"/>
        <v>0</v>
      </c>
      <c r="BD70" s="52">
        <f t="shared" si="33"/>
        <v>1696.67</v>
      </c>
      <c r="BE70" s="52">
        <f t="shared" si="33"/>
        <v>0</v>
      </c>
      <c r="BF70" s="52">
        <f t="shared" si="33"/>
        <v>0</v>
      </c>
      <c r="BG70" s="52">
        <f t="shared" si="33"/>
        <v>2312.9699999999993</v>
      </c>
      <c r="BH70" s="52">
        <f t="shared" si="33"/>
        <v>0</v>
      </c>
      <c r="BI70" s="52">
        <f t="shared" si="33"/>
        <v>0</v>
      </c>
      <c r="BJ70" s="52">
        <f t="shared" si="33"/>
        <v>422.869999999999</v>
      </c>
      <c r="BK70" s="52">
        <f t="shared" si="33"/>
        <v>0</v>
      </c>
      <c r="BL70" s="52">
        <f t="shared" si="33"/>
        <v>0</v>
      </c>
      <c r="BM70" s="52">
        <f t="shared" si="33"/>
        <v>-961.25</v>
      </c>
      <c r="BN70" s="52">
        <f t="shared" si="33"/>
        <v>0</v>
      </c>
      <c r="BO70" s="52">
        <f t="shared" si="33"/>
        <v>0</v>
      </c>
      <c r="BP70" s="52">
        <f t="shared" si="33"/>
        <v>48.43999999999869</v>
      </c>
      <c r="BQ70" s="36">
        <f t="shared" si="6"/>
        <v>3657.539999999999</v>
      </c>
      <c r="BR70" s="36">
        <f t="shared" si="7"/>
        <v>6257.24</v>
      </c>
      <c r="BS70" s="52"/>
      <c r="BT70" s="52"/>
      <c r="BU70" s="52">
        <f>BU68-BU69</f>
        <v>-4845.959999999999</v>
      </c>
      <c r="BV70" s="52"/>
      <c r="BW70" s="52"/>
      <c r="BX70" s="52">
        <f>BX68-BX69</f>
        <v>106.85000000000036</v>
      </c>
      <c r="BY70" s="52"/>
      <c r="BZ70" s="52"/>
      <c r="CA70" s="52">
        <f>CA68-CA69</f>
        <v>-827.7599999999984</v>
      </c>
      <c r="CB70" s="52"/>
      <c r="CC70" s="52"/>
      <c r="CD70" s="52">
        <f>CD68-CD69</f>
        <v>670.25</v>
      </c>
      <c r="CE70" s="52"/>
      <c r="CF70" s="52"/>
      <c r="CG70" s="50">
        <f>CG68-CG69</f>
        <v>28.8700000000008</v>
      </c>
      <c r="CH70" s="52"/>
      <c r="CI70" s="52"/>
      <c r="CJ70" s="50">
        <f>CJ68-CJ69</f>
        <v>501.0500000000011</v>
      </c>
      <c r="CK70" s="52"/>
      <c r="CL70" s="52"/>
      <c r="CM70" s="50">
        <f>CM68-CM69</f>
        <v>-426.6799999999985</v>
      </c>
      <c r="CN70" s="52"/>
      <c r="CO70" s="52"/>
      <c r="CP70" s="50">
        <f>CP68-CP69</f>
        <v>307.9900000000016</v>
      </c>
      <c r="CQ70" s="52"/>
      <c r="CR70" s="52"/>
      <c r="CS70" s="50">
        <f>CS68-CS69</f>
        <v>372.380000000001</v>
      </c>
      <c r="CT70" s="52"/>
      <c r="CU70" s="52"/>
      <c r="CV70" s="50">
        <f>CV68-CV69</f>
        <v>291.3700000000008</v>
      </c>
      <c r="CW70" s="52"/>
      <c r="CX70" s="52"/>
      <c r="CY70" s="50">
        <f>CY68-CY69</f>
        <v>78.5</v>
      </c>
      <c r="CZ70" s="52"/>
      <c r="DA70" s="52"/>
      <c r="DB70" s="50">
        <f>DB68-DB69</f>
        <v>545.1700000000001</v>
      </c>
      <c r="DC70" s="20">
        <f t="shared" si="8"/>
        <v>-3197.9699999999903</v>
      </c>
      <c r="DD70" s="42">
        <f t="shared" si="9"/>
        <v>3059.2700000000095</v>
      </c>
      <c r="DE70" s="52"/>
      <c r="DF70" s="52"/>
      <c r="DG70" s="50">
        <f>DG68-DG69</f>
        <v>-675.8900000000012</v>
      </c>
      <c r="DH70" s="52"/>
      <c r="DI70" s="52"/>
      <c r="DJ70" s="50">
        <f>DJ68-DJ69</f>
        <v>671.1599999999999</v>
      </c>
      <c r="DK70" s="52"/>
      <c r="DL70" s="52"/>
      <c r="DM70" s="50">
        <f>DM68-DM69</f>
        <v>247.63999999999942</v>
      </c>
      <c r="DN70" s="52"/>
      <c r="DO70" s="52"/>
      <c r="DP70" s="50">
        <f>DP68-DP69</f>
        <v>-177.60000000000036</v>
      </c>
      <c r="DQ70" s="52"/>
      <c r="DR70" s="52"/>
      <c r="DS70" s="50">
        <f>DS68-DS69</f>
        <v>-43.149999999999636</v>
      </c>
      <c r="DT70" s="52"/>
      <c r="DU70" s="52"/>
      <c r="DV70" s="50">
        <f>DV68-DV69</f>
        <v>225.4300000000003</v>
      </c>
      <c r="DW70" s="52"/>
      <c r="DX70" s="52"/>
      <c r="DY70" s="50">
        <f>DY68-DY69</f>
        <v>310.0699999999997</v>
      </c>
      <c r="DZ70" s="52"/>
      <c r="EA70" s="52"/>
      <c r="EB70" s="50">
        <f>EB68-EB69</f>
        <v>107.48999999999978</v>
      </c>
      <c r="EC70" s="52"/>
      <c r="ED70" s="52"/>
      <c r="EE70" s="50">
        <f>EE68-EE69</f>
        <v>713.4200000000001</v>
      </c>
      <c r="EF70" s="52"/>
      <c r="EG70" s="52"/>
      <c r="EH70" s="50">
        <f>EH68-EH69</f>
        <v>-26.159999999999854</v>
      </c>
      <c r="EI70" s="52"/>
      <c r="EJ70" s="52"/>
      <c r="EK70" s="50">
        <f>EK68-EK69</f>
        <v>319</v>
      </c>
      <c r="EL70" s="52"/>
      <c r="EM70" s="52"/>
      <c r="EN70" s="50">
        <f>EN68-EN69</f>
        <v>-3833.1900000000005</v>
      </c>
      <c r="EO70" s="49">
        <f t="shared" si="14"/>
        <v>-2161.7800000000025</v>
      </c>
      <c r="EP70" s="49">
        <f t="shared" si="15"/>
        <v>897.4900000000071</v>
      </c>
      <c r="EQ70" s="52"/>
      <c r="ER70" s="52"/>
      <c r="ES70" s="50">
        <f>ES68-ES69</f>
        <v>-43.850000000000364</v>
      </c>
      <c r="ET70" s="52"/>
      <c r="EU70" s="52"/>
      <c r="EV70" s="50">
        <f>EV68-EV69</f>
        <v>-544.5300000000007</v>
      </c>
      <c r="EW70" s="52"/>
      <c r="EX70" s="52"/>
      <c r="EY70" s="50">
        <f>EY68-EY69</f>
        <v>2599.83</v>
      </c>
      <c r="EZ70" s="52"/>
      <c r="FA70" s="52"/>
      <c r="FB70" s="50">
        <f>FB68-FB69</f>
        <v>-5137.700000000001</v>
      </c>
      <c r="FC70" s="52"/>
      <c r="FD70" s="52"/>
      <c r="FE70" s="50">
        <f>FE68-FE69</f>
        <v>223.1999999999989</v>
      </c>
      <c r="FF70" s="52"/>
      <c r="FG70" s="52"/>
      <c r="FH70" s="50">
        <f>FH68-FH69</f>
        <v>132.07999999999993</v>
      </c>
      <c r="FI70" s="52"/>
      <c r="FJ70" s="52"/>
      <c r="FK70" s="50">
        <f>FK68-FK69</f>
        <v>-72.22000000000116</v>
      </c>
      <c r="FL70" s="52"/>
      <c r="FM70" s="52"/>
      <c r="FN70" s="50">
        <f>FN68-FN69</f>
        <v>641.9799999999996</v>
      </c>
      <c r="FO70" s="52"/>
      <c r="FP70" s="52"/>
      <c r="FQ70" s="52">
        <f>FQ68-FQ69</f>
        <v>122.09999999999854</v>
      </c>
      <c r="FR70" s="80"/>
      <c r="FS70" s="80"/>
      <c r="FT70" s="50">
        <f>FT68-FT69</f>
        <v>408.3299999999999</v>
      </c>
      <c r="FU70" s="80"/>
      <c r="FV70" s="80"/>
      <c r="FW70" s="50">
        <f>FW68-FW69</f>
        <v>133.98999999999978</v>
      </c>
      <c r="FX70" s="80"/>
      <c r="FY70" s="80"/>
      <c r="FZ70" s="50">
        <f>FZ68-FZ69</f>
        <v>-322.880000000001</v>
      </c>
      <c r="GA70" s="31">
        <f t="shared" si="16"/>
        <v>-1859.6700000000073</v>
      </c>
    </row>
    <row r="71" spans="1:183" s="8" customFormat="1" ht="22.5" hidden="1">
      <c r="A71" s="44" t="s">
        <v>51</v>
      </c>
      <c r="B71" s="19"/>
      <c r="C71" s="50"/>
      <c r="D71" s="50"/>
      <c r="E71" s="50"/>
      <c r="F71" s="50"/>
      <c r="G71" s="50"/>
      <c r="H71" s="50"/>
      <c r="I71" s="50"/>
      <c r="J71" s="51"/>
      <c r="K71" s="50"/>
      <c r="L71" s="50"/>
      <c r="M71" s="50"/>
      <c r="N71" s="51"/>
      <c r="O71" s="50"/>
      <c r="P71" s="50"/>
      <c r="Q71" s="50"/>
      <c r="R71" s="51"/>
      <c r="S71" s="50">
        <v>-754.93</v>
      </c>
      <c r="T71" s="50"/>
      <c r="U71" s="50"/>
      <c r="V71" s="52"/>
      <c r="W71" s="50"/>
      <c r="X71" s="50"/>
      <c r="Y71" s="52"/>
      <c r="Z71" s="50"/>
      <c r="AA71" s="50"/>
      <c r="AB71" s="52"/>
      <c r="AC71" s="19"/>
      <c r="AD71" s="19"/>
      <c r="AE71" s="19"/>
      <c r="AF71" s="36">
        <f t="shared" si="5"/>
        <v>-754.93</v>
      </c>
      <c r="AG71" s="19"/>
      <c r="AH71" s="19"/>
      <c r="AI71" s="19"/>
      <c r="AJ71" s="19"/>
      <c r="AK71" s="19"/>
      <c r="AL71" s="19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36">
        <f t="shared" si="6"/>
        <v>0</v>
      </c>
      <c r="BR71" s="36">
        <f t="shared" si="7"/>
        <v>-754.93</v>
      </c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20">
        <f t="shared" si="8"/>
        <v>0</v>
      </c>
      <c r="DD71" s="42">
        <f t="shared" si="9"/>
        <v>-754.93</v>
      </c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49">
        <f t="shared" si="14"/>
        <v>0</v>
      </c>
      <c r="EP71" s="49">
        <f t="shared" si="15"/>
        <v>-754.93</v>
      </c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2"/>
      <c r="FR71" s="80"/>
      <c r="FS71" s="80"/>
      <c r="FT71" s="50"/>
      <c r="FU71" s="80"/>
      <c r="FV71" s="80"/>
      <c r="FW71" s="50"/>
      <c r="FX71" s="80"/>
      <c r="FY71" s="80"/>
      <c r="FZ71" s="50"/>
      <c r="GA71" s="31">
        <f t="shared" si="16"/>
        <v>0</v>
      </c>
    </row>
    <row r="72" spans="1:183" s="8" customFormat="1" ht="22.5">
      <c r="A72" s="44" t="s">
        <v>52</v>
      </c>
      <c r="B72" s="19"/>
      <c r="C72" s="50">
        <f>C69-C67</f>
        <v>-5928.859999999999</v>
      </c>
      <c r="D72" s="50"/>
      <c r="E72" s="50">
        <f aca="true" t="shared" si="34" ref="E72:Q72">E69-E67</f>
        <v>-4993.990000000002</v>
      </c>
      <c r="F72" s="50"/>
      <c r="G72" s="50">
        <f t="shared" si="34"/>
        <v>-4766.530000000001</v>
      </c>
      <c r="H72" s="50"/>
      <c r="I72" s="50">
        <f t="shared" si="34"/>
        <v>-6273.120000000001</v>
      </c>
      <c r="J72" s="50"/>
      <c r="K72" s="50">
        <f t="shared" si="34"/>
        <v>-5235.59</v>
      </c>
      <c r="L72" s="50"/>
      <c r="M72" s="50">
        <f t="shared" si="34"/>
        <v>-3476.7199999999993</v>
      </c>
      <c r="N72" s="50"/>
      <c r="O72" s="50">
        <f t="shared" si="34"/>
        <v>-5719.5700000000015</v>
      </c>
      <c r="P72" s="50"/>
      <c r="Q72" s="50">
        <f t="shared" si="34"/>
        <v>-3936.8300000000017</v>
      </c>
      <c r="R72" s="50"/>
      <c r="S72" s="23">
        <f>C72+E72+G72+I72+K72+M72+O72+Q72</f>
        <v>-40331.21</v>
      </c>
      <c r="T72" s="50"/>
      <c r="U72" s="50"/>
      <c r="V72" s="52">
        <f>V69-V67</f>
        <v>8349.46</v>
      </c>
      <c r="W72" s="52">
        <f aca="true" t="shared" si="35" ref="W72:AL72">W69-W67</f>
        <v>0</v>
      </c>
      <c r="X72" s="52">
        <f t="shared" si="35"/>
        <v>0</v>
      </c>
      <c r="Y72" s="52">
        <f t="shared" si="35"/>
        <v>4020.41</v>
      </c>
      <c r="Z72" s="52">
        <f t="shared" si="35"/>
        <v>0</v>
      </c>
      <c r="AA72" s="52">
        <f t="shared" si="35"/>
        <v>0</v>
      </c>
      <c r="AB72" s="52">
        <f t="shared" si="35"/>
        <v>8025.719999999999</v>
      </c>
      <c r="AC72" s="52">
        <f t="shared" si="35"/>
        <v>0</v>
      </c>
      <c r="AD72" s="52">
        <f t="shared" si="35"/>
        <v>0</v>
      </c>
      <c r="AE72" s="52">
        <f t="shared" si="35"/>
        <v>5472.360000000001</v>
      </c>
      <c r="AF72" s="36">
        <f t="shared" si="5"/>
        <v>-14463.260000000002</v>
      </c>
      <c r="AG72" s="52">
        <f t="shared" si="35"/>
        <v>0</v>
      </c>
      <c r="AH72" s="52">
        <f t="shared" si="35"/>
        <v>0</v>
      </c>
      <c r="AI72" s="52">
        <f t="shared" si="35"/>
        <v>1722.4500000000007</v>
      </c>
      <c r="AJ72" s="52">
        <f t="shared" si="35"/>
        <v>0</v>
      </c>
      <c r="AK72" s="52">
        <f t="shared" si="35"/>
        <v>0</v>
      </c>
      <c r="AL72" s="52">
        <f t="shared" si="35"/>
        <v>-1547.8199999999997</v>
      </c>
      <c r="AM72" s="50"/>
      <c r="AN72" s="50"/>
      <c r="AO72" s="50">
        <f>AO69-AO67</f>
        <v>451.5499999999993</v>
      </c>
      <c r="AP72" s="50">
        <f aca="true" t="shared" si="36" ref="AP72:AU72">AP69-AP67</f>
        <v>0</v>
      </c>
      <c r="AQ72" s="50">
        <f t="shared" si="36"/>
        <v>0</v>
      </c>
      <c r="AR72" s="50">
        <f t="shared" si="36"/>
        <v>-693.3299999999999</v>
      </c>
      <c r="AS72" s="50">
        <f t="shared" si="36"/>
        <v>0</v>
      </c>
      <c r="AT72" s="50">
        <f t="shared" si="36"/>
        <v>0</v>
      </c>
      <c r="AU72" s="50">
        <f t="shared" si="36"/>
        <v>1036.5</v>
      </c>
      <c r="AV72" s="50"/>
      <c r="AW72" s="50"/>
      <c r="AX72" s="50">
        <f>AX69-AX67</f>
        <v>-223.4300000000003</v>
      </c>
      <c r="AY72" s="50">
        <f aca="true" t="shared" si="37" ref="AY72:BD72">AY69-AY67</f>
        <v>0</v>
      </c>
      <c r="AZ72" s="50">
        <f t="shared" si="37"/>
        <v>0</v>
      </c>
      <c r="BA72" s="50">
        <f t="shared" si="37"/>
        <v>-883.760000000002</v>
      </c>
      <c r="BB72" s="50">
        <f t="shared" si="37"/>
        <v>0</v>
      </c>
      <c r="BC72" s="50">
        <f t="shared" si="37"/>
        <v>0</v>
      </c>
      <c r="BD72" s="50">
        <f t="shared" si="37"/>
        <v>-1696.67</v>
      </c>
      <c r="BE72" s="50">
        <f aca="true" t="shared" si="38" ref="BE72:BM72">BE69-BE67</f>
        <v>0</v>
      </c>
      <c r="BF72" s="50">
        <f t="shared" si="38"/>
        <v>0</v>
      </c>
      <c r="BG72" s="50">
        <f t="shared" si="38"/>
        <v>-2312.9699999999993</v>
      </c>
      <c r="BH72" s="50">
        <f t="shared" si="38"/>
        <v>0</v>
      </c>
      <c r="BI72" s="50">
        <f t="shared" si="38"/>
        <v>0</v>
      </c>
      <c r="BJ72" s="50">
        <f t="shared" si="38"/>
        <v>-422.869999999999</v>
      </c>
      <c r="BK72" s="50">
        <f t="shared" si="38"/>
        <v>0</v>
      </c>
      <c r="BL72" s="50">
        <f t="shared" si="38"/>
        <v>0</v>
      </c>
      <c r="BM72" s="50">
        <f t="shared" si="38"/>
        <v>961.25</v>
      </c>
      <c r="BN72" s="50">
        <f>BN69-BN67</f>
        <v>0</v>
      </c>
      <c r="BO72" s="50">
        <f>BO69-BO67</f>
        <v>0</v>
      </c>
      <c r="BP72" s="50">
        <f>BP69-BP67</f>
        <v>-48.43999999999869</v>
      </c>
      <c r="BQ72" s="36">
        <f t="shared" si="6"/>
        <v>-3657.539999999999</v>
      </c>
      <c r="BR72" s="36">
        <f t="shared" si="7"/>
        <v>-18120.800000000003</v>
      </c>
      <c r="BS72" s="50"/>
      <c r="BT72" s="50"/>
      <c r="BU72" s="50">
        <f>BU69-BU67</f>
        <v>4845.959999999999</v>
      </c>
      <c r="BV72" s="50"/>
      <c r="BW72" s="50"/>
      <c r="BX72" s="50">
        <f>BX69-BX67</f>
        <v>-106.85000000000036</v>
      </c>
      <c r="BY72" s="50"/>
      <c r="BZ72" s="50"/>
      <c r="CA72" s="50">
        <f>CA69-CA67</f>
        <v>827.7599999999984</v>
      </c>
      <c r="CB72" s="50"/>
      <c r="CC72" s="50"/>
      <c r="CD72" s="50">
        <f>CD69-CD67</f>
        <v>-670.25</v>
      </c>
      <c r="CE72" s="50"/>
      <c r="CF72" s="50"/>
      <c r="CG72" s="50">
        <f>CG69-CG67</f>
        <v>-28.8700000000008</v>
      </c>
      <c r="CH72" s="50"/>
      <c r="CI72" s="50"/>
      <c r="CJ72" s="50">
        <f>CJ69-CJ67</f>
        <v>-501.0500000000011</v>
      </c>
      <c r="CK72" s="50"/>
      <c r="CL72" s="50"/>
      <c r="CM72" s="50">
        <f>CM69-CM67</f>
        <v>426.6799999999985</v>
      </c>
      <c r="CN72" s="50"/>
      <c r="CO72" s="50"/>
      <c r="CP72" s="50">
        <f>CP69-CP67</f>
        <v>-307.9900000000016</v>
      </c>
      <c r="CQ72" s="50"/>
      <c r="CR72" s="50"/>
      <c r="CS72" s="50">
        <f>CS69-CS67</f>
        <v>-372.380000000001</v>
      </c>
      <c r="CT72" s="50"/>
      <c r="CU72" s="50"/>
      <c r="CV72" s="50">
        <f>CV69-CV67</f>
        <v>-291.3700000000008</v>
      </c>
      <c r="CW72" s="50"/>
      <c r="CX72" s="50"/>
      <c r="CY72" s="50">
        <f>CY69-CY67</f>
        <v>-78.5</v>
      </c>
      <c r="CZ72" s="50"/>
      <c r="DA72" s="50"/>
      <c r="DB72" s="50">
        <f>DB69-DB67</f>
        <v>-545.1700000000001</v>
      </c>
      <c r="DC72" s="20">
        <f t="shared" si="8"/>
        <v>3197.9699999999903</v>
      </c>
      <c r="DD72" s="42">
        <f t="shared" si="9"/>
        <v>-14922.830000000013</v>
      </c>
      <c r="DE72" s="50"/>
      <c r="DF72" s="50"/>
      <c r="DG72" s="50">
        <f>DG69-DG67</f>
        <v>675.8900000000012</v>
      </c>
      <c r="DH72" s="50"/>
      <c r="DI72" s="50"/>
      <c r="DJ72" s="50">
        <f>DJ69-DJ67</f>
        <v>-671.1599999999999</v>
      </c>
      <c r="DK72" s="50"/>
      <c r="DL72" s="50"/>
      <c r="DM72" s="50">
        <f>DM69-DM67</f>
        <v>-247.63999999999942</v>
      </c>
      <c r="DN72" s="50"/>
      <c r="DO72" s="50"/>
      <c r="DP72" s="50">
        <f>DP69-DP67</f>
        <v>177.60000000000036</v>
      </c>
      <c r="DQ72" s="50"/>
      <c r="DR72" s="50"/>
      <c r="DS72" s="50">
        <f>DS69-DS67</f>
        <v>43.149999999999636</v>
      </c>
      <c r="DT72" s="50"/>
      <c r="DU72" s="50"/>
      <c r="DV72" s="50">
        <f>DV69-DV67</f>
        <v>-225.4300000000003</v>
      </c>
      <c r="DW72" s="50"/>
      <c r="DX72" s="50"/>
      <c r="DY72" s="50">
        <f>DY69-DY67</f>
        <v>-310.0699999999997</v>
      </c>
      <c r="DZ72" s="50"/>
      <c r="EA72" s="50"/>
      <c r="EB72" s="50">
        <f>EB69-EB67</f>
        <v>-107.48999999999978</v>
      </c>
      <c r="EC72" s="50"/>
      <c r="ED72" s="50"/>
      <c r="EE72" s="50">
        <f>EE69-EE67</f>
        <v>-713.4200000000001</v>
      </c>
      <c r="EF72" s="50"/>
      <c r="EG72" s="50"/>
      <c r="EH72" s="50">
        <f>EH69-EH67</f>
        <v>26.159999999999854</v>
      </c>
      <c r="EI72" s="50"/>
      <c r="EJ72" s="50"/>
      <c r="EK72" s="50">
        <f>EK69-EK67</f>
        <v>-319</v>
      </c>
      <c r="EL72" s="50"/>
      <c r="EM72" s="50"/>
      <c r="EN72" s="50">
        <f>EN69-EN67</f>
        <v>3833.1900000000005</v>
      </c>
      <c r="EO72" s="49">
        <f t="shared" si="14"/>
        <v>2161.7800000000025</v>
      </c>
      <c r="EP72" s="49">
        <f t="shared" si="15"/>
        <v>-12761.05000000001</v>
      </c>
      <c r="EQ72" s="50"/>
      <c r="ER72" s="50"/>
      <c r="ES72" s="50">
        <f>ES69-ES67</f>
        <v>43.850000000000364</v>
      </c>
      <c r="ET72" s="50"/>
      <c r="EU72" s="50"/>
      <c r="EV72" s="50">
        <f>EV69-EV67</f>
        <v>544.5300000000007</v>
      </c>
      <c r="EW72" s="50"/>
      <c r="EX72" s="50"/>
      <c r="EY72" s="50">
        <f>EY69-EY67</f>
        <v>-2599.83</v>
      </c>
      <c r="EZ72" s="50"/>
      <c r="FA72" s="50"/>
      <c r="FB72" s="50">
        <f>FB69-FB67</f>
        <v>5137.700000000001</v>
      </c>
      <c r="FC72" s="50"/>
      <c r="FD72" s="50"/>
      <c r="FE72" s="50">
        <f>FE69-FE67</f>
        <v>-223.1999999999989</v>
      </c>
      <c r="FF72" s="50"/>
      <c r="FG72" s="50"/>
      <c r="FH72" s="50">
        <f>FH69-FH67</f>
        <v>-132.07999999999993</v>
      </c>
      <c r="FI72" s="50"/>
      <c r="FJ72" s="50"/>
      <c r="FK72" s="50">
        <f>FK69-FK67</f>
        <v>72.22000000000116</v>
      </c>
      <c r="FL72" s="50"/>
      <c r="FM72" s="50"/>
      <c r="FN72" s="50">
        <f>FN69-FN67</f>
        <v>-641.9799999999996</v>
      </c>
      <c r="FO72" s="50"/>
      <c r="FP72" s="50"/>
      <c r="FQ72" s="52">
        <f>FQ69-FQ67</f>
        <v>-122.09999999999854</v>
      </c>
      <c r="FR72" s="80"/>
      <c r="FS72" s="80"/>
      <c r="FT72" s="50">
        <f>FT69-FT67</f>
        <v>-408.3299999999999</v>
      </c>
      <c r="FU72" s="80"/>
      <c r="FV72" s="80"/>
      <c r="FW72" s="50">
        <f>FW69-FW67</f>
        <v>-133.98999999999978</v>
      </c>
      <c r="FX72" s="80"/>
      <c r="FY72" s="80"/>
      <c r="FZ72" s="50">
        <f>FZ69-FZ67</f>
        <v>322.880000000001</v>
      </c>
      <c r="GA72" s="31">
        <f t="shared" si="16"/>
        <v>1859.6700000000073</v>
      </c>
    </row>
    <row r="73" spans="1:183" s="9" customFormat="1" ht="12.75">
      <c r="A73" s="22"/>
      <c r="B73" s="22"/>
      <c r="C73" s="22"/>
      <c r="D73" s="22"/>
      <c r="E73" s="22"/>
      <c r="F73" s="22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4"/>
      <c r="W73" s="53"/>
      <c r="X73" s="53"/>
      <c r="Y73" s="54"/>
      <c r="Z73" s="53"/>
      <c r="AA73" s="53"/>
      <c r="AB73" s="54"/>
      <c r="AC73" s="19"/>
      <c r="AD73" s="19"/>
      <c r="AE73" s="19"/>
      <c r="AF73" s="36">
        <f t="shared" si="5"/>
        <v>0</v>
      </c>
      <c r="AG73" s="19"/>
      <c r="AH73" s="19"/>
      <c r="AI73" s="19"/>
      <c r="AJ73" s="19"/>
      <c r="AK73" s="19"/>
      <c r="AL73" s="19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36">
        <f t="shared" si="6"/>
        <v>0</v>
      </c>
      <c r="BR73" s="36">
        <f t="shared" si="7"/>
        <v>0</v>
      </c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20">
        <f t="shared" si="8"/>
        <v>0</v>
      </c>
      <c r="DD73" s="42">
        <f t="shared" si="9"/>
        <v>0</v>
      </c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49">
        <f t="shared" si="14"/>
        <v>0</v>
      </c>
      <c r="EP73" s="49">
        <f t="shared" si="15"/>
        <v>0</v>
      </c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2"/>
      <c r="FR73" s="81"/>
      <c r="FS73" s="81"/>
      <c r="FT73" s="50"/>
      <c r="FU73" s="81"/>
      <c r="FV73" s="81"/>
      <c r="FW73" s="50"/>
      <c r="FX73" s="81"/>
      <c r="FY73" s="81"/>
      <c r="FZ73" s="50"/>
      <c r="GA73" s="31"/>
    </row>
    <row r="74" spans="1:183" s="9" customFormat="1" ht="12.75">
      <c r="A74" s="48" t="s">
        <v>53</v>
      </c>
      <c r="B74" s="33"/>
      <c r="C74" s="29">
        <v>4229.4</v>
      </c>
      <c r="D74" s="33"/>
      <c r="E74" s="29">
        <v>4277.28</v>
      </c>
      <c r="F74" s="33"/>
      <c r="G74" s="29">
        <v>4468.8</v>
      </c>
      <c r="H74" s="33"/>
      <c r="I74" s="29">
        <v>4404.96</v>
      </c>
      <c r="J74" s="33"/>
      <c r="K74" s="29">
        <v>4341.12</v>
      </c>
      <c r="L74" s="29"/>
      <c r="M74" s="29">
        <v>4373.04</v>
      </c>
      <c r="N74" s="29"/>
      <c r="O74" s="29">
        <v>4420.92</v>
      </c>
      <c r="P74" s="29"/>
      <c r="Q74" s="29">
        <v>4420.92</v>
      </c>
      <c r="R74" s="29"/>
      <c r="S74" s="23">
        <f>C74+E74+G74+I74+K74+M74+O74+Q74</f>
        <v>34936.439999999995</v>
      </c>
      <c r="T74" s="29"/>
      <c r="U74" s="29"/>
      <c r="V74" s="30">
        <v>7909.38</v>
      </c>
      <c r="W74" s="29"/>
      <c r="X74" s="29"/>
      <c r="Y74" s="30">
        <v>6930.98</v>
      </c>
      <c r="Z74" s="29"/>
      <c r="AA74" s="29"/>
      <c r="AB74" s="30">
        <v>6896.03</v>
      </c>
      <c r="AC74" s="19"/>
      <c r="AD74" s="19"/>
      <c r="AE74" s="19">
        <v>6056.95</v>
      </c>
      <c r="AF74" s="36">
        <f t="shared" si="5"/>
        <v>62729.779999999984</v>
      </c>
      <c r="AG74" s="19"/>
      <c r="AH74" s="19"/>
      <c r="AI74" s="19">
        <v>5610.96</v>
      </c>
      <c r="AJ74" s="19"/>
      <c r="AK74" s="19"/>
      <c r="AL74" s="19">
        <v>4881.18</v>
      </c>
      <c r="AM74" s="50"/>
      <c r="AN74" s="50"/>
      <c r="AO74" s="19">
        <v>5583.82</v>
      </c>
      <c r="AP74" s="50"/>
      <c r="AQ74" s="50"/>
      <c r="AR74" s="19">
        <v>5672.38</v>
      </c>
      <c r="AS74" s="50"/>
      <c r="AT74" s="50"/>
      <c r="AU74" s="19">
        <v>5721.25</v>
      </c>
      <c r="AV74" s="50"/>
      <c r="AW74" s="50"/>
      <c r="AX74" s="19">
        <v>5639.72</v>
      </c>
      <c r="AY74" s="50"/>
      <c r="AZ74" s="50"/>
      <c r="BA74" s="50">
        <v>5710.9</v>
      </c>
      <c r="BB74" s="50"/>
      <c r="BC74" s="50"/>
      <c r="BD74" s="50">
        <v>5932.74</v>
      </c>
      <c r="BE74" s="50"/>
      <c r="BF74" s="50"/>
      <c r="BG74" s="50">
        <v>5996.92</v>
      </c>
      <c r="BH74" s="50"/>
      <c r="BI74" s="50"/>
      <c r="BJ74" s="50">
        <v>6034.45</v>
      </c>
      <c r="BK74" s="50"/>
      <c r="BL74" s="50"/>
      <c r="BM74" s="50">
        <v>5825.24</v>
      </c>
      <c r="BN74" s="50"/>
      <c r="BO74" s="50"/>
      <c r="BP74" s="50">
        <v>5991.99</v>
      </c>
      <c r="BQ74" s="36">
        <f t="shared" si="6"/>
        <v>68601.55</v>
      </c>
      <c r="BR74" s="36">
        <f t="shared" si="7"/>
        <v>131331.33</v>
      </c>
      <c r="BS74" s="50"/>
      <c r="BT74" s="50"/>
      <c r="BU74" s="50">
        <v>6903.72</v>
      </c>
      <c r="BV74" s="50"/>
      <c r="BW74" s="50"/>
      <c r="BX74" s="50">
        <v>6741.52</v>
      </c>
      <c r="BY74" s="50"/>
      <c r="BZ74" s="50"/>
      <c r="CA74" s="50">
        <v>6963.54</v>
      </c>
      <c r="CB74" s="50"/>
      <c r="CC74" s="50"/>
      <c r="CD74" s="50">
        <v>7028.99</v>
      </c>
      <c r="CE74" s="50"/>
      <c r="CF74" s="50"/>
      <c r="CG74" s="50">
        <v>6840.23</v>
      </c>
      <c r="CH74" s="50"/>
      <c r="CI74" s="50"/>
      <c r="CJ74" s="50">
        <v>6929.84</v>
      </c>
      <c r="CK74" s="50"/>
      <c r="CL74" s="50"/>
      <c r="CM74" s="50">
        <v>6986.09</v>
      </c>
      <c r="CN74" s="50"/>
      <c r="CO74" s="50"/>
      <c r="CP74" s="50">
        <v>6943.85</v>
      </c>
      <c r="CQ74" s="50"/>
      <c r="CR74" s="50"/>
      <c r="CS74" s="50">
        <v>7099.05</v>
      </c>
      <c r="CT74" s="50"/>
      <c r="CU74" s="50"/>
      <c r="CV74" s="50">
        <v>6942.54</v>
      </c>
      <c r="CW74" s="50"/>
      <c r="CX74" s="50"/>
      <c r="CY74" s="50">
        <v>6915.16</v>
      </c>
      <c r="CZ74" s="50"/>
      <c r="DA74" s="50"/>
      <c r="DB74" s="50">
        <v>7093.86</v>
      </c>
      <c r="DC74" s="20">
        <f t="shared" si="8"/>
        <v>83388.39</v>
      </c>
      <c r="DD74" s="42">
        <f t="shared" si="9"/>
        <v>214719.71999999997</v>
      </c>
      <c r="DE74" s="50"/>
      <c r="DF74" s="50"/>
      <c r="DG74" s="50">
        <v>7465.37</v>
      </c>
      <c r="DH74" s="50"/>
      <c r="DI74" s="50"/>
      <c r="DJ74" s="50">
        <v>7336.31</v>
      </c>
      <c r="DK74" s="50"/>
      <c r="DL74" s="50"/>
      <c r="DM74" s="50">
        <v>7537.16</v>
      </c>
      <c r="DN74" s="50"/>
      <c r="DO74" s="50"/>
      <c r="DP74" s="50">
        <v>7446.66</v>
      </c>
      <c r="DQ74" s="50"/>
      <c r="DR74" s="50"/>
      <c r="DS74" s="50">
        <v>7556.82</v>
      </c>
      <c r="DT74" s="50"/>
      <c r="DU74" s="50"/>
      <c r="DV74" s="50">
        <v>7228.58</v>
      </c>
      <c r="DW74" s="50"/>
      <c r="DX74" s="50"/>
      <c r="DY74" s="50">
        <v>7466.21</v>
      </c>
      <c r="DZ74" s="50"/>
      <c r="EA74" s="50"/>
      <c r="EB74" s="50">
        <v>7204.09</v>
      </c>
      <c r="EC74" s="50"/>
      <c r="ED74" s="50"/>
      <c r="EE74" s="50">
        <v>7192.01</v>
      </c>
      <c r="EF74" s="50"/>
      <c r="EG74" s="50"/>
      <c r="EH74" s="50">
        <v>7228.72</v>
      </c>
      <c r="EI74" s="50"/>
      <c r="EJ74" s="50"/>
      <c r="EK74" s="50">
        <v>7227.77</v>
      </c>
      <c r="EL74" s="50"/>
      <c r="EM74" s="50"/>
      <c r="EN74" s="50">
        <v>7137</v>
      </c>
      <c r="EO74" s="49">
        <f t="shared" si="14"/>
        <v>88026.7</v>
      </c>
      <c r="EP74" s="49">
        <f t="shared" si="15"/>
        <v>302746.42</v>
      </c>
      <c r="EQ74" s="50"/>
      <c r="ER74" s="50"/>
      <c r="ES74" s="50">
        <v>7811.18</v>
      </c>
      <c r="ET74" s="50"/>
      <c r="EU74" s="50"/>
      <c r="EV74" s="50">
        <v>8657.74</v>
      </c>
      <c r="EW74" s="50"/>
      <c r="EX74" s="50"/>
      <c r="EY74" s="50">
        <v>8234.46</v>
      </c>
      <c r="EZ74" s="50"/>
      <c r="FA74" s="50"/>
      <c r="FB74" s="50">
        <v>8234.46</v>
      </c>
      <c r="FC74" s="50"/>
      <c r="FD74" s="50"/>
      <c r="FE74" s="50">
        <v>8234.46</v>
      </c>
      <c r="FF74" s="50"/>
      <c r="FG74" s="50"/>
      <c r="FH74" s="50">
        <v>8234.46</v>
      </c>
      <c r="FI74" s="50"/>
      <c r="FJ74" s="50"/>
      <c r="FK74" s="50">
        <v>8234.47</v>
      </c>
      <c r="FL74" s="50"/>
      <c r="FM74" s="50"/>
      <c r="FN74" s="50">
        <v>8234.47</v>
      </c>
      <c r="FO74" s="50"/>
      <c r="FP74" s="50"/>
      <c r="FQ74" s="52">
        <v>8234.47</v>
      </c>
      <c r="FR74" s="81"/>
      <c r="FS74" s="81"/>
      <c r="FT74" s="50">
        <v>8234.47</v>
      </c>
      <c r="FU74" s="81"/>
      <c r="FV74" s="81"/>
      <c r="FW74" s="50">
        <v>8234.47</v>
      </c>
      <c r="FX74" s="81"/>
      <c r="FY74" s="81"/>
      <c r="FZ74" s="50">
        <v>8234.47</v>
      </c>
      <c r="GA74" s="31">
        <f t="shared" si="16"/>
        <v>98813.58</v>
      </c>
    </row>
    <row r="75" spans="1:183" s="99" customFormat="1" ht="12.75">
      <c r="A75" s="83" t="s">
        <v>54</v>
      </c>
      <c r="B75" s="95"/>
      <c r="C75" s="95">
        <v>3723.05</v>
      </c>
      <c r="D75" s="95"/>
      <c r="E75" s="95">
        <v>3682.64</v>
      </c>
      <c r="F75" s="95"/>
      <c r="G75" s="96">
        <v>3743.64</v>
      </c>
      <c r="H75" s="96"/>
      <c r="I75" s="96">
        <v>3771.2</v>
      </c>
      <c r="J75" s="96"/>
      <c r="K75" s="96">
        <v>3589.03</v>
      </c>
      <c r="L75" s="96"/>
      <c r="M75" s="96">
        <v>3709.12</v>
      </c>
      <c r="N75" s="96"/>
      <c r="O75" s="96">
        <v>3808.63</v>
      </c>
      <c r="P75" s="96"/>
      <c r="Q75" s="96">
        <v>3639.76</v>
      </c>
      <c r="R75" s="96"/>
      <c r="S75" s="87">
        <f aca="true" t="shared" si="39" ref="S75:S81">C75+E75+G75+I75+K75+M75+O75+Q75</f>
        <v>29667.07</v>
      </c>
      <c r="T75" s="96"/>
      <c r="U75" s="96"/>
      <c r="V75" s="97">
        <v>4292.21</v>
      </c>
      <c r="W75" s="96"/>
      <c r="X75" s="96"/>
      <c r="Y75" s="97">
        <v>4300.6</v>
      </c>
      <c r="Z75" s="96"/>
      <c r="AA75" s="96"/>
      <c r="AB75" s="97">
        <v>4218.06</v>
      </c>
      <c r="AC75" s="84"/>
      <c r="AD75" s="84"/>
      <c r="AE75" s="84">
        <v>4152.16</v>
      </c>
      <c r="AF75" s="89">
        <f t="shared" si="5"/>
        <v>46630.09999999999</v>
      </c>
      <c r="AG75" s="84"/>
      <c r="AH75" s="84"/>
      <c r="AI75" s="84">
        <v>5610.96</v>
      </c>
      <c r="AJ75" s="84"/>
      <c r="AK75" s="84"/>
      <c r="AL75" s="84">
        <f>653.71+4227.47</f>
        <v>4881.18</v>
      </c>
      <c r="AM75" s="85"/>
      <c r="AN75" s="85"/>
      <c r="AO75" s="85">
        <v>5583.82</v>
      </c>
      <c r="AP75" s="85"/>
      <c r="AQ75" s="85"/>
      <c r="AR75" s="85">
        <v>5672.38</v>
      </c>
      <c r="AS75" s="85"/>
      <c r="AT75" s="85"/>
      <c r="AU75" s="85">
        <v>5721.25</v>
      </c>
      <c r="AV75" s="85"/>
      <c r="AW75" s="85"/>
      <c r="AX75" s="85">
        <v>5639.72</v>
      </c>
      <c r="AY75" s="85"/>
      <c r="AZ75" s="85"/>
      <c r="BA75" s="85">
        <v>5710.9</v>
      </c>
      <c r="BB75" s="85"/>
      <c r="BC75" s="85"/>
      <c r="BD75" s="85">
        <v>5932.74</v>
      </c>
      <c r="BE75" s="85"/>
      <c r="BF75" s="85"/>
      <c r="BG75" s="85">
        <v>5996.92</v>
      </c>
      <c r="BH75" s="85"/>
      <c r="BI75" s="85"/>
      <c r="BJ75" s="85">
        <v>6034.45</v>
      </c>
      <c r="BK75" s="85"/>
      <c r="BL75" s="85"/>
      <c r="BM75" s="85">
        <v>5825.24</v>
      </c>
      <c r="BN75" s="85"/>
      <c r="BO75" s="85"/>
      <c r="BP75" s="85">
        <v>5991.99</v>
      </c>
      <c r="BQ75" s="89">
        <f t="shared" si="6"/>
        <v>68601.55</v>
      </c>
      <c r="BR75" s="89">
        <f t="shared" si="7"/>
        <v>115231.65</v>
      </c>
      <c r="BS75" s="85"/>
      <c r="BT75" s="85"/>
      <c r="BU75" s="85">
        <v>6903.72</v>
      </c>
      <c r="BV75" s="85"/>
      <c r="BW75" s="85"/>
      <c r="BX75" s="85">
        <v>6741.52</v>
      </c>
      <c r="BY75" s="85"/>
      <c r="BZ75" s="85"/>
      <c r="CA75" s="85">
        <v>6963.54</v>
      </c>
      <c r="CB75" s="85"/>
      <c r="CC75" s="85"/>
      <c r="CD75" s="85">
        <v>7028.99</v>
      </c>
      <c r="CE75" s="85"/>
      <c r="CF75" s="85"/>
      <c r="CG75" s="85">
        <v>6840.23</v>
      </c>
      <c r="CH75" s="85"/>
      <c r="CI75" s="85"/>
      <c r="CJ75" s="85">
        <v>6929.84</v>
      </c>
      <c r="CK75" s="85"/>
      <c r="CL75" s="85"/>
      <c r="CM75" s="85">
        <v>6986.09</v>
      </c>
      <c r="CN75" s="85"/>
      <c r="CO75" s="85"/>
      <c r="CP75" s="85">
        <v>6943.85</v>
      </c>
      <c r="CQ75" s="85"/>
      <c r="CR75" s="85"/>
      <c r="CS75" s="85">
        <v>7099.05</v>
      </c>
      <c r="CT75" s="85"/>
      <c r="CU75" s="85"/>
      <c r="CV75" s="85">
        <v>5942.54</v>
      </c>
      <c r="CW75" s="85"/>
      <c r="CX75" s="85"/>
      <c r="CY75" s="85">
        <v>6915.16</v>
      </c>
      <c r="CZ75" s="85"/>
      <c r="DA75" s="85"/>
      <c r="DB75" s="85">
        <v>7093.86</v>
      </c>
      <c r="DC75" s="90">
        <f t="shared" si="8"/>
        <v>82388.39</v>
      </c>
      <c r="DD75" s="91">
        <f t="shared" si="9"/>
        <v>197620.03999999998</v>
      </c>
      <c r="DE75" s="85"/>
      <c r="DF75" s="85"/>
      <c r="DG75" s="85">
        <v>7465.37</v>
      </c>
      <c r="DH75" s="85"/>
      <c r="DI75" s="85"/>
      <c r="DJ75" s="85">
        <v>7336.31</v>
      </c>
      <c r="DK75" s="85"/>
      <c r="DL75" s="85"/>
      <c r="DM75" s="85">
        <v>7537.16</v>
      </c>
      <c r="DN75" s="85"/>
      <c r="DO75" s="85"/>
      <c r="DP75" s="85">
        <v>7446.66</v>
      </c>
      <c r="DQ75" s="85"/>
      <c r="DR75" s="85"/>
      <c r="DS75" s="85">
        <v>7556.82</v>
      </c>
      <c r="DT75" s="85"/>
      <c r="DU75" s="85"/>
      <c r="DV75" s="85">
        <v>7228.58</v>
      </c>
      <c r="DW75" s="85"/>
      <c r="DX75" s="85"/>
      <c r="DY75" s="85">
        <v>7466.21</v>
      </c>
      <c r="DZ75" s="85"/>
      <c r="EA75" s="85"/>
      <c r="EB75" s="85">
        <v>7204.09</v>
      </c>
      <c r="EC75" s="85"/>
      <c r="ED75" s="85"/>
      <c r="EE75" s="85">
        <v>7192.01</v>
      </c>
      <c r="EF75" s="85"/>
      <c r="EG75" s="85"/>
      <c r="EH75" s="85">
        <v>7228.72</v>
      </c>
      <c r="EI75" s="85"/>
      <c r="EJ75" s="85"/>
      <c r="EK75" s="85">
        <v>7227.77</v>
      </c>
      <c r="EL75" s="85"/>
      <c r="EM75" s="85"/>
      <c r="EN75" s="85">
        <v>7137</v>
      </c>
      <c r="EO75" s="92">
        <f t="shared" si="14"/>
        <v>88026.7</v>
      </c>
      <c r="EP75" s="92">
        <f t="shared" si="15"/>
        <v>285646.74</v>
      </c>
      <c r="EQ75" s="85"/>
      <c r="ER75" s="85"/>
      <c r="ES75" s="85">
        <v>7811.18</v>
      </c>
      <c r="ET75" s="85"/>
      <c r="EU75" s="85"/>
      <c r="EV75" s="85">
        <v>8657.74</v>
      </c>
      <c r="EW75" s="85"/>
      <c r="EX75" s="85"/>
      <c r="EY75" s="85">
        <v>8234.46</v>
      </c>
      <c r="EZ75" s="85"/>
      <c r="FA75" s="85"/>
      <c r="FB75" s="85">
        <v>8234.46</v>
      </c>
      <c r="FC75" s="85"/>
      <c r="FD75" s="85"/>
      <c r="FE75" s="85">
        <v>8234.46</v>
      </c>
      <c r="FF75" s="85"/>
      <c r="FG75" s="85"/>
      <c r="FH75" s="85">
        <v>8234.46</v>
      </c>
      <c r="FI75" s="85"/>
      <c r="FJ75" s="85"/>
      <c r="FK75" s="85">
        <v>8234.47</v>
      </c>
      <c r="FL75" s="85"/>
      <c r="FM75" s="85"/>
      <c r="FN75" s="85">
        <v>8234.47</v>
      </c>
      <c r="FO75" s="85"/>
      <c r="FP75" s="85"/>
      <c r="FQ75" s="88">
        <v>8234.47</v>
      </c>
      <c r="FR75" s="98"/>
      <c r="FS75" s="98"/>
      <c r="FT75" s="85">
        <v>8234.47</v>
      </c>
      <c r="FU75" s="98"/>
      <c r="FV75" s="98"/>
      <c r="FW75" s="85">
        <v>8234.47</v>
      </c>
      <c r="FX75" s="98"/>
      <c r="FY75" s="98"/>
      <c r="FZ75" s="85">
        <v>8234.47</v>
      </c>
      <c r="GA75" s="120">
        <f t="shared" si="16"/>
        <v>98813.58</v>
      </c>
    </row>
    <row r="76" spans="1:183" s="99" customFormat="1" ht="12.75">
      <c r="A76" s="83" t="s">
        <v>49</v>
      </c>
      <c r="B76" s="95"/>
      <c r="C76" s="95">
        <v>2921.11</v>
      </c>
      <c r="D76" s="95"/>
      <c r="E76" s="95">
        <v>3532.22</v>
      </c>
      <c r="F76" s="95"/>
      <c r="G76" s="96">
        <v>3830.92</v>
      </c>
      <c r="H76" s="96"/>
      <c r="I76" s="96">
        <v>3459.99</v>
      </c>
      <c r="J76" s="96"/>
      <c r="K76" s="96">
        <v>3474.69</v>
      </c>
      <c r="L76" s="96"/>
      <c r="M76" s="96">
        <v>4196.94</v>
      </c>
      <c r="N76" s="96"/>
      <c r="O76" s="96">
        <v>3486.94</v>
      </c>
      <c r="P76" s="96"/>
      <c r="Q76" s="96">
        <v>4084.17</v>
      </c>
      <c r="R76" s="96"/>
      <c r="S76" s="87">
        <f t="shared" si="39"/>
        <v>28986.979999999996</v>
      </c>
      <c r="T76" s="96"/>
      <c r="U76" s="96"/>
      <c r="V76" s="97">
        <f>455.9+4318.55</f>
        <v>4774.45</v>
      </c>
      <c r="W76" s="96"/>
      <c r="X76" s="96"/>
      <c r="Y76" s="97">
        <f>438.22+2815.83</f>
        <v>3254.05</v>
      </c>
      <c r="Z76" s="96"/>
      <c r="AA76" s="96"/>
      <c r="AB76" s="97">
        <f>460.27+4257.19</f>
        <v>4717.459999999999</v>
      </c>
      <c r="AC76" s="84"/>
      <c r="AD76" s="84"/>
      <c r="AE76" s="84">
        <f>457.62+3424.42</f>
        <v>3882.04</v>
      </c>
      <c r="AF76" s="89">
        <f t="shared" si="5"/>
        <v>45614.979999999996</v>
      </c>
      <c r="AG76" s="84"/>
      <c r="AH76" s="84"/>
      <c r="AI76" s="84">
        <f>662.1+4003.53</f>
        <v>4665.63</v>
      </c>
      <c r="AJ76" s="84"/>
      <c r="AK76" s="84"/>
      <c r="AL76" s="84"/>
      <c r="AM76" s="85"/>
      <c r="AN76" s="85"/>
      <c r="AO76" s="85">
        <f>601.2+5083.61</f>
        <v>5684.8099999999995</v>
      </c>
      <c r="AP76" s="85"/>
      <c r="AQ76" s="85"/>
      <c r="AR76" s="85">
        <f>614.44+4578.44</f>
        <v>5192.879999999999</v>
      </c>
      <c r="AS76" s="85"/>
      <c r="AT76" s="85"/>
      <c r="AU76" s="85">
        <f>710.13+5583.7</f>
        <v>6293.83</v>
      </c>
      <c r="AV76" s="85"/>
      <c r="AW76" s="85"/>
      <c r="AX76" s="85">
        <f>682.44+4879.44</f>
        <v>5561.879999999999</v>
      </c>
      <c r="AY76" s="85"/>
      <c r="AZ76" s="85"/>
      <c r="BA76" s="85">
        <f>646.17+4752.62</f>
        <v>5398.79</v>
      </c>
      <c r="BB76" s="85"/>
      <c r="BC76" s="85"/>
      <c r="BD76" s="85">
        <v>5626.07</v>
      </c>
      <c r="BE76" s="85"/>
      <c r="BF76" s="85"/>
      <c r="BG76" s="85">
        <v>4917.21</v>
      </c>
      <c r="BH76" s="85"/>
      <c r="BI76" s="85"/>
      <c r="BJ76" s="85">
        <v>6040.78</v>
      </c>
      <c r="BK76" s="85"/>
      <c r="BL76" s="85"/>
      <c r="BM76" s="85">
        <v>6298.65</v>
      </c>
      <c r="BN76" s="85"/>
      <c r="BO76" s="85"/>
      <c r="BP76" s="85">
        <v>5394.06</v>
      </c>
      <c r="BQ76" s="89">
        <f t="shared" si="6"/>
        <v>61074.58999999999</v>
      </c>
      <c r="BR76" s="89">
        <f t="shared" si="7"/>
        <v>106689.56999999998</v>
      </c>
      <c r="BS76" s="85"/>
      <c r="BT76" s="85"/>
      <c r="BU76" s="85">
        <v>6288.61</v>
      </c>
      <c r="BV76" s="85"/>
      <c r="BW76" s="85"/>
      <c r="BX76" s="85">
        <v>6660.89</v>
      </c>
      <c r="BY76" s="85"/>
      <c r="BZ76" s="85"/>
      <c r="CA76" s="85">
        <v>6461.57</v>
      </c>
      <c r="CB76" s="85"/>
      <c r="CC76" s="85"/>
      <c r="CD76" s="85">
        <v>6387.44</v>
      </c>
      <c r="CE76" s="85"/>
      <c r="CF76" s="85"/>
      <c r="CG76" s="85">
        <v>6854.02</v>
      </c>
      <c r="CH76" s="85"/>
      <c r="CI76" s="85"/>
      <c r="CJ76" s="85">
        <v>6677.69</v>
      </c>
      <c r="CK76" s="85"/>
      <c r="CL76" s="85"/>
      <c r="CM76" s="85">
        <v>7415.03</v>
      </c>
      <c r="CN76" s="85"/>
      <c r="CO76" s="85"/>
      <c r="CP76" s="85">
        <v>6686.68</v>
      </c>
      <c r="CQ76" s="85"/>
      <c r="CR76" s="85"/>
      <c r="CS76" s="85">
        <v>6973.6</v>
      </c>
      <c r="CT76" s="85"/>
      <c r="CU76" s="85"/>
      <c r="CV76" s="85">
        <v>6392.96</v>
      </c>
      <c r="CW76" s="85"/>
      <c r="CX76" s="85"/>
      <c r="CY76" s="85">
        <v>7115.64</v>
      </c>
      <c r="CZ76" s="85"/>
      <c r="DA76" s="85"/>
      <c r="DB76" s="85">
        <v>6764.06</v>
      </c>
      <c r="DC76" s="90">
        <f t="shared" si="8"/>
        <v>80678.19</v>
      </c>
      <c r="DD76" s="91">
        <f t="shared" si="9"/>
        <v>187367.75999999998</v>
      </c>
      <c r="DE76" s="85"/>
      <c r="DF76" s="85"/>
      <c r="DG76" s="85">
        <v>7475.38</v>
      </c>
      <c r="DH76" s="85"/>
      <c r="DI76" s="85"/>
      <c r="DJ76" s="85">
        <v>6994.42</v>
      </c>
      <c r="DK76" s="85"/>
      <c r="DL76" s="85"/>
      <c r="DM76" s="85">
        <v>7105.8</v>
      </c>
      <c r="DN76" s="85"/>
      <c r="DO76" s="85"/>
      <c r="DP76" s="85">
        <v>7560.92</v>
      </c>
      <c r="DQ76" s="85"/>
      <c r="DR76" s="85"/>
      <c r="DS76" s="85">
        <v>7498.26</v>
      </c>
      <c r="DT76" s="85"/>
      <c r="DU76" s="85"/>
      <c r="DV76" s="85">
        <v>7221.43</v>
      </c>
      <c r="DW76" s="85"/>
      <c r="DX76" s="85"/>
      <c r="DY76" s="85">
        <v>7184.71</v>
      </c>
      <c r="DZ76" s="85"/>
      <c r="EA76" s="85"/>
      <c r="EB76" s="85">
        <v>7349.55</v>
      </c>
      <c r="EC76" s="85"/>
      <c r="ED76" s="85"/>
      <c r="EE76" s="85">
        <v>6644.8</v>
      </c>
      <c r="EF76" s="85"/>
      <c r="EG76" s="85"/>
      <c r="EH76" s="85">
        <v>7345.93</v>
      </c>
      <c r="EI76" s="85"/>
      <c r="EJ76" s="85"/>
      <c r="EK76" s="85">
        <v>6902.02</v>
      </c>
      <c r="EL76" s="85"/>
      <c r="EM76" s="85"/>
      <c r="EN76" s="85">
        <v>9750.49</v>
      </c>
      <c r="EO76" s="92">
        <f t="shared" si="14"/>
        <v>89033.71</v>
      </c>
      <c r="EP76" s="92">
        <f t="shared" si="15"/>
        <v>276401.47</v>
      </c>
      <c r="EQ76" s="85"/>
      <c r="ER76" s="85"/>
      <c r="ES76" s="85">
        <v>7622.45</v>
      </c>
      <c r="ET76" s="85"/>
      <c r="EU76" s="85"/>
      <c r="EV76" s="85">
        <v>8380.09</v>
      </c>
      <c r="EW76" s="85"/>
      <c r="EX76" s="85"/>
      <c r="EY76" s="85">
        <v>8128.92</v>
      </c>
      <c r="EZ76" s="85"/>
      <c r="FA76" s="85"/>
      <c r="FB76" s="85">
        <v>9014.21</v>
      </c>
      <c r="FC76" s="85"/>
      <c r="FD76" s="85"/>
      <c r="FE76" s="85">
        <v>8029.79</v>
      </c>
      <c r="FF76" s="85"/>
      <c r="FG76" s="85"/>
      <c r="FH76" s="85">
        <v>8124.68</v>
      </c>
      <c r="FI76" s="85"/>
      <c r="FJ76" s="85"/>
      <c r="FK76" s="85">
        <v>8282.18</v>
      </c>
      <c r="FL76" s="85"/>
      <c r="FM76" s="85"/>
      <c r="FN76" s="85">
        <v>7761.16</v>
      </c>
      <c r="FO76" s="85"/>
      <c r="FP76" s="85"/>
      <c r="FQ76" s="88">
        <v>8143.59</v>
      </c>
      <c r="FR76" s="98"/>
      <c r="FS76" s="98"/>
      <c r="FT76" s="85">
        <v>7934.48</v>
      </c>
      <c r="FU76" s="98"/>
      <c r="FV76" s="98"/>
      <c r="FW76" s="85">
        <v>8135.86</v>
      </c>
      <c r="FX76" s="98"/>
      <c r="FY76" s="98"/>
      <c r="FZ76" s="85">
        <v>8470.46</v>
      </c>
      <c r="GA76" s="120">
        <f t="shared" si="16"/>
        <v>98027.87</v>
      </c>
    </row>
    <row r="77" spans="1:183" s="9" customFormat="1" ht="12.75">
      <c r="A77" s="44" t="s">
        <v>50</v>
      </c>
      <c r="B77" s="22">
        <v>4024.29</v>
      </c>
      <c r="C77" s="22">
        <f>C75-C76</f>
        <v>801.94</v>
      </c>
      <c r="D77" s="22"/>
      <c r="E77" s="22">
        <f aca="true" t="shared" si="40" ref="E77:Q77">E75-E76</f>
        <v>150.42000000000007</v>
      </c>
      <c r="F77" s="22"/>
      <c r="G77" s="22">
        <f t="shared" si="40"/>
        <v>-87.2800000000002</v>
      </c>
      <c r="H77" s="22"/>
      <c r="I77" s="22">
        <f t="shared" si="40"/>
        <v>311.21000000000004</v>
      </c>
      <c r="J77" s="22"/>
      <c r="K77" s="22">
        <f t="shared" si="40"/>
        <v>114.34000000000015</v>
      </c>
      <c r="L77" s="22"/>
      <c r="M77" s="22">
        <f t="shared" si="40"/>
        <v>-487.8199999999997</v>
      </c>
      <c r="N77" s="22"/>
      <c r="O77" s="22">
        <f t="shared" si="40"/>
        <v>321.69000000000005</v>
      </c>
      <c r="P77" s="22"/>
      <c r="Q77" s="22">
        <f t="shared" si="40"/>
        <v>-444.40999999999985</v>
      </c>
      <c r="R77" s="22">
        <v>4704.38</v>
      </c>
      <c r="S77" s="23">
        <f t="shared" si="39"/>
        <v>680.0900000000006</v>
      </c>
      <c r="T77" s="29"/>
      <c r="U77" s="22"/>
      <c r="V77" s="24">
        <f>V75-V76</f>
        <v>-482.2399999999998</v>
      </c>
      <c r="W77" s="24">
        <f aca="true" t="shared" si="41" ref="W77:AE77">W75-W76</f>
        <v>0</v>
      </c>
      <c r="X77" s="24">
        <f t="shared" si="41"/>
        <v>0</v>
      </c>
      <c r="Y77" s="24">
        <f t="shared" si="41"/>
        <v>1046.5500000000002</v>
      </c>
      <c r="Z77" s="24">
        <f t="shared" si="41"/>
        <v>0</v>
      </c>
      <c r="AA77" s="24">
        <f t="shared" si="41"/>
        <v>0</v>
      </c>
      <c r="AB77" s="24">
        <f t="shared" si="41"/>
        <v>-499.3999999999987</v>
      </c>
      <c r="AC77" s="24">
        <f t="shared" si="41"/>
        <v>0</v>
      </c>
      <c r="AD77" s="24">
        <f t="shared" si="41"/>
        <v>0</v>
      </c>
      <c r="AE77" s="24">
        <f t="shared" si="41"/>
        <v>270.1199999999999</v>
      </c>
      <c r="AF77" s="36">
        <f t="shared" si="5"/>
        <v>1015.1200000000022</v>
      </c>
      <c r="AG77" s="24">
        <f aca="true" t="shared" si="42" ref="AG77:BP77">AG75-AG76</f>
        <v>0</v>
      </c>
      <c r="AH77" s="24">
        <f t="shared" si="42"/>
        <v>0</v>
      </c>
      <c r="AI77" s="24">
        <f t="shared" si="42"/>
        <v>945.3299999999999</v>
      </c>
      <c r="AJ77" s="24">
        <f t="shared" si="42"/>
        <v>0</v>
      </c>
      <c r="AK77" s="24">
        <f t="shared" si="42"/>
        <v>0</v>
      </c>
      <c r="AL77" s="24">
        <f t="shared" si="42"/>
        <v>4881.18</v>
      </c>
      <c r="AM77" s="24">
        <f t="shared" si="42"/>
        <v>0</v>
      </c>
      <c r="AN77" s="24">
        <f t="shared" si="42"/>
        <v>0</v>
      </c>
      <c r="AO77" s="24">
        <f t="shared" si="42"/>
        <v>-100.98999999999978</v>
      </c>
      <c r="AP77" s="24">
        <f t="shared" si="42"/>
        <v>0</v>
      </c>
      <c r="AQ77" s="24">
        <f t="shared" si="42"/>
        <v>0</v>
      </c>
      <c r="AR77" s="24">
        <f t="shared" si="42"/>
        <v>479.5000000000009</v>
      </c>
      <c r="AS77" s="24">
        <f t="shared" si="42"/>
        <v>0</v>
      </c>
      <c r="AT77" s="24">
        <f t="shared" si="42"/>
        <v>0</v>
      </c>
      <c r="AU77" s="24">
        <f t="shared" si="42"/>
        <v>-572.5799999999999</v>
      </c>
      <c r="AV77" s="24">
        <f t="shared" si="42"/>
        <v>0</v>
      </c>
      <c r="AW77" s="24">
        <f t="shared" si="42"/>
        <v>0</v>
      </c>
      <c r="AX77" s="24">
        <f t="shared" si="42"/>
        <v>77.84000000000106</v>
      </c>
      <c r="AY77" s="24">
        <f t="shared" si="42"/>
        <v>0</v>
      </c>
      <c r="AZ77" s="24">
        <f t="shared" si="42"/>
        <v>0</v>
      </c>
      <c r="BA77" s="24">
        <f t="shared" si="42"/>
        <v>312.1099999999997</v>
      </c>
      <c r="BB77" s="24">
        <f t="shared" si="42"/>
        <v>0</v>
      </c>
      <c r="BC77" s="24">
        <f t="shared" si="42"/>
        <v>0</v>
      </c>
      <c r="BD77" s="24">
        <f t="shared" si="42"/>
        <v>306.6700000000001</v>
      </c>
      <c r="BE77" s="24">
        <f t="shared" si="42"/>
        <v>0</v>
      </c>
      <c r="BF77" s="24">
        <f t="shared" si="42"/>
        <v>0</v>
      </c>
      <c r="BG77" s="24">
        <f t="shared" si="42"/>
        <v>1079.71</v>
      </c>
      <c r="BH77" s="24">
        <f t="shared" si="42"/>
        <v>0</v>
      </c>
      <c r="BI77" s="24">
        <f t="shared" si="42"/>
        <v>0</v>
      </c>
      <c r="BJ77" s="24">
        <f t="shared" si="42"/>
        <v>-6.329999999999927</v>
      </c>
      <c r="BK77" s="24">
        <f t="shared" si="42"/>
        <v>0</v>
      </c>
      <c r="BL77" s="24">
        <f t="shared" si="42"/>
        <v>0</v>
      </c>
      <c r="BM77" s="24">
        <f t="shared" si="42"/>
        <v>-473.40999999999985</v>
      </c>
      <c r="BN77" s="24">
        <f t="shared" si="42"/>
        <v>0</v>
      </c>
      <c r="BO77" s="24">
        <f t="shared" si="42"/>
        <v>0</v>
      </c>
      <c r="BP77" s="24">
        <f t="shared" si="42"/>
        <v>597.9299999999994</v>
      </c>
      <c r="BQ77" s="36">
        <f t="shared" si="6"/>
        <v>7526.960000000002</v>
      </c>
      <c r="BR77" s="36">
        <f t="shared" si="7"/>
        <v>8542.080000000004</v>
      </c>
      <c r="BS77" s="24"/>
      <c r="BT77" s="24"/>
      <c r="BU77" s="24">
        <f>BU75-BU76</f>
        <v>615.1100000000006</v>
      </c>
      <c r="BV77" s="24"/>
      <c r="BW77" s="24"/>
      <c r="BX77" s="24">
        <f>BX75-BX76</f>
        <v>80.63000000000011</v>
      </c>
      <c r="BY77" s="24"/>
      <c r="BZ77" s="24"/>
      <c r="CA77" s="24">
        <f>CA75-CA76</f>
        <v>501.97000000000025</v>
      </c>
      <c r="CB77" s="24"/>
      <c r="CC77" s="24"/>
      <c r="CD77" s="24">
        <f>CD75-CD76</f>
        <v>641.5500000000002</v>
      </c>
      <c r="CE77" s="24"/>
      <c r="CF77" s="24"/>
      <c r="CG77" s="50">
        <f>CG75-CG76</f>
        <v>-13.790000000000873</v>
      </c>
      <c r="CH77" s="24"/>
      <c r="CI77" s="24"/>
      <c r="CJ77" s="50">
        <f>CJ75-CJ76</f>
        <v>252.15000000000055</v>
      </c>
      <c r="CK77" s="24"/>
      <c r="CL77" s="24"/>
      <c r="CM77" s="50">
        <f>CM75-CM76</f>
        <v>-428.9399999999996</v>
      </c>
      <c r="CN77" s="24"/>
      <c r="CO77" s="24"/>
      <c r="CP77" s="50">
        <f>CP75-CP76</f>
        <v>257.1700000000001</v>
      </c>
      <c r="CQ77" s="24"/>
      <c r="CR77" s="24"/>
      <c r="CS77" s="50">
        <f>CS75-CS76</f>
        <v>125.44999999999982</v>
      </c>
      <c r="CT77" s="24"/>
      <c r="CU77" s="24"/>
      <c r="CV77" s="50">
        <f>CV75-CV76</f>
        <v>-450.4200000000001</v>
      </c>
      <c r="CW77" s="24"/>
      <c r="CX77" s="24"/>
      <c r="CY77" s="50">
        <f>CY75-CY76</f>
        <v>-200.48000000000047</v>
      </c>
      <c r="CZ77" s="24"/>
      <c r="DA77" s="24"/>
      <c r="DB77" s="50">
        <f>DB75-DB76</f>
        <v>329.7999999999993</v>
      </c>
      <c r="DC77" s="20">
        <f t="shared" si="8"/>
        <v>1710.1999999999998</v>
      </c>
      <c r="DD77" s="42">
        <f t="shared" si="9"/>
        <v>10252.280000000002</v>
      </c>
      <c r="DE77" s="24"/>
      <c r="DF77" s="24"/>
      <c r="DG77" s="50">
        <f>DG75-DG76</f>
        <v>-10.010000000000218</v>
      </c>
      <c r="DH77" s="24"/>
      <c r="DI77" s="24"/>
      <c r="DJ77" s="50">
        <f>DJ75-DJ76</f>
        <v>341.8900000000003</v>
      </c>
      <c r="DK77" s="24"/>
      <c r="DL77" s="24"/>
      <c r="DM77" s="50">
        <f>DM75-DM76</f>
        <v>431.3599999999997</v>
      </c>
      <c r="DN77" s="24"/>
      <c r="DO77" s="24"/>
      <c r="DP77" s="50">
        <f>DP75-DP76</f>
        <v>-114.26000000000022</v>
      </c>
      <c r="DQ77" s="24"/>
      <c r="DR77" s="24"/>
      <c r="DS77" s="50">
        <f>DS75-DS76</f>
        <v>58.55999999999949</v>
      </c>
      <c r="DT77" s="24"/>
      <c r="DU77" s="24"/>
      <c r="DV77" s="50">
        <f>DV75-DV76</f>
        <v>7.149999999999636</v>
      </c>
      <c r="DW77" s="24"/>
      <c r="DX77" s="24"/>
      <c r="DY77" s="50">
        <f>DY75-DY76</f>
        <v>281.5</v>
      </c>
      <c r="DZ77" s="24"/>
      <c r="EA77" s="24"/>
      <c r="EB77" s="50">
        <f>EB75-EB76</f>
        <v>-145.46000000000004</v>
      </c>
      <c r="EC77" s="24"/>
      <c r="ED77" s="24"/>
      <c r="EE77" s="50">
        <f>EE75-EE76</f>
        <v>547.21</v>
      </c>
      <c r="EF77" s="24"/>
      <c r="EG77" s="24"/>
      <c r="EH77" s="50">
        <f>EH75-EH76</f>
        <v>-117.21000000000004</v>
      </c>
      <c r="EI77" s="24"/>
      <c r="EJ77" s="24"/>
      <c r="EK77" s="50">
        <f>EK75-EK76</f>
        <v>325.75</v>
      </c>
      <c r="EL77" s="24"/>
      <c r="EM77" s="24"/>
      <c r="EN77" s="50">
        <f>EN75-EN76</f>
        <v>-2613.49</v>
      </c>
      <c r="EO77" s="49">
        <f t="shared" si="14"/>
        <v>-1007.0100000000011</v>
      </c>
      <c r="EP77" s="49">
        <f t="shared" si="15"/>
        <v>9245.27</v>
      </c>
      <c r="EQ77" s="24"/>
      <c r="ER77" s="24"/>
      <c r="ES77" s="50">
        <f>ES75-ES76</f>
        <v>188.73000000000047</v>
      </c>
      <c r="ET77" s="24"/>
      <c r="EU77" s="24"/>
      <c r="EV77" s="50">
        <f>EV75-EV76</f>
        <v>277.64999999999964</v>
      </c>
      <c r="EW77" s="24"/>
      <c r="EX77" s="24"/>
      <c r="EY77" s="50">
        <f>EY75-EY76</f>
        <v>105.53999999999905</v>
      </c>
      <c r="EZ77" s="24"/>
      <c r="FA77" s="24"/>
      <c r="FB77" s="50">
        <f>FB75-FB76</f>
        <v>-779.75</v>
      </c>
      <c r="FC77" s="24"/>
      <c r="FD77" s="24"/>
      <c r="FE77" s="50">
        <f>FE75-FE76</f>
        <v>204.66999999999916</v>
      </c>
      <c r="FF77" s="24"/>
      <c r="FG77" s="24"/>
      <c r="FH77" s="50">
        <f>FH75-FH76</f>
        <v>109.77999999999884</v>
      </c>
      <c r="FI77" s="24"/>
      <c r="FJ77" s="24"/>
      <c r="FK77" s="50">
        <f>FK75-FK76</f>
        <v>-47.710000000000946</v>
      </c>
      <c r="FL77" s="24"/>
      <c r="FM77" s="24"/>
      <c r="FN77" s="50">
        <f>FN75-FN76</f>
        <v>473.3099999999995</v>
      </c>
      <c r="FO77" s="24"/>
      <c r="FP77" s="24"/>
      <c r="FQ77" s="52">
        <f>FQ75-FQ76</f>
        <v>90.8799999999992</v>
      </c>
      <c r="FR77" s="81"/>
      <c r="FS77" s="81"/>
      <c r="FT77" s="50">
        <f>FT75-FT76</f>
        <v>299.9899999999998</v>
      </c>
      <c r="FU77" s="81"/>
      <c r="FV77" s="81"/>
      <c r="FW77" s="50">
        <f>FW75-FW76</f>
        <v>98.60999999999967</v>
      </c>
      <c r="FX77" s="81"/>
      <c r="FY77" s="81"/>
      <c r="FZ77" s="50">
        <f>FZ75-FZ76</f>
        <v>-235.98999999999978</v>
      </c>
      <c r="GA77" s="31">
        <f t="shared" si="16"/>
        <v>785.7099999999946</v>
      </c>
    </row>
    <row r="78" spans="1:183" s="9" customFormat="1" ht="22.5" hidden="1">
      <c r="A78" s="44" t="s">
        <v>55</v>
      </c>
      <c r="B78" s="22"/>
      <c r="C78" s="22"/>
      <c r="D78" s="22"/>
      <c r="E78" s="22"/>
      <c r="F78" s="22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>
        <v>187.05</v>
      </c>
      <c r="T78" s="53"/>
      <c r="U78" s="53"/>
      <c r="V78" s="54"/>
      <c r="W78" s="53"/>
      <c r="X78" s="53"/>
      <c r="Y78" s="54"/>
      <c r="Z78" s="53"/>
      <c r="AA78" s="53"/>
      <c r="AB78" s="54"/>
      <c r="AC78" s="19"/>
      <c r="AD78" s="19"/>
      <c r="AE78" s="19"/>
      <c r="AF78" s="36">
        <f t="shared" si="5"/>
        <v>187.05</v>
      </c>
      <c r="AG78" s="19"/>
      <c r="AH78" s="19"/>
      <c r="AI78" s="19"/>
      <c r="AJ78" s="19"/>
      <c r="AK78" s="19"/>
      <c r="AL78" s="19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36">
        <f t="shared" si="6"/>
        <v>0</v>
      </c>
      <c r="BR78" s="36">
        <f t="shared" si="7"/>
        <v>187.05</v>
      </c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20">
        <f t="shared" si="8"/>
        <v>0</v>
      </c>
      <c r="DD78" s="42">
        <f t="shared" si="9"/>
        <v>187.05</v>
      </c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49">
        <f t="shared" si="14"/>
        <v>0</v>
      </c>
      <c r="EP78" s="49">
        <f t="shared" si="15"/>
        <v>187.05</v>
      </c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2"/>
      <c r="FR78" s="81"/>
      <c r="FS78" s="81"/>
      <c r="FT78" s="50"/>
      <c r="FU78" s="81"/>
      <c r="FV78" s="81"/>
      <c r="FW78" s="50"/>
      <c r="FX78" s="81"/>
      <c r="FY78" s="81"/>
      <c r="FZ78" s="50"/>
      <c r="GA78" s="31">
        <f t="shared" si="16"/>
        <v>0</v>
      </c>
    </row>
    <row r="79" spans="1:183" s="9" customFormat="1" ht="22.5">
      <c r="A79" s="44" t="s">
        <v>52</v>
      </c>
      <c r="B79" s="22"/>
      <c r="C79" s="29">
        <f>C76-C74</f>
        <v>-1308.2899999999995</v>
      </c>
      <c r="D79" s="29">
        <f aca="true" t="shared" si="43" ref="D79:Q79">D76-D74</f>
        <v>0</v>
      </c>
      <c r="E79" s="29">
        <f t="shared" si="43"/>
        <v>-745.06</v>
      </c>
      <c r="F79" s="29">
        <f t="shared" si="43"/>
        <v>0</v>
      </c>
      <c r="G79" s="29">
        <f t="shared" si="43"/>
        <v>-637.8800000000001</v>
      </c>
      <c r="H79" s="29">
        <f t="shared" si="43"/>
        <v>0</v>
      </c>
      <c r="I79" s="29">
        <f t="shared" si="43"/>
        <v>-944.9700000000003</v>
      </c>
      <c r="J79" s="29">
        <f t="shared" si="43"/>
        <v>0</v>
      </c>
      <c r="K79" s="29">
        <f t="shared" si="43"/>
        <v>-866.4299999999998</v>
      </c>
      <c r="L79" s="29">
        <f t="shared" si="43"/>
        <v>0</v>
      </c>
      <c r="M79" s="29">
        <f t="shared" si="43"/>
        <v>-176.10000000000036</v>
      </c>
      <c r="N79" s="29">
        <f t="shared" si="43"/>
        <v>0</v>
      </c>
      <c r="O79" s="29">
        <f t="shared" si="43"/>
        <v>-933.98</v>
      </c>
      <c r="P79" s="29">
        <f t="shared" si="43"/>
        <v>0</v>
      </c>
      <c r="Q79" s="29">
        <f t="shared" si="43"/>
        <v>-336.75</v>
      </c>
      <c r="R79" s="29"/>
      <c r="S79" s="23">
        <f t="shared" si="39"/>
        <v>-5949.459999999999</v>
      </c>
      <c r="T79" s="29"/>
      <c r="U79" s="29"/>
      <c r="V79" s="30">
        <f>V76-V74</f>
        <v>-3134.9300000000003</v>
      </c>
      <c r="W79" s="30">
        <f aca="true" t="shared" si="44" ref="W79:AL79">W76-W74</f>
        <v>0</v>
      </c>
      <c r="X79" s="30">
        <f t="shared" si="44"/>
        <v>0</v>
      </c>
      <c r="Y79" s="30">
        <f t="shared" si="44"/>
        <v>-3676.9299999999994</v>
      </c>
      <c r="Z79" s="30">
        <f t="shared" si="44"/>
        <v>0</v>
      </c>
      <c r="AA79" s="30">
        <f t="shared" si="44"/>
        <v>0</v>
      </c>
      <c r="AB79" s="30">
        <f t="shared" si="44"/>
        <v>-2178.5700000000006</v>
      </c>
      <c r="AC79" s="30">
        <f t="shared" si="44"/>
        <v>0</v>
      </c>
      <c r="AD79" s="30">
        <f t="shared" si="44"/>
        <v>0</v>
      </c>
      <c r="AE79" s="30">
        <f t="shared" si="44"/>
        <v>-2174.91</v>
      </c>
      <c r="AF79" s="36">
        <f t="shared" si="5"/>
        <v>-17114.8</v>
      </c>
      <c r="AG79" s="30">
        <f t="shared" si="44"/>
        <v>0</v>
      </c>
      <c r="AH79" s="30">
        <f t="shared" si="44"/>
        <v>0</v>
      </c>
      <c r="AI79" s="30">
        <f t="shared" si="44"/>
        <v>-945.3299999999999</v>
      </c>
      <c r="AJ79" s="30">
        <f t="shared" si="44"/>
        <v>0</v>
      </c>
      <c r="AK79" s="30">
        <f t="shared" si="44"/>
        <v>0</v>
      </c>
      <c r="AL79" s="30">
        <f t="shared" si="44"/>
        <v>-4881.18</v>
      </c>
      <c r="AM79" s="50"/>
      <c r="AN79" s="50"/>
      <c r="AO79" s="50">
        <f>AO76-AO74</f>
        <v>100.98999999999978</v>
      </c>
      <c r="AP79" s="50">
        <f aca="true" t="shared" si="45" ref="AP79:AU79">AP76-AP74</f>
        <v>0</v>
      </c>
      <c r="AQ79" s="50">
        <f t="shared" si="45"/>
        <v>0</v>
      </c>
      <c r="AR79" s="50">
        <f t="shared" si="45"/>
        <v>-479.5000000000009</v>
      </c>
      <c r="AS79" s="50">
        <f t="shared" si="45"/>
        <v>0</v>
      </c>
      <c r="AT79" s="50">
        <f t="shared" si="45"/>
        <v>0</v>
      </c>
      <c r="AU79" s="50">
        <f t="shared" si="45"/>
        <v>572.5799999999999</v>
      </c>
      <c r="AV79" s="50"/>
      <c r="AW79" s="50"/>
      <c r="AX79" s="50">
        <f>AX76-AX74</f>
        <v>-77.84000000000106</v>
      </c>
      <c r="AY79" s="50">
        <f aca="true" t="shared" si="46" ref="AY79:BD79">AY76-AY74</f>
        <v>0</v>
      </c>
      <c r="AZ79" s="50">
        <f t="shared" si="46"/>
        <v>0</v>
      </c>
      <c r="BA79" s="50">
        <f t="shared" si="46"/>
        <v>-312.1099999999997</v>
      </c>
      <c r="BB79" s="50">
        <f t="shared" si="46"/>
        <v>0</v>
      </c>
      <c r="BC79" s="50">
        <f t="shared" si="46"/>
        <v>0</v>
      </c>
      <c r="BD79" s="50">
        <f t="shared" si="46"/>
        <v>-306.6700000000001</v>
      </c>
      <c r="BE79" s="50">
        <f aca="true" t="shared" si="47" ref="BE79:BM79">BE76-BE74</f>
        <v>0</v>
      </c>
      <c r="BF79" s="50">
        <f t="shared" si="47"/>
        <v>0</v>
      </c>
      <c r="BG79" s="50">
        <f t="shared" si="47"/>
        <v>-1079.71</v>
      </c>
      <c r="BH79" s="50">
        <f t="shared" si="47"/>
        <v>0</v>
      </c>
      <c r="BI79" s="50">
        <f t="shared" si="47"/>
        <v>0</v>
      </c>
      <c r="BJ79" s="50">
        <f t="shared" si="47"/>
        <v>6.329999999999927</v>
      </c>
      <c r="BK79" s="50">
        <f t="shared" si="47"/>
        <v>0</v>
      </c>
      <c r="BL79" s="50">
        <f t="shared" si="47"/>
        <v>0</v>
      </c>
      <c r="BM79" s="50">
        <f t="shared" si="47"/>
        <v>473.40999999999985</v>
      </c>
      <c r="BN79" s="50">
        <f>BN76-BN74</f>
        <v>0</v>
      </c>
      <c r="BO79" s="50">
        <f>BO76-BO74</f>
        <v>0</v>
      </c>
      <c r="BP79" s="50">
        <f>BP76-BP74</f>
        <v>-597.9299999999994</v>
      </c>
      <c r="BQ79" s="36">
        <f t="shared" si="6"/>
        <v>-7526.960000000002</v>
      </c>
      <c r="BR79" s="36">
        <f t="shared" si="7"/>
        <v>-24641.760000000002</v>
      </c>
      <c r="BS79" s="50"/>
      <c r="BT79" s="50"/>
      <c r="BU79" s="50">
        <f>BU76-BU74</f>
        <v>-615.1100000000006</v>
      </c>
      <c r="BV79" s="50"/>
      <c r="BW79" s="50"/>
      <c r="BX79" s="50">
        <f>BX76-BX74</f>
        <v>-80.63000000000011</v>
      </c>
      <c r="BY79" s="50"/>
      <c r="BZ79" s="50"/>
      <c r="CA79" s="50">
        <f>CA76-CA74</f>
        <v>-501.97000000000025</v>
      </c>
      <c r="CB79" s="50"/>
      <c r="CC79" s="50"/>
      <c r="CD79" s="50">
        <f>CD76-CD74</f>
        <v>-641.5500000000002</v>
      </c>
      <c r="CE79" s="50"/>
      <c r="CF79" s="50"/>
      <c r="CG79" s="50">
        <f>CG76-CG74</f>
        <v>13.790000000000873</v>
      </c>
      <c r="CH79" s="50"/>
      <c r="CI79" s="50"/>
      <c r="CJ79" s="50">
        <f>CJ76-CJ74</f>
        <v>-252.15000000000055</v>
      </c>
      <c r="CK79" s="50"/>
      <c r="CL79" s="50"/>
      <c r="CM79" s="50">
        <f>CM76-CM74</f>
        <v>428.9399999999996</v>
      </c>
      <c r="CN79" s="50"/>
      <c r="CO79" s="50"/>
      <c r="CP79" s="50">
        <f>CP76-CP74</f>
        <v>-257.1700000000001</v>
      </c>
      <c r="CQ79" s="50"/>
      <c r="CR79" s="50"/>
      <c r="CS79" s="50">
        <f>CS76-CS74</f>
        <v>-125.44999999999982</v>
      </c>
      <c r="CT79" s="50"/>
      <c r="CU79" s="50"/>
      <c r="CV79" s="50">
        <f>CV76-CV74</f>
        <v>-549.5799999999999</v>
      </c>
      <c r="CW79" s="50"/>
      <c r="CX79" s="50"/>
      <c r="CY79" s="50">
        <f>CY76-CY74</f>
        <v>200.48000000000047</v>
      </c>
      <c r="CZ79" s="50"/>
      <c r="DA79" s="50"/>
      <c r="DB79" s="50">
        <f>DB76-DB74</f>
        <v>-329.7999999999993</v>
      </c>
      <c r="DC79" s="20">
        <f t="shared" si="8"/>
        <v>-2710.2</v>
      </c>
      <c r="DD79" s="42">
        <f t="shared" si="9"/>
        <v>-27351.960000000003</v>
      </c>
      <c r="DE79" s="50"/>
      <c r="DF79" s="50"/>
      <c r="DG79" s="50">
        <f>DG76-DG74</f>
        <v>10.010000000000218</v>
      </c>
      <c r="DH79" s="50"/>
      <c r="DI79" s="50"/>
      <c r="DJ79" s="50">
        <f>DJ76-DJ74</f>
        <v>-341.8900000000003</v>
      </c>
      <c r="DK79" s="50"/>
      <c r="DL79" s="50"/>
      <c r="DM79" s="50">
        <f>DM76-DM74</f>
        <v>-431.3599999999997</v>
      </c>
      <c r="DN79" s="50"/>
      <c r="DO79" s="50"/>
      <c r="DP79" s="50">
        <f>DP76-DP74</f>
        <v>114.26000000000022</v>
      </c>
      <c r="DQ79" s="50"/>
      <c r="DR79" s="50"/>
      <c r="DS79" s="50">
        <f>DS76-DS74</f>
        <v>-58.55999999999949</v>
      </c>
      <c r="DT79" s="50"/>
      <c r="DU79" s="50"/>
      <c r="DV79" s="50">
        <f>DV76-DV74</f>
        <v>-7.149999999999636</v>
      </c>
      <c r="DW79" s="50"/>
      <c r="DX79" s="50"/>
      <c r="DY79" s="50">
        <f>DY76-DY74</f>
        <v>-281.5</v>
      </c>
      <c r="DZ79" s="50"/>
      <c r="EA79" s="50"/>
      <c r="EB79" s="50">
        <f>EB76-EB74</f>
        <v>145.46000000000004</v>
      </c>
      <c r="EC79" s="50"/>
      <c r="ED79" s="50"/>
      <c r="EE79" s="50">
        <f>EE76-EE74</f>
        <v>-547.21</v>
      </c>
      <c r="EF79" s="50"/>
      <c r="EG79" s="50"/>
      <c r="EH79" s="50">
        <f>EH76-EH74</f>
        <v>117.21000000000004</v>
      </c>
      <c r="EI79" s="50"/>
      <c r="EJ79" s="50"/>
      <c r="EK79" s="50">
        <f>EK76-EK74</f>
        <v>-325.75</v>
      </c>
      <c r="EL79" s="50"/>
      <c r="EM79" s="50"/>
      <c r="EN79" s="50">
        <f>EN76-EN74</f>
        <v>2613.49</v>
      </c>
      <c r="EO79" s="49">
        <f t="shared" si="14"/>
        <v>1007.0100000000011</v>
      </c>
      <c r="EP79" s="49">
        <f t="shared" si="15"/>
        <v>-26344.95</v>
      </c>
      <c r="EQ79" s="50"/>
      <c r="ER79" s="50"/>
      <c r="ES79" s="50">
        <f>ES76-ES74</f>
        <v>-188.73000000000047</v>
      </c>
      <c r="ET79" s="50"/>
      <c r="EU79" s="50"/>
      <c r="EV79" s="50">
        <f>EV76-EV74</f>
        <v>-277.64999999999964</v>
      </c>
      <c r="EW79" s="50"/>
      <c r="EX79" s="50"/>
      <c r="EY79" s="50">
        <f>EY76-EY74</f>
        <v>-105.53999999999905</v>
      </c>
      <c r="EZ79" s="50"/>
      <c r="FA79" s="50"/>
      <c r="FB79" s="50">
        <f>FB76-FB74</f>
        <v>779.75</v>
      </c>
      <c r="FC79" s="50"/>
      <c r="FD79" s="50"/>
      <c r="FE79" s="50">
        <f>FE76-FE74</f>
        <v>-204.66999999999916</v>
      </c>
      <c r="FF79" s="50"/>
      <c r="FG79" s="50"/>
      <c r="FH79" s="50">
        <f>FH76-FH74</f>
        <v>-109.77999999999884</v>
      </c>
      <c r="FI79" s="50"/>
      <c r="FJ79" s="50"/>
      <c r="FK79" s="50">
        <f>FK76-FK74</f>
        <v>47.710000000000946</v>
      </c>
      <c r="FL79" s="50"/>
      <c r="FM79" s="50"/>
      <c r="FN79" s="50">
        <f>FN76-FN74</f>
        <v>-473.3099999999995</v>
      </c>
      <c r="FO79" s="50"/>
      <c r="FP79" s="50"/>
      <c r="FQ79" s="52">
        <f>FQ76-FQ74</f>
        <v>-90.8799999999992</v>
      </c>
      <c r="FR79" s="81"/>
      <c r="FS79" s="81"/>
      <c r="FT79" s="50">
        <f>FT76-FT74</f>
        <v>-299.9899999999998</v>
      </c>
      <c r="FU79" s="81"/>
      <c r="FV79" s="81"/>
      <c r="FW79" s="50">
        <f>FW76-FW74</f>
        <v>-98.60999999999967</v>
      </c>
      <c r="FX79" s="81"/>
      <c r="FY79" s="81"/>
      <c r="FZ79" s="50">
        <f>FZ76-FZ74</f>
        <v>235.98999999999978</v>
      </c>
      <c r="GA79" s="31">
        <f t="shared" si="16"/>
        <v>-785.7099999999946</v>
      </c>
    </row>
    <row r="80" spans="1:183" s="10" customFormat="1" ht="18.75" customHeight="1">
      <c r="A80" s="55" t="s">
        <v>56</v>
      </c>
      <c r="B80" s="56"/>
      <c r="C80" s="57">
        <f>C56+C63+C70+C77</f>
        <v>12448.880000000003</v>
      </c>
      <c r="D80" s="57">
        <f aca="true" t="shared" si="48" ref="D80:Q80">D56+D63+D70+D77</f>
        <v>0</v>
      </c>
      <c r="E80" s="57">
        <f t="shared" si="48"/>
        <v>4332.590000000006</v>
      </c>
      <c r="F80" s="57">
        <f t="shared" si="48"/>
        <v>0</v>
      </c>
      <c r="G80" s="57">
        <f t="shared" si="48"/>
        <v>-432.2700000000009</v>
      </c>
      <c r="H80" s="57">
        <f t="shared" si="48"/>
        <v>0</v>
      </c>
      <c r="I80" s="57">
        <f t="shared" si="48"/>
        <v>6798.099999999999</v>
      </c>
      <c r="J80" s="57">
        <f t="shared" si="48"/>
        <v>0</v>
      </c>
      <c r="K80" s="57">
        <f t="shared" si="48"/>
        <v>3179.0899999999992</v>
      </c>
      <c r="L80" s="57">
        <f t="shared" si="48"/>
        <v>0</v>
      </c>
      <c r="M80" s="57">
        <f t="shared" si="48"/>
        <v>-12088.790000000003</v>
      </c>
      <c r="N80" s="57">
        <f t="shared" si="48"/>
        <v>0</v>
      </c>
      <c r="O80" s="57">
        <f t="shared" si="48"/>
        <v>3967.8800000000033</v>
      </c>
      <c r="P80" s="57">
        <f t="shared" si="48"/>
        <v>0</v>
      </c>
      <c r="Q80" s="57">
        <f t="shared" si="48"/>
        <v>-6359.740000000001</v>
      </c>
      <c r="R80" s="57"/>
      <c r="S80" s="23">
        <f t="shared" si="39"/>
        <v>11845.740000000005</v>
      </c>
      <c r="T80" s="57"/>
      <c r="U80" s="57"/>
      <c r="V80" s="58">
        <f>V56+V63+V70+V77</f>
        <v>-7901.6900000000005</v>
      </c>
      <c r="W80" s="58">
        <f aca="true" t="shared" si="49" ref="W80:AL80">W56+W63+W70+W77</f>
        <v>0</v>
      </c>
      <c r="X80" s="58">
        <f t="shared" si="49"/>
        <v>0</v>
      </c>
      <c r="Y80" s="58">
        <f t="shared" si="49"/>
        <v>18400.73</v>
      </c>
      <c r="Z80" s="58">
        <f t="shared" si="49"/>
        <v>0</v>
      </c>
      <c r="AA80" s="58">
        <f t="shared" si="49"/>
        <v>0</v>
      </c>
      <c r="AB80" s="58">
        <f t="shared" si="49"/>
        <v>-7322.00999999999</v>
      </c>
      <c r="AC80" s="58">
        <f t="shared" si="49"/>
        <v>0</v>
      </c>
      <c r="AD80" s="58">
        <f t="shared" si="49"/>
        <v>0</v>
      </c>
      <c r="AE80" s="58">
        <f t="shared" si="49"/>
        <v>6602.140000000002</v>
      </c>
      <c r="AF80" s="36">
        <f t="shared" si="5"/>
        <v>21624.910000000018</v>
      </c>
      <c r="AG80" s="58"/>
      <c r="AH80" s="58">
        <f t="shared" si="49"/>
        <v>0</v>
      </c>
      <c r="AI80" s="58">
        <f t="shared" si="49"/>
        <v>401.0299999999961</v>
      </c>
      <c r="AJ80" s="58">
        <f t="shared" si="49"/>
        <v>0</v>
      </c>
      <c r="AK80" s="58">
        <f t="shared" si="49"/>
        <v>0</v>
      </c>
      <c r="AL80" s="58">
        <f t="shared" si="49"/>
        <v>13264.38</v>
      </c>
      <c r="AM80" s="50"/>
      <c r="AN80" s="50"/>
      <c r="AO80" s="50">
        <f>AO56+AO63+AO70+AO77</f>
        <v>-2395.039999999999</v>
      </c>
      <c r="AP80" s="50">
        <f aca="true" t="shared" si="50" ref="AP80:AU80">AP56+AP63+AP70+AP77</f>
        <v>0</v>
      </c>
      <c r="AQ80" s="50">
        <f t="shared" si="50"/>
        <v>0</v>
      </c>
      <c r="AR80" s="50">
        <f t="shared" si="50"/>
        <v>4499.949999999996</v>
      </c>
      <c r="AS80" s="50">
        <f t="shared" si="50"/>
        <v>0</v>
      </c>
      <c r="AT80" s="50">
        <f t="shared" si="50"/>
        <v>0</v>
      </c>
      <c r="AU80" s="50">
        <f t="shared" si="50"/>
        <v>-5140.930000000005</v>
      </c>
      <c r="AV80" s="50"/>
      <c r="AW80" s="50"/>
      <c r="AX80" s="50">
        <f>AX56+AX63+AX70+AX77</f>
        <v>465.64000000000215</v>
      </c>
      <c r="AY80" s="50">
        <f aca="true" t="shared" si="51" ref="AY80:BD80">AY56+AY63+AY70+AY77</f>
        <v>0</v>
      </c>
      <c r="AZ80" s="50">
        <f t="shared" si="51"/>
        <v>0</v>
      </c>
      <c r="BA80" s="50">
        <f t="shared" si="51"/>
        <v>4362.699999999996</v>
      </c>
      <c r="BB80" s="50">
        <f t="shared" si="51"/>
        <v>0</v>
      </c>
      <c r="BC80" s="50">
        <f t="shared" si="51"/>
        <v>0</v>
      </c>
      <c r="BD80" s="50">
        <f t="shared" si="51"/>
        <v>13550.759999999998</v>
      </c>
      <c r="BE80" s="50">
        <f aca="true" t="shared" si="52" ref="BE80:BM80">BE56+BE63+BE70+BE77</f>
        <v>0</v>
      </c>
      <c r="BF80" s="50">
        <f t="shared" si="52"/>
        <v>0</v>
      </c>
      <c r="BG80" s="50">
        <f t="shared" si="52"/>
        <v>12494.039999999997</v>
      </c>
      <c r="BH80" s="50">
        <f t="shared" si="52"/>
        <v>0</v>
      </c>
      <c r="BI80" s="50">
        <f t="shared" si="52"/>
        <v>0</v>
      </c>
      <c r="BJ80" s="50">
        <f t="shared" si="52"/>
        <v>2135.3899999999985</v>
      </c>
      <c r="BK80" s="50">
        <f t="shared" si="52"/>
        <v>0</v>
      </c>
      <c r="BL80" s="50">
        <f t="shared" si="52"/>
        <v>0</v>
      </c>
      <c r="BM80" s="50">
        <f t="shared" si="52"/>
        <v>-10563.970000000003</v>
      </c>
      <c r="BN80" s="50">
        <f>BN56+BN63+BN70+BN77</f>
        <v>0</v>
      </c>
      <c r="BO80" s="50">
        <f>BO56+BO63+BO70+BO77</f>
        <v>0</v>
      </c>
      <c r="BP80" s="50">
        <f>BP56+BP63+BP70+BP77</f>
        <v>-3188.2500000000055</v>
      </c>
      <c r="BQ80" s="36">
        <f t="shared" si="6"/>
        <v>29885.699999999975</v>
      </c>
      <c r="BR80" s="36">
        <f t="shared" si="7"/>
        <v>51510.60999999999</v>
      </c>
      <c r="BS80" s="50"/>
      <c r="BT80" s="50"/>
      <c r="BU80" s="50">
        <f>BU56+BU63+BU70+BU77</f>
        <v>-15314.939999999995</v>
      </c>
      <c r="BV80" s="50"/>
      <c r="BW80" s="50"/>
      <c r="BX80" s="50">
        <f>BX56+BX63+BX70+BX77</f>
        <v>1928.0000000000073</v>
      </c>
      <c r="BY80" s="50"/>
      <c r="BZ80" s="50"/>
      <c r="CA80" s="50">
        <f>CA56+CA63+CA70+CA77</f>
        <v>-3695.439999999997</v>
      </c>
      <c r="CB80" s="50"/>
      <c r="CC80" s="50"/>
      <c r="CD80" s="50">
        <f>CD56+CD63+CD70+CD77</f>
        <v>4500.9</v>
      </c>
      <c r="CE80" s="50"/>
      <c r="CF80" s="50"/>
      <c r="CG80" s="50">
        <f>CG56+CG63+CG70+CG77</f>
        <v>218.9800000000023</v>
      </c>
      <c r="CH80" s="50"/>
      <c r="CI80" s="50"/>
      <c r="CJ80" s="50">
        <f>CJ56+CJ63+CJ70+CJ77</f>
        <v>3096.4100000000008</v>
      </c>
      <c r="CK80" s="50"/>
      <c r="CL80" s="50"/>
      <c r="CM80" s="50">
        <f>CM56+CM63+CM70+CM77</f>
        <v>-2906.689999999994</v>
      </c>
      <c r="CN80" s="50"/>
      <c r="CO80" s="50"/>
      <c r="CP80" s="50">
        <f>CP56+CP63+CP70+CP77</f>
        <v>2062.920000000001</v>
      </c>
      <c r="CQ80" s="50"/>
      <c r="CR80" s="50"/>
      <c r="CS80" s="50">
        <f>CS56+CS63+CS70+CS77</f>
        <v>2233.720000000002</v>
      </c>
      <c r="CT80" s="50"/>
      <c r="CU80" s="50"/>
      <c r="CV80" s="50">
        <f>CV56+CV63+CV70+CV77</f>
        <v>1197.2700000000013</v>
      </c>
      <c r="CW80" s="50"/>
      <c r="CX80" s="50"/>
      <c r="CY80" s="50">
        <f>CY56+CY63+CY70+CY77</f>
        <v>243.42999999999938</v>
      </c>
      <c r="CZ80" s="50"/>
      <c r="DA80" s="50"/>
      <c r="DB80" s="50">
        <f>DB56+DB63+DB70+DB77</f>
        <v>3408.2999999999993</v>
      </c>
      <c r="DC80" s="20">
        <f t="shared" si="8"/>
        <v>-3027.139999999974</v>
      </c>
      <c r="DD80" s="42">
        <f t="shared" si="9"/>
        <v>48483.470000000016</v>
      </c>
      <c r="DE80" s="50"/>
      <c r="DF80" s="50"/>
      <c r="DG80" s="50">
        <f>DG56+DG63+DG70+DG77</f>
        <v>7445.08</v>
      </c>
      <c r="DH80" s="50"/>
      <c r="DI80" s="50"/>
      <c r="DJ80" s="50">
        <f>DJ56+DJ63+DJ70+DJ77</f>
        <v>5487.599999999999</v>
      </c>
      <c r="DK80" s="50"/>
      <c r="DL80" s="50"/>
      <c r="DM80" s="50">
        <f>DM56+DM63+DM70+DM77</f>
        <v>2730.1100000000024</v>
      </c>
      <c r="DN80" s="50"/>
      <c r="DO80" s="50"/>
      <c r="DP80" s="50">
        <f>DP56+DP63+DP70+DP77</f>
        <v>-5028.209999999997</v>
      </c>
      <c r="DQ80" s="50"/>
      <c r="DR80" s="50"/>
      <c r="DS80" s="50">
        <f>DS56+DS63+DS70+DS77</f>
        <v>2767.269999999998</v>
      </c>
      <c r="DT80" s="50"/>
      <c r="DU80" s="50"/>
      <c r="DV80" s="50">
        <f>DV56+DV63+DV70+DV77</f>
        <v>529.3300000000022</v>
      </c>
      <c r="DW80" s="50"/>
      <c r="DX80" s="50"/>
      <c r="DY80" s="50">
        <f>DY56+DY63+DY70+DY77</f>
        <v>3270.0200000000013</v>
      </c>
      <c r="DZ80" s="50"/>
      <c r="EA80" s="50"/>
      <c r="EB80" s="50">
        <f>EB56+EB63+EB70+EB77</f>
        <v>1432.6600000000017</v>
      </c>
      <c r="EC80" s="50"/>
      <c r="ED80" s="50"/>
      <c r="EE80" s="50">
        <f>EE56+EE63+EE70+EE77</f>
        <v>5412.649999999999</v>
      </c>
      <c r="EF80" s="50"/>
      <c r="EG80" s="50"/>
      <c r="EH80" s="50">
        <f>EH56+EH63+EH70+EH77</f>
        <v>-248.92000000000098</v>
      </c>
      <c r="EI80" s="50"/>
      <c r="EJ80" s="50"/>
      <c r="EK80" s="50">
        <f>EK56+EK63+EK70+EK77</f>
        <v>2506.670000000001</v>
      </c>
      <c r="EL80" s="50"/>
      <c r="EM80" s="50"/>
      <c r="EN80" s="50">
        <f>EN56+EN63+EN70+EN77</f>
        <v>-23681.299999999996</v>
      </c>
      <c r="EO80" s="49">
        <f t="shared" si="14"/>
        <v>2622.960000000011</v>
      </c>
      <c r="EP80" s="49">
        <f t="shared" si="15"/>
        <v>51106.43000000003</v>
      </c>
      <c r="EQ80" s="50"/>
      <c r="ER80" s="50"/>
      <c r="ES80" s="50">
        <f>ES56+ES63+ES70+ES77</f>
        <v>1478.0499999999747</v>
      </c>
      <c r="ET80" s="50"/>
      <c r="EU80" s="50"/>
      <c r="EV80" s="50">
        <f>EV56+EV63+EV70+EV77</f>
        <v>-1769.5200000000223</v>
      </c>
      <c r="EW80" s="50"/>
      <c r="EX80" s="50"/>
      <c r="EY80" s="50">
        <f>EY56+EY63+EY70+EY77</f>
        <v>113888.51999999999</v>
      </c>
      <c r="EZ80" s="50"/>
      <c r="FA80" s="50"/>
      <c r="FB80" s="50">
        <f>FB56+FB63+FB70+FB77</f>
        <v>-86198.35999999999</v>
      </c>
      <c r="FC80" s="50"/>
      <c r="FD80" s="50"/>
      <c r="FE80" s="50">
        <f>FE56+FE63+FE70+FE77</f>
        <v>2993.259999999974</v>
      </c>
      <c r="FF80" s="50"/>
      <c r="FG80" s="50"/>
      <c r="FH80" s="50">
        <f>FH56+FH63+FH70+FH77</f>
        <v>2804.3099999999786</v>
      </c>
      <c r="FI80" s="50"/>
      <c r="FJ80" s="50"/>
      <c r="FK80" s="50">
        <f>FK56+FK63+FK70+FK77</f>
        <v>-424.8300000000181</v>
      </c>
      <c r="FL80" s="50"/>
      <c r="FM80" s="50"/>
      <c r="FN80" s="50">
        <f>FN56+FN63+FN70+FN77</f>
        <v>8618.279999999977</v>
      </c>
      <c r="FO80" s="50"/>
      <c r="FP80" s="50"/>
      <c r="FQ80" s="52">
        <f>FQ56+FQ63+FQ70+FQ77</f>
        <v>3302.409999999976</v>
      </c>
      <c r="FR80" s="59"/>
      <c r="FS80" s="59"/>
      <c r="FT80" s="50">
        <f>FT56+FT63+FT70+FT77</f>
        <v>5660.439999999981</v>
      </c>
      <c r="FU80" s="59"/>
      <c r="FV80" s="59"/>
      <c r="FW80" s="50">
        <f>FW56+FW63+FW70+FW77</f>
        <v>4117.189999999979</v>
      </c>
      <c r="FX80" s="59"/>
      <c r="FY80" s="59"/>
      <c r="FZ80" s="50">
        <f>FZ56+FZ63+FZ70+FZ77</f>
        <v>-1197.2600000000184</v>
      </c>
      <c r="GA80" s="31">
        <f t="shared" si="16"/>
        <v>53272.48999999979</v>
      </c>
    </row>
    <row r="81" spans="1:183" s="10" customFormat="1" ht="24">
      <c r="A81" s="55" t="s">
        <v>57</v>
      </c>
      <c r="B81" s="56"/>
      <c r="C81" s="57">
        <f>C58+C65+C72+C79</f>
        <v>-11097.18</v>
      </c>
      <c r="D81" s="57">
        <f aca="true" t="shared" si="53" ref="D81:Q81">D58+D65+D72+D79</f>
        <v>0</v>
      </c>
      <c r="E81" s="57">
        <f t="shared" si="53"/>
        <v>-1662.9899999999975</v>
      </c>
      <c r="F81" s="57">
        <f t="shared" si="53"/>
        <v>0</v>
      </c>
      <c r="G81" s="57">
        <f t="shared" si="53"/>
        <v>2412.650000000015</v>
      </c>
      <c r="H81" s="57">
        <f t="shared" si="53"/>
        <v>0</v>
      </c>
      <c r="I81" s="57">
        <f t="shared" si="53"/>
        <v>-4313.909999999998</v>
      </c>
      <c r="J81" s="57">
        <f t="shared" si="53"/>
        <v>0</v>
      </c>
      <c r="K81" s="57">
        <f t="shared" si="53"/>
        <v>-1701.729999999999</v>
      </c>
      <c r="L81" s="57">
        <f t="shared" si="53"/>
        <v>0</v>
      </c>
      <c r="M81" s="57">
        <f t="shared" si="53"/>
        <v>14599.240000000002</v>
      </c>
      <c r="N81" s="57">
        <f t="shared" si="53"/>
        <v>0</v>
      </c>
      <c r="O81" s="57">
        <f t="shared" si="53"/>
        <v>-1246.0100000000052</v>
      </c>
      <c r="P81" s="57">
        <f t="shared" si="53"/>
        <v>0</v>
      </c>
      <c r="Q81" s="57">
        <f t="shared" si="53"/>
        <v>7539.99</v>
      </c>
      <c r="R81" s="59"/>
      <c r="S81" s="23">
        <f t="shared" si="39"/>
        <v>4530.060000000016</v>
      </c>
      <c r="T81" s="57"/>
      <c r="U81" s="57"/>
      <c r="V81" s="58">
        <f>V58+V65+V72+V79</f>
        <v>25647.600000000002</v>
      </c>
      <c r="W81" s="58">
        <f aca="true" t="shared" si="54" ref="W81:AL81">W58+W65+W72+W79</f>
        <v>0</v>
      </c>
      <c r="X81" s="58">
        <f t="shared" si="54"/>
        <v>0</v>
      </c>
      <c r="Y81" s="58">
        <f t="shared" si="54"/>
        <v>-16116.190000000006</v>
      </c>
      <c r="Z81" s="58">
        <f t="shared" si="54"/>
        <v>0</v>
      </c>
      <c r="AA81" s="58">
        <f t="shared" si="54"/>
        <v>0</v>
      </c>
      <c r="AB81" s="58">
        <f t="shared" si="54"/>
        <v>29022.490000000005</v>
      </c>
      <c r="AC81" s="58">
        <f t="shared" si="54"/>
        <v>0</v>
      </c>
      <c r="AD81" s="58">
        <f t="shared" si="54"/>
        <v>0</v>
      </c>
      <c r="AE81" s="58">
        <f t="shared" si="54"/>
        <v>14219.789999999997</v>
      </c>
      <c r="AF81" s="36">
        <f t="shared" si="5"/>
        <v>57303.750000000015</v>
      </c>
      <c r="AG81" s="58">
        <f t="shared" si="54"/>
        <v>0</v>
      </c>
      <c r="AH81" s="58">
        <f t="shared" si="54"/>
        <v>0</v>
      </c>
      <c r="AI81" s="58">
        <f t="shared" si="54"/>
        <v>17439.57</v>
      </c>
      <c r="AJ81" s="58">
        <f t="shared" si="54"/>
        <v>0</v>
      </c>
      <c r="AK81" s="58">
        <f t="shared" si="54"/>
        <v>0</v>
      </c>
      <c r="AL81" s="58">
        <f t="shared" si="54"/>
        <v>-15155.800000000005</v>
      </c>
      <c r="AM81" s="50"/>
      <c r="AN81" s="50"/>
      <c r="AO81" s="50">
        <f>AO58+AO65+AO72+AO79</f>
        <v>6985.229999999994</v>
      </c>
      <c r="AP81" s="50">
        <f aca="true" t="shared" si="55" ref="AP81:AU81">AP58+AP65+AP72+AP79</f>
        <v>0</v>
      </c>
      <c r="AQ81" s="50">
        <f t="shared" si="55"/>
        <v>0</v>
      </c>
      <c r="AR81" s="50">
        <f t="shared" si="55"/>
        <v>11665.269999999997</v>
      </c>
      <c r="AS81" s="50">
        <f t="shared" si="55"/>
        <v>0</v>
      </c>
      <c r="AT81" s="50">
        <f t="shared" si="55"/>
        <v>0</v>
      </c>
      <c r="AU81" s="50">
        <f t="shared" si="55"/>
        <v>19252.090000000004</v>
      </c>
      <c r="AV81" s="50"/>
      <c r="AW81" s="50"/>
      <c r="AX81" s="50">
        <f>AX58+AX65+AX72+AX79</f>
        <v>-5705.710000000016</v>
      </c>
      <c r="AY81" s="50">
        <f aca="true" t="shared" si="56" ref="AY81:BD81">AY58+AY65+AY72+AY79</f>
        <v>0</v>
      </c>
      <c r="AZ81" s="50">
        <f t="shared" si="56"/>
        <v>0</v>
      </c>
      <c r="BA81" s="50">
        <f t="shared" si="56"/>
        <v>11513.559999999998</v>
      </c>
      <c r="BB81" s="50">
        <f t="shared" si="56"/>
        <v>0</v>
      </c>
      <c r="BC81" s="50">
        <f t="shared" si="56"/>
        <v>0</v>
      </c>
      <c r="BD81" s="50">
        <f t="shared" si="56"/>
        <v>9032.710000000003</v>
      </c>
      <c r="BE81" s="50">
        <f aca="true" t="shared" si="57" ref="BE81:BM81">BE58+BE65+BE72+BE79</f>
        <v>0</v>
      </c>
      <c r="BF81" s="50">
        <f t="shared" si="57"/>
        <v>0</v>
      </c>
      <c r="BG81" s="50">
        <f t="shared" si="57"/>
        <v>12033.259999999998</v>
      </c>
      <c r="BH81" s="50">
        <f t="shared" si="57"/>
        <v>0</v>
      </c>
      <c r="BI81" s="50">
        <f t="shared" si="57"/>
        <v>0</v>
      </c>
      <c r="BJ81" s="50">
        <f t="shared" si="57"/>
        <v>-123253.24000000002</v>
      </c>
      <c r="BK81" s="50">
        <f t="shared" si="57"/>
        <v>0</v>
      </c>
      <c r="BL81" s="50">
        <f t="shared" si="57"/>
        <v>0</v>
      </c>
      <c r="BM81" s="50">
        <f t="shared" si="57"/>
        <v>-37951.57999999999</v>
      </c>
      <c r="BN81" s="50">
        <f>BN58+BN65+BN72+BN79</f>
        <v>0</v>
      </c>
      <c r="BO81" s="50">
        <f>BO58+BO65+BO72+BO79</f>
        <v>0</v>
      </c>
      <c r="BP81" s="50">
        <f>BP58+BP65+BP72+BP79</f>
        <v>11765.729999999992</v>
      </c>
      <c r="BQ81" s="36">
        <f t="shared" si="6"/>
        <v>-82378.91000000003</v>
      </c>
      <c r="BR81" s="36">
        <f t="shared" si="7"/>
        <v>-25075.160000000018</v>
      </c>
      <c r="BS81" s="50"/>
      <c r="BT81" s="50"/>
      <c r="BU81" s="50">
        <f>BU58+BU65+BU72+BU79</f>
        <v>9390.999999999993</v>
      </c>
      <c r="BV81" s="50"/>
      <c r="BW81" s="50"/>
      <c r="BX81" s="50">
        <f>BX58+BX65+BX72+BX79</f>
        <v>-111699.58</v>
      </c>
      <c r="BY81" s="50"/>
      <c r="BZ81" s="50"/>
      <c r="CA81" s="50">
        <f>CA58+CA65+CA72+CA79</f>
        <v>23773.809999999994</v>
      </c>
      <c r="CB81" s="50"/>
      <c r="CC81" s="50"/>
      <c r="CD81" s="50">
        <f>CD58+CD65+CD72+CD79</f>
        <v>16106.489999999994</v>
      </c>
      <c r="CE81" s="50"/>
      <c r="CF81" s="50"/>
      <c r="CG81" s="50">
        <f>CG58+CG65+CG72+CG79</f>
        <v>18436.769999999997</v>
      </c>
      <c r="CH81" s="50"/>
      <c r="CI81" s="50"/>
      <c r="CJ81" s="50">
        <f>CJ58+CJ65+CJ72+CJ79</f>
        <v>15346.470000000001</v>
      </c>
      <c r="CK81" s="50"/>
      <c r="CL81" s="50"/>
      <c r="CM81" s="50">
        <f>CM58+CM65+CM72+CM79</f>
        <v>18716.669999999995</v>
      </c>
      <c r="CN81" s="50"/>
      <c r="CO81" s="50"/>
      <c r="CP81" s="50">
        <f>CP58+CP65+CP72+CP79</f>
        <v>890.4199999999955</v>
      </c>
      <c r="CQ81" s="50"/>
      <c r="CR81" s="50"/>
      <c r="CS81" s="50">
        <f>CS58+CS65+CS72+CS79</f>
        <v>9169.07</v>
      </c>
      <c r="CT81" s="50"/>
      <c r="CU81" s="50"/>
      <c r="CV81" s="50">
        <f>CV58+CV65+CV72+CV79</f>
        <v>13165.39</v>
      </c>
      <c r="CW81" s="50"/>
      <c r="CX81" s="50"/>
      <c r="CY81" s="50">
        <f>CY58+CY65+CY72+CY79</f>
        <v>3478.479999999997</v>
      </c>
      <c r="CZ81" s="50"/>
      <c r="DA81" s="50"/>
      <c r="DB81" s="50">
        <f>DB58+DB65+DB72+DB79</f>
        <v>14054.64</v>
      </c>
      <c r="DC81" s="20">
        <f t="shared" si="8"/>
        <v>30829.629999999954</v>
      </c>
      <c r="DD81" s="42">
        <f t="shared" si="9"/>
        <v>5754.469999999936</v>
      </c>
      <c r="DE81" s="50"/>
      <c r="DF81" s="50"/>
      <c r="DG81" s="50">
        <f>DG58+DG65+DG72+DG79</f>
        <v>17024.440000000002</v>
      </c>
      <c r="DH81" s="50"/>
      <c r="DI81" s="50"/>
      <c r="DJ81" s="50">
        <f>DJ58+DJ65+DJ72+DJ79</f>
        <v>-31775.21</v>
      </c>
      <c r="DK81" s="50"/>
      <c r="DL81" s="50"/>
      <c r="DM81" s="50">
        <f>DM58+DM65+DM72+DM79</f>
        <v>3363.26</v>
      </c>
      <c r="DN81" s="50"/>
      <c r="DO81" s="50"/>
      <c r="DP81" s="50">
        <f>DP58+DP65+DP72+DP79</f>
        <v>22907.1</v>
      </c>
      <c r="DQ81" s="50"/>
      <c r="DR81" s="50"/>
      <c r="DS81" s="50">
        <f>DS58+DS65+DS72+DS79</f>
        <v>26894.350000000006</v>
      </c>
      <c r="DT81" s="50"/>
      <c r="DU81" s="50"/>
      <c r="DV81" s="50">
        <f>DV58+DV65+DV72+DV79</f>
        <v>26577.75</v>
      </c>
      <c r="DW81" s="50"/>
      <c r="DX81" s="50"/>
      <c r="DY81" s="50">
        <f>DY58+DY65+DY72+DY79</f>
        <v>-115550.26000000001</v>
      </c>
      <c r="DZ81" s="50"/>
      <c r="EA81" s="50"/>
      <c r="EB81" s="50">
        <f>EB58+EB65+EB72+EB79</f>
        <v>27624.879999999997</v>
      </c>
      <c r="EC81" s="50"/>
      <c r="ED81" s="50"/>
      <c r="EE81" s="50">
        <f>EE58+EE65+EE72+EE79</f>
        <v>13904.459999999995</v>
      </c>
      <c r="EF81" s="50"/>
      <c r="EG81" s="50"/>
      <c r="EH81" s="50">
        <f>EH58+EH65+EH72+EH79</f>
        <v>10958.690000000006</v>
      </c>
      <c r="EI81" s="50"/>
      <c r="EJ81" s="50"/>
      <c r="EK81" s="50">
        <f>EK58+EK65+EK72+EK79</f>
        <v>28755.52</v>
      </c>
      <c r="EL81" s="50"/>
      <c r="EM81" s="50"/>
      <c r="EN81" s="50">
        <f>EN58+EN65+EN72+EN79</f>
        <v>28486.739999999998</v>
      </c>
      <c r="EO81" s="49">
        <f t="shared" si="14"/>
        <v>59171.71999999998</v>
      </c>
      <c r="EP81" s="49">
        <f t="shared" si="15"/>
        <v>64926.189999999915</v>
      </c>
      <c r="EQ81" s="50"/>
      <c r="ER81" s="50"/>
      <c r="ES81" s="50">
        <f>ES58+ES65+ES72+ES79</f>
        <v>32189.275000000012</v>
      </c>
      <c r="ET81" s="50"/>
      <c r="EU81" s="50"/>
      <c r="EV81" s="50">
        <f>EV58+EV65+EV72+EV79</f>
        <v>35409.20500000001</v>
      </c>
      <c r="EW81" s="50"/>
      <c r="EX81" s="50"/>
      <c r="EY81" s="50">
        <f>EY58+EY65+EY72+EY79</f>
        <v>-22460.78499999999</v>
      </c>
      <c r="EZ81" s="50"/>
      <c r="FA81" s="50"/>
      <c r="FB81" s="50">
        <f>FB58+FB65+FB72+FB79</f>
        <v>91176.52499999998</v>
      </c>
      <c r="FC81" s="50"/>
      <c r="FD81" s="50"/>
      <c r="FE81" s="50">
        <f>FE58+FE65+FE72+FE79</f>
        <v>-326855.155</v>
      </c>
      <c r="FF81" s="50"/>
      <c r="FG81" s="50"/>
      <c r="FH81" s="50">
        <f>FH58+FH65+FH72+FH79</f>
        <v>67859.215</v>
      </c>
      <c r="FI81" s="50"/>
      <c r="FJ81" s="50"/>
      <c r="FK81" s="50">
        <f>FK58+FK65+FK72+FK79</f>
        <v>71088.34500000002</v>
      </c>
      <c r="FL81" s="50"/>
      <c r="FM81" s="50"/>
      <c r="FN81" s="50">
        <f>FN58+FN65+FN72+FN79</f>
        <v>59947.265000000014</v>
      </c>
      <c r="FO81" s="50"/>
      <c r="FP81" s="50"/>
      <c r="FQ81" s="52">
        <f>FQ58+FQ65+FQ72+FQ79</f>
        <v>34579.65500000001</v>
      </c>
      <c r="FR81" s="59"/>
      <c r="FS81" s="59"/>
      <c r="FT81" s="50">
        <f>FT58+FT65+FT72+FT79</f>
        <v>44488.685000000005</v>
      </c>
      <c r="FU81" s="59"/>
      <c r="FV81" s="59"/>
      <c r="FW81" s="50">
        <f>FW58+FW65+FW72+FW79</f>
        <v>-22454.374999999993</v>
      </c>
      <c r="FX81" s="59"/>
      <c r="FY81" s="59"/>
      <c r="FZ81" s="50">
        <f>FZ58+FZ65+FZ72+FZ79</f>
        <v>34818.36500000001</v>
      </c>
      <c r="GA81" s="124">
        <f t="shared" si="16"/>
        <v>99786.22000000006</v>
      </c>
    </row>
    <row r="82" spans="1:182" ht="12.75">
      <c r="A82" s="60"/>
      <c r="B82" s="60"/>
      <c r="C82" s="60"/>
      <c r="D82" s="60"/>
      <c r="E82" s="61">
        <f>C81+E81</f>
        <v>-12760.169999999998</v>
      </c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61">
        <f>S81+V81</f>
        <v>30177.660000000018</v>
      </c>
      <c r="W82" s="34"/>
      <c r="X82" s="34"/>
      <c r="Y82" s="34"/>
      <c r="Z82" s="34"/>
      <c r="AA82" s="34"/>
      <c r="AB82" s="34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61"/>
      <c r="BK82" s="34"/>
      <c r="BL82" s="34"/>
      <c r="BM82" s="34"/>
      <c r="BN82" s="34"/>
      <c r="BO82" s="34"/>
      <c r="BP82" s="34"/>
      <c r="BQ82" s="20"/>
      <c r="BR82" s="20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20"/>
      <c r="DD82" s="20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61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T82" s="34"/>
      <c r="FW82" s="34"/>
      <c r="FZ82" s="34"/>
    </row>
    <row r="83" spans="1:182" ht="14.25">
      <c r="A83" s="168"/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62"/>
      <c r="AI83" s="62"/>
      <c r="AJ83" s="62"/>
      <c r="AK83" s="62"/>
      <c r="AL83" s="62">
        <v>62108.04</v>
      </c>
      <c r="AM83" s="34"/>
      <c r="AN83" s="34"/>
      <c r="AO83" s="34"/>
      <c r="AP83" s="34"/>
      <c r="AQ83" s="34"/>
      <c r="AR83" s="34"/>
      <c r="AS83" s="34"/>
      <c r="AT83" s="61">
        <f>AU81+AR81+AO81+AL81+AI81+AE81+AB81+Y81+V81+S81</f>
        <v>97490.11000000002</v>
      </c>
      <c r="AU83" s="20"/>
      <c r="AV83" s="34"/>
      <c r="AW83" s="61"/>
      <c r="AX83" s="20"/>
      <c r="AY83" s="34"/>
      <c r="AZ83" s="34"/>
      <c r="BA83" s="34"/>
      <c r="BB83" s="34"/>
      <c r="BC83" s="34"/>
      <c r="BD83" s="61">
        <f>BD81+BA81+AX81+AU81+AR81+AO81+AL81+AI81+AE81+AB81+Y81+V81+S81</f>
        <v>112330.67</v>
      </c>
      <c r="BE83" s="34"/>
      <c r="BF83" s="34"/>
      <c r="BG83" s="61"/>
      <c r="BH83" s="34"/>
      <c r="BI83" s="34"/>
      <c r="BJ83" s="61">
        <f>BD83+BG81+BJ81</f>
        <v>1110.6899999999732</v>
      </c>
      <c r="BK83" s="34"/>
      <c r="BL83" s="34"/>
      <c r="BM83" s="61">
        <f>BJ83+BM81</f>
        <v>-36840.890000000014</v>
      </c>
      <c r="BN83" s="34"/>
      <c r="BO83" s="34"/>
      <c r="BP83" s="61">
        <f>S81+V81+Y81+AB81+AE81+AI81+AL81+AO81+AR81+AU81+AX81+BA81+BD81+BG81+BJ81+BM81+BP81</f>
        <v>-25075.16000000005</v>
      </c>
      <c r="BQ83" s="20"/>
      <c r="BR83" s="42"/>
      <c r="BS83" s="34"/>
      <c r="BT83" s="34"/>
      <c r="BU83" s="61">
        <f>BP85+BU81</f>
        <v>123123.42999999993</v>
      </c>
      <c r="BV83" s="34"/>
      <c r="BW83" s="34"/>
      <c r="BX83" s="61">
        <f>BU83+BX81</f>
        <v>11423.849999999933</v>
      </c>
      <c r="BY83" s="34"/>
      <c r="BZ83" s="34"/>
      <c r="CA83" s="61">
        <f>BX83+CA81</f>
        <v>35197.65999999993</v>
      </c>
      <c r="CB83" s="34"/>
      <c r="CC83" s="34"/>
      <c r="CD83" s="61">
        <f>CA85+CD81</f>
        <v>80758.74999999993</v>
      </c>
      <c r="CE83" s="34"/>
      <c r="CF83" s="34"/>
      <c r="CG83" s="61">
        <f>CD83+CG81</f>
        <v>99195.51999999993</v>
      </c>
      <c r="CH83" s="34"/>
      <c r="CI83" s="34"/>
      <c r="CJ83" s="61">
        <f>CG83+CJ81</f>
        <v>114541.98999999993</v>
      </c>
      <c r="CK83" s="34"/>
      <c r="CL83" s="34"/>
      <c r="CM83" s="61">
        <f>CJ83+CM81</f>
        <v>133258.65999999992</v>
      </c>
      <c r="CN83" s="34"/>
      <c r="CO83" s="34"/>
      <c r="CP83" s="61">
        <f>CM83+CP81</f>
        <v>134149.0799999999</v>
      </c>
      <c r="CQ83" s="34"/>
      <c r="CR83" s="34"/>
      <c r="CS83" s="61">
        <f>CP83+CS81</f>
        <v>143318.1499999999</v>
      </c>
      <c r="CT83" s="34"/>
      <c r="CU83" s="34"/>
      <c r="CV83" s="61">
        <f>CS83+CV81</f>
        <v>156483.53999999992</v>
      </c>
      <c r="CW83" s="34"/>
      <c r="CX83" s="34"/>
      <c r="CY83" s="61">
        <f>CV83+CY81</f>
        <v>159962.01999999993</v>
      </c>
      <c r="CZ83" s="34"/>
      <c r="DA83" s="34"/>
      <c r="DB83" s="61">
        <f>CY83+DB81</f>
        <v>174016.65999999992</v>
      </c>
      <c r="DC83" s="20"/>
      <c r="DD83" s="20"/>
      <c r="DE83" s="34"/>
      <c r="DF83" s="34"/>
      <c r="DG83" s="61">
        <f>DD85+DG81</f>
        <v>286786.4099999999</v>
      </c>
      <c r="DH83" s="34"/>
      <c r="DI83" s="34"/>
      <c r="DJ83" s="61">
        <f>DG85+DJ81</f>
        <v>255011.19999999992</v>
      </c>
      <c r="DK83" s="34"/>
      <c r="DL83" s="34"/>
      <c r="DM83" s="61">
        <f>DJ85+DM81</f>
        <v>258374.45999999993</v>
      </c>
      <c r="DN83" s="34"/>
      <c r="DO83" s="34"/>
      <c r="DP83" s="61">
        <f>DM85+DP81</f>
        <v>281281.55999999994</v>
      </c>
      <c r="DQ83" s="34"/>
      <c r="DR83" s="34"/>
      <c r="DS83" s="61">
        <f>DP85+DS81</f>
        <v>308175.9099999999</v>
      </c>
      <c r="DT83" s="34"/>
      <c r="DU83" s="34"/>
      <c r="DV83" s="61">
        <f>DS85+DV81</f>
        <v>334753.6599999999</v>
      </c>
      <c r="DW83" s="34"/>
      <c r="DX83" s="34"/>
      <c r="DY83" s="61">
        <f>DV85+DY81</f>
        <v>219203.3999999999</v>
      </c>
      <c r="DZ83" s="34"/>
      <c r="EA83" s="34"/>
      <c r="EB83" s="61">
        <f>DY85+EB81</f>
        <v>246828.2799999999</v>
      </c>
      <c r="EC83" s="34"/>
      <c r="ED83" s="34"/>
      <c r="EE83" s="61">
        <f>EB83+EE81</f>
        <v>260732.7399999999</v>
      </c>
      <c r="EF83" s="34"/>
      <c r="EG83" s="34"/>
      <c r="EH83" s="61">
        <f>EE83+EH81</f>
        <v>271691.42999999993</v>
      </c>
      <c r="EI83" s="34"/>
      <c r="EJ83" s="34"/>
      <c r="EK83" s="61">
        <f>EH83+EK81</f>
        <v>300446.94999999995</v>
      </c>
      <c r="EL83" s="34"/>
      <c r="EM83" s="34"/>
      <c r="EN83" s="61">
        <f>EK83+EN81</f>
        <v>328933.68999999994</v>
      </c>
      <c r="EO83" s="61"/>
      <c r="EP83" s="61"/>
      <c r="EQ83" s="34"/>
      <c r="ER83" s="34"/>
      <c r="ES83" s="61">
        <f>EP87+ES81</f>
        <v>98981.02499999983</v>
      </c>
      <c r="ET83" s="34"/>
      <c r="EU83" s="34"/>
      <c r="EV83" s="61">
        <f>ES87+EV81</f>
        <v>134882.22999999984</v>
      </c>
      <c r="EW83" s="34"/>
      <c r="EX83" s="34"/>
      <c r="EY83" s="61">
        <f>EV87+EY81</f>
        <v>112913.44499999985</v>
      </c>
      <c r="EZ83" s="34"/>
      <c r="FA83" s="34"/>
      <c r="FB83" s="61">
        <f>EY87+FB81</f>
        <v>204581.96999999983</v>
      </c>
      <c r="FC83" s="34"/>
      <c r="FD83" s="34"/>
      <c r="FE83" s="61">
        <f>FB87+FE81</f>
        <v>-121781.1850000002</v>
      </c>
      <c r="FF83" s="34"/>
      <c r="FG83" s="34"/>
      <c r="FH83" s="61">
        <f>FE87+FH81</f>
        <v>-53429.970000000205</v>
      </c>
      <c r="FI83" s="34"/>
      <c r="FJ83" s="34"/>
      <c r="FK83" s="61">
        <f>FH87+FK81</f>
        <v>18150.37499999981</v>
      </c>
      <c r="FL83" s="34"/>
      <c r="FM83" s="34"/>
      <c r="FN83" s="61">
        <f>FK87+FN81</f>
        <v>78589.63999999982</v>
      </c>
      <c r="FO83" s="34"/>
      <c r="FP83" s="34"/>
      <c r="FQ83" s="61">
        <f>FN87+FQ81</f>
        <v>113661.29499999984</v>
      </c>
      <c r="FS83" s="34"/>
      <c r="FT83" s="61">
        <f>FQ87+FT81</f>
        <v>158641.97999999984</v>
      </c>
      <c r="FV83" s="34"/>
      <c r="FW83" s="61">
        <f>FT87+FW81</f>
        <v>136679.60499999984</v>
      </c>
      <c r="FY83" s="34"/>
      <c r="FZ83" s="61">
        <f>FW87+FZ81</f>
        <v>171989.96999999986</v>
      </c>
    </row>
    <row r="84" spans="1:182" ht="14.25">
      <c r="A84" s="63"/>
      <c r="B84" s="63"/>
      <c r="C84" s="63"/>
      <c r="D84" s="63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2"/>
      <c r="AI84" s="62"/>
      <c r="AJ84" s="62"/>
      <c r="AK84" s="62"/>
      <c r="AL84" s="62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 t="s">
        <v>284</v>
      </c>
      <c r="BP84" s="61">
        <v>138807.59</v>
      </c>
      <c r="BQ84" s="20"/>
      <c r="BR84" s="42"/>
      <c r="BS84" s="34"/>
      <c r="BT84" s="34"/>
      <c r="BU84" s="61"/>
      <c r="BV84" s="34"/>
      <c r="BW84" s="34"/>
      <c r="BX84" s="61"/>
      <c r="BY84" s="34"/>
      <c r="BZ84" s="34" t="s">
        <v>284</v>
      </c>
      <c r="CA84" s="61">
        <v>29454.6</v>
      </c>
      <c r="CB84" s="34"/>
      <c r="CC84" s="34"/>
      <c r="CD84" s="61"/>
      <c r="CE84" s="34"/>
      <c r="CF84" s="34"/>
      <c r="CG84" s="61"/>
      <c r="CH84" s="34"/>
      <c r="CI84" s="34"/>
      <c r="CJ84" s="61"/>
      <c r="CK84" s="34"/>
      <c r="CL84" s="34"/>
      <c r="CM84" s="61"/>
      <c r="CN84" s="34"/>
      <c r="CO84" s="34"/>
      <c r="CP84" s="61"/>
      <c r="CQ84" s="34"/>
      <c r="CR84" s="34"/>
      <c r="CS84" s="61"/>
      <c r="CT84" s="34"/>
      <c r="CU84" s="34"/>
      <c r="CV84" s="61"/>
      <c r="CW84" s="34"/>
      <c r="CX84" s="34"/>
      <c r="CY84" s="61"/>
      <c r="CZ84" s="34"/>
      <c r="DA84" s="34" t="s">
        <v>398</v>
      </c>
      <c r="DB84" s="61">
        <f>79336.08+16409.23</f>
        <v>95745.31</v>
      </c>
      <c r="DC84" s="20">
        <f>DB84+CY84+CV84+CS84+CP84+CM84+CJ84+CG84+CD84+CA84+BX84+BU84</f>
        <v>125199.91</v>
      </c>
      <c r="DD84" s="42">
        <f>DC84+BP84</f>
        <v>264007.5</v>
      </c>
      <c r="DE84" s="34"/>
      <c r="DF84" s="34" t="s">
        <v>398</v>
      </c>
      <c r="DG84" s="61"/>
      <c r="DH84" s="34"/>
      <c r="DI84" s="34" t="s">
        <v>398</v>
      </c>
      <c r="DJ84" s="61"/>
      <c r="DK84" s="34"/>
      <c r="DL84" s="34" t="s">
        <v>398</v>
      </c>
      <c r="DM84" s="61"/>
      <c r="DN84" s="34"/>
      <c r="DO84" s="34" t="s">
        <v>398</v>
      </c>
      <c r="DP84" s="61"/>
      <c r="DQ84" s="34"/>
      <c r="DR84" s="34" t="s">
        <v>398</v>
      </c>
      <c r="DS84" s="61"/>
      <c r="DT84" s="34"/>
      <c r="DU84" s="34" t="s">
        <v>398</v>
      </c>
      <c r="DV84" s="61"/>
      <c r="DW84" s="34"/>
      <c r="DX84" s="34" t="s">
        <v>398</v>
      </c>
      <c r="DY84" s="61"/>
      <c r="DZ84" s="34"/>
      <c r="EA84" s="34" t="s">
        <v>398</v>
      </c>
      <c r="EB84" s="61"/>
      <c r="EC84" s="34"/>
      <c r="ED84" s="34" t="s">
        <v>398</v>
      </c>
      <c r="EE84" s="61"/>
      <c r="EF84" s="34"/>
      <c r="EG84" s="34" t="s">
        <v>398</v>
      </c>
      <c r="EH84" s="61"/>
      <c r="EI84" s="34"/>
      <c r="EJ84" s="34" t="s">
        <v>398</v>
      </c>
      <c r="EK84" s="61"/>
      <c r="EL84" s="34"/>
      <c r="EM84" s="34" t="s">
        <v>398</v>
      </c>
      <c r="EN84" s="61">
        <v>112422.37</v>
      </c>
      <c r="EO84" s="61"/>
      <c r="EP84" s="61"/>
      <c r="EQ84" s="34"/>
      <c r="ER84" s="34"/>
      <c r="ES84" s="61"/>
      <c r="ET84" s="34"/>
      <c r="EU84" s="34"/>
      <c r="EV84" s="61"/>
      <c r="EW84" s="34"/>
      <c r="EX84" s="34"/>
      <c r="EY84" s="61"/>
      <c r="EZ84" s="34"/>
      <c r="FA84" s="34"/>
      <c r="FB84" s="61"/>
      <c r="FC84" s="34"/>
      <c r="FD84" s="34"/>
      <c r="FE84" s="61"/>
      <c r="FF84" s="34"/>
      <c r="FG84" s="34"/>
      <c r="FH84" s="61"/>
      <c r="FI84" s="34"/>
      <c r="FJ84" s="34"/>
      <c r="FK84" s="61"/>
      <c r="FL84" s="34"/>
      <c r="FM84" s="34"/>
      <c r="FN84" s="61"/>
      <c r="FO84" s="34"/>
      <c r="FP84" s="34"/>
      <c r="FQ84" s="61"/>
      <c r="FS84" s="34"/>
      <c r="FT84" s="61"/>
      <c r="FV84" s="34"/>
      <c r="FW84" s="61"/>
      <c r="FY84" s="34"/>
      <c r="FZ84" s="61"/>
    </row>
    <row r="85" spans="1:183" ht="14.25">
      <c r="A85" s="168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62"/>
      <c r="AI85" s="62"/>
      <c r="AJ85" s="62"/>
      <c r="AK85" s="62"/>
      <c r="AL85" s="62"/>
      <c r="AM85" s="34"/>
      <c r="AN85" s="34"/>
      <c r="AO85" s="34"/>
      <c r="AP85" s="34"/>
      <c r="AQ85" s="34"/>
      <c r="AR85" s="34"/>
      <c r="AS85" s="34"/>
      <c r="AT85" s="34"/>
      <c r="AU85" s="61"/>
      <c r="AV85" s="34"/>
      <c r="AW85" s="34"/>
      <c r="AX85" s="61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61">
        <f>BP83+BP84</f>
        <v>113732.42999999995</v>
      </c>
      <c r="BQ85" s="42"/>
      <c r="BR85" s="42"/>
      <c r="BS85" s="34"/>
      <c r="BT85" s="34"/>
      <c r="BU85" s="42"/>
      <c r="BV85" s="34"/>
      <c r="BW85" s="34"/>
      <c r="BX85" s="42"/>
      <c r="BY85" s="34"/>
      <c r="BZ85" s="34"/>
      <c r="CA85" s="61">
        <f>CA83+CA84</f>
        <v>64652.25999999993</v>
      </c>
      <c r="CB85" s="34"/>
      <c r="CC85" s="34"/>
      <c r="CD85" s="42"/>
      <c r="CE85" s="34"/>
      <c r="CF85" s="34"/>
      <c r="CG85" s="42"/>
      <c r="CH85" s="34"/>
      <c r="CI85" s="34"/>
      <c r="CJ85" s="42"/>
      <c r="CK85" s="34"/>
      <c r="CL85" s="34"/>
      <c r="CM85" s="42"/>
      <c r="CN85" s="34"/>
      <c r="CO85" s="34"/>
      <c r="CP85" s="61"/>
      <c r="CQ85" s="34"/>
      <c r="CR85" s="34"/>
      <c r="CS85" s="61"/>
      <c r="CT85" s="34"/>
      <c r="CU85" s="34"/>
      <c r="CV85" s="61"/>
      <c r="CW85" s="34"/>
      <c r="CX85" s="34"/>
      <c r="CY85" s="61"/>
      <c r="CZ85" s="34"/>
      <c r="DA85" s="34"/>
      <c r="DB85" s="61">
        <f>DB83+DB84</f>
        <v>269761.9699999999</v>
      </c>
      <c r="DC85" s="20"/>
      <c r="DD85" s="42">
        <f>DD81+DD84</f>
        <v>269761.9699999999</v>
      </c>
      <c r="DE85" s="34"/>
      <c r="DF85" s="34"/>
      <c r="DG85" s="61">
        <f>DG83+DG84</f>
        <v>286786.4099999999</v>
      </c>
      <c r="DH85" s="34"/>
      <c r="DI85" s="34"/>
      <c r="DJ85" s="61">
        <f>DJ83+DJ84</f>
        <v>255011.19999999992</v>
      </c>
      <c r="DK85" s="34"/>
      <c r="DL85" s="34"/>
      <c r="DM85" s="61">
        <f>DM83+DM84</f>
        <v>258374.45999999993</v>
      </c>
      <c r="DN85" s="34"/>
      <c r="DO85" s="34"/>
      <c r="DP85" s="61">
        <f>DP83+DP84</f>
        <v>281281.55999999994</v>
      </c>
      <c r="DQ85" s="34"/>
      <c r="DR85" s="34"/>
      <c r="DS85" s="61">
        <f>DS83+DS84</f>
        <v>308175.9099999999</v>
      </c>
      <c r="DT85" s="34"/>
      <c r="DU85" s="34"/>
      <c r="DV85" s="61">
        <f>DV83+DV84</f>
        <v>334753.6599999999</v>
      </c>
      <c r="DW85" s="34"/>
      <c r="DX85" s="34"/>
      <c r="DY85" s="61">
        <f>DY83+DY84</f>
        <v>219203.3999999999</v>
      </c>
      <c r="DZ85" s="34"/>
      <c r="EA85" s="34"/>
      <c r="EB85" s="61">
        <f>EB83+EB84</f>
        <v>246828.2799999999</v>
      </c>
      <c r="EC85" s="34"/>
      <c r="ED85" s="34"/>
      <c r="EE85" s="61">
        <f>EE83+EE84</f>
        <v>260732.7399999999</v>
      </c>
      <c r="EF85" s="34"/>
      <c r="EG85" s="34"/>
      <c r="EH85" s="61">
        <f>EH83+EH84</f>
        <v>271691.42999999993</v>
      </c>
      <c r="EI85" s="34"/>
      <c r="EJ85" s="34"/>
      <c r="EK85" s="61">
        <f>EK83+EK84</f>
        <v>300446.94999999995</v>
      </c>
      <c r="EL85" s="34"/>
      <c r="EM85" s="34" t="s">
        <v>540</v>
      </c>
      <c r="EN85" s="61">
        <v>3048</v>
      </c>
      <c r="EO85" s="61"/>
      <c r="EP85" s="61"/>
      <c r="EQ85" s="34"/>
      <c r="ER85" s="34" t="s">
        <v>540</v>
      </c>
      <c r="ES85" s="61">
        <v>246</v>
      </c>
      <c r="ET85" s="34"/>
      <c r="EU85" s="34" t="s">
        <v>540</v>
      </c>
      <c r="EV85" s="61">
        <v>246</v>
      </c>
      <c r="EW85" s="34"/>
      <c r="EX85" s="34" t="s">
        <v>540</v>
      </c>
      <c r="EY85" s="61">
        <v>246</v>
      </c>
      <c r="EZ85" s="34"/>
      <c r="FA85" s="34" t="s">
        <v>540</v>
      </c>
      <c r="FB85" s="61">
        <v>246</v>
      </c>
      <c r="FC85" s="34"/>
      <c r="FD85" s="34" t="s">
        <v>540</v>
      </c>
      <c r="FE85" s="61">
        <v>246</v>
      </c>
      <c r="FF85" s="34"/>
      <c r="FG85" s="34" t="s">
        <v>540</v>
      </c>
      <c r="FH85" s="61">
        <v>246</v>
      </c>
      <c r="FI85" s="34"/>
      <c r="FJ85" s="34" t="s">
        <v>540</v>
      </c>
      <c r="FK85" s="61">
        <v>246</v>
      </c>
      <c r="FL85" s="34"/>
      <c r="FM85" s="34" t="s">
        <v>540</v>
      </c>
      <c r="FN85" s="61">
        <v>246</v>
      </c>
      <c r="FO85" s="34"/>
      <c r="FP85" s="34" t="s">
        <v>540</v>
      </c>
      <c r="FQ85" s="61">
        <v>246</v>
      </c>
      <c r="FS85" s="34" t="s">
        <v>540</v>
      </c>
      <c r="FT85" s="61">
        <v>246</v>
      </c>
      <c r="FV85" s="34" t="s">
        <v>540</v>
      </c>
      <c r="FW85" s="61">
        <v>246</v>
      </c>
      <c r="FY85" s="34" t="s">
        <v>540</v>
      </c>
      <c r="FZ85" s="61">
        <v>246</v>
      </c>
      <c r="GA85" s="31">
        <f>SUM(ES85:FZ85)</f>
        <v>2952</v>
      </c>
    </row>
    <row r="86" spans="1:183" ht="14.25">
      <c r="A86" s="129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62"/>
      <c r="AI86" s="62"/>
      <c r="AJ86" s="62"/>
      <c r="AK86" s="62"/>
      <c r="AL86" s="62"/>
      <c r="AM86" s="34"/>
      <c r="AN86" s="34"/>
      <c r="AO86" s="34"/>
      <c r="AP86" s="34"/>
      <c r="AQ86" s="34"/>
      <c r="AR86" s="34"/>
      <c r="AS86" s="34"/>
      <c r="AT86" s="34"/>
      <c r="AU86" s="61"/>
      <c r="AV86" s="34"/>
      <c r="AW86" s="34"/>
      <c r="AX86" s="61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61"/>
      <c r="BQ86" s="42"/>
      <c r="BR86" s="42"/>
      <c r="BS86" s="34"/>
      <c r="BT86" s="34"/>
      <c r="BU86" s="42"/>
      <c r="BV86" s="34"/>
      <c r="BW86" s="34"/>
      <c r="BX86" s="42"/>
      <c r="BY86" s="34"/>
      <c r="BZ86" s="34"/>
      <c r="CA86" s="61"/>
      <c r="CB86" s="34"/>
      <c r="CC86" s="34"/>
      <c r="CD86" s="42"/>
      <c r="CE86" s="34"/>
      <c r="CF86" s="34"/>
      <c r="CG86" s="42"/>
      <c r="CH86" s="34"/>
      <c r="CI86" s="34"/>
      <c r="CJ86" s="42"/>
      <c r="CK86" s="34"/>
      <c r="CL86" s="34"/>
      <c r="CM86" s="42"/>
      <c r="CN86" s="34"/>
      <c r="CO86" s="34"/>
      <c r="CP86" s="61"/>
      <c r="CQ86" s="34"/>
      <c r="CR86" s="34"/>
      <c r="CS86" s="61"/>
      <c r="CT86" s="34"/>
      <c r="CU86" s="34"/>
      <c r="CV86" s="61"/>
      <c r="CW86" s="34"/>
      <c r="CX86" s="34"/>
      <c r="CY86" s="61"/>
      <c r="CZ86" s="34"/>
      <c r="DA86" s="34"/>
      <c r="DB86" s="61"/>
      <c r="DC86" s="20"/>
      <c r="DD86" s="42"/>
      <c r="DE86" s="34"/>
      <c r="DF86" s="34"/>
      <c r="DG86" s="61"/>
      <c r="DH86" s="34"/>
      <c r="DI86" s="34"/>
      <c r="DJ86" s="61"/>
      <c r="DK86" s="34"/>
      <c r="DL86" s="34"/>
      <c r="DM86" s="61"/>
      <c r="DN86" s="34"/>
      <c r="DO86" s="34"/>
      <c r="DP86" s="61"/>
      <c r="DQ86" s="34"/>
      <c r="DR86" s="34"/>
      <c r="DS86" s="61"/>
      <c r="DT86" s="34"/>
      <c r="DU86" s="34"/>
      <c r="DV86" s="61"/>
      <c r="DW86" s="34"/>
      <c r="DX86" s="34"/>
      <c r="DY86" s="61"/>
      <c r="DZ86" s="34"/>
      <c r="EA86" s="34"/>
      <c r="EB86" s="61"/>
      <c r="EC86" s="34"/>
      <c r="ED86" s="34"/>
      <c r="EE86" s="61"/>
      <c r="EF86" s="34"/>
      <c r="EG86" s="34"/>
      <c r="EH86" s="61"/>
      <c r="EI86" s="34"/>
      <c r="EJ86" s="34"/>
      <c r="EK86" s="61"/>
      <c r="EL86" s="34"/>
      <c r="EM86" s="34"/>
      <c r="EN86" s="61"/>
      <c r="EO86" s="61"/>
      <c r="EP86" s="61"/>
      <c r="EQ86" s="34"/>
      <c r="ER86" s="34" t="s">
        <v>665</v>
      </c>
      <c r="ES86" s="61">
        <v>246</v>
      </c>
      <c r="ET86" s="34"/>
      <c r="EU86" s="34" t="s">
        <v>665</v>
      </c>
      <c r="EV86" s="61">
        <v>246</v>
      </c>
      <c r="EW86" s="34"/>
      <c r="EX86" s="34" t="s">
        <v>665</v>
      </c>
      <c r="EY86" s="61">
        <v>246</v>
      </c>
      <c r="EZ86" s="34"/>
      <c r="FA86" s="34" t="s">
        <v>665</v>
      </c>
      <c r="FB86" s="61">
        <v>246</v>
      </c>
      <c r="FC86" s="34"/>
      <c r="FD86" s="34" t="s">
        <v>665</v>
      </c>
      <c r="FE86" s="61">
        <v>246</v>
      </c>
      <c r="FF86" s="34"/>
      <c r="FG86" s="34" t="s">
        <v>665</v>
      </c>
      <c r="FH86" s="61">
        <v>246</v>
      </c>
      <c r="FI86" s="34"/>
      <c r="FJ86" s="34" t="s">
        <v>665</v>
      </c>
      <c r="FK86" s="61">
        <v>246</v>
      </c>
      <c r="FL86" s="34"/>
      <c r="FM86" s="34" t="s">
        <v>665</v>
      </c>
      <c r="FN86" s="61">
        <v>246</v>
      </c>
      <c r="FO86" s="34"/>
      <c r="FP86" s="34" t="s">
        <v>665</v>
      </c>
      <c r="FQ86" s="61">
        <v>246</v>
      </c>
      <c r="FS86" s="34" t="s">
        <v>665</v>
      </c>
      <c r="FT86" s="61">
        <v>246</v>
      </c>
      <c r="FV86" s="34" t="s">
        <v>665</v>
      </c>
      <c r="FW86" s="61">
        <v>246</v>
      </c>
      <c r="FY86" s="34" t="s">
        <v>665</v>
      </c>
      <c r="FZ86" s="61">
        <v>246</v>
      </c>
      <c r="GA86" s="31">
        <f>SUM(ES86:FZ86)</f>
        <v>2952</v>
      </c>
    </row>
    <row r="87" spans="1:182" ht="15">
      <c r="A87" s="60"/>
      <c r="B87" s="60"/>
      <c r="C87" s="60"/>
      <c r="D87" s="60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34"/>
      <c r="AN87" s="34"/>
      <c r="AO87" s="34"/>
      <c r="AP87" s="34"/>
      <c r="AQ87" s="34"/>
      <c r="AR87" s="34"/>
      <c r="AS87" s="34"/>
      <c r="AT87" s="34"/>
      <c r="AU87" s="61"/>
      <c r="AV87" s="34"/>
      <c r="AW87" s="34"/>
      <c r="AX87" s="61"/>
      <c r="AY87" s="34"/>
      <c r="AZ87" s="34"/>
      <c r="BA87" s="34"/>
      <c r="BB87" s="34"/>
      <c r="BC87" s="34"/>
      <c r="BD87" s="61"/>
      <c r="BE87" s="34"/>
      <c r="BF87" s="34"/>
      <c r="BG87" s="61"/>
      <c r="BH87" s="34"/>
      <c r="BI87" s="34"/>
      <c r="BJ87" s="61"/>
      <c r="BK87" s="34"/>
      <c r="BL87" s="34"/>
      <c r="BM87" s="61"/>
      <c r="BN87" s="34"/>
      <c r="BO87" s="34"/>
      <c r="BP87" s="61"/>
      <c r="BQ87" s="42"/>
      <c r="BR87" s="42"/>
      <c r="BS87" s="34"/>
      <c r="BT87" s="34"/>
      <c r="BU87" s="42"/>
      <c r="BV87" s="34"/>
      <c r="BW87" s="34"/>
      <c r="BX87" s="42"/>
      <c r="BY87" s="34"/>
      <c r="BZ87" s="34"/>
      <c r="CA87" s="42"/>
      <c r="CB87" s="34"/>
      <c r="CC87" s="34"/>
      <c r="CD87" s="42"/>
      <c r="CE87" s="34"/>
      <c r="CF87" s="34"/>
      <c r="CG87" s="42"/>
      <c r="CH87" s="34"/>
      <c r="CI87" s="34"/>
      <c r="CJ87" s="42"/>
      <c r="CK87" s="34"/>
      <c r="CL87" s="34"/>
      <c r="CM87" s="42"/>
      <c r="CN87" s="34"/>
      <c r="CO87" s="34"/>
      <c r="CP87" s="42"/>
      <c r="CQ87" s="34"/>
      <c r="CR87" s="34"/>
      <c r="CS87" s="42"/>
      <c r="CT87" s="34"/>
      <c r="CU87" s="34"/>
      <c r="CV87" s="42"/>
      <c r="CW87" s="34"/>
      <c r="CX87" s="34"/>
      <c r="CY87" s="42"/>
      <c r="CZ87" s="34"/>
      <c r="DA87" s="34"/>
      <c r="DB87" s="42"/>
      <c r="DC87" s="20"/>
      <c r="DD87" s="20"/>
      <c r="DE87" s="34"/>
      <c r="DF87" s="34"/>
      <c r="DG87" s="42"/>
      <c r="DH87" s="34"/>
      <c r="DI87" s="34"/>
      <c r="DJ87" s="42"/>
      <c r="DK87" s="34"/>
      <c r="DL87" s="34"/>
      <c r="DM87" s="42"/>
      <c r="DN87" s="34"/>
      <c r="DO87" s="34"/>
      <c r="DP87" s="42"/>
      <c r="DQ87" s="34"/>
      <c r="DR87" s="34"/>
      <c r="DS87" s="42"/>
      <c r="DT87" s="34"/>
      <c r="DU87" s="34"/>
      <c r="DV87" s="42"/>
      <c r="DW87" s="34"/>
      <c r="DX87" s="34"/>
      <c r="DY87" s="42"/>
      <c r="DZ87" s="34"/>
      <c r="EA87" s="34"/>
      <c r="EB87" s="42"/>
      <c r="EC87" s="34"/>
      <c r="ED87" s="34"/>
      <c r="EE87" s="42"/>
      <c r="EF87" s="34"/>
      <c r="EG87" s="34"/>
      <c r="EH87" s="42"/>
      <c r="EI87" s="34"/>
      <c r="EJ87" s="34"/>
      <c r="EK87" s="42"/>
      <c r="EL87" s="34"/>
      <c r="EM87" s="34"/>
      <c r="EN87" s="42">
        <f>EN83+EN84+EN85</f>
        <v>444404.05999999994</v>
      </c>
      <c r="EO87" s="42"/>
      <c r="EP87" s="113">
        <f>'[1]Лист1'!$EN$83</f>
        <v>66791.74999999983</v>
      </c>
      <c r="EQ87" s="34"/>
      <c r="ER87" s="34"/>
      <c r="ES87" s="42">
        <f>ES83+ES84+ES85+ES86</f>
        <v>99473.02499999983</v>
      </c>
      <c r="ET87" s="34"/>
      <c r="EU87" s="34"/>
      <c r="EV87" s="42">
        <f>EV83+EV84+EV85+EV86</f>
        <v>135374.22999999984</v>
      </c>
      <c r="EW87" s="34"/>
      <c r="EX87" s="34"/>
      <c r="EY87" s="42">
        <f>EY83+EY84+EY85+EY86</f>
        <v>113405.44499999985</v>
      </c>
      <c r="EZ87" s="34"/>
      <c r="FA87" s="34"/>
      <c r="FB87" s="42">
        <f>FB83+FB84+FB85+FB86</f>
        <v>205073.96999999983</v>
      </c>
      <c r="FC87" s="34"/>
      <c r="FD87" s="34"/>
      <c r="FE87" s="42">
        <f>FE83+FE84+FE85+FE86</f>
        <v>-121289.1850000002</v>
      </c>
      <c r="FF87" s="34"/>
      <c r="FG87" s="34"/>
      <c r="FH87" s="42">
        <f>FH83+FH84+FH85+FH86</f>
        <v>-52937.970000000205</v>
      </c>
      <c r="FI87" s="34"/>
      <c r="FJ87" s="34"/>
      <c r="FK87" s="42">
        <f>FK83+FK84+FK85+FK86</f>
        <v>18642.37499999981</v>
      </c>
      <c r="FL87" s="34"/>
      <c r="FM87" s="34"/>
      <c r="FN87" s="42">
        <f>FN83+FN84+FN85+FN86</f>
        <v>79081.63999999982</v>
      </c>
      <c r="FO87" s="34"/>
      <c r="FP87" s="34"/>
      <c r="FQ87" s="42">
        <f>FQ83+FQ84+FQ85+FQ86</f>
        <v>114153.29499999984</v>
      </c>
      <c r="FS87" s="34"/>
      <c r="FT87" s="42">
        <f>FT83+FT84+FT85+FT86</f>
        <v>159133.97999999984</v>
      </c>
      <c r="FV87" s="34"/>
      <c r="FW87" s="42">
        <f>FW83+FW84+FW85+FW86</f>
        <v>137171.60499999984</v>
      </c>
      <c r="FY87" s="34"/>
      <c r="FZ87" s="133">
        <f>FZ83+FZ84+FZ85+FZ86</f>
        <v>172481.96999999986</v>
      </c>
    </row>
    <row r="88" spans="1:173" ht="15.75" customHeight="1">
      <c r="A88" s="60"/>
      <c r="B88" s="60"/>
      <c r="C88" s="60"/>
      <c r="D88" s="60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20"/>
      <c r="BR88" s="42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20"/>
      <c r="DD88" s="20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Q88" s="34"/>
      <c r="ER88" s="34"/>
      <c r="ES88" s="61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</row>
    <row r="89" spans="1:183" ht="14.25">
      <c r="A89" s="60"/>
      <c r="B89" s="60"/>
      <c r="C89" s="60"/>
      <c r="D89" s="60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20"/>
      <c r="BR89" s="42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20"/>
      <c r="DD89" s="20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Q89" s="34"/>
      <c r="ER89" s="34"/>
      <c r="ES89" s="61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X89" s="150" t="s">
        <v>544</v>
      </c>
      <c r="FY89" s="150"/>
      <c r="FZ89" s="150"/>
      <c r="GA89" s="150" t="s">
        <v>705</v>
      </c>
    </row>
    <row r="90" spans="1:183" ht="14.25">
      <c r="A90" s="60"/>
      <c r="B90" s="60"/>
      <c r="C90" s="60"/>
      <c r="D90" s="60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20"/>
      <c r="BR90" s="42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20"/>
      <c r="DD90" s="20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Q90" s="34"/>
      <c r="ER90" s="34"/>
      <c r="ES90" s="61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X90" s="150"/>
      <c r="FY90" s="150"/>
      <c r="FZ90" s="150"/>
      <c r="GA90" s="150"/>
    </row>
    <row r="91" spans="1:183" ht="14.25">
      <c r="A91" s="60"/>
      <c r="B91" s="60"/>
      <c r="C91" s="60"/>
      <c r="D91" s="60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20"/>
      <c r="BR91" s="42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20"/>
      <c r="DD91" s="20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Q91" s="34"/>
      <c r="ER91" s="34"/>
      <c r="ES91" s="61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X91" s="150"/>
      <c r="FY91" s="150"/>
      <c r="FZ91" s="150"/>
      <c r="GA91" s="150"/>
    </row>
    <row r="92" spans="1:183" ht="28.5">
      <c r="A92" s="60"/>
      <c r="B92" s="60"/>
      <c r="C92" s="60"/>
      <c r="D92" s="60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20"/>
      <c r="BR92" s="42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20"/>
      <c r="DD92" s="20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Q92" s="34"/>
      <c r="ER92" s="34"/>
      <c r="ES92" s="61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X92" s="151" t="s">
        <v>706</v>
      </c>
      <c r="FY92" s="150"/>
      <c r="FZ92" s="150"/>
      <c r="GA92" s="150" t="s">
        <v>707</v>
      </c>
    </row>
    <row r="93" spans="1:173" ht="12.75">
      <c r="A93" s="3"/>
      <c r="B93" s="3"/>
      <c r="C93" s="3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17" t="s">
        <v>401</v>
      </c>
      <c r="DA93" s="17"/>
      <c r="DB93" s="2"/>
      <c r="DE93" s="17"/>
      <c r="DF93" s="17"/>
      <c r="DG93" s="2"/>
      <c r="DH93" s="17"/>
      <c r="DI93" s="17"/>
      <c r="DJ93" s="2"/>
      <c r="DK93" s="17"/>
      <c r="DL93" s="17"/>
      <c r="DM93" s="2"/>
      <c r="DN93" s="17"/>
      <c r="DO93" s="17"/>
      <c r="DP93" s="2"/>
      <c r="DQ93" s="17"/>
      <c r="DR93" s="17"/>
      <c r="DS93" s="2"/>
      <c r="DT93" s="17"/>
      <c r="DU93" s="17"/>
      <c r="DV93" s="2"/>
      <c r="DW93" s="17"/>
      <c r="DX93" s="17"/>
      <c r="DY93" s="2"/>
      <c r="DZ93" s="17"/>
      <c r="EA93" s="17"/>
      <c r="EB93" s="2"/>
      <c r="EC93" s="17"/>
      <c r="ED93" s="17"/>
      <c r="EE93" s="2"/>
      <c r="EF93" s="17"/>
      <c r="EG93" s="17"/>
      <c r="EH93" s="2"/>
      <c r="EI93" s="17"/>
      <c r="EJ93" s="17"/>
      <c r="EK93" s="2"/>
      <c r="EL93" s="17"/>
      <c r="EM93" s="17"/>
      <c r="EN93" s="2"/>
      <c r="EO93" s="2"/>
      <c r="EP93" s="2"/>
      <c r="EQ93" s="17"/>
      <c r="ER93" s="17"/>
      <c r="ES93" s="105"/>
      <c r="ET93" s="17"/>
      <c r="EU93" s="17"/>
      <c r="EV93" s="2"/>
      <c r="EW93" s="17"/>
      <c r="EX93" s="17"/>
      <c r="EY93" s="2"/>
      <c r="EZ93" s="17"/>
      <c r="FA93" s="17"/>
      <c r="FB93" s="2"/>
      <c r="FC93" s="17"/>
      <c r="FD93" s="17"/>
      <c r="FE93" s="2"/>
      <c r="FF93" s="17"/>
      <c r="FG93" s="17"/>
      <c r="FH93" s="2"/>
      <c r="FI93" s="17"/>
      <c r="FJ93" s="17"/>
      <c r="FK93" s="2"/>
      <c r="FL93" s="17"/>
      <c r="FM93" s="17"/>
      <c r="FN93" s="2"/>
      <c r="FO93" s="17"/>
      <c r="FP93" s="17"/>
      <c r="FQ93" s="2"/>
    </row>
    <row r="94" spans="1:181" ht="12.75">
      <c r="A94" s="3"/>
      <c r="B94" s="3"/>
      <c r="C94" s="3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17"/>
      <c r="DA94" s="17"/>
      <c r="DB94" s="2"/>
      <c r="DE94" s="17"/>
      <c r="DF94" s="17"/>
      <c r="DG94" s="2"/>
      <c r="DH94" s="17"/>
      <c r="DI94" s="17"/>
      <c r="DJ94" s="2"/>
      <c r="DK94" s="17"/>
      <c r="DL94" s="17"/>
      <c r="DM94" s="2"/>
      <c r="DN94" s="17"/>
      <c r="DO94" s="17"/>
      <c r="DP94" s="2"/>
      <c r="DQ94" s="17"/>
      <c r="DR94" s="17"/>
      <c r="DS94" s="2"/>
      <c r="DT94" s="17"/>
      <c r="DU94" s="17"/>
      <c r="DV94" s="2"/>
      <c r="DW94" s="17"/>
      <c r="DX94" s="17"/>
      <c r="DY94" s="2"/>
      <c r="DZ94" s="17"/>
      <c r="EA94" s="17"/>
      <c r="EB94" s="2"/>
      <c r="EC94" s="17"/>
      <c r="ED94" s="17"/>
      <c r="EE94" s="2"/>
      <c r="EF94" s="17"/>
      <c r="EG94" s="17"/>
      <c r="EH94" s="2"/>
      <c r="EI94" s="17"/>
      <c r="EJ94" s="17"/>
      <c r="EK94" s="2"/>
      <c r="EL94" s="66" t="s">
        <v>544</v>
      </c>
      <c r="EM94" s="17"/>
      <c r="EN94" s="2"/>
      <c r="EO94" s="66"/>
      <c r="EP94" s="2"/>
      <c r="EQ94" s="66"/>
      <c r="ER94" s="17"/>
      <c r="ES94" s="105"/>
      <c r="ET94" s="66"/>
      <c r="EU94" s="17"/>
      <c r="EV94" s="2"/>
      <c r="EW94" s="66"/>
      <c r="EX94" s="17"/>
      <c r="EY94" s="2"/>
      <c r="EZ94" s="66"/>
      <c r="FA94" s="17"/>
      <c r="FB94" s="2"/>
      <c r="FC94" s="66"/>
      <c r="FD94" s="17"/>
      <c r="FE94" s="2"/>
      <c r="FF94" s="66"/>
      <c r="FG94" s="17"/>
      <c r="FH94" s="2"/>
      <c r="FI94" s="66"/>
      <c r="FJ94" s="17"/>
      <c r="FK94" s="2"/>
      <c r="FL94" s="66"/>
      <c r="FM94" s="17"/>
      <c r="FN94" s="2"/>
      <c r="FO94" s="66"/>
      <c r="FP94" s="17"/>
      <c r="FQ94" s="2"/>
      <c r="FV94" s="174" t="s">
        <v>650</v>
      </c>
      <c r="FW94" s="174"/>
      <c r="FX94" s="174"/>
      <c r="FY94" s="121">
        <f>GA37+GA60+GA67+GA74</f>
        <v>1494021.2300000002</v>
      </c>
    </row>
    <row r="95" spans="1:181" ht="12.75">
      <c r="A95" s="3"/>
      <c r="B95" s="3"/>
      <c r="C95" s="3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17" t="s">
        <v>402</v>
      </c>
      <c r="DA95" s="17"/>
      <c r="DB95" s="2"/>
      <c r="DE95" s="17"/>
      <c r="DF95" s="17"/>
      <c r="DG95" s="2"/>
      <c r="DH95" s="17"/>
      <c r="DI95" s="17"/>
      <c r="DJ95" s="2"/>
      <c r="DK95" s="17"/>
      <c r="DL95" s="17"/>
      <c r="DM95" s="2"/>
      <c r="DN95" s="17"/>
      <c r="DO95" s="17"/>
      <c r="DP95" s="2"/>
      <c r="DQ95" s="17"/>
      <c r="DR95" s="17"/>
      <c r="DS95" s="2"/>
      <c r="DT95" s="17"/>
      <c r="DU95" s="17"/>
      <c r="DV95" s="2"/>
      <c r="DW95" s="17"/>
      <c r="DX95" s="17"/>
      <c r="DY95" s="2"/>
      <c r="DZ95" s="17"/>
      <c r="EA95" s="17"/>
      <c r="EB95" s="2"/>
      <c r="EC95" s="17"/>
      <c r="ED95" s="17"/>
      <c r="EE95" s="2"/>
      <c r="EF95" s="17"/>
      <c r="EG95" s="17"/>
      <c r="EH95" s="2"/>
      <c r="EI95" s="17"/>
      <c r="EJ95" s="17"/>
      <c r="EK95" s="2"/>
      <c r="EL95" s="17"/>
      <c r="EM95" s="17"/>
      <c r="EN95" s="2"/>
      <c r="EO95" s="2"/>
      <c r="EP95" s="2"/>
      <c r="EQ95" s="17"/>
      <c r="ER95" s="17"/>
      <c r="ES95" s="105"/>
      <c r="ET95" s="17"/>
      <c r="EU95" s="17"/>
      <c r="EV95" s="2"/>
      <c r="EW95" s="17"/>
      <c r="EX95" s="17"/>
      <c r="EY95" s="2"/>
      <c r="EZ95" s="17"/>
      <c r="FA95" s="17"/>
      <c r="FB95" s="2"/>
      <c r="FC95" s="17"/>
      <c r="FD95" s="17"/>
      <c r="FE95" s="2"/>
      <c r="FF95" s="17"/>
      <c r="FG95" s="17"/>
      <c r="FH95" s="2"/>
      <c r="FI95" s="17"/>
      <c r="FJ95" s="17"/>
      <c r="FK95" s="2"/>
      <c r="FL95" s="17"/>
      <c r="FM95" s="17"/>
      <c r="FN95" s="2"/>
      <c r="FO95" s="17"/>
      <c r="FP95" s="17"/>
      <c r="FQ95" s="2"/>
      <c r="FV95" s="174" t="s">
        <v>651</v>
      </c>
      <c r="FW95" s="174"/>
      <c r="FX95" s="174"/>
      <c r="FY95" s="121">
        <f>GA38+GA61+GA68+GA75</f>
        <v>1647079.94</v>
      </c>
    </row>
    <row r="96" spans="1:181" ht="12.75">
      <c r="A96" s="3"/>
      <c r="B96" s="3"/>
      <c r="C96" s="3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66" t="s">
        <v>545</v>
      </c>
      <c r="EM96" s="2"/>
      <c r="EN96" s="2"/>
      <c r="EO96" s="2"/>
      <c r="EP96" s="2"/>
      <c r="EQ96" s="66"/>
      <c r="ER96" s="2"/>
      <c r="ES96" s="105"/>
      <c r="ET96" s="66"/>
      <c r="EU96" s="2"/>
      <c r="EV96" s="2"/>
      <c r="EW96" s="66"/>
      <c r="EX96" s="2"/>
      <c r="EY96" s="2"/>
      <c r="EZ96" s="66"/>
      <c r="FA96" s="2"/>
      <c r="FB96" s="2"/>
      <c r="FC96" s="66"/>
      <c r="FD96" s="2"/>
      <c r="FE96" s="2"/>
      <c r="FF96" s="66"/>
      <c r="FG96" s="2"/>
      <c r="FH96" s="2"/>
      <c r="FI96" s="66"/>
      <c r="FJ96" s="2"/>
      <c r="FK96" s="2"/>
      <c r="FL96" s="66"/>
      <c r="FM96" s="2"/>
      <c r="FN96" s="2"/>
      <c r="FO96" s="66"/>
      <c r="FP96" s="2"/>
      <c r="FQ96" s="2"/>
      <c r="FV96" s="174" t="s">
        <v>652</v>
      </c>
      <c r="FW96" s="174"/>
      <c r="FX96" s="174"/>
      <c r="FY96" s="121">
        <f>GA47+GA62+GA69+GA76</f>
        <v>1593807.4500000002</v>
      </c>
    </row>
    <row r="97" spans="1:181" ht="12.75">
      <c r="A97" s="3"/>
      <c r="B97" s="3"/>
      <c r="C97" s="3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66" t="s">
        <v>546</v>
      </c>
      <c r="EM97" s="2"/>
      <c r="EN97" s="2"/>
      <c r="EO97" s="66"/>
      <c r="EP97" s="2"/>
      <c r="EQ97" s="66"/>
      <c r="ER97" s="2"/>
      <c r="ES97" s="105"/>
      <c r="ET97" s="66"/>
      <c r="EU97" s="2"/>
      <c r="EV97" s="2"/>
      <c r="EW97" s="66"/>
      <c r="EX97" s="2"/>
      <c r="EY97" s="2"/>
      <c r="EZ97" s="66"/>
      <c r="FA97" s="2"/>
      <c r="FB97" s="2"/>
      <c r="FC97" s="66"/>
      <c r="FD97" s="2"/>
      <c r="FE97" s="2"/>
      <c r="FF97" s="66"/>
      <c r="FG97" s="2"/>
      <c r="FH97" s="2"/>
      <c r="FI97" s="66"/>
      <c r="FJ97" s="2"/>
      <c r="FK97" s="2"/>
      <c r="FL97" s="66"/>
      <c r="FM97" s="2"/>
      <c r="FN97" s="2"/>
      <c r="FO97" s="66"/>
      <c r="FP97" s="2"/>
      <c r="FQ97" s="2"/>
      <c r="FV97" s="174" t="s">
        <v>653</v>
      </c>
      <c r="FW97" s="174"/>
      <c r="FX97" s="174"/>
      <c r="FY97" s="121">
        <f>FY96-FY95</f>
        <v>-53272.48999999976</v>
      </c>
    </row>
    <row r="98" spans="1:181" ht="12.75" customHeight="1">
      <c r="A98" s="3"/>
      <c r="B98" s="3"/>
      <c r="C98" s="3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105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V98" s="175" t="s">
        <v>654</v>
      </c>
      <c r="FW98" s="175"/>
      <c r="FX98" s="175"/>
      <c r="FY98" s="121">
        <f>FY95-FY94</f>
        <v>153058.70999999973</v>
      </c>
    </row>
    <row r="99" spans="1:181" ht="12.75" customHeight="1">
      <c r="A99" s="3"/>
      <c r="B99" s="3"/>
      <c r="C99" s="3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105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V99" s="176" t="s">
        <v>655</v>
      </c>
      <c r="FW99" s="177"/>
      <c r="FX99" s="178"/>
      <c r="FY99" s="122">
        <f>EP87</f>
        <v>66791.74999999983</v>
      </c>
    </row>
    <row r="100" spans="1:182" ht="15" customHeight="1">
      <c r="A100" s="3"/>
      <c r="B100" s="3"/>
      <c r="C100" s="3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105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V100" s="179" t="s">
        <v>656</v>
      </c>
      <c r="FW100" s="179"/>
      <c r="FX100" s="179"/>
      <c r="FY100" s="128">
        <f>FY99+FY98+FY97+FY101</f>
        <v>172481.9699999998</v>
      </c>
      <c r="FZ100" s="125"/>
    </row>
    <row r="101" spans="1:181" ht="12.75">
      <c r="A101" s="3"/>
      <c r="B101" s="3"/>
      <c r="C101" s="3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105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V101" s="173" t="s">
        <v>698</v>
      </c>
      <c r="FW101" s="173"/>
      <c r="FX101" s="173"/>
      <c r="FY101" s="123">
        <f>GA85+GA86</f>
        <v>5904</v>
      </c>
    </row>
    <row r="102" spans="1:183" ht="12.75" customHeight="1">
      <c r="A102" s="3"/>
      <c r="B102" s="3"/>
      <c r="C102" s="3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105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V102" s="175" t="s">
        <v>657</v>
      </c>
      <c r="FW102" s="175"/>
      <c r="FX102" s="175"/>
      <c r="FY102" s="123">
        <f>FZ21+FZ20+FZ18+FZ17+FW17+FW18+FW19+FW20+FW21+FT17+FT18+FT19+FQ21+FQ22+FQ23+FN17+FE18+FE20+FE22+FE25+FE26+FE27+FE28+FB23+FB22+FB21+FB20+FB19+FB18+EY17+EY21+EY22+EY30+ES17+ES19</f>
        <v>84867.49</v>
      </c>
      <c r="FZ102" s="172" t="s">
        <v>658</v>
      </c>
      <c r="GA102" s="172"/>
    </row>
    <row r="103" spans="1:181" ht="12.75">
      <c r="A103" s="3"/>
      <c r="B103" s="3"/>
      <c r="C103" s="3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105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V103" s="172" t="s">
        <v>694</v>
      </c>
      <c r="FW103" s="172"/>
      <c r="FX103" s="172"/>
      <c r="FY103" s="123">
        <v>80608</v>
      </c>
    </row>
    <row r="104" spans="1:181" ht="12.75">
      <c r="A104" s="3"/>
      <c r="B104" s="3"/>
      <c r="C104" s="3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105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V104" s="172" t="s">
        <v>695</v>
      </c>
      <c r="FW104" s="172"/>
      <c r="FX104" s="172"/>
      <c r="FY104" s="123">
        <v>96367</v>
      </c>
    </row>
    <row r="105" spans="1:181" ht="12.75">
      <c r="A105" s="3"/>
      <c r="B105" s="3"/>
      <c r="C105" s="3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105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V105" s="172" t="s">
        <v>696</v>
      </c>
      <c r="FW105" s="172"/>
      <c r="FX105" s="172"/>
      <c r="FY105" s="123">
        <f>FY103+FY104</f>
        <v>176975</v>
      </c>
    </row>
    <row r="106" spans="1:181" ht="12.75">
      <c r="A106" s="3"/>
      <c r="B106" s="3"/>
      <c r="C106" s="3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105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V106" s="172" t="s">
        <v>701</v>
      </c>
      <c r="FW106" s="172"/>
      <c r="FX106" s="172"/>
      <c r="FY106" s="123">
        <f>FY105-FY102</f>
        <v>92107.51</v>
      </c>
    </row>
    <row r="107" spans="1:182" ht="12.75">
      <c r="A107" s="3"/>
      <c r="B107" s="3"/>
      <c r="C107" s="3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105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V107" s="172" t="s">
        <v>697</v>
      </c>
      <c r="FW107" s="172"/>
      <c r="FX107" s="172"/>
      <c r="FY107" s="146">
        <f>FY98-FY106</f>
        <v>60951.199999999735</v>
      </c>
      <c r="FZ107" t="s">
        <v>704</v>
      </c>
    </row>
    <row r="108" spans="1:173" ht="12.75">
      <c r="A108" s="3"/>
      <c r="B108" s="3"/>
      <c r="C108" s="3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105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</row>
    <row r="109" spans="1:173" ht="12.75">
      <c r="A109" s="3"/>
      <c r="B109" s="3"/>
      <c r="C109" s="3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105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</row>
    <row r="110" spans="1:173" ht="12.75">
      <c r="A110" s="3"/>
      <c r="B110" s="3"/>
      <c r="C110" s="3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105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</row>
    <row r="111" spans="1:173" ht="12.75">
      <c r="A111" s="3"/>
      <c r="B111" s="3"/>
      <c r="C111" s="3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105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</row>
    <row r="112" spans="1:173" ht="12.75">
      <c r="A112" s="3"/>
      <c r="B112" s="3"/>
      <c r="C112" s="3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105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</row>
    <row r="113" spans="1:173" ht="12.75">
      <c r="A113" s="3"/>
      <c r="B113" s="3"/>
      <c r="C113" s="3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105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</row>
    <row r="114" spans="1:173" ht="12.75">
      <c r="A114" s="3"/>
      <c r="B114" s="3"/>
      <c r="C114" s="3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105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</row>
    <row r="115" spans="1:173" ht="12.75">
      <c r="A115" s="3"/>
      <c r="B115" s="3"/>
      <c r="C115" s="3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105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</row>
    <row r="116" spans="1:173" ht="12.75">
      <c r="A116" s="3"/>
      <c r="B116" s="3"/>
      <c r="C116" s="3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105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</row>
    <row r="117" spans="1:173" ht="12.75">
      <c r="A117" s="3"/>
      <c r="B117" s="3"/>
      <c r="C117" s="3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105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</row>
    <row r="118" spans="1:173" ht="12.75">
      <c r="A118" s="3"/>
      <c r="B118" s="3"/>
      <c r="C118" s="3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105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</row>
    <row r="119" spans="1:173" ht="12.75">
      <c r="A119" s="3"/>
      <c r="B119" s="3"/>
      <c r="C119" s="3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105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</row>
    <row r="120" spans="1:173" ht="12.75">
      <c r="A120" s="3"/>
      <c r="B120" s="3"/>
      <c r="C120" s="3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105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</row>
    <row r="121" spans="1:173" ht="12.75">
      <c r="A121" s="3"/>
      <c r="B121" s="3"/>
      <c r="C121" s="3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105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</row>
    <row r="122" spans="1:173" ht="12.75">
      <c r="A122" s="3"/>
      <c r="B122" s="3"/>
      <c r="C122" s="3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105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</row>
    <row r="123" spans="1:173" ht="12.75">
      <c r="A123" s="3"/>
      <c r="B123" s="3"/>
      <c r="C123" s="3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105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</row>
    <row r="124" spans="1:173" ht="12.75">
      <c r="A124" s="3"/>
      <c r="B124" s="3"/>
      <c r="C124" s="3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105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</row>
    <row r="125" spans="1:173" ht="12.75">
      <c r="A125" s="3"/>
      <c r="B125" s="3"/>
      <c r="C125" s="3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105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</row>
    <row r="126" spans="1:173" ht="12.75">
      <c r="A126" s="3"/>
      <c r="B126" s="3"/>
      <c r="C126" s="3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105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</row>
    <row r="127" spans="1:173" ht="12.75">
      <c r="A127" s="3"/>
      <c r="B127" s="3"/>
      <c r="C127" s="3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105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</row>
    <row r="128" spans="1:173" ht="12.75">
      <c r="A128" s="3"/>
      <c r="B128" s="3"/>
      <c r="C128" s="3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105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</row>
    <row r="129" spans="1:173" ht="12.75">
      <c r="A129" s="3"/>
      <c r="B129" s="3"/>
      <c r="C129" s="3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105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</row>
    <row r="130" spans="1:173" ht="12.75">
      <c r="A130" s="3"/>
      <c r="B130" s="3"/>
      <c r="C130" s="3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105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</row>
    <row r="131" spans="1:173" ht="12.75">
      <c r="A131" s="3"/>
      <c r="B131" s="3"/>
      <c r="C131" s="3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105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</row>
    <row r="132" spans="1:173" ht="12.75">
      <c r="A132" s="3"/>
      <c r="B132" s="3"/>
      <c r="C132" s="3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105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</row>
    <row r="133" spans="1:173" ht="12.75">
      <c r="A133" s="3"/>
      <c r="B133" s="3"/>
      <c r="C133" s="3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105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</row>
    <row r="134" spans="1:173" ht="12.75">
      <c r="A134" s="3"/>
      <c r="B134" s="3"/>
      <c r="C134" s="3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105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</row>
    <row r="135" spans="1:173" ht="12.75">
      <c r="A135" s="3"/>
      <c r="B135" s="3"/>
      <c r="C135" s="3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105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</row>
    <row r="136" spans="1:173" ht="12.75">
      <c r="A136" s="3"/>
      <c r="B136" s="3"/>
      <c r="C136" s="3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105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</row>
    <row r="137" spans="1:173" ht="12.75">
      <c r="A137" s="3"/>
      <c r="B137" s="3"/>
      <c r="C137" s="3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105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</row>
    <row r="138" spans="1:173" ht="12.75">
      <c r="A138" s="3"/>
      <c r="B138" s="3"/>
      <c r="C138" s="3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105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</row>
    <row r="139" spans="1:173" ht="12.75">
      <c r="A139" s="3"/>
      <c r="B139" s="3"/>
      <c r="C139" s="3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105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</row>
    <row r="140" spans="1:173" ht="12.75">
      <c r="A140" s="3"/>
      <c r="B140" s="3"/>
      <c r="C140" s="3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105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</row>
    <row r="141" spans="1:173" ht="12.75">
      <c r="A141" s="3"/>
      <c r="B141" s="3"/>
      <c r="C141" s="3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105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</row>
    <row r="142" spans="1:173" ht="12.75">
      <c r="A142" s="3"/>
      <c r="B142" s="3"/>
      <c r="C142" s="3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105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</row>
    <row r="143" spans="1:173" ht="12.75">
      <c r="A143" s="3"/>
      <c r="B143" s="3"/>
      <c r="C143" s="3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105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</row>
    <row r="144" spans="1:173" ht="12.75">
      <c r="A144" s="3"/>
      <c r="B144" s="3"/>
      <c r="C144" s="3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105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</row>
    <row r="145" spans="1:173" ht="12.75">
      <c r="A145" s="3"/>
      <c r="B145" s="3"/>
      <c r="C145" s="3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105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</row>
    <row r="146" spans="1:173" ht="12.75">
      <c r="A146" s="3"/>
      <c r="B146" s="3"/>
      <c r="C146" s="3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105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</row>
    <row r="147" spans="1:173" ht="12.75">
      <c r="A147" s="3"/>
      <c r="B147" s="3"/>
      <c r="C147" s="3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105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</row>
    <row r="148" spans="1:173" ht="12.75">
      <c r="A148" s="3"/>
      <c r="B148" s="3"/>
      <c r="C148" s="3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105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</row>
    <row r="149" spans="1:173" ht="12.75">
      <c r="A149" s="3"/>
      <c r="B149" s="3"/>
      <c r="C149" s="3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105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</row>
    <row r="150" spans="1:173" ht="12.75">
      <c r="A150" s="3"/>
      <c r="B150" s="3"/>
      <c r="C150" s="3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105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</row>
    <row r="151" spans="1:173" ht="12.75">
      <c r="A151" s="3"/>
      <c r="B151" s="3"/>
      <c r="C151" s="3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105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</row>
    <row r="152" spans="1:173" ht="12.75">
      <c r="A152" s="3"/>
      <c r="B152" s="3"/>
      <c r="C152" s="3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105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</row>
    <row r="153" spans="1:173" ht="12.75">
      <c r="A153" s="3"/>
      <c r="B153" s="3"/>
      <c r="C153" s="3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105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</row>
    <row r="154" spans="1:173" ht="12.75">
      <c r="A154" s="3"/>
      <c r="B154" s="3"/>
      <c r="C154" s="3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105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</row>
    <row r="155" spans="1:173" ht="12.75">
      <c r="A155" s="3"/>
      <c r="B155" s="3"/>
      <c r="C155" s="3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105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</row>
    <row r="156" spans="1:173" ht="12.75">
      <c r="A156" s="3"/>
      <c r="B156" s="3"/>
      <c r="C156" s="3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105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</row>
    <row r="157" spans="1:28" ht="12.75">
      <c r="A157" s="3"/>
      <c r="B157" s="3"/>
      <c r="C157" s="3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.75">
      <c r="A158" s="3"/>
      <c r="B158" s="3"/>
      <c r="C158" s="3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.75">
      <c r="A159" s="3"/>
      <c r="B159" s="3"/>
      <c r="C159" s="3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.75">
      <c r="A160" s="3"/>
      <c r="B160" s="3"/>
      <c r="C160" s="3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.75">
      <c r="A161" s="3"/>
      <c r="B161" s="3"/>
      <c r="C161" s="3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.75">
      <c r="A162" s="3"/>
      <c r="B162" s="3"/>
      <c r="C162" s="3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.75">
      <c r="A163" s="3"/>
      <c r="B163" s="3"/>
      <c r="C163" s="3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.75">
      <c r="A164" s="3"/>
      <c r="B164" s="3"/>
      <c r="C164" s="3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.75">
      <c r="A165" s="3"/>
      <c r="B165" s="3"/>
      <c r="C165" s="3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.75">
      <c r="A166" s="3"/>
      <c r="B166" s="3"/>
      <c r="C166" s="3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.75">
      <c r="A167" s="3"/>
      <c r="B167" s="3"/>
      <c r="C167" s="3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.75">
      <c r="A168" s="3"/>
      <c r="B168" s="3"/>
      <c r="C168" s="3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.75">
      <c r="A169" s="3"/>
      <c r="B169" s="3"/>
      <c r="C169" s="3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.75">
      <c r="A170" s="3"/>
      <c r="B170" s="3"/>
      <c r="C170" s="3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  <row r="297" spans="1:4" ht="12.75">
      <c r="A297" s="1"/>
      <c r="B297" s="1"/>
      <c r="C297" s="1"/>
      <c r="D297" s="1"/>
    </row>
    <row r="298" spans="1:4" ht="12.75">
      <c r="A298" s="1"/>
      <c r="B298" s="1"/>
      <c r="C298" s="1"/>
      <c r="D298" s="1"/>
    </row>
    <row r="299" spans="1:4" ht="12.75">
      <c r="A299" s="1"/>
      <c r="B299" s="1"/>
      <c r="C299" s="1"/>
      <c r="D299" s="1"/>
    </row>
    <row r="300" spans="1:4" ht="12.75">
      <c r="A300" s="1"/>
      <c r="B300" s="1"/>
      <c r="C300" s="1"/>
      <c r="D300" s="1"/>
    </row>
    <row r="301" spans="1:4" ht="12.75">
      <c r="A301" s="1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1"/>
      <c r="B325" s="1"/>
      <c r="C325" s="1"/>
      <c r="D325" s="1"/>
    </row>
    <row r="326" spans="1:4" ht="12.75">
      <c r="A326" s="1"/>
      <c r="B326" s="1"/>
      <c r="C326" s="1"/>
      <c r="D326" s="1"/>
    </row>
    <row r="327" spans="1:4" ht="12.75">
      <c r="A327" s="1"/>
      <c r="B327" s="1"/>
      <c r="C327" s="1"/>
      <c r="D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1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spans="1:4" ht="12.75">
      <c r="A345" s="1"/>
      <c r="B345" s="1"/>
      <c r="C345" s="1"/>
      <c r="D345" s="1"/>
    </row>
    <row r="346" spans="1:4" ht="12.75">
      <c r="A346" s="1"/>
      <c r="B346" s="1"/>
      <c r="C346" s="1"/>
      <c r="D346" s="1"/>
    </row>
    <row r="347" spans="1:4" ht="12.75">
      <c r="A347" s="1"/>
      <c r="B347" s="1"/>
      <c r="C347" s="1"/>
      <c r="D347" s="1"/>
    </row>
    <row r="348" spans="1:4" ht="12.75">
      <c r="A348" s="1"/>
      <c r="B348" s="1"/>
      <c r="C348" s="1"/>
      <c r="D348" s="1"/>
    </row>
    <row r="349" spans="1:4" ht="12.75">
      <c r="A349" s="1"/>
      <c r="B349" s="1"/>
      <c r="C349" s="1"/>
      <c r="D349" s="1"/>
    </row>
    <row r="350" spans="1:4" ht="12.75">
      <c r="A350" s="1"/>
      <c r="B350" s="1"/>
      <c r="C350" s="1"/>
      <c r="D350" s="1"/>
    </row>
    <row r="351" spans="1:4" ht="12.75">
      <c r="A351" s="1"/>
      <c r="B351" s="1"/>
      <c r="C351" s="1"/>
      <c r="D351" s="1"/>
    </row>
    <row r="352" spans="1:4" ht="12.75">
      <c r="A352" s="1"/>
      <c r="B352" s="1"/>
      <c r="C352" s="1"/>
      <c r="D352" s="1"/>
    </row>
    <row r="353" spans="1:4" ht="12.75">
      <c r="A353" s="1"/>
      <c r="B353" s="1"/>
      <c r="C353" s="1"/>
      <c r="D353" s="1"/>
    </row>
    <row r="354" spans="1:4" ht="12.75">
      <c r="A354" s="1"/>
      <c r="B354" s="1"/>
      <c r="C354" s="1"/>
      <c r="D354" s="1"/>
    </row>
    <row r="355" spans="1:4" ht="12.75">
      <c r="A355" s="1"/>
      <c r="B355" s="1"/>
      <c r="C355" s="1"/>
      <c r="D355" s="1"/>
    </row>
    <row r="356" spans="1:4" ht="12.75">
      <c r="A356" s="1"/>
      <c r="B356" s="1"/>
      <c r="C356" s="1"/>
      <c r="D356" s="1"/>
    </row>
    <row r="357" spans="1:4" ht="12.75">
      <c r="A357" s="1"/>
      <c r="B357" s="1"/>
      <c r="C357" s="1"/>
      <c r="D357" s="1"/>
    </row>
    <row r="358" spans="1:4" ht="12.75">
      <c r="A358" s="1"/>
      <c r="B358" s="1"/>
      <c r="C358" s="1"/>
      <c r="D358" s="1"/>
    </row>
    <row r="359" spans="1:4" ht="12.75">
      <c r="A359" s="1"/>
      <c r="B359" s="1"/>
      <c r="C359" s="1"/>
      <c r="D359" s="1"/>
    </row>
    <row r="360" spans="1:4" ht="12.75">
      <c r="A360" s="1"/>
      <c r="B360" s="1"/>
      <c r="C360" s="1"/>
      <c r="D360" s="1"/>
    </row>
    <row r="361" spans="1:4" ht="12.75">
      <c r="A361" s="1"/>
      <c r="B361" s="1"/>
      <c r="C361" s="1"/>
      <c r="D361" s="1"/>
    </row>
    <row r="362" spans="1:4" ht="12.75">
      <c r="A362" s="1"/>
      <c r="B362" s="1"/>
      <c r="C362" s="1"/>
      <c r="D362" s="1"/>
    </row>
    <row r="363" spans="1:4" ht="12.75">
      <c r="A363" s="1"/>
      <c r="B363" s="1"/>
      <c r="C363" s="1"/>
      <c r="D363" s="1"/>
    </row>
    <row r="364" spans="1:4" ht="12.75">
      <c r="A364" s="1"/>
      <c r="B364" s="1"/>
      <c r="C364" s="1"/>
      <c r="D364" s="1"/>
    </row>
    <row r="365" spans="1:4" ht="12.75">
      <c r="A365" s="1"/>
      <c r="B365" s="1"/>
      <c r="C365" s="1"/>
      <c r="D365" s="1"/>
    </row>
    <row r="366" spans="1:4" ht="12.75">
      <c r="A366" s="1"/>
      <c r="B366" s="1"/>
      <c r="C366" s="1"/>
      <c r="D366" s="1"/>
    </row>
    <row r="367" spans="1:4" ht="12.75">
      <c r="A367" s="1"/>
      <c r="B367" s="1"/>
      <c r="C367" s="1"/>
      <c r="D367" s="1"/>
    </row>
    <row r="368" spans="1:4" ht="12.75">
      <c r="A368" s="1"/>
      <c r="B368" s="1"/>
      <c r="C368" s="1"/>
      <c r="D368" s="1"/>
    </row>
    <row r="369" spans="1:4" ht="12.75">
      <c r="A369" s="1"/>
      <c r="B369" s="1"/>
      <c r="C369" s="1"/>
      <c r="D369" s="1"/>
    </row>
    <row r="370" spans="1:4" ht="12.75">
      <c r="A370" s="1"/>
      <c r="B370" s="1"/>
      <c r="C370" s="1"/>
      <c r="D370" s="1"/>
    </row>
    <row r="371" spans="1:4" ht="12.75">
      <c r="A371" s="1"/>
      <c r="B371" s="1"/>
      <c r="C371" s="1"/>
      <c r="D371" s="1"/>
    </row>
    <row r="372" spans="1:4" ht="12.75">
      <c r="A372" s="1"/>
      <c r="B372" s="1"/>
      <c r="C372" s="1"/>
      <c r="D372" s="1"/>
    </row>
    <row r="373" spans="1:4" ht="12.75">
      <c r="A373" s="1"/>
      <c r="B373" s="1"/>
      <c r="C373" s="1"/>
      <c r="D373" s="1"/>
    </row>
    <row r="374" spans="1:4" ht="12.75">
      <c r="A374" s="1"/>
      <c r="B374" s="1"/>
      <c r="C374" s="1"/>
      <c r="D374" s="1"/>
    </row>
    <row r="375" spans="1:4" ht="12.75">
      <c r="A375" s="1"/>
      <c r="B375" s="1"/>
      <c r="C375" s="1"/>
      <c r="D375" s="1"/>
    </row>
    <row r="376" spans="1:4" ht="12.75">
      <c r="A376" s="1"/>
      <c r="B376" s="1"/>
      <c r="C376" s="1"/>
      <c r="D376" s="1"/>
    </row>
    <row r="377" spans="1:4" ht="12.75">
      <c r="A377" s="1"/>
      <c r="B377" s="1"/>
      <c r="C377" s="1"/>
      <c r="D377" s="1"/>
    </row>
    <row r="378" spans="1:4" ht="12.75">
      <c r="A378" s="1"/>
      <c r="B378" s="1"/>
      <c r="C378" s="1"/>
      <c r="D378" s="1"/>
    </row>
    <row r="379" spans="1:4" ht="12.75">
      <c r="A379" s="1"/>
      <c r="B379" s="1"/>
      <c r="C379" s="1"/>
      <c r="D379" s="1"/>
    </row>
    <row r="380" spans="1:4" ht="12.75">
      <c r="A380" s="1"/>
      <c r="B380" s="1"/>
      <c r="C380" s="1"/>
      <c r="D380" s="1"/>
    </row>
    <row r="381" spans="1:4" ht="12.75">
      <c r="A381" s="1"/>
      <c r="B381" s="1"/>
      <c r="C381" s="1"/>
      <c r="D381" s="1"/>
    </row>
    <row r="382" spans="1:4" ht="12.75">
      <c r="A382" s="1"/>
      <c r="B382" s="1"/>
      <c r="C382" s="1"/>
      <c r="D382" s="1"/>
    </row>
    <row r="383" spans="1:4" ht="12.75">
      <c r="A383" s="1"/>
      <c r="B383" s="1"/>
      <c r="C383" s="1"/>
      <c r="D383" s="1"/>
    </row>
    <row r="384" spans="1:4" ht="12.75">
      <c r="A384" s="1"/>
      <c r="B384" s="1"/>
      <c r="C384" s="1"/>
      <c r="D384" s="1"/>
    </row>
    <row r="385" spans="1:4" ht="12.75">
      <c r="A385" s="1"/>
      <c r="B385" s="1"/>
      <c r="C385" s="1"/>
      <c r="D385" s="1"/>
    </row>
    <row r="386" spans="1:4" ht="12.75">
      <c r="A386" s="1"/>
      <c r="B386" s="1"/>
      <c r="C386" s="1"/>
      <c r="D386" s="1"/>
    </row>
    <row r="387" spans="1:4" ht="12.75">
      <c r="A387" s="1"/>
      <c r="B387" s="1"/>
      <c r="C387" s="1"/>
      <c r="D387" s="1"/>
    </row>
    <row r="388" spans="1:4" ht="12.75">
      <c r="A388" s="1"/>
      <c r="B388" s="1"/>
      <c r="C388" s="1"/>
      <c r="D388" s="1"/>
    </row>
    <row r="389" spans="1:4" ht="12.75">
      <c r="A389" s="1"/>
      <c r="B389" s="1"/>
      <c r="C389" s="1"/>
      <c r="D389" s="1"/>
    </row>
    <row r="390" spans="1:4" ht="12.75">
      <c r="A390" s="1"/>
      <c r="B390" s="1"/>
      <c r="C390" s="1"/>
      <c r="D390" s="1"/>
    </row>
    <row r="391" spans="1:4" ht="12.75">
      <c r="A391" s="1"/>
      <c r="B391" s="1"/>
      <c r="C391" s="1"/>
      <c r="D391" s="1"/>
    </row>
    <row r="392" spans="1:4" ht="12.75">
      <c r="A392" s="1"/>
      <c r="B392" s="1"/>
      <c r="C392" s="1"/>
      <c r="D392" s="1"/>
    </row>
    <row r="393" spans="1:4" ht="12.75">
      <c r="A393" s="1"/>
      <c r="B393" s="1"/>
      <c r="C393" s="1"/>
      <c r="D393" s="1"/>
    </row>
    <row r="394" spans="1:4" ht="12.75">
      <c r="A394" s="1"/>
      <c r="B394" s="1"/>
      <c r="C394" s="1"/>
      <c r="D394" s="1"/>
    </row>
    <row r="395" spans="1:4" ht="12.75">
      <c r="A395" s="1"/>
      <c r="B395" s="1"/>
      <c r="C395" s="1"/>
      <c r="D395" s="1"/>
    </row>
    <row r="396" spans="1:4" ht="12.75">
      <c r="A396" s="1"/>
      <c r="B396" s="1"/>
      <c r="C396" s="1"/>
      <c r="D396" s="1"/>
    </row>
    <row r="397" spans="1:4" ht="12.75">
      <c r="A397" s="1"/>
      <c r="B397" s="1"/>
      <c r="C397" s="1"/>
      <c r="D397" s="1"/>
    </row>
    <row r="398" spans="1:4" ht="12.75">
      <c r="A398" s="1"/>
      <c r="B398" s="1"/>
      <c r="C398" s="1"/>
      <c r="D398" s="1"/>
    </row>
    <row r="399" spans="1:4" ht="12.75">
      <c r="A399" s="1"/>
      <c r="B399" s="1"/>
      <c r="C399" s="1"/>
      <c r="D399" s="1"/>
    </row>
    <row r="400" spans="1:4" ht="12.75">
      <c r="A400" s="1"/>
      <c r="B400" s="1"/>
      <c r="C400" s="1"/>
      <c r="D400" s="1"/>
    </row>
    <row r="401" spans="1:4" ht="12.75">
      <c r="A401" s="1"/>
      <c r="B401" s="1"/>
      <c r="C401" s="1"/>
      <c r="D401" s="1"/>
    </row>
    <row r="402" spans="1:4" ht="12.75">
      <c r="A402" s="1"/>
      <c r="B402" s="1"/>
      <c r="C402" s="1"/>
      <c r="D402" s="1"/>
    </row>
    <row r="403" spans="1:4" ht="12.75">
      <c r="A403" s="1"/>
      <c r="B403" s="1"/>
      <c r="C403" s="1"/>
      <c r="D403" s="1"/>
    </row>
    <row r="404" spans="1:4" ht="12.75">
      <c r="A404" s="1"/>
      <c r="B404" s="1"/>
      <c r="C404" s="1"/>
      <c r="D404" s="1"/>
    </row>
    <row r="405" spans="1:4" ht="12.75">
      <c r="A405" s="1"/>
      <c r="B405" s="1"/>
      <c r="C405" s="1"/>
      <c r="D405" s="1"/>
    </row>
    <row r="406" spans="1:4" ht="12.75">
      <c r="A406" s="1"/>
      <c r="B406" s="1"/>
      <c r="C406" s="1"/>
      <c r="D406" s="1"/>
    </row>
    <row r="407" spans="1:4" ht="12.75">
      <c r="A407" s="1"/>
      <c r="B407" s="1"/>
      <c r="C407" s="1"/>
      <c r="D407" s="1"/>
    </row>
    <row r="408" spans="1:4" ht="12.75">
      <c r="A408" s="1"/>
      <c r="B408" s="1"/>
      <c r="C408" s="1"/>
      <c r="D408" s="1"/>
    </row>
    <row r="409" spans="1:4" ht="12.75">
      <c r="A409" s="1"/>
      <c r="B409" s="1"/>
      <c r="C409" s="1"/>
      <c r="D409" s="1"/>
    </row>
    <row r="410" spans="1:4" ht="12.75">
      <c r="A410" s="1"/>
      <c r="B410" s="1"/>
      <c r="C410" s="1"/>
      <c r="D410" s="1"/>
    </row>
    <row r="411" spans="1:4" ht="12.75">
      <c r="A411" s="1"/>
      <c r="B411" s="1"/>
      <c r="C411" s="1"/>
      <c r="D411" s="1"/>
    </row>
    <row r="412" spans="1:4" ht="12.75">
      <c r="A412" s="1"/>
      <c r="B412" s="1"/>
      <c r="C412" s="1"/>
      <c r="D412" s="1"/>
    </row>
    <row r="413" spans="1:4" ht="12.75">
      <c r="A413" s="1"/>
      <c r="B413" s="1"/>
      <c r="C413" s="1"/>
      <c r="D413" s="1"/>
    </row>
    <row r="414" spans="1:4" ht="12.75">
      <c r="A414" s="1"/>
      <c r="B414" s="1"/>
      <c r="C414" s="1"/>
      <c r="D414" s="1"/>
    </row>
    <row r="415" spans="1:4" ht="12.75">
      <c r="A415" s="1"/>
      <c r="B415" s="1"/>
      <c r="C415" s="1"/>
      <c r="D415" s="1"/>
    </row>
    <row r="416" spans="1:4" ht="12.75">
      <c r="A416" s="1"/>
      <c r="B416" s="1"/>
      <c r="C416" s="1"/>
      <c r="D416" s="1"/>
    </row>
    <row r="417" spans="1:4" ht="12.75">
      <c r="A417" s="1"/>
      <c r="B417" s="1"/>
      <c r="C417" s="1"/>
      <c r="D417" s="1"/>
    </row>
    <row r="418" spans="1:4" ht="12.75">
      <c r="A418" s="1"/>
      <c r="B418" s="1"/>
      <c r="C418" s="1"/>
      <c r="D418" s="1"/>
    </row>
    <row r="419" spans="1:4" ht="12.75">
      <c r="A419" s="1"/>
      <c r="B419" s="1"/>
      <c r="C419" s="1"/>
      <c r="D419" s="1"/>
    </row>
    <row r="420" spans="1:4" ht="12.75">
      <c r="A420" s="1"/>
      <c r="B420" s="1"/>
      <c r="C420" s="1"/>
      <c r="D420" s="1"/>
    </row>
    <row r="421" spans="1:4" ht="12.75">
      <c r="A421" s="1"/>
      <c r="B421" s="1"/>
      <c r="C421" s="1"/>
      <c r="D421" s="1"/>
    </row>
    <row r="422" spans="1:4" ht="12.75">
      <c r="A422" s="1"/>
      <c r="B422" s="1"/>
      <c r="C422" s="1"/>
      <c r="D422" s="1"/>
    </row>
    <row r="423" spans="1:4" ht="12.75">
      <c r="A423" s="1"/>
      <c r="B423" s="1"/>
      <c r="C423" s="1"/>
      <c r="D423" s="1"/>
    </row>
    <row r="424" spans="1:4" ht="12.75">
      <c r="A424" s="1"/>
      <c r="B424" s="1"/>
      <c r="C424" s="1"/>
      <c r="D424" s="1"/>
    </row>
    <row r="425" spans="1:4" ht="12.75">
      <c r="A425" s="1"/>
      <c r="B425" s="1"/>
      <c r="C425" s="1"/>
      <c r="D425" s="1"/>
    </row>
    <row r="426" spans="1:4" ht="12.75">
      <c r="A426" s="1"/>
      <c r="B426" s="1"/>
      <c r="C426" s="1"/>
      <c r="D426" s="1"/>
    </row>
    <row r="427" spans="1:4" ht="12.75">
      <c r="A427" s="1"/>
      <c r="B427" s="1"/>
      <c r="C427" s="1"/>
      <c r="D427" s="1"/>
    </row>
    <row r="428" spans="1:4" ht="12.75">
      <c r="A428" s="1"/>
      <c r="B428" s="1"/>
      <c r="C428" s="1"/>
      <c r="D428" s="1"/>
    </row>
    <row r="429" spans="1:4" ht="12.75">
      <c r="A429" s="1"/>
      <c r="B429" s="1"/>
      <c r="C429" s="1"/>
      <c r="D429" s="1"/>
    </row>
    <row r="430" spans="1:4" ht="12.75">
      <c r="A430" s="1"/>
      <c r="B430" s="1"/>
      <c r="C430" s="1"/>
      <c r="D430" s="1"/>
    </row>
    <row r="431" spans="1:4" ht="12.75">
      <c r="A431" s="1"/>
      <c r="B431" s="1"/>
      <c r="C431" s="1"/>
      <c r="D431" s="1"/>
    </row>
    <row r="432" spans="1:4" ht="12.75">
      <c r="A432" s="1"/>
      <c r="B432" s="1"/>
      <c r="C432" s="1"/>
      <c r="D432" s="1"/>
    </row>
    <row r="433" spans="1:4" ht="12.75">
      <c r="A433" s="1"/>
      <c r="B433" s="1"/>
      <c r="C433" s="1"/>
      <c r="D433" s="1"/>
    </row>
    <row r="434" spans="1:4" ht="12.75">
      <c r="A434" s="1"/>
      <c r="B434" s="1"/>
      <c r="C434" s="1"/>
      <c r="D434" s="1"/>
    </row>
    <row r="435" spans="1:4" ht="12.75">
      <c r="A435" s="1"/>
      <c r="B435" s="1"/>
      <c r="C435" s="1"/>
      <c r="D435" s="1"/>
    </row>
    <row r="436" spans="1:4" ht="12.75">
      <c r="A436" s="1"/>
      <c r="B436" s="1"/>
      <c r="C436" s="1"/>
      <c r="D436" s="1"/>
    </row>
    <row r="437" spans="1:4" ht="12.75">
      <c r="A437" s="1"/>
      <c r="B437" s="1"/>
      <c r="C437" s="1"/>
      <c r="D437" s="1"/>
    </row>
    <row r="438" spans="1:4" ht="12.75">
      <c r="A438" s="1"/>
      <c r="B438" s="1"/>
      <c r="C438" s="1"/>
      <c r="D438" s="1"/>
    </row>
    <row r="439" spans="1:4" ht="12.75">
      <c r="A439" s="1"/>
      <c r="B439" s="1"/>
      <c r="C439" s="1"/>
      <c r="D439" s="1"/>
    </row>
    <row r="440" spans="1:4" ht="12.75">
      <c r="A440" s="1"/>
      <c r="B440" s="1"/>
      <c r="C440" s="1"/>
      <c r="D440" s="1"/>
    </row>
    <row r="441" spans="1:4" ht="12.75">
      <c r="A441" s="1"/>
      <c r="B441" s="1"/>
      <c r="C441" s="1"/>
      <c r="D441" s="1"/>
    </row>
    <row r="442" spans="1:4" ht="12.75">
      <c r="A442" s="1"/>
      <c r="B442" s="1"/>
      <c r="C442" s="1"/>
      <c r="D442" s="1"/>
    </row>
    <row r="443" spans="1:4" ht="12.75">
      <c r="A443" s="1"/>
      <c r="B443" s="1"/>
      <c r="C443" s="1"/>
      <c r="D443" s="1"/>
    </row>
    <row r="444" spans="1:4" ht="12.75">
      <c r="A444" s="1"/>
      <c r="B444" s="1"/>
      <c r="C444" s="1"/>
      <c r="D444" s="1"/>
    </row>
    <row r="445" spans="1:4" ht="12.75">
      <c r="A445" s="1"/>
      <c r="B445" s="1"/>
      <c r="C445" s="1"/>
      <c r="D445" s="1"/>
    </row>
    <row r="446" spans="1:4" ht="12.75">
      <c r="A446" s="1"/>
      <c r="B446" s="1"/>
      <c r="C446" s="1"/>
      <c r="D446" s="1"/>
    </row>
    <row r="447" spans="1:4" ht="12.75">
      <c r="A447" s="1"/>
      <c r="B447" s="1"/>
      <c r="C447" s="1"/>
      <c r="D447" s="1"/>
    </row>
    <row r="448" spans="1:4" ht="12.75">
      <c r="A448" s="1"/>
      <c r="B448" s="1"/>
      <c r="C448" s="1"/>
      <c r="D448" s="1"/>
    </row>
    <row r="449" spans="1:4" ht="12.75">
      <c r="A449" s="1"/>
      <c r="B449" s="1"/>
      <c r="C449" s="1"/>
      <c r="D449" s="1"/>
    </row>
    <row r="450" spans="1:4" ht="12.75">
      <c r="A450" s="1"/>
      <c r="B450" s="1"/>
      <c r="C450" s="1"/>
      <c r="D450" s="1"/>
    </row>
    <row r="451" spans="1:4" ht="12.75">
      <c r="A451" s="1"/>
      <c r="B451" s="1"/>
      <c r="C451" s="1"/>
      <c r="D451" s="1"/>
    </row>
    <row r="452" spans="1:4" ht="12.75">
      <c r="A452" s="1"/>
      <c r="B452" s="1"/>
      <c r="C452" s="1"/>
      <c r="D452" s="1"/>
    </row>
    <row r="453" spans="1:4" ht="12.75">
      <c r="A453" s="1"/>
      <c r="B453" s="1"/>
      <c r="C453" s="1"/>
      <c r="D453" s="1"/>
    </row>
    <row r="454" spans="1:4" ht="12.75">
      <c r="A454" s="1"/>
      <c r="B454" s="1"/>
      <c r="C454" s="1"/>
      <c r="D454" s="1"/>
    </row>
    <row r="455" spans="1:4" ht="12.75">
      <c r="A455" s="1"/>
      <c r="B455" s="1"/>
      <c r="C455" s="1"/>
      <c r="D455" s="1"/>
    </row>
    <row r="456" spans="1:4" ht="12.75">
      <c r="A456" s="1"/>
      <c r="B456" s="1"/>
      <c r="C456" s="1"/>
      <c r="D456" s="1"/>
    </row>
    <row r="457" spans="1:4" ht="12.75">
      <c r="A457" s="1"/>
      <c r="B457" s="1"/>
      <c r="C457" s="1"/>
      <c r="D457" s="1"/>
    </row>
    <row r="458" spans="1:4" ht="12.75">
      <c r="A458" s="1"/>
      <c r="B458" s="1"/>
      <c r="C458" s="1"/>
      <c r="D458" s="1"/>
    </row>
    <row r="459" spans="1:4" ht="12.75">
      <c r="A459" s="1"/>
      <c r="B459" s="1"/>
      <c r="C459" s="1"/>
      <c r="D459" s="1"/>
    </row>
    <row r="460" spans="1:4" ht="12.75">
      <c r="A460" s="1"/>
      <c r="B460" s="1"/>
      <c r="C460" s="1"/>
      <c r="D460" s="1"/>
    </row>
    <row r="461" spans="1:4" ht="12.75">
      <c r="A461" s="1"/>
      <c r="B461" s="1"/>
      <c r="C461" s="1"/>
      <c r="D461" s="1"/>
    </row>
    <row r="462" spans="1:4" ht="12.75">
      <c r="A462" s="1"/>
      <c r="B462" s="1"/>
      <c r="C462" s="1"/>
      <c r="D462" s="1"/>
    </row>
    <row r="463" spans="1:4" ht="12.75">
      <c r="A463" s="1"/>
      <c r="B463" s="1"/>
      <c r="C463" s="1"/>
      <c r="D463" s="1"/>
    </row>
    <row r="464" spans="1:4" ht="12.75">
      <c r="A464" s="1"/>
      <c r="B464" s="1"/>
      <c r="C464" s="1"/>
      <c r="D464" s="1"/>
    </row>
    <row r="465" spans="1:4" ht="12.75">
      <c r="A465" s="1"/>
      <c r="B465" s="1"/>
      <c r="C465" s="1"/>
      <c r="D465" s="1"/>
    </row>
    <row r="466" spans="1:4" ht="12.75">
      <c r="A466" s="1"/>
      <c r="B466" s="1"/>
      <c r="C466" s="1"/>
      <c r="D466" s="1"/>
    </row>
    <row r="467" spans="1:4" ht="12.75">
      <c r="A467" s="1"/>
      <c r="B467" s="1"/>
      <c r="C467" s="1"/>
      <c r="D467" s="1"/>
    </row>
    <row r="468" spans="1:4" ht="12.75">
      <c r="A468" s="1"/>
      <c r="B468" s="1"/>
      <c r="C468" s="1"/>
      <c r="D468" s="1"/>
    </row>
    <row r="469" spans="1:4" ht="12.75">
      <c r="A469" s="1"/>
      <c r="B469" s="1"/>
      <c r="C469" s="1"/>
      <c r="D469" s="1"/>
    </row>
  </sheetData>
  <sheetProtection/>
  <mergeCells count="140">
    <mergeCell ref="FV103:FX103"/>
    <mergeCell ref="FV104:FX104"/>
    <mergeCell ref="FV105:FX105"/>
    <mergeCell ref="FV106:FX106"/>
    <mergeCell ref="FV107:FX107"/>
    <mergeCell ref="FV102:FX102"/>
    <mergeCell ref="FZ102:GA102"/>
    <mergeCell ref="FV101:FX101"/>
    <mergeCell ref="FV94:FX94"/>
    <mergeCell ref="FV95:FX95"/>
    <mergeCell ref="FV96:FX96"/>
    <mergeCell ref="FV97:FX97"/>
    <mergeCell ref="FV98:FX98"/>
    <mergeCell ref="FV99:FX99"/>
    <mergeCell ref="FV100:FX100"/>
    <mergeCell ref="EL2:EN2"/>
    <mergeCell ref="FX2:FZ2"/>
    <mergeCell ref="FX4:FZ4"/>
    <mergeCell ref="FI2:FK2"/>
    <mergeCell ref="FI4:FK4"/>
    <mergeCell ref="ET4:EV4"/>
    <mergeCell ref="FL4:FN4"/>
    <mergeCell ref="FC4:FE4"/>
    <mergeCell ref="ET2:EV2"/>
    <mergeCell ref="DK2:DM2"/>
    <mergeCell ref="DK4:DM4"/>
    <mergeCell ref="EL4:EN4"/>
    <mergeCell ref="EQ2:ES2"/>
    <mergeCell ref="FF2:FH2"/>
    <mergeCell ref="FF4:FH4"/>
    <mergeCell ref="EQ4:ES4"/>
    <mergeCell ref="EW2:EY2"/>
    <mergeCell ref="EW4:EY4"/>
    <mergeCell ref="EZ2:FB2"/>
    <mergeCell ref="CQ4:CS4"/>
    <mergeCell ref="CZ2:DB2"/>
    <mergeCell ref="CZ4:DB4"/>
    <mergeCell ref="CT2:CV2"/>
    <mergeCell ref="DH2:DJ2"/>
    <mergeCell ref="DH4:DJ4"/>
    <mergeCell ref="AJ4:AL4"/>
    <mergeCell ref="AP2:AR2"/>
    <mergeCell ref="AP4:AR4"/>
    <mergeCell ref="AY2:BA2"/>
    <mergeCell ref="AV2:AX2"/>
    <mergeCell ref="AV4:AX4"/>
    <mergeCell ref="AJ2:AL2"/>
    <mergeCell ref="AS4:AU4"/>
    <mergeCell ref="AC2:AE2"/>
    <mergeCell ref="Z2:AB2"/>
    <mergeCell ref="Z4:AB4"/>
    <mergeCell ref="W4:Y4"/>
    <mergeCell ref="AG2:AI2"/>
    <mergeCell ref="AG4:AI4"/>
    <mergeCell ref="W2:Y2"/>
    <mergeCell ref="B4:C4"/>
    <mergeCell ref="L4:M4"/>
    <mergeCell ref="N4:O4"/>
    <mergeCell ref="J4:K4"/>
    <mergeCell ref="A85:AG85"/>
    <mergeCell ref="A83:AG83"/>
    <mergeCell ref="D2:E2"/>
    <mergeCell ref="F2:G2"/>
    <mergeCell ref="H2:I2"/>
    <mergeCell ref="A2:A3"/>
    <mergeCell ref="B2:C2"/>
    <mergeCell ref="R4:S4"/>
    <mergeCell ref="R2:S2"/>
    <mergeCell ref="D4:E4"/>
    <mergeCell ref="F4:G4"/>
    <mergeCell ref="H4:I4"/>
    <mergeCell ref="N2:O2"/>
    <mergeCell ref="J2:K2"/>
    <mergeCell ref="L2:M2"/>
    <mergeCell ref="P2:Q2"/>
    <mergeCell ref="P4:Q4"/>
    <mergeCell ref="AS2:AU2"/>
    <mergeCell ref="T2:V2"/>
    <mergeCell ref="T4:V4"/>
    <mergeCell ref="AM4:AO4"/>
    <mergeCell ref="AC4:AE4"/>
    <mergeCell ref="BB4:BD4"/>
    <mergeCell ref="BH2:BJ2"/>
    <mergeCell ref="BH4:BJ4"/>
    <mergeCell ref="BB2:BD2"/>
    <mergeCell ref="AY4:BA4"/>
    <mergeCell ref="AM2:AO2"/>
    <mergeCell ref="BN2:BP2"/>
    <mergeCell ref="BN4:BP4"/>
    <mergeCell ref="BK2:BM2"/>
    <mergeCell ref="BK4:BM4"/>
    <mergeCell ref="BE2:BG2"/>
    <mergeCell ref="BE4:BG4"/>
    <mergeCell ref="BY2:CA2"/>
    <mergeCell ref="BY4:CA4"/>
    <mergeCell ref="BS2:BU2"/>
    <mergeCell ref="BS4:BU4"/>
    <mergeCell ref="BV2:BX2"/>
    <mergeCell ref="BV4:BX4"/>
    <mergeCell ref="DE2:DG2"/>
    <mergeCell ref="DE4:DG4"/>
    <mergeCell ref="CE2:CG2"/>
    <mergeCell ref="CE4:CG4"/>
    <mergeCell ref="CT4:CV4"/>
    <mergeCell ref="CB2:CD2"/>
    <mergeCell ref="CB4:CD4"/>
    <mergeCell ref="CH2:CJ2"/>
    <mergeCell ref="CH4:CJ4"/>
    <mergeCell ref="CQ2:CS2"/>
    <mergeCell ref="CN2:CP2"/>
    <mergeCell ref="CN4:CP4"/>
    <mergeCell ref="CK2:CM2"/>
    <mergeCell ref="DQ2:DS2"/>
    <mergeCell ref="DQ4:DS4"/>
    <mergeCell ref="DN2:DP2"/>
    <mergeCell ref="DN4:DP4"/>
    <mergeCell ref="CK4:CM4"/>
    <mergeCell ref="CW2:CY2"/>
    <mergeCell ref="CW4:CY4"/>
    <mergeCell ref="DW2:DY2"/>
    <mergeCell ref="DW4:DY4"/>
    <mergeCell ref="DZ2:EB2"/>
    <mergeCell ref="DZ4:EB4"/>
    <mergeCell ref="DT2:DV2"/>
    <mergeCell ref="DT4:DV4"/>
    <mergeCell ref="EC2:EE2"/>
    <mergeCell ref="EC4:EE4"/>
    <mergeCell ref="EI2:EK2"/>
    <mergeCell ref="EI4:EK4"/>
    <mergeCell ref="EF2:EH2"/>
    <mergeCell ref="EF4:EH4"/>
    <mergeCell ref="FU4:FW4"/>
    <mergeCell ref="FC2:FE2"/>
    <mergeCell ref="EZ4:FB4"/>
    <mergeCell ref="FR2:FT2"/>
    <mergeCell ref="FR4:FT4"/>
    <mergeCell ref="FO2:FQ2"/>
    <mergeCell ref="FO4:FQ4"/>
    <mergeCell ref="FL2:FN2"/>
    <mergeCell ref="FU2:FW2"/>
  </mergeCells>
  <printOptions/>
  <pageMargins left="0" right="0" top="0.3937007874015748" bottom="0.3937007874015748" header="0.5118110236220472" footer="0.5118110236220472"/>
  <pageSetup fitToWidth="0" fitToHeight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6"/>
  <sheetViews>
    <sheetView zoomScalePageLayoutView="0" workbookViewId="0" topLeftCell="A128">
      <selection activeCell="K156" sqref="K156"/>
    </sheetView>
  </sheetViews>
  <sheetFormatPr defaultColWidth="9.00390625" defaultRowHeight="12.75"/>
  <cols>
    <col min="1" max="1" width="11.625" style="0" customWidth="1"/>
    <col min="3" max="3" width="10.875" style="0" customWidth="1"/>
    <col min="4" max="4" width="13.375" style="0" customWidth="1"/>
    <col min="5" max="5" width="28.625" style="0" customWidth="1"/>
    <col min="6" max="6" width="12.25390625" style="0" customWidth="1"/>
    <col min="8" max="8" width="19.625" style="0" customWidth="1"/>
    <col min="10" max="10" width="10.75390625" style="0" customWidth="1"/>
    <col min="11" max="11" width="12.625" style="0" customWidth="1"/>
  </cols>
  <sheetData>
    <row r="1" spans="1:8" ht="18.75">
      <c r="A1" s="189" t="s">
        <v>691</v>
      </c>
      <c r="B1" s="189"/>
      <c r="C1" s="189"/>
      <c r="D1" s="189"/>
      <c r="E1" s="189"/>
      <c r="F1" s="189"/>
      <c r="G1" s="189"/>
      <c r="H1" s="190"/>
    </row>
    <row r="2" spans="2:8" ht="15">
      <c r="B2" s="140" t="s">
        <v>679</v>
      </c>
      <c r="C2" s="140" t="s">
        <v>678</v>
      </c>
      <c r="D2" s="140" t="s">
        <v>677</v>
      </c>
      <c r="E2" s="140" t="s">
        <v>675</v>
      </c>
      <c r="F2" s="140" t="s">
        <v>676</v>
      </c>
      <c r="G2" s="183" t="s">
        <v>675</v>
      </c>
      <c r="H2" s="183"/>
    </row>
    <row r="3" spans="1:8" ht="12.75">
      <c r="A3" s="138" t="s">
        <v>10</v>
      </c>
      <c r="B3" s="144">
        <v>201.5</v>
      </c>
      <c r="C3" s="139">
        <v>18.35</v>
      </c>
      <c r="D3" s="123">
        <f>C3*B3</f>
        <v>3697.525</v>
      </c>
      <c r="E3" s="135">
        <v>21.25</v>
      </c>
      <c r="F3" s="180">
        <v>43756.04</v>
      </c>
      <c r="G3" s="172">
        <v>21.25</v>
      </c>
      <c r="H3" s="172"/>
    </row>
    <row r="4" spans="1:8" ht="12.75">
      <c r="A4" s="138" t="s">
        <v>11</v>
      </c>
      <c r="B4" s="144">
        <v>201.5</v>
      </c>
      <c r="C4" s="139">
        <v>18.35</v>
      </c>
      <c r="D4" s="123">
        <f aca="true" t="shared" si="0" ref="D4:D14">C3*B3</f>
        <v>3697.525</v>
      </c>
      <c r="E4" s="135">
        <v>21.25</v>
      </c>
      <c r="F4" s="181"/>
      <c r="G4" s="172">
        <v>21.25</v>
      </c>
      <c r="H4" s="172"/>
    </row>
    <row r="5" spans="1:8" ht="12.75">
      <c r="A5" s="138" t="s">
        <v>12</v>
      </c>
      <c r="B5" s="144">
        <v>201.5</v>
      </c>
      <c r="C5" s="139">
        <v>18.35</v>
      </c>
      <c r="D5" s="123">
        <f t="shared" si="0"/>
        <v>3697.525</v>
      </c>
      <c r="E5" s="135">
        <v>21.25</v>
      </c>
      <c r="F5" s="181"/>
      <c r="G5" s="172">
        <v>21.25</v>
      </c>
      <c r="H5" s="172"/>
    </row>
    <row r="6" spans="1:8" ht="12.75">
      <c r="A6" s="138" t="s">
        <v>13</v>
      </c>
      <c r="B6" s="144">
        <v>201.5</v>
      </c>
      <c r="C6" s="139">
        <v>18.35</v>
      </c>
      <c r="D6" s="123">
        <f t="shared" si="0"/>
        <v>3697.525</v>
      </c>
      <c r="E6" s="135">
        <v>21.25</v>
      </c>
      <c r="F6" s="181"/>
      <c r="G6" s="172">
        <v>21.25</v>
      </c>
      <c r="H6" s="172"/>
    </row>
    <row r="7" spans="1:10" ht="12.75">
      <c r="A7" s="138" t="s">
        <v>14</v>
      </c>
      <c r="B7" s="144">
        <v>201.5</v>
      </c>
      <c r="C7" s="139">
        <v>18.35</v>
      </c>
      <c r="D7" s="123">
        <f t="shared" si="0"/>
        <v>3697.525</v>
      </c>
      <c r="E7" s="135">
        <v>21.25</v>
      </c>
      <c r="F7" s="181"/>
      <c r="G7" s="172">
        <v>21.25</v>
      </c>
      <c r="H7" s="172"/>
      <c r="J7" s="106">
        <f>D3+D17</f>
        <v>5537.1630000000005</v>
      </c>
    </row>
    <row r="8" spans="1:8" ht="12.75">
      <c r="A8" s="138" t="s">
        <v>24</v>
      </c>
      <c r="B8" s="144">
        <v>201.5</v>
      </c>
      <c r="C8" s="139">
        <v>18.35</v>
      </c>
      <c r="D8" s="123">
        <f t="shared" si="0"/>
        <v>3697.525</v>
      </c>
      <c r="E8" s="135">
        <v>21.25</v>
      </c>
      <c r="F8" s="181"/>
      <c r="G8" s="172">
        <v>21.25</v>
      </c>
      <c r="H8" s="172"/>
    </row>
    <row r="9" spans="1:10" ht="12.75">
      <c r="A9" s="138" t="s">
        <v>27</v>
      </c>
      <c r="B9" s="144">
        <v>201.5</v>
      </c>
      <c r="C9" s="139">
        <v>18.35</v>
      </c>
      <c r="D9" s="123">
        <f t="shared" si="0"/>
        <v>3697.525</v>
      </c>
      <c r="E9" s="135">
        <v>21.25</v>
      </c>
      <c r="F9" s="181"/>
      <c r="G9" s="172">
        <v>21.25</v>
      </c>
      <c r="H9" s="172"/>
      <c r="J9">
        <f>D7*12</f>
        <v>44370.3</v>
      </c>
    </row>
    <row r="10" spans="1:8" ht="12.75">
      <c r="A10" s="138" t="s">
        <v>29</v>
      </c>
      <c r="B10" s="144">
        <v>201.5</v>
      </c>
      <c r="C10" s="139">
        <v>18.35</v>
      </c>
      <c r="D10" s="123">
        <f t="shared" si="0"/>
        <v>3697.525</v>
      </c>
      <c r="E10" s="135">
        <v>21.25</v>
      </c>
      <c r="F10" s="181"/>
      <c r="G10" s="172">
        <v>21.25</v>
      </c>
      <c r="H10" s="172"/>
    </row>
    <row r="11" spans="1:8" ht="12.75">
      <c r="A11" s="138" t="s">
        <v>674</v>
      </c>
      <c r="B11" s="144">
        <v>201.5</v>
      </c>
      <c r="C11" s="139">
        <v>18.35</v>
      </c>
      <c r="D11" s="123">
        <f t="shared" si="0"/>
        <v>3697.525</v>
      </c>
      <c r="E11" s="135">
        <v>21.25</v>
      </c>
      <c r="F11" s="181"/>
      <c r="G11" s="172">
        <v>21.25</v>
      </c>
      <c r="H11" s="172"/>
    </row>
    <row r="12" spans="1:8" ht="12.75">
      <c r="A12" s="138" t="s">
        <v>673</v>
      </c>
      <c r="B12" s="144">
        <v>201.5</v>
      </c>
      <c r="C12" s="139">
        <v>18.35</v>
      </c>
      <c r="D12" s="123">
        <f t="shared" si="0"/>
        <v>3697.525</v>
      </c>
      <c r="E12" s="135">
        <v>21.25</v>
      </c>
      <c r="F12" s="181"/>
      <c r="G12" s="172">
        <v>21.25</v>
      </c>
      <c r="H12" s="172"/>
    </row>
    <row r="13" spans="1:8" ht="12.75">
      <c r="A13" s="138" t="s">
        <v>672</v>
      </c>
      <c r="B13" s="144">
        <v>201.5</v>
      </c>
      <c r="C13" s="139">
        <v>18.35</v>
      </c>
      <c r="D13" s="123">
        <f t="shared" si="0"/>
        <v>3697.525</v>
      </c>
      <c r="E13" s="135">
        <v>21.25</v>
      </c>
      <c r="F13" s="181"/>
      <c r="G13" s="172">
        <v>21.25</v>
      </c>
      <c r="H13" s="172"/>
    </row>
    <row r="14" spans="1:8" ht="12.75">
      <c r="A14" s="138" t="s">
        <v>671</v>
      </c>
      <c r="B14" s="144">
        <v>201.5</v>
      </c>
      <c r="C14" s="139">
        <v>18.35</v>
      </c>
      <c r="D14" s="123">
        <f t="shared" si="0"/>
        <v>3697.525</v>
      </c>
      <c r="E14" s="135">
        <v>21.25</v>
      </c>
      <c r="F14" s="182"/>
      <c r="G14" s="172">
        <v>21.25</v>
      </c>
      <c r="H14" s="172"/>
    </row>
    <row r="15" spans="1:8" ht="18.75">
      <c r="A15" s="184" t="s">
        <v>690</v>
      </c>
      <c r="B15" s="184"/>
      <c r="C15" s="184"/>
      <c r="D15" s="184"/>
      <c r="E15" s="184"/>
      <c r="F15" s="184"/>
      <c r="G15" s="184"/>
      <c r="H15" s="185"/>
    </row>
    <row r="16" spans="2:8" ht="15">
      <c r="B16" s="140" t="s">
        <v>679</v>
      </c>
      <c r="C16" s="140" t="s">
        <v>678</v>
      </c>
      <c r="D16" s="140" t="s">
        <v>677</v>
      </c>
      <c r="E16" s="140" t="s">
        <v>675</v>
      </c>
      <c r="F16" s="140" t="s">
        <v>676</v>
      </c>
      <c r="G16" s="183" t="s">
        <v>675</v>
      </c>
      <c r="H16" s="183"/>
    </row>
    <row r="17" spans="1:8" ht="12.75">
      <c r="A17" s="138" t="s">
        <v>10</v>
      </c>
      <c r="B17" s="144">
        <v>177.4</v>
      </c>
      <c r="C17" s="139">
        <v>10.37</v>
      </c>
      <c r="D17" s="123">
        <f>C17*B17</f>
        <v>1839.638</v>
      </c>
      <c r="E17" s="135">
        <v>10.57</v>
      </c>
      <c r="F17" s="180">
        <v>21764.77</v>
      </c>
      <c r="G17" s="172">
        <v>10.57</v>
      </c>
      <c r="H17" s="172"/>
    </row>
    <row r="18" spans="1:8" ht="12.75">
      <c r="A18" s="138" t="s">
        <v>11</v>
      </c>
      <c r="B18" s="144">
        <v>177.4</v>
      </c>
      <c r="C18" s="139">
        <v>10.37</v>
      </c>
      <c r="D18" s="123">
        <f aca="true" t="shared" si="1" ref="D18:D28">C17*B17</f>
        <v>1839.638</v>
      </c>
      <c r="E18" s="135">
        <v>10.57</v>
      </c>
      <c r="F18" s="181"/>
      <c r="G18" s="172">
        <v>10.57</v>
      </c>
      <c r="H18" s="172"/>
    </row>
    <row r="19" spans="1:8" ht="12.75">
      <c r="A19" s="138" t="s">
        <v>12</v>
      </c>
      <c r="B19" s="144">
        <v>177.4</v>
      </c>
      <c r="C19" s="139">
        <v>10.37</v>
      </c>
      <c r="D19" s="123">
        <f t="shared" si="1"/>
        <v>1839.638</v>
      </c>
      <c r="E19" s="135">
        <v>10.57</v>
      </c>
      <c r="F19" s="181"/>
      <c r="G19" s="172">
        <v>10.57</v>
      </c>
      <c r="H19" s="172"/>
    </row>
    <row r="20" spans="1:8" ht="12.75">
      <c r="A20" s="138" t="s">
        <v>13</v>
      </c>
      <c r="B20" s="144">
        <v>177.4</v>
      </c>
      <c r="C20" s="139">
        <v>10.37</v>
      </c>
      <c r="D20" s="123">
        <f t="shared" si="1"/>
        <v>1839.638</v>
      </c>
      <c r="E20" s="135">
        <v>10.57</v>
      </c>
      <c r="F20" s="181"/>
      <c r="G20" s="172">
        <v>10.57</v>
      </c>
      <c r="H20" s="172"/>
    </row>
    <row r="21" spans="1:8" ht="12.75">
      <c r="A21" s="138" t="s">
        <v>14</v>
      </c>
      <c r="B21" s="144">
        <v>177.4</v>
      </c>
      <c r="C21" s="139">
        <v>10.37</v>
      </c>
      <c r="D21" s="123">
        <f t="shared" si="1"/>
        <v>1839.638</v>
      </c>
      <c r="E21" s="135">
        <v>10.57</v>
      </c>
      <c r="F21" s="181"/>
      <c r="G21" s="172">
        <v>10.57</v>
      </c>
      <c r="H21" s="172"/>
    </row>
    <row r="22" spans="1:10" ht="12.75">
      <c r="A22" s="138" t="s">
        <v>24</v>
      </c>
      <c r="B22" s="144">
        <v>177.4</v>
      </c>
      <c r="C22" s="139">
        <v>10.37</v>
      </c>
      <c r="D22" s="123">
        <f t="shared" si="1"/>
        <v>1839.638</v>
      </c>
      <c r="E22" s="135">
        <v>10.57</v>
      </c>
      <c r="F22" s="181"/>
      <c r="G22" s="172">
        <v>10.57</v>
      </c>
      <c r="H22" s="172"/>
      <c r="J22">
        <f>D22*12</f>
        <v>22075.656</v>
      </c>
    </row>
    <row r="23" spans="1:8" ht="12.75">
      <c r="A23" s="138" t="s">
        <v>27</v>
      </c>
      <c r="B23" s="144">
        <v>177.4</v>
      </c>
      <c r="C23" s="139">
        <v>10.37</v>
      </c>
      <c r="D23" s="123">
        <f t="shared" si="1"/>
        <v>1839.638</v>
      </c>
      <c r="E23" s="135">
        <v>10.57</v>
      </c>
      <c r="F23" s="181"/>
      <c r="G23" s="172">
        <v>10.57</v>
      </c>
      <c r="H23" s="172"/>
    </row>
    <row r="24" spans="1:8" ht="12.75">
      <c r="A24" s="138" t="s">
        <v>29</v>
      </c>
      <c r="B24" s="144">
        <v>177.4</v>
      </c>
      <c r="C24" s="139">
        <v>10.37</v>
      </c>
      <c r="D24" s="123">
        <f t="shared" si="1"/>
        <v>1839.638</v>
      </c>
      <c r="E24" s="135">
        <v>10.57</v>
      </c>
      <c r="F24" s="181"/>
      <c r="G24" s="172">
        <v>10.57</v>
      </c>
      <c r="H24" s="172"/>
    </row>
    <row r="25" spans="1:8" ht="12.75">
      <c r="A25" s="138" t="s">
        <v>674</v>
      </c>
      <c r="B25" s="144">
        <v>177.4</v>
      </c>
      <c r="C25" s="139">
        <v>10.37</v>
      </c>
      <c r="D25" s="123">
        <f t="shared" si="1"/>
        <v>1839.638</v>
      </c>
      <c r="E25" s="135">
        <v>10.57</v>
      </c>
      <c r="F25" s="181"/>
      <c r="G25" s="172">
        <v>10.57</v>
      </c>
      <c r="H25" s="172"/>
    </row>
    <row r="26" spans="1:8" ht="12.75">
      <c r="A26" s="138" t="s">
        <v>673</v>
      </c>
      <c r="B26" s="144">
        <v>177.4</v>
      </c>
      <c r="C26" s="139">
        <v>10.37</v>
      </c>
      <c r="D26" s="123">
        <f t="shared" si="1"/>
        <v>1839.638</v>
      </c>
      <c r="E26" s="135">
        <v>10.57</v>
      </c>
      <c r="F26" s="181"/>
      <c r="G26" s="172">
        <v>10.57</v>
      </c>
      <c r="H26" s="172"/>
    </row>
    <row r="27" spans="1:8" ht="12.75">
      <c r="A27" s="138" t="s">
        <v>672</v>
      </c>
      <c r="B27" s="144">
        <v>177.4</v>
      </c>
      <c r="C27" s="139">
        <v>10.37</v>
      </c>
      <c r="D27" s="123">
        <f t="shared" si="1"/>
        <v>1839.638</v>
      </c>
      <c r="E27" s="135">
        <v>10.57</v>
      </c>
      <c r="F27" s="181"/>
      <c r="G27" s="172">
        <v>10.57</v>
      </c>
      <c r="H27" s="172"/>
    </row>
    <row r="28" spans="1:8" ht="12.75">
      <c r="A28" s="138" t="s">
        <v>671</v>
      </c>
      <c r="B28" s="144">
        <v>177.4</v>
      </c>
      <c r="C28" s="139">
        <v>10.37</v>
      </c>
      <c r="D28" s="123">
        <f t="shared" si="1"/>
        <v>1839.638</v>
      </c>
      <c r="E28" s="135">
        <v>10.57</v>
      </c>
      <c r="F28" s="182"/>
      <c r="G28" s="172">
        <v>10.57</v>
      </c>
      <c r="H28" s="172"/>
    </row>
    <row r="29" spans="1:8" ht="18.75">
      <c r="A29" s="184" t="s">
        <v>689</v>
      </c>
      <c r="B29" s="184"/>
      <c r="C29" s="184"/>
      <c r="D29" s="184"/>
      <c r="E29" s="184"/>
      <c r="F29" s="184"/>
      <c r="G29" s="184"/>
      <c r="H29" s="185"/>
    </row>
    <row r="30" spans="2:8" ht="15">
      <c r="B30" s="140" t="s">
        <v>679</v>
      </c>
      <c r="C30" s="140" t="s">
        <v>678</v>
      </c>
      <c r="D30" s="140" t="s">
        <v>677</v>
      </c>
      <c r="E30" s="140" t="s">
        <v>675</v>
      </c>
      <c r="F30" s="140" t="s">
        <v>676</v>
      </c>
      <c r="G30" s="183" t="s">
        <v>675</v>
      </c>
      <c r="H30" s="183"/>
    </row>
    <row r="31" spans="1:8" ht="12.75">
      <c r="A31" s="138" t="s">
        <v>10</v>
      </c>
      <c r="B31" s="141">
        <v>192.5</v>
      </c>
      <c r="C31" s="139">
        <v>18.35</v>
      </c>
      <c r="D31" s="123">
        <f aca="true" t="shared" si="2" ref="D31:D42">B31*C31</f>
        <v>3532.3750000000005</v>
      </c>
      <c r="E31" s="135">
        <v>40.71</v>
      </c>
      <c r="F31" s="180"/>
      <c r="G31" s="172"/>
      <c r="H31" s="172"/>
    </row>
    <row r="32" spans="1:8" ht="12.75">
      <c r="A32" s="138" t="s">
        <v>11</v>
      </c>
      <c r="B32" s="141">
        <v>192.5</v>
      </c>
      <c r="C32" s="139">
        <v>18.35</v>
      </c>
      <c r="D32" s="123">
        <f t="shared" si="2"/>
        <v>3532.3750000000005</v>
      </c>
      <c r="E32" s="135">
        <v>40.71</v>
      </c>
      <c r="F32" s="181"/>
      <c r="G32" s="172"/>
      <c r="H32" s="172"/>
    </row>
    <row r="33" spans="1:8" ht="12.75">
      <c r="A33" s="138" t="s">
        <v>12</v>
      </c>
      <c r="B33" s="141">
        <v>192.5</v>
      </c>
      <c r="C33" s="139">
        <v>18.35</v>
      </c>
      <c r="D33" s="123">
        <f t="shared" si="2"/>
        <v>3532.3750000000005</v>
      </c>
      <c r="E33" s="135">
        <v>40.71</v>
      </c>
      <c r="F33" s="181"/>
      <c r="G33" s="172"/>
      <c r="H33" s="172"/>
    </row>
    <row r="34" spans="1:8" ht="12.75">
      <c r="A34" s="138" t="s">
        <v>13</v>
      </c>
      <c r="B34" s="141">
        <v>192.5</v>
      </c>
      <c r="C34" s="139">
        <v>18.35</v>
      </c>
      <c r="D34" s="123">
        <f t="shared" si="2"/>
        <v>3532.3750000000005</v>
      </c>
      <c r="E34" s="135">
        <v>40.71</v>
      </c>
      <c r="F34" s="181"/>
      <c r="G34" s="172"/>
      <c r="H34" s="172"/>
    </row>
    <row r="35" spans="1:8" ht="12.75">
      <c r="A35" s="138" t="s">
        <v>14</v>
      </c>
      <c r="B35" s="141">
        <v>192.5</v>
      </c>
      <c r="C35" s="139">
        <v>18.35</v>
      </c>
      <c r="D35" s="123">
        <f t="shared" si="2"/>
        <v>3532.3750000000005</v>
      </c>
      <c r="E35" s="135">
        <v>40.71</v>
      </c>
      <c r="F35" s="181"/>
      <c r="G35" s="172"/>
      <c r="H35" s="172"/>
    </row>
    <row r="36" spans="1:8" ht="12.75">
      <c r="A36" s="138" t="s">
        <v>24</v>
      </c>
      <c r="B36" s="141">
        <v>192.5</v>
      </c>
      <c r="C36" s="139">
        <v>18.35</v>
      </c>
      <c r="D36" s="123">
        <f t="shared" si="2"/>
        <v>3532.3750000000005</v>
      </c>
      <c r="E36" s="135">
        <v>40.71</v>
      </c>
      <c r="F36" s="181"/>
      <c r="G36" s="172"/>
      <c r="H36" s="172"/>
    </row>
    <row r="37" spans="1:8" ht="12.75">
      <c r="A37" s="138" t="s">
        <v>27</v>
      </c>
      <c r="B37" s="141">
        <v>192.5</v>
      </c>
      <c r="C37" s="139">
        <v>18.35</v>
      </c>
      <c r="D37" s="123">
        <f t="shared" si="2"/>
        <v>3532.3750000000005</v>
      </c>
      <c r="E37" s="135">
        <v>40.71</v>
      </c>
      <c r="F37" s="181"/>
      <c r="G37" s="172"/>
      <c r="H37" s="172"/>
    </row>
    <row r="38" spans="1:8" ht="12.75">
      <c r="A38" s="138" t="s">
        <v>29</v>
      </c>
      <c r="B38" s="141">
        <v>192.5</v>
      </c>
      <c r="C38" s="139">
        <v>18.35</v>
      </c>
      <c r="D38" s="123">
        <f t="shared" si="2"/>
        <v>3532.3750000000005</v>
      </c>
      <c r="E38" s="135">
        <v>40.71</v>
      </c>
      <c r="F38" s="181"/>
      <c r="G38" s="172"/>
      <c r="H38" s="172"/>
    </row>
    <row r="39" spans="1:8" ht="12.75">
      <c r="A39" s="138" t="s">
        <v>674</v>
      </c>
      <c r="B39" s="141">
        <v>192.5</v>
      </c>
      <c r="C39" s="139">
        <v>18.35</v>
      </c>
      <c r="D39" s="123">
        <f t="shared" si="2"/>
        <v>3532.3750000000005</v>
      </c>
      <c r="E39" s="135">
        <v>40.71</v>
      </c>
      <c r="F39" s="181"/>
      <c r="G39" s="172"/>
      <c r="H39" s="172"/>
    </row>
    <row r="40" spans="1:8" ht="12.75">
      <c r="A40" s="138" t="s">
        <v>673</v>
      </c>
      <c r="B40" s="141">
        <v>192.5</v>
      </c>
      <c r="C40" s="139">
        <v>18.35</v>
      </c>
      <c r="D40" s="123">
        <f t="shared" si="2"/>
        <v>3532.3750000000005</v>
      </c>
      <c r="E40" s="135">
        <v>40.71</v>
      </c>
      <c r="F40" s="181"/>
      <c r="G40" s="172"/>
      <c r="H40" s="172"/>
    </row>
    <row r="41" spans="1:8" ht="12.75">
      <c r="A41" s="138" t="s">
        <v>672</v>
      </c>
      <c r="B41" s="141">
        <v>192.5</v>
      </c>
      <c r="C41" s="139">
        <v>18.35</v>
      </c>
      <c r="D41" s="123">
        <f t="shared" si="2"/>
        <v>3532.3750000000005</v>
      </c>
      <c r="E41" s="135">
        <v>40.71</v>
      </c>
      <c r="F41" s="181"/>
      <c r="G41" s="172"/>
      <c r="H41" s="172"/>
    </row>
    <row r="42" spans="1:8" ht="12.75">
      <c r="A42" s="138" t="s">
        <v>671</v>
      </c>
      <c r="B42" s="141">
        <v>192.5</v>
      </c>
      <c r="C42" s="139">
        <v>18.35</v>
      </c>
      <c r="D42" s="123">
        <f t="shared" si="2"/>
        <v>3532.3750000000005</v>
      </c>
      <c r="E42" s="135">
        <v>40.71</v>
      </c>
      <c r="F42" s="182"/>
      <c r="G42" s="172"/>
      <c r="H42" s="172"/>
    </row>
    <row r="43" spans="1:8" ht="18.75">
      <c r="A43" s="184" t="s">
        <v>688</v>
      </c>
      <c r="B43" s="184"/>
      <c r="C43" s="184"/>
      <c r="D43" s="184"/>
      <c r="E43" s="184"/>
      <c r="F43" s="184"/>
      <c r="G43" s="184"/>
      <c r="H43" s="185"/>
    </row>
    <row r="44" spans="2:8" ht="15">
      <c r="B44" s="140" t="s">
        <v>679</v>
      </c>
      <c r="C44" s="140" t="s">
        <v>678</v>
      </c>
      <c r="D44" s="140" t="s">
        <v>677</v>
      </c>
      <c r="E44" s="140" t="s">
        <v>675</v>
      </c>
      <c r="F44" s="140" t="s">
        <v>676</v>
      </c>
      <c r="G44" s="183" t="s">
        <v>675</v>
      </c>
      <c r="H44" s="183"/>
    </row>
    <row r="45" spans="1:8" ht="12.75">
      <c r="A45" s="138" t="s">
        <v>10</v>
      </c>
      <c r="B45" s="141">
        <v>173</v>
      </c>
      <c r="C45" s="139">
        <v>10.37</v>
      </c>
      <c r="D45" s="123">
        <f aca="true" t="shared" si="3" ref="D45:D56">B45*C45</f>
        <v>1794.0099999999998</v>
      </c>
      <c r="E45" s="135">
        <v>29.85</v>
      </c>
      <c r="F45" s="180"/>
      <c r="G45" s="186"/>
      <c r="H45" s="157"/>
    </row>
    <row r="46" spans="1:10" ht="12.75">
      <c r="A46" s="138" t="s">
        <v>11</v>
      </c>
      <c r="B46" s="141">
        <v>173</v>
      </c>
      <c r="C46" s="139">
        <v>10.37</v>
      </c>
      <c r="D46" s="123">
        <f t="shared" si="3"/>
        <v>1794.0099999999998</v>
      </c>
      <c r="E46" s="135">
        <v>29.85</v>
      </c>
      <c r="F46" s="181"/>
      <c r="G46" s="186"/>
      <c r="H46" s="157"/>
      <c r="J46" s="106">
        <f>D36+D47</f>
        <v>5326.385</v>
      </c>
    </row>
    <row r="47" spans="1:8" ht="12.75">
      <c r="A47" s="138" t="s">
        <v>12</v>
      </c>
      <c r="B47" s="141">
        <v>173</v>
      </c>
      <c r="C47" s="139">
        <v>10.37</v>
      </c>
      <c r="D47" s="123">
        <f t="shared" si="3"/>
        <v>1794.0099999999998</v>
      </c>
      <c r="E47" s="135">
        <v>29.85</v>
      </c>
      <c r="F47" s="181"/>
      <c r="G47" s="186"/>
      <c r="H47" s="157"/>
    </row>
    <row r="48" spans="1:8" ht="12.75">
      <c r="A48" s="138" t="s">
        <v>13</v>
      </c>
      <c r="B48" s="141">
        <v>173</v>
      </c>
      <c r="C48" s="139">
        <v>10.37</v>
      </c>
      <c r="D48" s="123">
        <f t="shared" si="3"/>
        <v>1794.0099999999998</v>
      </c>
      <c r="E48" s="135">
        <v>29.85</v>
      </c>
      <c r="F48" s="181"/>
      <c r="G48" s="186"/>
      <c r="H48" s="157"/>
    </row>
    <row r="49" spans="1:8" ht="12.75">
      <c r="A49" s="138" t="s">
        <v>14</v>
      </c>
      <c r="B49" s="141">
        <v>173</v>
      </c>
      <c r="C49" s="139">
        <v>10.37</v>
      </c>
      <c r="D49" s="123">
        <f t="shared" si="3"/>
        <v>1794.0099999999998</v>
      </c>
      <c r="E49" s="135">
        <v>29.85</v>
      </c>
      <c r="F49" s="181"/>
      <c r="G49" s="186"/>
      <c r="H49" s="157"/>
    </row>
    <row r="50" spans="1:8" ht="12.75">
      <c r="A50" s="138" t="s">
        <v>24</v>
      </c>
      <c r="B50" s="141">
        <v>173</v>
      </c>
      <c r="C50" s="139">
        <v>10.37</v>
      </c>
      <c r="D50" s="123">
        <f t="shared" si="3"/>
        <v>1794.0099999999998</v>
      </c>
      <c r="E50" s="135">
        <v>29.85</v>
      </c>
      <c r="F50" s="181"/>
      <c r="G50" s="186"/>
      <c r="H50" s="157"/>
    </row>
    <row r="51" spans="1:8" ht="12.75">
      <c r="A51" s="138" t="s">
        <v>27</v>
      </c>
      <c r="B51" s="141">
        <v>173</v>
      </c>
      <c r="C51" s="139">
        <v>10.37</v>
      </c>
      <c r="D51" s="123">
        <f t="shared" si="3"/>
        <v>1794.0099999999998</v>
      </c>
      <c r="E51" s="135">
        <v>29.85</v>
      </c>
      <c r="F51" s="181"/>
      <c r="G51" s="186"/>
      <c r="H51" s="157"/>
    </row>
    <row r="52" spans="1:10" ht="12.75">
      <c r="A52" s="138" t="s">
        <v>29</v>
      </c>
      <c r="B52" s="141">
        <v>173</v>
      </c>
      <c r="C52" s="139">
        <v>10.37</v>
      </c>
      <c r="D52" s="123">
        <f t="shared" si="3"/>
        <v>1794.0099999999998</v>
      </c>
      <c r="E52" s="135">
        <v>29.85</v>
      </c>
      <c r="F52" s="181"/>
      <c r="G52" s="186"/>
      <c r="H52" s="157"/>
      <c r="J52">
        <f>D51*12</f>
        <v>21528.119999999995</v>
      </c>
    </row>
    <row r="53" spans="1:8" ht="12.75">
      <c r="A53" s="138" t="s">
        <v>674</v>
      </c>
      <c r="B53" s="141">
        <v>173</v>
      </c>
      <c r="C53" s="139">
        <v>10.37</v>
      </c>
      <c r="D53" s="123">
        <f t="shared" si="3"/>
        <v>1794.0099999999998</v>
      </c>
      <c r="E53" s="135">
        <v>29.85</v>
      </c>
      <c r="F53" s="181"/>
      <c r="G53" s="186"/>
      <c r="H53" s="157"/>
    </row>
    <row r="54" spans="1:8" ht="12.75">
      <c r="A54" s="138" t="s">
        <v>673</v>
      </c>
      <c r="B54" s="141">
        <v>173</v>
      </c>
      <c r="C54" s="139">
        <v>10.37</v>
      </c>
      <c r="D54" s="123">
        <f t="shared" si="3"/>
        <v>1794.0099999999998</v>
      </c>
      <c r="E54" s="135">
        <v>29.85</v>
      </c>
      <c r="F54" s="181"/>
      <c r="G54" s="186"/>
      <c r="H54" s="157"/>
    </row>
    <row r="55" spans="1:8" ht="12.75">
      <c r="A55" s="138" t="s">
        <v>672</v>
      </c>
      <c r="B55" s="141">
        <v>173</v>
      </c>
      <c r="C55" s="139">
        <v>10.37</v>
      </c>
      <c r="D55" s="123">
        <f t="shared" si="3"/>
        <v>1794.0099999999998</v>
      </c>
      <c r="E55" s="135">
        <v>29.85</v>
      </c>
      <c r="F55" s="181"/>
      <c r="G55" s="186"/>
      <c r="H55" s="157"/>
    </row>
    <row r="56" spans="1:8" ht="12.75">
      <c r="A56" s="138" t="s">
        <v>671</v>
      </c>
      <c r="B56" s="141">
        <v>173</v>
      </c>
      <c r="C56" s="139">
        <v>10.37</v>
      </c>
      <c r="D56" s="123">
        <f t="shared" si="3"/>
        <v>1794.0099999999998</v>
      </c>
      <c r="E56" s="135">
        <v>29.85</v>
      </c>
      <c r="F56" s="182"/>
      <c r="G56" s="186"/>
      <c r="H56" s="157"/>
    </row>
    <row r="57" spans="1:8" ht="18.75">
      <c r="A57" s="184" t="s">
        <v>687</v>
      </c>
      <c r="B57" s="184"/>
      <c r="C57" s="184"/>
      <c r="D57" s="184"/>
      <c r="E57" s="184"/>
      <c r="F57" s="184"/>
      <c r="G57" s="184"/>
      <c r="H57" s="185"/>
    </row>
    <row r="58" spans="2:8" ht="15">
      <c r="B58" s="140" t="s">
        <v>679</v>
      </c>
      <c r="C58" s="140" t="s">
        <v>678</v>
      </c>
      <c r="D58" s="140" t="s">
        <v>677</v>
      </c>
      <c r="E58" s="140" t="s">
        <v>675</v>
      </c>
      <c r="F58" s="140" t="s">
        <v>676</v>
      </c>
      <c r="G58" s="183" t="s">
        <v>675</v>
      </c>
      <c r="H58" s="183"/>
    </row>
    <row r="59" spans="1:8" ht="12.75">
      <c r="A59" s="138" t="s">
        <v>10</v>
      </c>
      <c r="B59" s="141">
        <v>191</v>
      </c>
      <c r="C59" s="139">
        <v>18.35</v>
      </c>
      <c r="D59" s="123">
        <f aca="true" t="shared" si="4" ref="D59:D70">B59*C59</f>
        <v>3504.8500000000004</v>
      </c>
      <c r="E59" s="135">
        <v>22.25</v>
      </c>
      <c r="F59" s="180"/>
      <c r="G59" s="172"/>
      <c r="H59" s="172"/>
    </row>
    <row r="60" spans="1:8" ht="12.75">
      <c r="A60" s="138" t="s">
        <v>11</v>
      </c>
      <c r="B60" s="141">
        <v>191</v>
      </c>
      <c r="C60" s="139">
        <v>18.35</v>
      </c>
      <c r="D60" s="123">
        <f t="shared" si="4"/>
        <v>3504.8500000000004</v>
      </c>
      <c r="E60" s="135">
        <v>22.25</v>
      </c>
      <c r="F60" s="181"/>
      <c r="G60" s="172"/>
      <c r="H60" s="172"/>
    </row>
    <row r="61" spans="1:8" ht="12.75">
      <c r="A61" s="138" t="s">
        <v>12</v>
      </c>
      <c r="B61" s="141">
        <v>191</v>
      </c>
      <c r="C61" s="139">
        <v>18.35</v>
      </c>
      <c r="D61" s="123">
        <f t="shared" si="4"/>
        <v>3504.8500000000004</v>
      </c>
      <c r="E61" s="135">
        <v>22.25</v>
      </c>
      <c r="F61" s="181"/>
      <c r="G61" s="172"/>
      <c r="H61" s="172"/>
    </row>
    <row r="62" spans="1:8" ht="12.75">
      <c r="A62" s="138" t="s">
        <v>13</v>
      </c>
      <c r="B62" s="141">
        <v>191</v>
      </c>
      <c r="C62" s="139">
        <v>18.35</v>
      </c>
      <c r="D62" s="123">
        <f t="shared" si="4"/>
        <v>3504.8500000000004</v>
      </c>
      <c r="E62" s="135">
        <v>22.25</v>
      </c>
      <c r="F62" s="181"/>
      <c r="G62" s="172"/>
      <c r="H62" s="172"/>
    </row>
    <row r="63" spans="1:8" ht="12.75">
      <c r="A63" s="138" t="s">
        <v>14</v>
      </c>
      <c r="B63" s="141">
        <v>191</v>
      </c>
      <c r="C63" s="139">
        <v>18.35</v>
      </c>
      <c r="D63" s="123">
        <f t="shared" si="4"/>
        <v>3504.8500000000004</v>
      </c>
      <c r="E63" s="135">
        <v>22.25</v>
      </c>
      <c r="F63" s="181"/>
      <c r="G63" s="172"/>
      <c r="H63" s="172"/>
    </row>
    <row r="64" spans="1:8" ht="12.75">
      <c r="A64" s="138" t="s">
        <v>24</v>
      </c>
      <c r="B64" s="141">
        <v>191</v>
      </c>
      <c r="C64" s="139">
        <v>18.35</v>
      </c>
      <c r="D64" s="123">
        <f t="shared" si="4"/>
        <v>3504.8500000000004</v>
      </c>
      <c r="E64" s="135">
        <v>22.25</v>
      </c>
      <c r="F64" s="181"/>
      <c r="G64" s="172"/>
      <c r="H64" s="172"/>
    </row>
    <row r="65" spans="1:10" ht="12.75">
      <c r="A65" s="138" t="s">
        <v>27</v>
      </c>
      <c r="B65" s="141">
        <v>191</v>
      </c>
      <c r="C65" s="139">
        <v>18.35</v>
      </c>
      <c r="D65" s="123">
        <f t="shared" si="4"/>
        <v>3504.8500000000004</v>
      </c>
      <c r="E65" s="135">
        <v>22.25</v>
      </c>
      <c r="F65" s="181"/>
      <c r="G65" s="172"/>
      <c r="H65" s="172"/>
      <c r="J65" s="106">
        <f>D64+D74</f>
        <v>5627.589</v>
      </c>
    </row>
    <row r="66" spans="1:8" ht="12.75">
      <c r="A66" s="138" t="s">
        <v>29</v>
      </c>
      <c r="B66" s="141">
        <v>191</v>
      </c>
      <c r="C66" s="139">
        <v>18.35</v>
      </c>
      <c r="D66" s="123">
        <f t="shared" si="4"/>
        <v>3504.8500000000004</v>
      </c>
      <c r="E66" s="135">
        <v>22.25</v>
      </c>
      <c r="F66" s="181"/>
      <c r="G66" s="172"/>
      <c r="H66" s="172"/>
    </row>
    <row r="67" spans="1:8" ht="12.75">
      <c r="A67" s="138" t="s">
        <v>674</v>
      </c>
      <c r="B67" s="141">
        <v>191</v>
      </c>
      <c r="C67" s="139">
        <v>18.35</v>
      </c>
      <c r="D67" s="123">
        <f t="shared" si="4"/>
        <v>3504.8500000000004</v>
      </c>
      <c r="E67" s="135">
        <v>22.25</v>
      </c>
      <c r="F67" s="181"/>
      <c r="G67" s="172"/>
      <c r="H67" s="172"/>
    </row>
    <row r="68" spans="1:8" ht="12.75">
      <c r="A68" s="138" t="s">
        <v>673</v>
      </c>
      <c r="B68" s="141">
        <v>191</v>
      </c>
      <c r="C68" s="139">
        <v>18.35</v>
      </c>
      <c r="D68" s="123">
        <f t="shared" si="4"/>
        <v>3504.8500000000004</v>
      </c>
      <c r="E68" s="135">
        <v>22.25</v>
      </c>
      <c r="F68" s="181"/>
      <c r="G68" s="172"/>
      <c r="H68" s="172"/>
    </row>
    <row r="69" spans="1:8" ht="12.75">
      <c r="A69" s="138" t="s">
        <v>672</v>
      </c>
      <c r="B69" s="141">
        <v>191</v>
      </c>
      <c r="C69" s="139">
        <v>18.35</v>
      </c>
      <c r="D69" s="123">
        <f t="shared" si="4"/>
        <v>3504.8500000000004</v>
      </c>
      <c r="E69" s="135">
        <v>22.25</v>
      </c>
      <c r="F69" s="181"/>
      <c r="G69" s="172"/>
      <c r="H69" s="172"/>
    </row>
    <row r="70" spans="1:8" ht="12.75">
      <c r="A70" s="138" t="s">
        <v>671</v>
      </c>
      <c r="B70" s="141">
        <v>191</v>
      </c>
      <c r="C70" s="139">
        <v>18.35</v>
      </c>
      <c r="D70" s="123">
        <f t="shared" si="4"/>
        <v>3504.8500000000004</v>
      </c>
      <c r="E70" s="135">
        <v>22.25</v>
      </c>
      <c r="F70" s="182"/>
      <c r="G70" s="172"/>
      <c r="H70" s="172"/>
    </row>
    <row r="71" spans="1:8" ht="18.75">
      <c r="A71" s="184" t="s">
        <v>686</v>
      </c>
      <c r="B71" s="184"/>
      <c r="C71" s="184"/>
      <c r="D71" s="184"/>
      <c r="E71" s="184"/>
      <c r="F71" s="184"/>
      <c r="G71" s="184"/>
      <c r="H71" s="185"/>
    </row>
    <row r="72" spans="2:8" ht="15">
      <c r="B72" s="140" t="s">
        <v>679</v>
      </c>
      <c r="C72" s="140" t="s">
        <v>678</v>
      </c>
      <c r="D72" s="140" t="s">
        <v>677</v>
      </c>
      <c r="E72" s="140" t="s">
        <v>675</v>
      </c>
      <c r="F72" s="140" t="s">
        <v>676</v>
      </c>
      <c r="G72" s="183" t="s">
        <v>675</v>
      </c>
      <c r="H72" s="183"/>
    </row>
    <row r="73" spans="1:8" ht="12.75">
      <c r="A73" s="138" t="s">
        <v>10</v>
      </c>
      <c r="B73" s="139">
        <v>204.7</v>
      </c>
      <c r="C73" s="139">
        <v>10.37</v>
      </c>
      <c r="D73" s="123">
        <f aca="true" t="shared" si="5" ref="D73:D84">B73*C73</f>
        <v>2122.7389999999996</v>
      </c>
      <c r="E73" s="135">
        <v>13.44</v>
      </c>
      <c r="F73" s="180"/>
      <c r="G73" s="172"/>
      <c r="H73" s="172"/>
    </row>
    <row r="74" spans="1:8" ht="12.75">
      <c r="A74" s="138" t="s">
        <v>11</v>
      </c>
      <c r="B74" s="139">
        <v>204.7</v>
      </c>
      <c r="C74" s="139">
        <v>10.37</v>
      </c>
      <c r="D74" s="123">
        <f t="shared" si="5"/>
        <v>2122.7389999999996</v>
      </c>
      <c r="E74" s="135">
        <v>13.44</v>
      </c>
      <c r="F74" s="181"/>
      <c r="G74" s="172"/>
      <c r="H74" s="172"/>
    </row>
    <row r="75" spans="1:8" ht="12.75">
      <c r="A75" s="138" t="s">
        <v>12</v>
      </c>
      <c r="B75" s="139">
        <v>204.7</v>
      </c>
      <c r="C75" s="139">
        <v>10.37</v>
      </c>
      <c r="D75" s="123">
        <f t="shared" si="5"/>
        <v>2122.7389999999996</v>
      </c>
      <c r="E75" s="135">
        <v>13.44</v>
      </c>
      <c r="F75" s="181"/>
      <c r="G75" s="172"/>
      <c r="H75" s="172"/>
    </row>
    <row r="76" spans="1:8" ht="12.75">
      <c r="A76" s="138" t="s">
        <v>13</v>
      </c>
      <c r="B76" s="139">
        <v>204.7</v>
      </c>
      <c r="C76" s="139">
        <v>10.37</v>
      </c>
      <c r="D76" s="123">
        <f t="shared" si="5"/>
        <v>2122.7389999999996</v>
      </c>
      <c r="E76" s="135">
        <v>13.44</v>
      </c>
      <c r="F76" s="181"/>
      <c r="G76" s="172"/>
      <c r="H76" s="172"/>
    </row>
    <row r="77" spans="1:11" ht="12.75">
      <c r="A77" s="138" t="s">
        <v>14</v>
      </c>
      <c r="B77" s="139">
        <v>204.7</v>
      </c>
      <c r="C77" s="139">
        <v>10.37</v>
      </c>
      <c r="D77" s="123">
        <f t="shared" si="5"/>
        <v>2122.7389999999996</v>
      </c>
      <c r="E77" s="135">
        <v>13.44</v>
      </c>
      <c r="F77" s="181"/>
      <c r="G77" s="172"/>
      <c r="H77" s="172"/>
      <c r="J77">
        <f>D77*12</f>
        <v>25472.867999999995</v>
      </c>
      <c r="K77" s="106"/>
    </row>
    <row r="78" spans="1:8" ht="12.75">
      <c r="A78" s="138" t="s">
        <v>24</v>
      </c>
      <c r="B78" s="139">
        <v>204.7</v>
      </c>
      <c r="C78" s="139">
        <v>10.37</v>
      </c>
      <c r="D78" s="123">
        <f t="shared" si="5"/>
        <v>2122.7389999999996</v>
      </c>
      <c r="E78" s="135">
        <v>13.44</v>
      </c>
      <c r="F78" s="181"/>
      <c r="G78" s="172"/>
      <c r="H78" s="172"/>
    </row>
    <row r="79" spans="1:8" ht="12.75">
      <c r="A79" s="138" t="s">
        <v>27</v>
      </c>
      <c r="B79" s="139">
        <v>204.7</v>
      </c>
      <c r="C79" s="139">
        <v>10.37</v>
      </c>
      <c r="D79" s="123">
        <f t="shared" si="5"/>
        <v>2122.7389999999996</v>
      </c>
      <c r="E79" s="135">
        <v>13.44</v>
      </c>
      <c r="F79" s="181"/>
      <c r="G79" s="172"/>
      <c r="H79" s="172"/>
    </row>
    <row r="80" spans="1:8" ht="12.75">
      <c r="A80" s="138" t="s">
        <v>29</v>
      </c>
      <c r="B80" s="139">
        <v>204.7</v>
      </c>
      <c r="C80" s="139">
        <v>10.37</v>
      </c>
      <c r="D80" s="123">
        <f t="shared" si="5"/>
        <v>2122.7389999999996</v>
      </c>
      <c r="E80" s="135">
        <v>13.44</v>
      </c>
      <c r="F80" s="181"/>
      <c r="G80" s="172"/>
      <c r="H80" s="172"/>
    </row>
    <row r="81" spans="1:8" ht="12.75">
      <c r="A81" s="138" t="s">
        <v>674</v>
      </c>
      <c r="B81" s="139">
        <v>204.7</v>
      </c>
      <c r="C81" s="139">
        <v>10.37</v>
      </c>
      <c r="D81" s="123">
        <f t="shared" si="5"/>
        <v>2122.7389999999996</v>
      </c>
      <c r="E81" s="135">
        <v>13.44</v>
      </c>
      <c r="F81" s="181"/>
      <c r="G81" s="172"/>
      <c r="H81" s="172"/>
    </row>
    <row r="82" spans="1:8" ht="12.75">
      <c r="A82" s="138" t="s">
        <v>673</v>
      </c>
      <c r="B82" s="139">
        <v>204.7</v>
      </c>
      <c r="C82" s="139">
        <v>10.37</v>
      </c>
      <c r="D82" s="123">
        <f t="shared" si="5"/>
        <v>2122.7389999999996</v>
      </c>
      <c r="E82" s="135">
        <v>13.44</v>
      </c>
      <c r="F82" s="181"/>
      <c r="G82" s="172"/>
      <c r="H82" s="172"/>
    </row>
    <row r="83" spans="1:8" ht="12.75">
      <c r="A83" s="138" t="s">
        <v>672</v>
      </c>
      <c r="B83" s="139">
        <v>204.7</v>
      </c>
      <c r="C83" s="139">
        <v>10.37</v>
      </c>
      <c r="D83" s="123">
        <f t="shared" si="5"/>
        <v>2122.7389999999996</v>
      </c>
      <c r="E83" s="135">
        <v>13.44</v>
      </c>
      <c r="F83" s="181"/>
      <c r="G83" s="172"/>
      <c r="H83" s="172"/>
    </row>
    <row r="84" spans="1:8" ht="12.75">
      <c r="A84" s="138" t="s">
        <v>671</v>
      </c>
      <c r="B84" s="139">
        <v>204.7</v>
      </c>
      <c r="C84" s="139">
        <v>10.37</v>
      </c>
      <c r="D84" s="123">
        <f t="shared" si="5"/>
        <v>2122.7389999999996</v>
      </c>
      <c r="E84" s="135">
        <v>13.44</v>
      </c>
      <c r="F84" s="182"/>
      <c r="G84" s="172"/>
      <c r="H84" s="172"/>
    </row>
    <row r="85" spans="1:11" ht="18.75">
      <c r="A85" s="184" t="s">
        <v>685</v>
      </c>
      <c r="B85" s="184"/>
      <c r="C85" s="184"/>
      <c r="D85" s="184"/>
      <c r="E85" s="184"/>
      <c r="F85" s="184"/>
      <c r="G85" s="184"/>
      <c r="H85" s="185"/>
      <c r="I85" s="187" t="s">
        <v>684</v>
      </c>
      <c r="J85" s="188"/>
      <c r="K85" s="188"/>
    </row>
    <row r="86" spans="2:11" ht="15">
      <c r="B86" s="140" t="s">
        <v>679</v>
      </c>
      <c r="C86" s="140" t="s">
        <v>678</v>
      </c>
      <c r="D86" s="140" t="s">
        <v>677</v>
      </c>
      <c r="E86" s="140" t="s">
        <v>675</v>
      </c>
      <c r="F86" s="140" t="s">
        <v>676</v>
      </c>
      <c r="G86" s="183" t="s">
        <v>675</v>
      </c>
      <c r="H86" s="183"/>
      <c r="I86" s="143"/>
      <c r="J86" s="142"/>
      <c r="K86" s="142"/>
    </row>
    <row r="87" spans="1:8" ht="12.75">
      <c r="A87" s="138" t="s">
        <v>10</v>
      </c>
      <c r="B87" s="139">
        <v>159.2</v>
      </c>
      <c r="C87" s="139">
        <v>18.35</v>
      </c>
      <c r="D87" s="123">
        <f aca="true" t="shared" si="6" ref="D87:D98">B87*C87</f>
        <v>2921.32</v>
      </c>
      <c r="E87" s="135">
        <v>42.11</v>
      </c>
      <c r="F87" s="180">
        <v>34520.27</v>
      </c>
      <c r="G87" s="172">
        <v>42.11</v>
      </c>
      <c r="H87" s="172"/>
    </row>
    <row r="88" spans="1:8" ht="12.75">
      <c r="A88" s="138" t="s">
        <v>11</v>
      </c>
      <c r="B88" s="139">
        <v>159.2</v>
      </c>
      <c r="C88" s="139">
        <v>18.35</v>
      </c>
      <c r="D88" s="123">
        <f t="shared" si="6"/>
        <v>2921.32</v>
      </c>
      <c r="E88" s="135">
        <v>42.11</v>
      </c>
      <c r="F88" s="181">
        <v>34520.27</v>
      </c>
      <c r="G88" s="172">
        <v>42.11</v>
      </c>
      <c r="H88" s="172"/>
    </row>
    <row r="89" spans="1:8" ht="12.75">
      <c r="A89" s="138" t="s">
        <v>12</v>
      </c>
      <c r="B89" s="139">
        <v>159.2</v>
      </c>
      <c r="C89" s="139">
        <v>18.35</v>
      </c>
      <c r="D89" s="123">
        <f t="shared" si="6"/>
        <v>2921.32</v>
      </c>
      <c r="E89" s="135">
        <v>42.11</v>
      </c>
      <c r="F89" s="181">
        <v>34520.27</v>
      </c>
      <c r="G89" s="172">
        <v>42.11</v>
      </c>
      <c r="H89" s="172"/>
    </row>
    <row r="90" spans="1:8" ht="12.75">
      <c r="A90" s="138" t="s">
        <v>13</v>
      </c>
      <c r="B90" s="139">
        <v>159.2</v>
      </c>
      <c r="C90" s="139">
        <v>18.35</v>
      </c>
      <c r="D90" s="123">
        <f t="shared" si="6"/>
        <v>2921.32</v>
      </c>
      <c r="E90" s="135">
        <v>42.11</v>
      </c>
      <c r="F90" s="181">
        <v>34520.27</v>
      </c>
      <c r="G90" s="172">
        <v>42.11</v>
      </c>
      <c r="H90" s="172"/>
    </row>
    <row r="91" spans="1:8" ht="12.75">
      <c r="A91" s="138" t="s">
        <v>14</v>
      </c>
      <c r="B91" s="139">
        <v>159.2</v>
      </c>
      <c r="C91" s="139">
        <v>18.35</v>
      </c>
      <c r="D91" s="123">
        <f t="shared" si="6"/>
        <v>2921.32</v>
      </c>
      <c r="E91" s="135">
        <v>42.11</v>
      </c>
      <c r="F91" s="181">
        <v>34520.27</v>
      </c>
      <c r="G91" s="172">
        <v>42.11</v>
      </c>
      <c r="H91" s="172"/>
    </row>
    <row r="92" spans="1:8" ht="12.75">
      <c r="A92" s="138" t="s">
        <v>24</v>
      </c>
      <c r="B92" s="139">
        <v>159.2</v>
      </c>
      <c r="C92" s="139">
        <v>18.35</v>
      </c>
      <c r="D92" s="123">
        <f t="shared" si="6"/>
        <v>2921.32</v>
      </c>
      <c r="E92" s="135">
        <v>42.11</v>
      </c>
      <c r="F92" s="181">
        <v>34520.27</v>
      </c>
      <c r="G92" s="172">
        <v>42.11</v>
      </c>
      <c r="H92" s="172"/>
    </row>
    <row r="93" spans="1:8" ht="12.75">
      <c r="A93" s="138" t="s">
        <v>27</v>
      </c>
      <c r="B93" s="139">
        <v>159.2</v>
      </c>
      <c r="C93" s="139">
        <v>18.35</v>
      </c>
      <c r="D93" s="123">
        <f t="shared" si="6"/>
        <v>2921.32</v>
      </c>
      <c r="E93" s="135">
        <v>42.11</v>
      </c>
      <c r="F93" s="181">
        <v>34520.27</v>
      </c>
      <c r="G93" s="172">
        <v>42.11</v>
      </c>
      <c r="H93" s="172"/>
    </row>
    <row r="94" spans="1:8" ht="12.75">
      <c r="A94" s="138" t="s">
        <v>29</v>
      </c>
      <c r="B94" s="139">
        <v>159.2</v>
      </c>
      <c r="C94" s="139">
        <v>18.35</v>
      </c>
      <c r="D94" s="123">
        <f t="shared" si="6"/>
        <v>2921.32</v>
      </c>
      <c r="E94" s="135">
        <v>42.11</v>
      </c>
      <c r="F94" s="181">
        <v>34520.27</v>
      </c>
      <c r="G94" s="172">
        <v>42.11</v>
      </c>
      <c r="H94" s="172"/>
    </row>
    <row r="95" spans="1:8" ht="12.75">
      <c r="A95" s="138" t="s">
        <v>674</v>
      </c>
      <c r="B95" s="139">
        <v>159.2</v>
      </c>
      <c r="C95" s="139">
        <v>18.35</v>
      </c>
      <c r="D95" s="123">
        <f t="shared" si="6"/>
        <v>2921.32</v>
      </c>
      <c r="E95" s="135">
        <v>42.11</v>
      </c>
      <c r="F95" s="181">
        <v>34520.27</v>
      </c>
      <c r="G95" s="172">
        <v>42.11</v>
      </c>
      <c r="H95" s="172"/>
    </row>
    <row r="96" spans="1:8" ht="12.75">
      <c r="A96" s="138" t="s">
        <v>673</v>
      </c>
      <c r="B96" s="139">
        <v>159.2</v>
      </c>
      <c r="C96" s="139">
        <v>18.35</v>
      </c>
      <c r="D96" s="123">
        <f t="shared" si="6"/>
        <v>2921.32</v>
      </c>
      <c r="E96" s="135">
        <v>42.11</v>
      </c>
      <c r="F96" s="181">
        <v>34520.27</v>
      </c>
      <c r="G96" s="172">
        <v>42.11</v>
      </c>
      <c r="H96" s="172"/>
    </row>
    <row r="97" spans="1:8" ht="12.75">
      <c r="A97" s="138" t="s">
        <v>672</v>
      </c>
      <c r="B97" s="139">
        <v>159.2</v>
      </c>
      <c r="C97" s="139">
        <v>18.35</v>
      </c>
      <c r="D97" s="123">
        <f t="shared" si="6"/>
        <v>2921.32</v>
      </c>
      <c r="E97" s="135">
        <v>42.11</v>
      </c>
      <c r="F97" s="181">
        <v>34520.27</v>
      </c>
      <c r="G97" s="172">
        <v>42.11</v>
      </c>
      <c r="H97" s="172"/>
    </row>
    <row r="98" spans="1:8" ht="12.75">
      <c r="A98" s="138" t="s">
        <v>671</v>
      </c>
      <c r="B98" s="139">
        <v>159.2</v>
      </c>
      <c r="C98" s="139">
        <v>18.35</v>
      </c>
      <c r="D98" s="123">
        <f t="shared" si="6"/>
        <v>2921.32</v>
      </c>
      <c r="E98" s="135">
        <v>42.11</v>
      </c>
      <c r="F98" s="182">
        <v>34520.27</v>
      </c>
      <c r="G98" s="172">
        <v>42.11</v>
      </c>
      <c r="H98" s="172"/>
    </row>
    <row r="99" spans="1:8" ht="18.75">
      <c r="A99" s="184" t="s">
        <v>683</v>
      </c>
      <c r="B99" s="184"/>
      <c r="C99" s="184"/>
      <c r="D99" s="184"/>
      <c r="E99" s="184"/>
      <c r="F99" s="184"/>
      <c r="G99" s="184"/>
      <c r="H99" s="185"/>
    </row>
    <row r="100" spans="2:8" ht="15">
      <c r="B100" s="140" t="s">
        <v>679</v>
      </c>
      <c r="C100" s="140" t="s">
        <v>678</v>
      </c>
      <c r="D100" s="140" t="s">
        <v>677</v>
      </c>
      <c r="E100" s="140" t="s">
        <v>675</v>
      </c>
      <c r="F100" s="140" t="s">
        <v>676</v>
      </c>
      <c r="G100" s="183" t="s">
        <v>675</v>
      </c>
      <c r="H100" s="183"/>
    </row>
    <row r="101" spans="1:8" ht="12.75">
      <c r="A101" s="138" t="s">
        <v>10</v>
      </c>
      <c r="B101" s="139">
        <v>162.8</v>
      </c>
      <c r="C101" s="139">
        <v>10.37</v>
      </c>
      <c r="D101" s="123">
        <f aca="true" t="shared" si="7" ref="D101:D112">B101*C101</f>
        <v>1688.236</v>
      </c>
      <c r="E101" s="135">
        <v>29.81</v>
      </c>
      <c r="F101" s="180">
        <v>19812.22</v>
      </c>
      <c r="G101" s="186">
        <v>29.81</v>
      </c>
      <c r="H101" s="157"/>
    </row>
    <row r="102" spans="1:10" ht="12.75">
      <c r="A102" s="138" t="s">
        <v>11</v>
      </c>
      <c r="B102" s="139">
        <v>162.8</v>
      </c>
      <c r="C102" s="139">
        <v>10.37</v>
      </c>
      <c r="D102" s="123">
        <f t="shared" si="7"/>
        <v>1688.236</v>
      </c>
      <c r="E102" s="135">
        <v>29.81</v>
      </c>
      <c r="F102" s="181">
        <v>19812.22</v>
      </c>
      <c r="G102" s="186">
        <v>29.81</v>
      </c>
      <c r="H102" s="157"/>
      <c r="J102" s="106">
        <f>D101+D95</f>
        <v>4609.5560000000005</v>
      </c>
    </row>
    <row r="103" spans="1:8" ht="12.75">
      <c r="A103" s="138" t="s">
        <v>12</v>
      </c>
      <c r="B103" s="139">
        <v>162.8</v>
      </c>
      <c r="C103" s="139">
        <v>10.37</v>
      </c>
      <c r="D103" s="123">
        <f t="shared" si="7"/>
        <v>1688.236</v>
      </c>
      <c r="E103" s="135">
        <v>29.81</v>
      </c>
      <c r="F103" s="181">
        <v>19812.22</v>
      </c>
      <c r="G103" s="186">
        <v>29.81</v>
      </c>
      <c r="H103" s="157"/>
    </row>
    <row r="104" spans="1:8" ht="12.75">
      <c r="A104" s="138" t="s">
        <v>13</v>
      </c>
      <c r="B104" s="139">
        <v>162.8</v>
      </c>
      <c r="C104" s="139">
        <v>10.37</v>
      </c>
      <c r="D104" s="123">
        <f t="shared" si="7"/>
        <v>1688.236</v>
      </c>
      <c r="E104" s="135">
        <v>29.81</v>
      </c>
      <c r="F104" s="181">
        <v>19812.22</v>
      </c>
      <c r="G104" s="186">
        <v>29.81</v>
      </c>
      <c r="H104" s="157"/>
    </row>
    <row r="105" spans="1:8" ht="12.75">
      <c r="A105" s="138" t="s">
        <v>14</v>
      </c>
      <c r="B105" s="139">
        <v>162.8</v>
      </c>
      <c r="C105" s="139">
        <v>10.37</v>
      </c>
      <c r="D105" s="123">
        <f t="shared" si="7"/>
        <v>1688.236</v>
      </c>
      <c r="E105" s="135">
        <v>29.81</v>
      </c>
      <c r="F105" s="181">
        <v>19812.22</v>
      </c>
      <c r="G105" s="186">
        <v>29.81</v>
      </c>
      <c r="H105" s="157"/>
    </row>
    <row r="106" spans="1:8" ht="12.75">
      <c r="A106" s="138" t="s">
        <v>24</v>
      </c>
      <c r="B106" s="139">
        <v>162.8</v>
      </c>
      <c r="C106" s="139">
        <v>10.37</v>
      </c>
      <c r="D106" s="123">
        <f t="shared" si="7"/>
        <v>1688.236</v>
      </c>
      <c r="E106" s="135">
        <v>29.81</v>
      </c>
      <c r="F106" s="181">
        <v>19812.22</v>
      </c>
      <c r="G106" s="186">
        <v>29.81</v>
      </c>
      <c r="H106" s="157"/>
    </row>
    <row r="107" spans="1:10" ht="12.75">
      <c r="A107" s="138" t="s">
        <v>27</v>
      </c>
      <c r="B107" s="139">
        <v>162.8</v>
      </c>
      <c r="C107" s="139">
        <v>10.37</v>
      </c>
      <c r="D107" s="123">
        <f t="shared" si="7"/>
        <v>1688.236</v>
      </c>
      <c r="E107" s="135">
        <v>29.81</v>
      </c>
      <c r="F107" s="181">
        <v>19812.22</v>
      </c>
      <c r="G107" s="186">
        <v>29.81</v>
      </c>
      <c r="H107" s="157"/>
      <c r="J107">
        <f>D103*12</f>
        <v>20258.832000000002</v>
      </c>
    </row>
    <row r="108" spans="1:8" ht="12.75">
      <c r="A108" s="138" t="s">
        <v>29</v>
      </c>
      <c r="B108" s="139">
        <v>162.8</v>
      </c>
      <c r="C108" s="139">
        <v>10.37</v>
      </c>
      <c r="D108" s="123">
        <f t="shared" si="7"/>
        <v>1688.236</v>
      </c>
      <c r="E108" s="135">
        <v>29.81</v>
      </c>
      <c r="F108" s="181">
        <v>19812.22</v>
      </c>
      <c r="G108" s="186">
        <v>29.81</v>
      </c>
      <c r="H108" s="157"/>
    </row>
    <row r="109" spans="1:8" ht="12.75">
      <c r="A109" s="138" t="s">
        <v>674</v>
      </c>
      <c r="B109" s="139">
        <v>162.8</v>
      </c>
      <c r="C109" s="139">
        <v>10.37</v>
      </c>
      <c r="D109" s="123">
        <f t="shared" si="7"/>
        <v>1688.236</v>
      </c>
      <c r="E109" s="135">
        <v>29.81</v>
      </c>
      <c r="F109" s="181">
        <v>19812.22</v>
      </c>
      <c r="G109" s="186">
        <v>29.81</v>
      </c>
      <c r="H109" s="157"/>
    </row>
    <row r="110" spans="1:8" ht="12.75">
      <c r="A110" s="138" t="s">
        <v>673</v>
      </c>
      <c r="B110" s="139">
        <v>162.8</v>
      </c>
      <c r="C110" s="139">
        <v>10.37</v>
      </c>
      <c r="D110" s="123">
        <f t="shared" si="7"/>
        <v>1688.236</v>
      </c>
      <c r="E110" s="135">
        <v>29.81</v>
      </c>
      <c r="F110" s="181">
        <v>19812.22</v>
      </c>
      <c r="G110" s="186">
        <v>29.81</v>
      </c>
      <c r="H110" s="157"/>
    </row>
    <row r="111" spans="1:8" ht="12.75">
      <c r="A111" s="138" t="s">
        <v>672</v>
      </c>
      <c r="B111" s="139">
        <v>162.8</v>
      </c>
      <c r="C111" s="139">
        <v>10.37</v>
      </c>
      <c r="D111" s="123">
        <f t="shared" si="7"/>
        <v>1688.236</v>
      </c>
      <c r="E111" s="135">
        <v>29.81</v>
      </c>
      <c r="F111" s="181">
        <v>19812.22</v>
      </c>
      <c r="G111" s="186">
        <v>29.81</v>
      </c>
      <c r="H111" s="157"/>
    </row>
    <row r="112" spans="1:8" ht="12.75">
      <c r="A112" s="138" t="s">
        <v>671</v>
      </c>
      <c r="B112" s="139">
        <v>162.8</v>
      </c>
      <c r="C112" s="139">
        <v>10.37</v>
      </c>
      <c r="D112" s="123">
        <f t="shared" si="7"/>
        <v>1688.236</v>
      </c>
      <c r="E112" s="135">
        <v>29.81</v>
      </c>
      <c r="F112" s="182">
        <v>19812.22</v>
      </c>
      <c r="G112" s="186">
        <v>29.81</v>
      </c>
      <c r="H112" s="157"/>
    </row>
    <row r="113" spans="1:8" ht="18.75">
      <c r="A113" s="184" t="s">
        <v>682</v>
      </c>
      <c r="B113" s="184"/>
      <c r="C113" s="184"/>
      <c r="D113" s="184"/>
      <c r="E113" s="184"/>
      <c r="F113" s="184"/>
      <c r="G113" s="184"/>
      <c r="H113" s="185"/>
    </row>
    <row r="114" spans="2:8" ht="15">
      <c r="B114" s="140" t="s">
        <v>679</v>
      </c>
      <c r="C114" s="140" t="s">
        <v>678</v>
      </c>
      <c r="D114" s="140" t="s">
        <v>677</v>
      </c>
      <c r="E114" s="140" t="s">
        <v>675</v>
      </c>
      <c r="F114" s="140" t="s">
        <v>676</v>
      </c>
      <c r="G114" s="183" t="s">
        <v>675</v>
      </c>
      <c r="H114" s="183"/>
    </row>
    <row r="115" spans="1:8" ht="12.75">
      <c r="A115" s="138" t="s">
        <v>10</v>
      </c>
      <c r="B115" s="139">
        <v>73.6</v>
      </c>
      <c r="C115" s="139">
        <v>4.91</v>
      </c>
      <c r="D115" s="123">
        <f aca="true" t="shared" si="8" ref="D115:D126">B115*C115</f>
        <v>361.376</v>
      </c>
      <c r="E115" s="135">
        <v>53.02</v>
      </c>
      <c r="F115" s="180">
        <v>4134.1</v>
      </c>
      <c r="G115" s="172">
        <v>53.02</v>
      </c>
      <c r="H115" s="172"/>
    </row>
    <row r="116" spans="1:8" ht="12.75">
      <c r="A116" s="138" t="s">
        <v>11</v>
      </c>
      <c r="B116" s="139">
        <v>73.6</v>
      </c>
      <c r="C116" s="139">
        <v>4.91</v>
      </c>
      <c r="D116" s="123">
        <f t="shared" si="8"/>
        <v>361.376</v>
      </c>
      <c r="E116" s="135">
        <v>53.02</v>
      </c>
      <c r="F116" s="181">
        <v>4134.1</v>
      </c>
      <c r="G116" s="172">
        <v>53.02</v>
      </c>
      <c r="H116" s="172"/>
    </row>
    <row r="117" spans="1:8" ht="12.75">
      <c r="A117" s="138" t="s">
        <v>12</v>
      </c>
      <c r="B117" s="139">
        <v>73.6</v>
      </c>
      <c r="C117" s="139">
        <v>4.91</v>
      </c>
      <c r="D117" s="123">
        <f t="shared" si="8"/>
        <v>361.376</v>
      </c>
      <c r="E117" s="135">
        <v>53.02</v>
      </c>
      <c r="F117" s="181">
        <v>4134.1</v>
      </c>
      <c r="G117" s="172">
        <v>53.02</v>
      </c>
      <c r="H117" s="172"/>
    </row>
    <row r="118" spans="1:8" ht="12.75">
      <c r="A118" s="138" t="s">
        <v>13</v>
      </c>
      <c r="B118" s="139">
        <v>73.6</v>
      </c>
      <c r="C118" s="139">
        <v>4.91</v>
      </c>
      <c r="D118" s="123">
        <f t="shared" si="8"/>
        <v>361.376</v>
      </c>
      <c r="E118" s="135">
        <v>53.02</v>
      </c>
      <c r="F118" s="181">
        <v>4134.1</v>
      </c>
      <c r="G118" s="172">
        <v>53.02</v>
      </c>
      <c r="H118" s="172"/>
    </row>
    <row r="119" spans="1:10" ht="12.75">
      <c r="A119" s="138" t="s">
        <v>14</v>
      </c>
      <c r="B119" s="139">
        <v>73.6</v>
      </c>
      <c r="C119" s="139">
        <v>4.91</v>
      </c>
      <c r="D119" s="123">
        <f t="shared" si="8"/>
        <v>361.376</v>
      </c>
      <c r="E119" s="135">
        <v>53.02</v>
      </c>
      <c r="F119" s="181">
        <v>4134.1</v>
      </c>
      <c r="G119" s="172">
        <v>53.02</v>
      </c>
      <c r="H119" s="172"/>
      <c r="J119">
        <f>D119*12</f>
        <v>4336.512</v>
      </c>
    </row>
    <row r="120" spans="1:8" ht="12.75">
      <c r="A120" s="138" t="s">
        <v>24</v>
      </c>
      <c r="B120" s="139">
        <v>73.6</v>
      </c>
      <c r="C120" s="139">
        <v>4.91</v>
      </c>
      <c r="D120" s="123">
        <f t="shared" si="8"/>
        <v>361.376</v>
      </c>
      <c r="E120" s="135">
        <v>53.02</v>
      </c>
      <c r="F120" s="181">
        <v>4134.1</v>
      </c>
      <c r="G120" s="172">
        <v>53.02</v>
      </c>
      <c r="H120" s="172"/>
    </row>
    <row r="121" spans="1:8" ht="12.75">
      <c r="A121" s="138" t="s">
        <v>27</v>
      </c>
      <c r="B121" s="139">
        <v>73.6</v>
      </c>
      <c r="C121" s="139">
        <v>4.91</v>
      </c>
      <c r="D121" s="123">
        <f t="shared" si="8"/>
        <v>361.376</v>
      </c>
      <c r="E121" s="135">
        <v>53.02</v>
      </c>
      <c r="F121" s="181">
        <v>4134.1</v>
      </c>
      <c r="G121" s="172">
        <v>53.02</v>
      </c>
      <c r="H121" s="172"/>
    </row>
    <row r="122" spans="1:8" ht="12.75">
      <c r="A122" s="138" t="s">
        <v>29</v>
      </c>
      <c r="B122" s="139">
        <v>73.6</v>
      </c>
      <c r="C122" s="139">
        <v>4.91</v>
      </c>
      <c r="D122" s="123">
        <f t="shared" si="8"/>
        <v>361.376</v>
      </c>
      <c r="E122" s="135">
        <v>53.02</v>
      </c>
      <c r="F122" s="181">
        <v>4134.1</v>
      </c>
      <c r="G122" s="172">
        <v>53.02</v>
      </c>
      <c r="H122" s="172"/>
    </row>
    <row r="123" spans="1:8" ht="12.75">
      <c r="A123" s="138" t="s">
        <v>674</v>
      </c>
      <c r="B123" s="139">
        <v>73.6</v>
      </c>
      <c r="C123" s="139">
        <v>4.91</v>
      </c>
      <c r="D123" s="123">
        <f t="shared" si="8"/>
        <v>361.376</v>
      </c>
      <c r="E123" s="135">
        <v>53.02</v>
      </c>
      <c r="F123" s="181">
        <v>4134.1</v>
      </c>
      <c r="G123" s="172">
        <v>53.02</v>
      </c>
      <c r="H123" s="172"/>
    </row>
    <row r="124" spans="1:8" ht="12.75">
      <c r="A124" s="138" t="s">
        <v>673</v>
      </c>
      <c r="B124" s="139">
        <v>73.6</v>
      </c>
      <c r="C124" s="139">
        <v>4.91</v>
      </c>
      <c r="D124" s="123">
        <f t="shared" si="8"/>
        <v>361.376</v>
      </c>
      <c r="E124" s="135">
        <v>53.02</v>
      </c>
      <c r="F124" s="181">
        <v>4134.1</v>
      </c>
      <c r="G124" s="172">
        <v>53.02</v>
      </c>
      <c r="H124" s="172"/>
    </row>
    <row r="125" spans="1:8" ht="12.75">
      <c r="A125" s="138" t="s">
        <v>672</v>
      </c>
      <c r="B125" s="139">
        <v>73.6</v>
      </c>
      <c r="C125" s="139">
        <v>4.91</v>
      </c>
      <c r="D125" s="123">
        <f t="shared" si="8"/>
        <v>361.376</v>
      </c>
      <c r="E125" s="135">
        <v>53.02</v>
      </c>
      <c r="F125" s="181">
        <v>4134.1</v>
      </c>
      <c r="G125" s="172">
        <v>53.02</v>
      </c>
      <c r="H125" s="172"/>
    </row>
    <row r="126" spans="1:8" ht="12.75">
      <c r="A126" s="138" t="s">
        <v>671</v>
      </c>
      <c r="B126" s="139">
        <v>73.6</v>
      </c>
      <c r="C126" s="139">
        <v>4.91</v>
      </c>
      <c r="D126" s="123">
        <f t="shared" si="8"/>
        <v>361.376</v>
      </c>
      <c r="E126" s="135">
        <v>53.02</v>
      </c>
      <c r="F126" s="182">
        <v>4134.1</v>
      </c>
      <c r="G126" s="172">
        <v>53.02</v>
      </c>
      <c r="H126" s="172"/>
    </row>
    <row r="127" spans="1:8" ht="18.75">
      <c r="A127" s="184" t="s">
        <v>681</v>
      </c>
      <c r="B127" s="184"/>
      <c r="C127" s="184"/>
      <c r="D127" s="184"/>
      <c r="E127" s="184"/>
      <c r="F127" s="184"/>
      <c r="G127" s="184"/>
      <c r="H127" s="185"/>
    </row>
    <row r="128" spans="2:8" ht="15">
      <c r="B128" s="140" t="s">
        <v>679</v>
      </c>
      <c r="C128" s="140" t="s">
        <v>678</v>
      </c>
      <c r="D128" s="140" t="s">
        <v>677</v>
      </c>
      <c r="E128" s="140" t="s">
        <v>675</v>
      </c>
      <c r="F128" s="140" t="s">
        <v>676</v>
      </c>
      <c r="G128" s="183" t="s">
        <v>675</v>
      </c>
      <c r="H128" s="183"/>
    </row>
    <row r="129" spans="1:8" ht="12.75">
      <c r="A129" s="138" t="s">
        <v>10</v>
      </c>
      <c r="B129" s="141">
        <v>26.6</v>
      </c>
      <c r="C129" s="139">
        <v>6.15</v>
      </c>
      <c r="D129" s="135">
        <f aca="true" t="shared" si="9" ref="D129:D140">B129*C129</f>
        <v>163.59000000000003</v>
      </c>
      <c r="E129" s="135">
        <v>20.12</v>
      </c>
      <c r="F129" s="180">
        <v>1616.05</v>
      </c>
      <c r="G129" s="186">
        <v>20.12</v>
      </c>
      <c r="H129" s="157"/>
    </row>
    <row r="130" spans="1:8" ht="12.75">
      <c r="A130" s="138" t="s">
        <v>11</v>
      </c>
      <c r="B130" s="141">
        <v>26.6</v>
      </c>
      <c r="C130" s="139">
        <v>6.15</v>
      </c>
      <c r="D130" s="135">
        <f t="shared" si="9"/>
        <v>163.59000000000003</v>
      </c>
      <c r="E130" s="135">
        <v>20.12</v>
      </c>
      <c r="F130" s="181">
        <v>1616.05</v>
      </c>
      <c r="G130" s="186">
        <v>20.12</v>
      </c>
      <c r="H130" s="157"/>
    </row>
    <row r="131" spans="1:8" ht="12.75">
      <c r="A131" s="138" t="s">
        <v>12</v>
      </c>
      <c r="B131" s="141">
        <v>26.6</v>
      </c>
      <c r="C131" s="139">
        <v>6.15</v>
      </c>
      <c r="D131" s="135">
        <f t="shared" si="9"/>
        <v>163.59000000000003</v>
      </c>
      <c r="E131" s="135">
        <v>20.12</v>
      </c>
      <c r="F131" s="181">
        <v>1616.05</v>
      </c>
      <c r="G131" s="186">
        <v>20.12</v>
      </c>
      <c r="H131" s="157"/>
    </row>
    <row r="132" spans="1:8" ht="12.75">
      <c r="A132" s="138" t="s">
        <v>13</v>
      </c>
      <c r="B132" s="141">
        <v>26.6</v>
      </c>
      <c r="C132" s="139">
        <v>6.15</v>
      </c>
      <c r="D132" s="135">
        <f t="shared" si="9"/>
        <v>163.59000000000003</v>
      </c>
      <c r="E132" s="135">
        <v>20.12</v>
      </c>
      <c r="F132" s="181">
        <v>1616.05</v>
      </c>
      <c r="G132" s="186">
        <v>20.12</v>
      </c>
      <c r="H132" s="157"/>
    </row>
    <row r="133" spans="1:8" ht="12.75">
      <c r="A133" s="138" t="s">
        <v>14</v>
      </c>
      <c r="B133" s="141">
        <v>26.6</v>
      </c>
      <c r="C133" s="139">
        <v>6.15</v>
      </c>
      <c r="D133" s="135">
        <f t="shared" si="9"/>
        <v>163.59000000000003</v>
      </c>
      <c r="E133" s="135">
        <v>20.12</v>
      </c>
      <c r="F133" s="181">
        <v>1616.05</v>
      </c>
      <c r="G133" s="186">
        <v>20.12</v>
      </c>
      <c r="H133" s="157"/>
    </row>
    <row r="134" spans="1:8" ht="12.75">
      <c r="A134" s="138" t="s">
        <v>24</v>
      </c>
      <c r="B134" s="141">
        <v>26.6</v>
      </c>
      <c r="C134" s="139">
        <v>6.15</v>
      </c>
      <c r="D134" s="135">
        <f t="shared" si="9"/>
        <v>163.59000000000003</v>
      </c>
      <c r="E134" s="135">
        <v>20.12</v>
      </c>
      <c r="F134" s="181">
        <v>1616.05</v>
      </c>
      <c r="G134" s="186">
        <v>20.12</v>
      </c>
      <c r="H134" s="157"/>
    </row>
    <row r="135" spans="1:8" ht="12.75">
      <c r="A135" s="138" t="s">
        <v>27</v>
      </c>
      <c r="B135" s="141">
        <v>26.6</v>
      </c>
      <c r="C135" s="139">
        <v>6.15</v>
      </c>
      <c r="D135" s="135">
        <f t="shared" si="9"/>
        <v>163.59000000000003</v>
      </c>
      <c r="E135" s="135">
        <v>20.12</v>
      </c>
      <c r="F135" s="181">
        <v>1616.05</v>
      </c>
      <c r="G135" s="186">
        <v>20.12</v>
      </c>
      <c r="H135" s="157"/>
    </row>
    <row r="136" spans="1:10" ht="12.75">
      <c r="A136" s="138" t="s">
        <v>29</v>
      </c>
      <c r="B136" s="141">
        <v>26.6</v>
      </c>
      <c r="C136" s="139">
        <v>6.15</v>
      </c>
      <c r="D136" s="135">
        <f t="shared" si="9"/>
        <v>163.59000000000003</v>
      </c>
      <c r="E136" s="135">
        <v>20.12</v>
      </c>
      <c r="F136" s="181">
        <v>1616.05</v>
      </c>
      <c r="G136" s="186">
        <v>20.12</v>
      </c>
      <c r="H136" s="157"/>
      <c r="J136">
        <f>D134*12</f>
        <v>1963.0800000000004</v>
      </c>
    </row>
    <row r="137" spans="1:8" ht="12.75">
      <c r="A137" s="138" t="s">
        <v>674</v>
      </c>
      <c r="B137" s="141">
        <v>26.6</v>
      </c>
      <c r="C137" s="139">
        <v>6.15</v>
      </c>
      <c r="D137" s="135">
        <f t="shared" si="9"/>
        <v>163.59000000000003</v>
      </c>
      <c r="E137" s="135">
        <v>20.12</v>
      </c>
      <c r="F137" s="181">
        <v>1616.05</v>
      </c>
      <c r="G137" s="186">
        <v>20.12</v>
      </c>
      <c r="H137" s="157"/>
    </row>
    <row r="138" spans="1:8" ht="12.75">
      <c r="A138" s="138" t="s">
        <v>673</v>
      </c>
      <c r="B138" s="141">
        <v>26.6</v>
      </c>
      <c r="C138" s="139">
        <v>6.15</v>
      </c>
      <c r="D138" s="135">
        <f t="shared" si="9"/>
        <v>163.59000000000003</v>
      </c>
      <c r="E138" s="135">
        <v>20.12</v>
      </c>
      <c r="F138" s="181">
        <v>1616.05</v>
      </c>
      <c r="G138" s="186">
        <v>20.12</v>
      </c>
      <c r="H138" s="157"/>
    </row>
    <row r="139" spans="1:8" ht="12.75">
      <c r="A139" s="138" t="s">
        <v>672</v>
      </c>
      <c r="B139" s="141">
        <v>26.6</v>
      </c>
      <c r="C139" s="139">
        <v>6.15</v>
      </c>
      <c r="D139" s="135">
        <f t="shared" si="9"/>
        <v>163.59000000000003</v>
      </c>
      <c r="E139" s="135">
        <v>20.12</v>
      </c>
      <c r="F139" s="181">
        <v>1616.05</v>
      </c>
      <c r="G139" s="186">
        <v>20.12</v>
      </c>
      <c r="H139" s="157"/>
    </row>
    <row r="140" spans="1:8" ht="12.75">
      <c r="A140" s="138" t="s">
        <v>671</v>
      </c>
      <c r="B140" s="141">
        <v>26.6</v>
      </c>
      <c r="C140" s="139">
        <v>6.15</v>
      </c>
      <c r="D140" s="135">
        <f t="shared" si="9"/>
        <v>163.59000000000003</v>
      </c>
      <c r="E140" s="135">
        <v>20.12</v>
      </c>
      <c r="F140" s="182">
        <v>1616.05</v>
      </c>
      <c r="G140" s="186">
        <v>20.12</v>
      </c>
      <c r="H140" s="157"/>
    </row>
    <row r="141" spans="1:8" ht="18.75">
      <c r="A141" s="184" t="s">
        <v>680</v>
      </c>
      <c r="B141" s="184"/>
      <c r="C141" s="184"/>
      <c r="D141" s="184"/>
      <c r="E141" s="184"/>
      <c r="F141" s="184"/>
      <c r="G141" s="184"/>
      <c r="H141" s="185"/>
    </row>
    <row r="142" spans="2:8" ht="15">
      <c r="B142" s="140" t="s">
        <v>679</v>
      </c>
      <c r="C142" s="140" t="s">
        <v>678</v>
      </c>
      <c r="D142" s="140" t="s">
        <v>677</v>
      </c>
      <c r="E142" s="140" t="s">
        <v>675</v>
      </c>
      <c r="F142" s="140" t="s">
        <v>676</v>
      </c>
      <c r="G142" s="183" t="s">
        <v>675</v>
      </c>
      <c r="H142" s="183"/>
    </row>
    <row r="143" spans="1:8" ht="12.75">
      <c r="A143" s="138" t="s">
        <v>10</v>
      </c>
      <c r="B143" s="139">
        <v>34.8</v>
      </c>
      <c r="C143" s="139">
        <v>6.69</v>
      </c>
      <c r="D143" s="123">
        <f aca="true" t="shared" si="10" ref="D143:D154">B143*C143</f>
        <v>232.81199999999998</v>
      </c>
      <c r="E143" s="135">
        <v>14.63</v>
      </c>
      <c r="F143" s="180">
        <v>1274.12</v>
      </c>
      <c r="G143" s="172">
        <v>14.63</v>
      </c>
      <c r="H143" s="172"/>
    </row>
    <row r="144" spans="1:8" ht="12.75">
      <c r="A144" s="138" t="s">
        <v>11</v>
      </c>
      <c r="B144" s="139">
        <v>34.8</v>
      </c>
      <c r="C144" s="139">
        <v>6.69</v>
      </c>
      <c r="D144" s="123">
        <f t="shared" si="10"/>
        <v>232.81199999999998</v>
      </c>
      <c r="E144" s="135">
        <v>14.63</v>
      </c>
      <c r="F144" s="181">
        <v>1274.12</v>
      </c>
      <c r="G144" s="172">
        <v>14.63</v>
      </c>
      <c r="H144" s="172"/>
    </row>
    <row r="145" spans="1:8" ht="12.75">
      <c r="A145" s="138" t="s">
        <v>12</v>
      </c>
      <c r="B145" s="139">
        <v>34.8</v>
      </c>
      <c r="C145" s="139">
        <v>6.69</v>
      </c>
      <c r="D145" s="123">
        <f t="shared" si="10"/>
        <v>232.81199999999998</v>
      </c>
      <c r="E145" s="135">
        <v>14.63</v>
      </c>
      <c r="F145" s="181">
        <v>1274.12</v>
      </c>
      <c r="G145" s="172">
        <v>14.63</v>
      </c>
      <c r="H145" s="172"/>
    </row>
    <row r="146" spans="1:8" ht="12.75">
      <c r="A146" s="138" t="s">
        <v>13</v>
      </c>
      <c r="B146" s="139">
        <v>34.8</v>
      </c>
      <c r="C146" s="139">
        <v>6.69</v>
      </c>
      <c r="D146" s="123">
        <f t="shared" si="10"/>
        <v>232.81199999999998</v>
      </c>
      <c r="E146" s="135">
        <v>14.63</v>
      </c>
      <c r="F146" s="181">
        <v>1274.12</v>
      </c>
      <c r="G146" s="172">
        <v>14.63</v>
      </c>
      <c r="H146" s="172"/>
    </row>
    <row r="147" spans="1:8" ht="12.75">
      <c r="A147" s="138" t="s">
        <v>14</v>
      </c>
      <c r="B147" s="139">
        <v>34.8</v>
      </c>
      <c r="C147" s="139">
        <v>6.69</v>
      </c>
      <c r="D147" s="123">
        <f t="shared" si="10"/>
        <v>232.81199999999998</v>
      </c>
      <c r="E147" s="135">
        <v>14.63</v>
      </c>
      <c r="F147" s="181">
        <v>1274.12</v>
      </c>
      <c r="G147" s="172">
        <v>14.63</v>
      </c>
      <c r="H147" s="172"/>
    </row>
    <row r="148" spans="1:10" ht="12.75">
      <c r="A148" s="138" t="s">
        <v>24</v>
      </c>
      <c r="B148" s="139">
        <v>34.8</v>
      </c>
      <c r="C148" s="139">
        <v>6.69</v>
      </c>
      <c r="D148" s="123">
        <f t="shared" si="10"/>
        <v>232.81199999999998</v>
      </c>
      <c r="E148" s="135">
        <v>14.63</v>
      </c>
      <c r="F148" s="181">
        <v>1274.12</v>
      </c>
      <c r="G148" s="172">
        <v>14.63</v>
      </c>
      <c r="H148" s="172"/>
      <c r="J148">
        <f>D148*12</f>
        <v>2793.7439999999997</v>
      </c>
    </row>
    <row r="149" spans="1:8" ht="12.75">
      <c r="A149" s="138" t="s">
        <v>27</v>
      </c>
      <c r="B149" s="139">
        <v>34.8</v>
      </c>
      <c r="C149" s="139">
        <v>6.69</v>
      </c>
      <c r="D149" s="123">
        <f t="shared" si="10"/>
        <v>232.81199999999998</v>
      </c>
      <c r="E149" s="135">
        <v>14.63</v>
      </c>
      <c r="F149" s="181">
        <v>1274.12</v>
      </c>
      <c r="G149" s="172">
        <v>14.63</v>
      </c>
      <c r="H149" s="172"/>
    </row>
    <row r="150" spans="1:8" ht="12.75">
      <c r="A150" s="138" t="s">
        <v>29</v>
      </c>
      <c r="B150" s="139">
        <v>34.8</v>
      </c>
      <c r="C150" s="139">
        <v>6.69</v>
      </c>
      <c r="D150" s="123">
        <f t="shared" si="10"/>
        <v>232.81199999999998</v>
      </c>
      <c r="E150" s="135">
        <v>14.63</v>
      </c>
      <c r="F150" s="181">
        <v>1274.12</v>
      </c>
      <c r="G150" s="172">
        <v>14.63</v>
      </c>
      <c r="H150" s="172"/>
    </row>
    <row r="151" spans="1:8" ht="12.75">
      <c r="A151" s="138" t="s">
        <v>674</v>
      </c>
      <c r="B151" s="139">
        <v>34.8</v>
      </c>
      <c r="C151" s="139">
        <v>6.69</v>
      </c>
      <c r="D151" s="123">
        <f t="shared" si="10"/>
        <v>232.81199999999998</v>
      </c>
      <c r="E151" s="135">
        <v>14.63</v>
      </c>
      <c r="F151" s="181">
        <v>1274.12</v>
      </c>
      <c r="G151" s="172">
        <v>14.63</v>
      </c>
      <c r="H151" s="172"/>
    </row>
    <row r="152" spans="1:8" ht="12.75">
      <c r="A152" s="138" t="s">
        <v>673</v>
      </c>
      <c r="B152" s="139">
        <v>34.8</v>
      </c>
      <c r="C152" s="139">
        <v>6.69</v>
      </c>
      <c r="D152" s="123">
        <f t="shared" si="10"/>
        <v>232.81199999999998</v>
      </c>
      <c r="E152" s="135">
        <v>14.63</v>
      </c>
      <c r="F152" s="181">
        <v>1274.12</v>
      </c>
      <c r="G152" s="172">
        <v>14.63</v>
      </c>
      <c r="H152" s="172"/>
    </row>
    <row r="153" spans="1:8" ht="12.75">
      <c r="A153" s="138" t="s">
        <v>672</v>
      </c>
      <c r="B153" s="139">
        <v>34.8</v>
      </c>
      <c r="C153" s="139">
        <v>6.69</v>
      </c>
      <c r="D153" s="123">
        <f t="shared" si="10"/>
        <v>232.81199999999998</v>
      </c>
      <c r="E153" s="135">
        <v>14.63</v>
      </c>
      <c r="F153" s="181">
        <v>1274.12</v>
      </c>
      <c r="G153" s="172">
        <v>14.63</v>
      </c>
      <c r="H153" s="172"/>
    </row>
    <row r="154" spans="1:8" ht="12.75">
      <c r="A154" s="138" t="s">
        <v>671</v>
      </c>
      <c r="B154" s="136">
        <v>34.8</v>
      </c>
      <c r="C154" s="136">
        <v>6.69</v>
      </c>
      <c r="D154" s="123">
        <f t="shared" si="10"/>
        <v>232.81199999999998</v>
      </c>
      <c r="E154" s="135">
        <v>14.63</v>
      </c>
      <c r="F154" s="182">
        <v>1274.12</v>
      </c>
      <c r="G154" s="172">
        <v>14.63</v>
      </c>
      <c r="H154" s="172"/>
    </row>
    <row r="156" spans="5:11" ht="26.25" customHeight="1">
      <c r="E156" s="137" t="s">
        <v>670</v>
      </c>
      <c r="F156" s="137">
        <f>F3+F17+F31+F45+F59+F73+F87+F101+F115+F129+F143</f>
        <v>126877.56999999999</v>
      </c>
      <c r="K156">
        <f>J148+J136+J119+J107+J77+J52+J22</f>
        <v>98428.81199999999</v>
      </c>
    </row>
  </sheetData>
  <sheetProtection/>
  <mergeCells count="166">
    <mergeCell ref="G11:H11"/>
    <mergeCell ref="G2:H2"/>
    <mergeCell ref="G3:H3"/>
    <mergeCell ref="G4:H4"/>
    <mergeCell ref="G5:H5"/>
    <mergeCell ref="A15:H15"/>
    <mergeCell ref="G54:H54"/>
    <mergeCell ref="A1:H1"/>
    <mergeCell ref="G12:H12"/>
    <mergeCell ref="G13:H13"/>
    <mergeCell ref="G14:H14"/>
    <mergeCell ref="G6:H6"/>
    <mergeCell ref="G7:H7"/>
    <mergeCell ref="G8:H8"/>
    <mergeCell ref="G9:H9"/>
    <mergeCell ref="G10:H10"/>
    <mergeCell ref="G16:H16"/>
    <mergeCell ref="A71:H71"/>
    <mergeCell ref="A43:H43"/>
    <mergeCell ref="A29:H29"/>
    <mergeCell ref="G21:H21"/>
    <mergeCell ref="G23:H23"/>
    <mergeCell ref="G24:H24"/>
    <mergeCell ref="G25:H25"/>
    <mergeCell ref="G26:H26"/>
    <mergeCell ref="G41:H41"/>
    <mergeCell ref="G55:H55"/>
    <mergeCell ref="G56:H56"/>
    <mergeCell ref="G51:H51"/>
    <mergeCell ref="I85:K85"/>
    <mergeCell ref="G27:H27"/>
    <mergeCell ref="G28:H28"/>
    <mergeCell ref="G59:H59"/>
    <mergeCell ref="G60:H60"/>
    <mergeCell ref="G42:H42"/>
    <mergeCell ref="G53:H53"/>
    <mergeCell ref="G17:H17"/>
    <mergeCell ref="G18:H18"/>
    <mergeCell ref="G19:H19"/>
    <mergeCell ref="G20:H20"/>
    <mergeCell ref="G22:H22"/>
    <mergeCell ref="G30:H30"/>
    <mergeCell ref="G31:H31"/>
    <mergeCell ref="G32:H32"/>
    <mergeCell ref="G33:H33"/>
    <mergeCell ref="G34:H34"/>
    <mergeCell ref="G35:H35"/>
    <mergeCell ref="G36:H36"/>
    <mergeCell ref="G39:H39"/>
    <mergeCell ref="G40:H40"/>
    <mergeCell ref="G37:H37"/>
    <mergeCell ref="G38:H38"/>
    <mergeCell ref="G47:H47"/>
    <mergeCell ref="G48:H48"/>
    <mergeCell ref="G45:H45"/>
    <mergeCell ref="G46:H46"/>
    <mergeCell ref="G44:H44"/>
    <mergeCell ref="G49:H49"/>
    <mergeCell ref="G50:H50"/>
    <mergeCell ref="G64:H64"/>
    <mergeCell ref="G65:H65"/>
    <mergeCell ref="G61:H61"/>
    <mergeCell ref="G62:H62"/>
    <mergeCell ref="G63:H63"/>
    <mergeCell ref="G58:H58"/>
    <mergeCell ref="G52:H52"/>
    <mergeCell ref="A57:H57"/>
    <mergeCell ref="G66:H66"/>
    <mergeCell ref="G67:H67"/>
    <mergeCell ref="G68:H68"/>
    <mergeCell ref="G69:H69"/>
    <mergeCell ref="G70:H70"/>
    <mergeCell ref="G80:H80"/>
    <mergeCell ref="G73:H73"/>
    <mergeCell ref="G74:H74"/>
    <mergeCell ref="G75:H75"/>
    <mergeCell ref="G76:H76"/>
    <mergeCell ref="G77:H77"/>
    <mergeCell ref="G78:H78"/>
    <mergeCell ref="G79:H79"/>
    <mergeCell ref="G93:H93"/>
    <mergeCell ref="G94:H94"/>
    <mergeCell ref="G72:H72"/>
    <mergeCell ref="G86:H86"/>
    <mergeCell ref="A85:H85"/>
    <mergeCell ref="G92:H92"/>
    <mergeCell ref="G95:H95"/>
    <mergeCell ref="G81:H81"/>
    <mergeCell ref="G82:H82"/>
    <mergeCell ref="G83:H83"/>
    <mergeCell ref="G84:H84"/>
    <mergeCell ref="G87:H87"/>
    <mergeCell ref="G88:H88"/>
    <mergeCell ref="G89:H89"/>
    <mergeCell ref="G90:H90"/>
    <mergeCell ref="G91:H91"/>
    <mergeCell ref="G110:H110"/>
    <mergeCell ref="G111:H111"/>
    <mergeCell ref="G112:H112"/>
    <mergeCell ref="G96:H96"/>
    <mergeCell ref="G97:H97"/>
    <mergeCell ref="G98:H98"/>
    <mergeCell ref="G100:H100"/>
    <mergeCell ref="A99:H99"/>
    <mergeCell ref="G147:H147"/>
    <mergeCell ref="G148:H148"/>
    <mergeCell ref="G149:H149"/>
    <mergeCell ref="G150:H150"/>
    <mergeCell ref="G151:H151"/>
    <mergeCell ref="G101:H101"/>
    <mergeCell ref="G102:H102"/>
    <mergeCell ref="G103:H103"/>
    <mergeCell ref="G104:H104"/>
    <mergeCell ref="G105:H105"/>
    <mergeCell ref="G143:H143"/>
    <mergeCell ref="G144:H144"/>
    <mergeCell ref="G145:H145"/>
    <mergeCell ref="G142:H142"/>
    <mergeCell ref="A141:H141"/>
    <mergeCell ref="F143:F154"/>
    <mergeCell ref="G152:H152"/>
    <mergeCell ref="G153:H153"/>
    <mergeCell ref="G154:H154"/>
    <mergeCell ref="G146:H146"/>
    <mergeCell ref="G135:H135"/>
    <mergeCell ref="G136:H136"/>
    <mergeCell ref="G137:H137"/>
    <mergeCell ref="G138:H138"/>
    <mergeCell ref="G139:H139"/>
    <mergeCell ref="G140:H140"/>
    <mergeCell ref="G126:H126"/>
    <mergeCell ref="G129:H129"/>
    <mergeCell ref="G130:H130"/>
    <mergeCell ref="G131:H131"/>
    <mergeCell ref="G132:H132"/>
    <mergeCell ref="G128:H128"/>
    <mergeCell ref="A127:H127"/>
    <mergeCell ref="F129:F140"/>
    <mergeCell ref="G133:H133"/>
    <mergeCell ref="G134:H134"/>
    <mergeCell ref="G124:H124"/>
    <mergeCell ref="G115:H115"/>
    <mergeCell ref="G116:H116"/>
    <mergeCell ref="G117:H117"/>
    <mergeCell ref="G118:H118"/>
    <mergeCell ref="G125:H125"/>
    <mergeCell ref="F31:F42"/>
    <mergeCell ref="A113:H113"/>
    <mergeCell ref="G120:H120"/>
    <mergeCell ref="G121:H121"/>
    <mergeCell ref="G122:H122"/>
    <mergeCell ref="G123:H123"/>
    <mergeCell ref="G106:H106"/>
    <mergeCell ref="G107:H107"/>
    <mergeCell ref="G108:H108"/>
    <mergeCell ref="G109:H109"/>
    <mergeCell ref="F59:F70"/>
    <mergeCell ref="F73:F84"/>
    <mergeCell ref="F45:F56"/>
    <mergeCell ref="G119:H119"/>
    <mergeCell ref="G114:H114"/>
    <mergeCell ref="F3:F14"/>
    <mergeCell ref="F17:F28"/>
    <mergeCell ref="F87:F98"/>
    <mergeCell ref="F101:F112"/>
    <mergeCell ref="F115:F1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2013-08-01T11:49:07Z</cp:lastPrinted>
  <dcterms:created xsi:type="dcterms:W3CDTF">2008-10-01T07:10:45Z</dcterms:created>
  <dcterms:modified xsi:type="dcterms:W3CDTF">2013-08-06T09:39:49Z</dcterms:modified>
  <cp:category/>
  <cp:version/>
  <cp:contentType/>
  <cp:contentStatus/>
</cp:coreProperties>
</file>