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3"/>
  </bookViews>
  <sheets>
    <sheet name="проект 290 Пост." sheetId="1" r:id="rId1"/>
    <sheet name="по заявлению" sheetId="2" r:id="rId2"/>
    <sheet name="тариф населения" sheetId="3" r:id="rId3"/>
    <sheet name="комиссия" sheetId="4" r:id="rId4"/>
    <sheet name="встроенные" sheetId="5" r:id="rId5"/>
    <sheet name="Уваров" sheetId="6" r:id="rId6"/>
    <sheet name="Якушин (офис)" sheetId="7" r:id="rId7"/>
    <sheet name="Якушин (магазин) " sheetId="8" r:id="rId8"/>
    <sheet name="Тощаков" sheetId="9" r:id="rId9"/>
    <sheet name="Смирнова" sheetId="10" r:id="rId10"/>
    <sheet name="Сметанин" sheetId="11" r:id="rId11"/>
    <sheet name="Чернов" sheetId="12" r:id="rId12"/>
  </sheets>
  <definedNames>
    <definedName name="_xlnm.Print_Area" localSheetId="4">'встроенные'!$A$1:$F$125</definedName>
    <definedName name="_xlnm.Print_Area" localSheetId="3">'комиссия'!$A$1:$F$126</definedName>
    <definedName name="_xlnm.Print_Area" localSheetId="1">'по заявлению'!$A$1:$F$125</definedName>
    <definedName name="_xlnm.Print_Area" localSheetId="0">'проект 290 Пост.'!$A$1:$F$139</definedName>
    <definedName name="_xlnm.Print_Area" localSheetId="10">'Сметанин'!$A$1:$F$73</definedName>
    <definedName name="_xlnm.Print_Area" localSheetId="9">'Смирнова'!$A$1:$F$55</definedName>
    <definedName name="_xlnm.Print_Area" localSheetId="2">'тариф населения'!$A$1:$F$126</definedName>
    <definedName name="_xlnm.Print_Area" localSheetId="8">'Тощаков'!$A$1:$F$80</definedName>
    <definedName name="_xlnm.Print_Area" localSheetId="5">'Уваров'!$A$1:$F$83</definedName>
    <definedName name="_xlnm.Print_Area" localSheetId="11">'Чернов'!$A$1:$F$55</definedName>
    <definedName name="_xlnm.Print_Area" localSheetId="7">'Якушин (магазин) '!$A$1:$F$79</definedName>
    <definedName name="_xlnm.Print_Area" localSheetId="6">'Якушин (офис)'!$A$1:$F$81</definedName>
  </definedNames>
  <calcPr fullCalcOnLoad="1" fullPrecision="0"/>
</workbook>
</file>

<file path=xl/sharedStrings.xml><?xml version="1.0" encoding="utf-8"?>
<sst xmlns="http://schemas.openxmlformats.org/spreadsheetml/2006/main" count="1892" uniqueCount="191">
  <si>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</si>
  <si>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</si>
  <si>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</si>
  <si>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</si>
  <si>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</si>
  <si>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</si>
  <si>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</si>
  <si>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</si>
  <si>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</si>
  <si>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</si>
  <si>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</si>
  <si>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</si>
  <si>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</si>
  <si>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</si>
  <si>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</si>
  <si>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</si>
  <si>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</si>
  <si>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</si>
  <si>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</si>
  <si>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</si>
  <si>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</si>
  <si>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</si>
  <si>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</si>
  <si>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</si>
  <si>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</si>
  <si>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</si>
  <si>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</si>
  <si>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</si>
  <si>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</si>
  <si>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</si>
  <si>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</si>
  <si>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</si>
  <si>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</si>
  <si>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</si>
  <si>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</si>
  <si>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</si>
  <si>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</si>
  <si>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</si>
  <si>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</si>
  <si>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</si>
  <si>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</si>
  <si>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</si>
  <si>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</si>
  <si>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</si>
  <si>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</si>
  <si>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</si>
  <si>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</si>
  <si>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</si>
  <si>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</si>
  <si>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</si>
  <si>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</si>
  <si>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</si>
  <si>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</si>
  <si>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</si>
  <si>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электрическими плитами и повышающими насосами)</t>
  </si>
  <si>
    <t>очистка от снега и наледи подъездных козырьков</t>
  </si>
  <si>
    <t>Расчет размера платы за содержание и ремонт общего имущества в многоквартирном доме</t>
  </si>
  <si>
    <t>Дополнительные работы 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</si>
  <si>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</si>
  <si>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</si>
  <si>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</si>
  <si>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</si>
  <si>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</si>
  <si>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</si>
  <si>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</si>
  <si>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</si>
  <si>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</si>
  <si>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</si>
  <si>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ГВС /резерв/</t>
  </si>
  <si>
    <t>1 раз в 3 года</t>
  </si>
  <si>
    <t>Сбор, вывоз и утилизация ТБО*, руб/м2</t>
  </si>
  <si>
    <t>Обслуживание лифтов</t>
  </si>
  <si>
    <t>по адресу: ул.Ленинского Комсомола, д.5/4 (Sобщ.= 173,0 м2)</t>
  </si>
  <si>
    <t>ИП Якушин В.Е.</t>
  </si>
  <si>
    <t>по адресу: ул.Ленинского Комсомола, д.5/4 (Sобщ.= 204,7 м2)</t>
  </si>
  <si>
    <t>по адресу: ул.Ленинского Комсомола, д.5/4 (Sобщ.= 162,8 м2)</t>
  </si>
  <si>
    <t>ИП Тощаков В.В.</t>
  </si>
  <si>
    <t>по адресу: ул.Ленинского Комсомола, д.5/4 (Sобщ.= 73,6 м2)</t>
  </si>
  <si>
    <t>ИП Смирнова Н.А.</t>
  </si>
  <si>
    <t>ИП Сметанин О.В.</t>
  </si>
  <si>
    <t>по адресу: ул.Ленинского Комсомола, д.5/4 (Sобщ.= 26,6 м2)</t>
  </si>
  <si>
    <t>ИП Чернов А.П.</t>
  </si>
  <si>
    <t>Проект  общий</t>
  </si>
  <si>
    <t>гидравлическое испытание  элеваторных узлов и  запорной арматуры</t>
  </si>
  <si>
    <t>Управление многоквартирным домом, всего в т.ч.</t>
  </si>
  <si>
    <t>очистка водоприемных воронок</t>
  </si>
  <si>
    <t>Уваров</t>
  </si>
  <si>
    <t>по адресу: ул.Ленинского Комсомола, д.5/4 (Sобщ.= 177,5 м2)</t>
  </si>
  <si>
    <t>выполнение  работ по капремонту</t>
  </si>
  <si>
    <t>1 раз в 4 года</t>
  </si>
  <si>
    <t>Погашение задолженности прошлых периодов</t>
  </si>
  <si>
    <t>(стоимость услуг увеличена на 10,5 % в соответствии с уровнем инфляции 2014 г.)</t>
  </si>
  <si>
    <t>по адресу: ул.Ленинского Комсомола, д.5/4 (Sобщ.= 34,8 м2)</t>
  </si>
  <si>
    <t>по адресу: ул.Ленинского Комсомола, д.5/4 (S жилые + нежилые = 7307,0 м2, Sзем.уч.=1301,02 м2)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</si>
  <si>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</si>
  <si>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</si>
  <si>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</si>
  <si>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</si>
  <si>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</si>
  <si>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</si>
  <si>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</si>
  <si>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</si>
  <si>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</si>
  <si>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</si>
  <si>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</si>
  <si>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</si>
  <si>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</si>
  <si>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</si>
  <si>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</si>
  <si>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</si>
  <si>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</si>
  <si>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</si>
  <si>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</si>
  <si>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</si>
  <si>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</si>
  <si>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</si>
  <si>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</si>
  <si>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</si>
  <si>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</si>
  <si>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</si>
  <si>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</si>
  <si>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</si>
  <si>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</si>
  <si>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Итого: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</si>
  <si>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</si>
  <si>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</si>
  <si>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</si>
  <si>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</si>
  <si>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</si>
  <si>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 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</si>
  <si>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</si>
  <si>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</si>
  <si>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</si>
  <si>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</si>
  <si>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</si>
  <si>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</si>
  <si>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</si>
  <si>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</si>
  <si>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</si>
  <si>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</si>
  <si>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</si>
  <si>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объем работ</t>
  </si>
  <si>
    <t>2 ствола</t>
  </si>
  <si>
    <t>2 лифта</t>
  </si>
  <si>
    <t>1 шт</t>
  </si>
  <si>
    <t>Устройство кровли - 470 м2 , примыканий - 140 п.м., мет. обделок парапета - 140 п.м.</t>
  </si>
  <si>
    <t>Ремонт цоколя - 150 м2</t>
  </si>
  <si>
    <t>Ремонт подъездных входов - 2 шт.</t>
  </si>
  <si>
    <t>Смена задвижек перед насосом ХВС Ду 50 мм - 2 шт.</t>
  </si>
  <si>
    <t>Смена шарового крана на ХВС (у насоса ХВС) Ду 32 мм - 1 шт.</t>
  </si>
  <si>
    <t>Смена задвижек на СТС Ду 80 мм - 5 шт.; Ду 50 мм - 3 шт. (магазин Ярмарка)</t>
  </si>
  <si>
    <t>Переврезка СТС за элеватором</t>
  </si>
  <si>
    <t>Устрйство приямка (под 1 корп. лестн. марш)</t>
  </si>
  <si>
    <t>Изоляция трубопроводов СТС составом "Корунд" Ду 57 мм - 25 мп</t>
  </si>
  <si>
    <t>Уборка мусора в тех. подвале - 1,5 м3</t>
  </si>
  <si>
    <t>Установка ДД (датчиков движения) тамбура - 2 шт.</t>
  </si>
  <si>
    <t>Установка ДД (датчиков движения) площадок этажных - 32 шт.</t>
  </si>
  <si>
    <t>2016 - 2017 г.</t>
  </si>
  <si>
    <t xml:space="preserve">Смена элеватора СТС </t>
  </si>
  <si>
    <t xml:space="preserve"> замена неисправных контрольно-измерительных прибоов (манометров, термометров и т.д) на элеваторных узлах 16 шт.</t>
  </si>
  <si>
    <t xml:space="preserve"> замена неисправных контрольно-измерительных прибоов (манометров, термометров и т.д) на вводе СТС 2 шт.</t>
  </si>
  <si>
    <t>4 пробы</t>
  </si>
  <si>
    <t>отключение системы отопления с переводом системы ГВС на летнюю схему</t>
  </si>
  <si>
    <t>Смена задвижек на СТС Ду 80 мм - 5 шт.; Ду 50 мм - 3 шт.</t>
  </si>
  <si>
    <t xml:space="preserve">ревизия задвижек отопления </t>
  </si>
  <si>
    <t>подключение системы отопления с регулировкой и переводом системы ГВС на зимнюю схему</t>
  </si>
  <si>
    <t xml:space="preserve">очистка от снега и льда водостоков </t>
  </si>
  <si>
    <t>по состоянию на 01.05.16</t>
  </si>
  <si>
    <t>Погодное регулирование системы отопления (ориентировочная стоимость)</t>
  </si>
  <si>
    <t>6583,7 м2</t>
  </si>
  <si>
    <t>(стоимость услуг увеличена на 10 % в соответствии с уровнем инфляции 2015 г.)</t>
  </si>
  <si>
    <t>1301,02 м2</t>
  </si>
  <si>
    <t>177,5 м2</t>
  </si>
  <si>
    <t>162,8 м2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</si>
  <si>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</si>
  <si>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</si>
  <si>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</si>
  <si>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</si>
  <si>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ревизия задвижек отопления Ду 80 мм - 5 шт.; Ду 50 мм - 3 шт.</t>
  </si>
  <si>
    <t>ревизия задвижек отопления  Ду 80 мм - 5 шт.; Ду 50 мм - 3 шт.</t>
  </si>
  <si>
    <t xml:space="preserve"> замена неисправных контрольно-измерительных прибоов (манометров, термометров и т.д) на элеваторных узлах 4 шт.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</si>
  <si>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 , ХВС, прочистка канализационных выпусков до стены здания, устранение неплотностей в вентиляционных каналах и шахтах, устранение засоров в каналах, пылеудаление и дезинфекция вентканалов, очистка водоприемных воронок, очистка от снега и льда водостоков, очистка от снега и наледи подъездных козырьков, восстановление водостоков (мелкий ремонт после очистки от снега и льда))</t>
    </r>
  </si>
  <si>
    <t>763,7 м2</t>
  </si>
  <si>
    <t>1100 м2</t>
  </si>
  <si>
    <t>1125 м</t>
  </si>
  <si>
    <t>2720 м</t>
  </si>
  <si>
    <t>1360 м</t>
  </si>
  <si>
    <t>1232 м</t>
  </si>
  <si>
    <t>665 м</t>
  </si>
  <si>
    <t>86 каналов</t>
  </si>
  <si>
    <t>1141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</si>
</sst>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9"/>
      <name val="Arial"/>
      <family val="2"/>
    </font>
    <font>
      <b/>
      <sz val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left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9" fillId="25" borderId="22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9" fillId="25" borderId="23" xfId="0" applyNumberFormat="1" applyFont="1" applyFill="1" applyBorder="1" applyAlignment="1">
      <alignment horizontal="center" vertical="center" wrapText="1"/>
    </xf>
    <xf numFmtId="2" fontId="26" fillId="25" borderId="16" xfId="0" applyNumberFormat="1" applyFont="1" applyFill="1" applyBorder="1" applyAlignment="1">
      <alignment horizontal="center" vertical="center" wrapText="1"/>
    </xf>
    <xf numFmtId="2" fontId="25" fillId="25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center" vertical="center" wrapText="1"/>
    </xf>
    <xf numFmtId="2" fontId="26" fillId="25" borderId="0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left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2" fontId="19" fillId="24" borderId="12" xfId="0" applyNumberFormat="1" applyFont="1" applyFill="1" applyBorder="1" applyAlignment="1">
      <alignment horizontal="center"/>
    </xf>
    <xf numFmtId="4" fontId="18" fillId="25" borderId="26" xfId="0" applyNumberFormat="1" applyFont="1" applyFill="1" applyBorder="1" applyAlignment="1">
      <alignment horizontal="center" vertical="center" wrapText="1"/>
    </xf>
    <xf numFmtId="4" fontId="18" fillId="25" borderId="15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26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16" xfId="0" applyNumberFormat="1" applyFont="1" applyFill="1" applyBorder="1" applyAlignment="1">
      <alignment horizontal="center" vertical="center" wrapText="1"/>
    </xf>
    <xf numFmtId="4" fontId="0" fillId="25" borderId="26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4" fontId="18" fillId="25" borderId="1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2" fontId="26" fillId="25" borderId="1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left" vertical="center" wrapText="1"/>
    </xf>
    <xf numFmtId="2" fontId="26" fillId="25" borderId="22" xfId="0" applyNumberFormat="1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2" fontId="26" fillId="25" borderId="23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 wrapText="1"/>
    </xf>
    <xf numFmtId="4" fontId="26" fillId="26" borderId="0" xfId="0" applyNumberFormat="1" applyFont="1" applyFill="1" applyBorder="1" applyAlignment="1">
      <alignment horizontal="center" vertical="center" wrapText="1"/>
    </xf>
    <xf numFmtId="0" fontId="26" fillId="25" borderId="28" xfId="0" applyFont="1" applyFill="1" applyBorder="1" applyAlignment="1">
      <alignment horizontal="left" vertical="center" wrapText="1"/>
    </xf>
    <xf numFmtId="0" fontId="26" fillId="25" borderId="18" xfId="0" applyFont="1" applyFill="1" applyBorder="1" applyAlignment="1">
      <alignment horizontal="center" vertical="center" wrapText="1"/>
    </xf>
    <xf numFmtId="2" fontId="26" fillId="25" borderId="18" xfId="0" applyNumberFormat="1" applyFont="1" applyFill="1" applyBorder="1" applyAlignment="1">
      <alignment horizontal="center" vertical="center" wrapText="1"/>
    </xf>
    <xf numFmtId="2" fontId="26" fillId="25" borderId="24" xfId="0" applyNumberFormat="1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left" vertical="center" wrapText="1"/>
    </xf>
    <xf numFmtId="0" fontId="18" fillId="26" borderId="0" xfId="0" applyFont="1" applyFill="1" applyAlignment="1">
      <alignment horizontal="center" vertical="center" wrapText="1"/>
    </xf>
    <xf numFmtId="4" fontId="26" fillId="25" borderId="25" xfId="0" applyNumberFormat="1" applyFont="1" applyFill="1" applyBorder="1" applyAlignment="1">
      <alignment horizontal="left" vertical="center" wrapText="1"/>
    </xf>
    <xf numFmtId="4" fontId="26" fillId="25" borderId="15" xfId="0" applyNumberFormat="1" applyFont="1" applyFill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30" fillId="25" borderId="17" xfId="0" applyFont="1" applyFill="1" applyBorder="1" applyAlignment="1">
      <alignment horizontal="left" vertical="center" wrapText="1"/>
    </xf>
    <xf numFmtId="4" fontId="26" fillId="25" borderId="16" xfId="0" applyNumberFormat="1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left" vertical="center" wrapText="1"/>
    </xf>
    <xf numFmtId="4" fontId="26" fillId="25" borderId="18" xfId="0" applyNumberFormat="1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31" fillId="2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26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/>
    </xf>
    <xf numFmtId="0" fontId="19" fillId="25" borderId="18" xfId="0" applyFont="1" applyFill="1" applyBorder="1" applyAlignment="1">
      <alignment horizontal="left" vertical="center" wrapText="1"/>
    </xf>
    <xf numFmtId="4" fontId="18" fillId="25" borderId="18" xfId="0" applyNumberFormat="1" applyFont="1" applyFill="1" applyBorder="1" applyAlignment="1">
      <alignment horizontal="center" vertical="center"/>
    </xf>
    <xf numFmtId="2" fontId="18" fillId="25" borderId="11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0" fillId="26" borderId="27" xfId="0" applyNumberFormat="1" applyFont="1" applyFill="1" applyBorder="1" applyAlignment="1">
      <alignment horizontal="center" vertical="center" wrapText="1"/>
    </xf>
    <xf numFmtId="4" fontId="0" fillId="26" borderId="2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8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zoomScale="90" zoomScaleNormal="90" zoomScalePageLayoutView="0" workbookViewId="0" topLeftCell="A88">
      <selection activeCell="G126" sqref="G12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7" width="15.375" style="1" customWidth="1"/>
    <col min="8" max="8" width="17.625" style="1" customWidth="1"/>
    <col min="9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 t="s">
        <v>82</v>
      </c>
      <c r="B5" s="157"/>
      <c r="C5" s="157"/>
      <c r="D5" s="157"/>
      <c r="E5" s="157"/>
      <c r="F5" s="157"/>
      <c r="G5" s="2"/>
    </row>
    <row r="6" spans="1:7" ht="24.75" customHeight="1">
      <c r="A6" s="157" t="s">
        <v>91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6" s="4" customFormat="1" ht="18.75" customHeight="1">
      <c r="A8" s="143" t="s">
        <v>93</v>
      </c>
      <c r="B8" s="143"/>
      <c r="C8" s="143"/>
      <c r="D8" s="143"/>
      <c r="E8" s="144"/>
      <c r="F8" s="144"/>
    </row>
    <row r="9" spans="1:6" s="5" customFormat="1" ht="17.25" customHeight="1">
      <c r="A9" s="145" t="s">
        <v>54</v>
      </c>
      <c r="B9" s="145"/>
      <c r="C9" s="145"/>
      <c r="D9" s="145"/>
      <c r="E9" s="146"/>
      <c r="F9" s="146"/>
    </row>
    <row r="10" spans="1:6" s="4" customFormat="1" ht="30" customHeight="1" thickBot="1">
      <c r="A10" s="147" t="s">
        <v>56</v>
      </c>
      <c r="B10" s="147"/>
      <c r="C10" s="147"/>
      <c r="D10" s="147"/>
      <c r="E10" s="148"/>
      <c r="F10" s="148"/>
    </row>
    <row r="11" spans="1:6" s="10" customFormat="1" ht="139.5" customHeight="1" thickBot="1">
      <c r="A11" s="6" t="s">
        <v>2</v>
      </c>
      <c r="B11" s="7" t="s">
        <v>3</v>
      </c>
      <c r="C11" s="8" t="s">
        <v>141</v>
      </c>
      <c r="D11" s="8" t="s">
        <v>30</v>
      </c>
      <c r="E11" s="8" t="s">
        <v>4</v>
      </c>
      <c r="F11" s="9" t="s">
        <v>5</v>
      </c>
    </row>
    <row r="12" spans="1:6" s="13" customFormat="1" ht="12.75">
      <c r="A12" s="11">
        <v>1</v>
      </c>
      <c r="B12" s="12">
        <v>2</v>
      </c>
      <c r="C12" s="12">
        <v>3</v>
      </c>
      <c r="D12" s="36">
        <v>4</v>
      </c>
      <c r="E12" s="37">
        <v>5</v>
      </c>
      <c r="F12" s="38">
        <v>6</v>
      </c>
    </row>
    <row r="13" spans="1:6" s="13" customFormat="1" ht="49.5" customHeight="1">
      <c r="A13" s="149" t="s">
        <v>6</v>
      </c>
      <c r="B13" s="150"/>
      <c r="C13" s="150"/>
      <c r="D13" s="150"/>
      <c r="E13" s="151"/>
      <c r="F13" s="152"/>
    </row>
    <row r="14" spans="1:8" s="10" customFormat="1" ht="18.75">
      <c r="A14" s="80" t="s">
        <v>84</v>
      </c>
      <c r="B14" s="53" t="s">
        <v>7</v>
      </c>
      <c r="C14" s="14"/>
      <c r="D14" s="132">
        <f>E14*G14</f>
        <v>299847.74</v>
      </c>
      <c r="E14" s="59">
        <f>F14*12</f>
        <v>40.32</v>
      </c>
      <c r="F14" s="61">
        <f>F24+F26</f>
        <v>3.36</v>
      </c>
      <c r="G14" s="10">
        <v>7436.7</v>
      </c>
      <c r="H14" s="131">
        <v>299847.74</v>
      </c>
    </row>
    <row r="15" spans="1:6" s="10" customFormat="1" ht="27.75" customHeight="1">
      <c r="A15" s="115" t="s">
        <v>59</v>
      </c>
      <c r="B15" s="116" t="s">
        <v>60</v>
      </c>
      <c r="C15" s="14"/>
      <c r="D15" s="86"/>
      <c r="E15" s="59"/>
      <c r="F15" s="61"/>
    </row>
    <row r="16" spans="1:6" s="10" customFormat="1" ht="18.75">
      <c r="A16" s="115" t="s">
        <v>61</v>
      </c>
      <c r="B16" s="116" t="s">
        <v>60</v>
      </c>
      <c r="C16" s="14"/>
      <c r="D16" s="86"/>
      <c r="E16" s="59"/>
      <c r="F16" s="61"/>
    </row>
    <row r="17" spans="1:6" s="10" customFormat="1" ht="123" customHeight="1">
      <c r="A17" s="115" t="s">
        <v>94</v>
      </c>
      <c r="B17" s="116" t="s">
        <v>20</v>
      </c>
      <c r="C17" s="14"/>
      <c r="D17" s="86"/>
      <c r="E17" s="59"/>
      <c r="F17" s="61"/>
    </row>
    <row r="18" spans="1:6" s="10" customFormat="1" ht="18.75">
      <c r="A18" s="115" t="s">
        <v>95</v>
      </c>
      <c r="B18" s="116" t="s">
        <v>60</v>
      </c>
      <c r="C18" s="14"/>
      <c r="D18" s="86"/>
      <c r="E18" s="59"/>
      <c r="F18" s="61"/>
    </row>
    <row r="19" spans="1:6" s="10" customFormat="1" ht="18.75">
      <c r="A19" s="115" t="s">
        <v>96</v>
      </c>
      <c r="B19" s="116" t="s">
        <v>60</v>
      </c>
      <c r="C19" s="14"/>
      <c r="D19" s="86"/>
      <c r="E19" s="59"/>
      <c r="F19" s="61"/>
    </row>
    <row r="20" spans="1:6" s="10" customFormat="1" ht="25.5">
      <c r="A20" s="115" t="s">
        <v>97</v>
      </c>
      <c r="B20" s="116" t="s">
        <v>10</v>
      </c>
      <c r="C20" s="14"/>
      <c r="D20" s="86"/>
      <c r="E20" s="59"/>
      <c r="F20" s="61"/>
    </row>
    <row r="21" spans="1:6" s="10" customFormat="1" ht="18.75">
      <c r="A21" s="115" t="s">
        <v>98</v>
      </c>
      <c r="B21" s="116" t="s">
        <v>12</v>
      </c>
      <c r="C21" s="14"/>
      <c r="D21" s="86"/>
      <c r="E21" s="59"/>
      <c r="F21" s="61"/>
    </row>
    <row r="22" spans="1:6" s="10" customFormat="1" ht="18.75">
      <c r="A22" s="115" t="s">
        <v>99</v>
      </c>
      <c r="B22" s="116" t="s">
        <v>60</v>
      </c>
      <c r="C22" s="14"/>
      <c r="D22" s="86"/>
      <c r="E22" s="59"/>
      <c r="F22" s="61"/>
    </row>
    <row r="23" spans="1:6" s="10" customFormat="1" ht="21" customHeight="1">
      <c r="A23" s="115" t="s">
        <v>100</v>
      </c>
      <c r="B23" s="116" t="s">
        <v>15</v>
      </c>
      <c r="C23" s="14"/>
      <c r="D23" s="86"/>
      <c r="E23" s="59"/>
      <c r="F23" s="61"/>
    </row>
    <row r="24" spans="1:6" s="10" customFormat="1" ht="18.75">
      <c r="A24" s="117" t="s">
        <v>29</v>
      </c>
      <c r="B24" s="116"/>
      <c r="C24" s="14"/>
      <c r="D24" s="86"/>
      <c r="E24" s="59"/>
      <c r="F24" s="61">
        <v>3.24</v>
      </c>
    </row>
    <row r="25" spans="1:6" s="10" customFormat="1" ht="15">
      <c r="A25" s="115" t="s">
        <v>88</v>
      </c>
      <c r="B25" s="116" t="s">
        <v>60</v>
      </c>
      <c r="C25" s="14"/>
      <c r="D25" s="86"/>
      <c r="E25" s="59"/>
      <c r="F25" s="74">
        <v>0.12</v>
      </c>
    </row>
    <row r="26" spans="1:6" s="10" customFormat="1" ht="18.75">
      <c r="A26" s="117" t="s">
        <v>29</v>
      </c>
      <c r="B26" s="116"/>
      <c r="C26" s="14"/>
      <c r="D26" s="86"/>
      <c r="E26" s="59"/>
      <c r="F26" s="61">
        <f>F25</f>
        <v>0.12</v>
      </c>
    </row>
    <row r="27" spans="1:8" s="10" customFormat="1" ht="30">
      <c r="A27" s="80" t="s">
        <v>8</v>
      </c>
      <c r="B27" s="118" t="s">
        <v>9</v>
      </c>
      <c r="C27" s="59"/>
      <c r="D27" s="132">
        <f>E27*G27</f>
        <v>63203.52</v>
      </c>
      <c r="E27" s="59">
        <f>F27*12</f>
        <v>9.6</v>
      </c>
      <c r="F27" s="61">
        <v>0.8</v>
      </c>
      <c r="G27" s="10">
        <v>6583.7</v>
      </c>
      <c r="H27" s="131">
        <f>'тариф населения'!D27</f>
        <v>63203.52</v>
      </c>
    </row>
    <row r="28" spans="1:6" s="10" customFormat="1" ht="18.75">
      <c r="A28" s="115" t="s">
        <v>101</v>
      </c>
      <c r="B28" s="116" t="s">
        <v>9</v>
      </c>
      <c r="C28" s="59"/>
      <c r="D28" s="86"/>
      <c r="E28" s="59"/>
      <c r="F28" s="61"/>
    </row>
    <row r="29" spans="1:6" s="10" customFormat="1" ht="18.75">
      <c r="A29" s="115" t="s">
        <v>102</v>
      </c>
      <c r="B29" s="116" t="s">
        <v>103</v>
      </c>
      <c r="C29" s="59"/>
      <c r="D29" s="86"/>
      <c r="E29" s="59"/>
      <c r="F29" s="61"/>
    </row>
    <row r="30" spans="1:6" s="10" customFormat="1" ht="18.75">
      <c r="A30" s="115" t="s">
        <v>104</v>
      </c>
      <c r="B30" s="116" t="s">
        <v>105</v>
      </c>
      <c r="C30" s="59"/>
      <c r="D30" s="86"/>
      <c r="E30" s="59"/>
      <c r="F30" s="61"/>
    </row>
    <row r="31" spans="1:6" s="10" customFormat="1" ht="18.75">
      <c r="A31" s="115" t="s">
        <v>62</v>
      </c>
      <c r="B31" s="116" t="s">
        <v>9</v>
      </c>
      <c r="C31" s="59"/>
      <c r="D31" s="86"/>
      <c r="E31" s="59"/>
      <c r="F31" s="61"/>
    </row>
    <row r="32" spans="1:6" s="10" customFormat="1" ht="25.5">
      <c r="A32" s="115" t="s">
        <v>63</v>
      </c>
      <c r="B32" s="116" t="s">
        <v>10</v>
      </c>
      <c r="C32" s="59"/>
      <c r="D32" s="86"/>
      <c r="E32" s="59"/>
      <c r="F32" s="61"/>
    </row>
    <row r="33" spans="1:6" s="10" customFormat="1" ht="18.75">
      <c r="A33" s="115" t="s">
        <v>64</v>
      </c>
      <c r="B33" s="116" t="s">
        <v>9</v>
      </c>
      <c r="C33" s="59"/>
      <c r="D33" s="86"/>
      <c r="E33" s="59"/>
      <c r="F33" s="61"/>
    </row>
    <row r="34" spans="1:6" s="10" customFormat="1" ht="18.75">
      <c r="A34" s="115" t="s">
        <v>65</v>
      </c>
      <c r="B34" s="116" t="s">
        <v>9</v>
      </c>
      <c r="C34" s="59"/>
      <c r="D34" s="86"/>
      <c r="E34" s="59"/>
      <c r="F34" s="61"/>
    </row>
    <row r="35" spans="1:6" s="10" customFormat="1" ht="25.5">
      <c r="A35" s="115" t="s">
        <v>66</v>
      </c>
      <c r="B35" s="116" t="s">
        <v>67</v>
      </c>
      <c r="C35" s="59"/>
      <c r="D35" s="86"/>
      <c r="E35" s="59"/>
      <c r="F35" s="61"/>
    </row>
    <row r="36" spans="1:6" s="10" customFormat="1" ht="25.5">
      <c r="A36" s="115" t="s">
        <v>106</v>
      </c>
      <c r="B36" s="116" t="s">
        <v>10</v>
      </c>
      <c r="C36" s="59"/>
      <c r="D36" s="86"/>
      <c r="E36" s="59"/>
      <c r="F36" s="61"/>
    </row>
    <row r="37" spans="1:6" s="10" customFormat="1" ht="25.5">
      <c r="A37" s="115" t="s">
        <v>107</v>
      </c>
      <c r="B37" s="116" t="s">
        <v>9</v>
      </c>
      <c r="C37" s="59"/>
      <c r="D37" s="86"/>
      <c r="E37" s="59"/>
      <c r="F37" s="61"/>
    </row>
    <row r="38" spans="1:8" s="18" customFormat="1" ht="18.75">
      <c r="A38" s="54" t="s">
        <v>11</v>
      </c>
      <c r="B38" s="53" t="s">
        <v>12</v>
      </c>
      <c r="C38" s="14"/>
      <c r="D38" s="132">
        <f>E38*G38</f>
        <v>74069.53</v>
      </c>
      <c r="E38" s="59">
        <f>F38*12</f>
        <v>9.96</v>
      </c>
      <c r="F38" s="72">
        <v>0.83</v>
      </c>
      <c r="G38" s="10">
        <v>7436.7</v>
      </c>
      <c r="H38" s="18">
        <v>74069.54</v>
      </c>
    </row>
    <row r="39" spans="1:8" s="10" customFormat="1" ht="18.75">
      <c r="A39" s="54" t="s">
        <v>13</v>
      </c>
      <c r="B39" s="53" t="s">
        <v>14</v>
      </c>
      <c r="C39" s="14"/>
      <c r="D39" s="132">
        <f>E39*G39</f>
        <v>240949.08</v>
      </c>
      <c r="E39" s="59">
        <f>F39*12</f>
        <v>32.4</v>
      </c>
      <c r="F39" s="72">
        <v>2.7</v>
      </c>
      <c r="G39" s="10">
        <v>7436.7</v>
      </c>
      <c r="H39" s="10">
        <v>240949.08</v>
      </c>
    </row>
    <row r="40" spans="1:8" s="10" customFormat="1" ht="18.75">
      <c r="A40" s="54" t="s">
        <v>108</v>
      </c>
      <c r="B40" s="53" t="s">
        <v>9</v>
      </c>
      <c r="C40" s="14" t="s">
        <v>142</v>
      </c>
      <c r="D40" s="132">
        <f>E40*G40</f>
        <v>83744.66</v>
      </c>
      <c r="E40" s="59">
        <f>F40*12</f>
        <v>12.72</v>
      </c>
      <c r="F40" s="72">
        <v>1.06</v>
      </c>
      <c r="G40" s="10">
        <v>6583.7</v>
      </c>
      <c r="H40" s="10">
        <v>83744.66</v>
      </c>
    </row>
    <row r="41" spans="1:8" s="10" customFormat="1" ht="60">
      <c r="A41" s="54" t="s">
        <v>109</v>
      </c>
      <c r="B41" s="53"/>
      <c r="C41" s="59" t="s">
        <v>142</v>
      </c>
      <c r="D41" s="132">
        <f>3407.5*1.105*2*1.1*12</f>
        <v>99403.59</v>
      </c>
      <c r="E41" s="59">
        <f>D41/G41</f>
        <v>15.1</v>
      </c>
      <c r="F41" s="72">
        <f>E41/12</f>
        <v>1.26</v>
      </c>
      <c r="G41" s="10">
        <v>6583.7</v>
      </c>
      <c r="H41" s="10">
        <v>99403.59</v>
      </c>
    </row>
    <row r="42" spans="1:8" s="10" customFormat="1" ht="18.75">
      <c r="A42" s="54" t="s">
        <v>110</v>
      </c>
      <c r="B42" s="53" t="s">
        <v>9</v>
      </c>
      <c r="C42" s="59"/>
      <c r="D42" s="132">
        <f>E42*G42</f>
        <v>97965.46</v>
      </c>
      <c r="E42" s="59">
        <f>F42*12</f>
        <v>14.88</v>
      </c>
      <c r="F42" s="72">
        <v>1.24</v>
      </c>
      <c r="G42" s="10">
        <v>6583.7</v>
      </c>
      <c r="H42" s="10">
        <v>97965.46</v>
      </c>
    </row>
    <row r="43" spans="1:6" s="10" customFormat="1" ht="18.75">
      <c r="A43" s="115" t="s">
        <v>111</v>
      </c>
      <c r="B43" s="116" t="s">
        <v>20</v>
      </c>
      <c r="C43" s="59"/>
      <c r="D43" s="86"/>
      <c r="E43" s="59"/>
      <c r="F43" s="72"/>
    </row>
    <row r="44" spans="1:6" s="10" customFormat="1" ht="18.75">
      <c r="A44" s="115" t="s">
        <v>112</v>
      </c>
      <c r="B44" s="116" t="s">
        <v>15</v>
      </c>
      <c r="C44" s="59"/>
      <c r="D44" s="86"/>
      <c r="E44" s="59"/>
      <c r="F44" s="72"/>
    </row>
    <row r="45" spans="1:6" s="10" customFormat="1" ht="18.75">
      <c r="A45" s="115" t="s">
        <v>113</v>
      </c>
      <c r="B45" s="116" t="s">
        <v>114</v>
      </c>
      <c r="C45" s="59"/>
      <c r="D45" s="86"/>
      <c r="E45" s="59"/>
      <c r="F45" s="72"/>
    </row>
    <row r="46" spans="1:6" s="10" customFormat="1" ht="18.75">
      <c r="A46" s="115" t="s">
        <v>115</v>
      </c>
      <c r="B46" s="116" t="s">
        <v>116</v>
      </c>
      <c r="C46" s="59"/>
      <c r="D46" s="86"/>
      <c r="E46" s="59"/>
      <c r="F46" s="72"/>
    </row>
    <row r="47" spans="1:6" s="10" customFormat="1" ht="18.75">
      <c r="A47" s="115" t="s">
        <v>117</v>
      </c>
      <c r="B47" s="116" t="s">
        <v>114</v>
      </c>
      <c r="C47" s="59"/>
      <c r="D47" s="86"/>
      <c r="E47" s="59"/>
      <c r="F47" s="72"/>
    </row>
    <row r="48" spans="1:8" s="10" customFormat="1" ht="28.5">
      <c r="A48" s="54" t="s">
        <v>71</v>
      </c>
      <c r="B48" s="119" t="s">
        <v>28</v>
      </c>
      <c r="C48" s="59" t="s">
        <v>143</v>
      </c>
      <c r="D48" s="132">
        <f>E48*G48</f>
        <v>210151.7</v>
      </c>
      <c r="E48" s="59">
        <f>F48*12</f>
        <v>31.92</v>
      </c>
      <c r="F48" s="72">
        <v>2.66</v>
      </c>
      <c r="G48" s="10">
        <v>6583.7</v>
      </c>
      <c r="H48" s="131">
        <f>'тариф населения'!D48</f>
        <v>210151.7</v>
      </c>
    </row>
    <row r="49" spans="1:6" s="10" customFormat="1" ht="25.5">
      <c r="A49" s="105" t="s">
        <v>118</v>
      </c>
      <c r="B49" s="120" t="s">
        <v>28</v>
      </c>
      <c r="C49" s="59"/>
      <c r="D49" s="86"/>
      <c r="E49" s="59"/>
      <c r="F49" s="72"/>
    </row>
    <row r="50" spans="1:6" s="10" customFormat="1" ht="18.75">
      <c r="A50" s="105" t="s">
        <v>119</v>
      </c>
      <c r="B50" s="120" t="s">
        <v>120</v>
      </c>
      <c r="C50" s="59"/>
      <c r="D50" s="86"/>
      <c r="E50" s="59"/>
      <c r="F50" s="72"/>
    </row>
    <row r="51" spans="1:6" s="10" customFormat="1" ht="18.75">
      <c r="A51" s="105" t="s">
        <v>121</v>
      </c>
      <c r="B51" s="120" t="s">
        <v>60</v>
      </c>
      <c r="C51" s="59"/>
      <c r="D51" s="86"/>
      <c r="E51" s="59"/>
      <c r="F51" s="72"/>
    </row>
    <row r="52" spans="1:6" s="10" customFormat="1" ht="25.5">
      <c r="A52" s="105" t="s">
        <v>122</v>
      </c>
      <c r="B52" s="120" t="s">
        <v>15</v>
      </c>
      <c r="C52" s="59"/>
      <c r="D52" s="86"/>
      <c r="E52" s="59"/>
      <c r="F52" s="72"/>
    </row>
    <row r="53" spans="1:6" s="10" customFormat="1" ht="18.75">
      <c r="A53" s="121" t="s">
        <v>123</v>
      </c>
      <c r="B53" s="120"/>
      <c r="C53" s="59"/>
      <c r="D53" s="86"/>
      <c r="E53" s="59"/>
      <c r="F53" s="72"/>
    </row>
    <row r="54" spans="1:8" s="10" customFormat="1" ht="18.75">
      <c r="A54" s="105" t="s">
        <v>124</v>
      </c>
      <c r="B54" s="120" t="s">
        <v>15</v>
      </c>
      <c r="C54" s="59" t="s">
        <v>143</v>
      </c>
      <c r="D54" s="132">
        <f>3850*2</f>
        <v>7700</v>
      </c>
      <c r="E54" s="59">
        <f>D54/G54</f>
        <v>1.17</v>
      </c>
      <c r="F54" s="72">
        <f>E54/12</f>
        <v>0.1</v>
      </c>
      <c r="G54" s="10">
        <v>6583.7</v>
      </c>
      <c r="H54" s="131">
        <f>'тариф населения'!D54</f>
        <v>3000</v>
      </c>
    </row>
    <row r="55" spans="1:6" s="10" customFormat="1" ht="18.75">
      <c r="A55" s="54" t="s">
        <v>123</v>
      </c>
      <c r="B55" s="120"/>
      <c r="C55" s="59"/>
      <c r="D55" s="86"/>
      <c r="E55" s="59"/>
      <c r="F55" s="72"/>
    </row>
    <row r="56" spans="1:8" s="13" customFormat="1" ht="35.25" customHeight="1">
      <c r="A56" s="54" t="s">
        <v>125</v>
      </c>
      <c r="B56" s="53" t="s">
        <v>7</v>
      </c>
      <c r="C56" s="56" t="s">
        <v>144</v>
      </c>
      <c r="D56" s="132">
        <v>2246.78</v>
      </c>
      <c r="E56" s="59">
        <f>D56/G56</f>
        <v>0.3</v>
      </c>
      <c r="F56" s="62">
        <f>E56/12</f>
        <v>0.03</v>
      </c>
      <c r="G56" s="10">
        <v>7410.1</v>
      </c>
      <c r="H56" s="13">
        <v>2246.78</v>
      </c>
    </row>
    <row r="57" spans="1:8" s="13" customFormat="1" ht="42" customHeight="1">
      <c r="A57" s="54" t="s">
        <v>126</v>
      </c>
      <c r="B57" s="53" t="s">
        <v>7</v>
      </c>
      <c r="C57" s="56" t="s">
        <v>144</v>
      </c>
      <c r="D57" s="132">
        <v>2246.78</v>
      </c>
      <c r="E57" s="59">
        <f>D57/G57</f>
        <v>0.31</v>
      </c>
      <c r="F57" s="62">
        <f>E57/12</f>
        <v>0.03</v>
      </c>
      <c r="G57" s="10">
        <v>7301.7</v>
      </c>
      <c r="H57" s="133">
        <f>D57</f>
        <v>2246.78</v>
      </c>
    </row>
    <row r="58" spans="1:8" s="13" customFormat="1" ht="34.5" customHeight="1">
      <c r="A58" s="54" t="s">
        <v>127</v>
      </c>
      <c r="B58" s="53" t="s">
        <v>7</v>
      </c>
      <c r="C58" s="56" t="s">
        <v>144</v>
      </c>
      <c r="D58" s="132">
        <v>14185.73</v>
      </c>
      <c r="E58" s="59">
        <f>D58/G58</f>
        <v>1.93</v>
      </c>
      <c r="F58" s="62">
        <f>E58/12</f>
        <v>0.16</v>
      </c>
      <c r="G58" s="10">
        <v>7363.1</v>
      </c>
      <c r="H58" s="133">
        <f>D58</f>
        <v>14185.73</v>
      </c>
    </row>
    <row r="59" spans="1:8" s="10" customFormat="1" ht="18.75" customHeight="1">
      <c r="A59" s="54" t="s">
        <v>22</v>
      </c>
      <c r="B59" s="53" t="s">
        <v>23</v>
      </c>
      <c r="C59" s="56"/>
      <c r="D59" s="132">
        <f>E59*G59</f>
        <v>6246.83</v>
      </c>
      <c r="E59" s="59">
        <f>F59*12</f>
        <v>0.84</v>
      </c>
      <c r="F59" s="62">
        <v>0.07</v>
      </c>
      <c r="G59" s="57">
        <v>7436.7</v>
      </c>
      <c r="H59" s="10">
        <v>6246.83</v>
      </c>
    </row>
    <row r="60" spans="1:8" s="10" customFormat="1" ht="18" customHeight="1">
      <c r="A60" s="54" t="s">
        <v>24</v>
      </c>
      <c r="B60" s="123" t="s">
        <v>25</v>
      </c>
      <c r="C60" s="63"/>
      <c r="D60" s="132">
        <v>3926.58</v>
      </c>
      <c r="E60" s="59">
        <f>D60/G60</f>
        <v>0.53</v>
      </c>
      <c r="F60" s="64">
        <f>E60/12</f>
        <v>0.04</v>
      </c>
      <c r="G60" s="57">
        <v>7436.7</v>
      </c>
      <c r="H60" s="10">
        <v>3956.57</v>
      </c>
    </row>
    <row r="61" spans="1:8" s="55" customFormat="1" ht="35.25" customHeight="1">
      <c r="A61" s="54" t="s">
        <v>21</v>
      </c>
      <c r="B61" s="53"/>
      <c r="C61" s="56" t="s">
        <v>161</v>
      </c>
      <c r="D61" s="132">
        <v>5698.2</v>
      </c>
      <c r="E61" s="59">
        <f>D61/G61</f>
        <v>0.78</v>
      </c>
      <c r="F61" s="62">
        <f>E61/12</f>
        <v>0.07</v>
      </c>
      <c r="G61" s="52">
        <v>7301.7</v>
      </c>
      <c r="H61" s="55">
        <v>5698.21</v>
      </c>
    </row>
    <row r="62" spans="1:7" s="18" customFormat="1" ht="20.25" customHeight="1">
      <c r="A62" s="16" t="s">
        <v>31</v>
      </c>
      <c r="B62" s="17"/>
      <c r="C62" s="14"/>
      <c r="D62" s="87">
        <f>SUM(D63:D76)</f>
        <v>131213.94</v>
      </c>
      <c r="E62" s="59">
        <f>SUM(E63:E75)</f>
        <v>0</v>
      </c>
      <c r="F62" s="56">
        <f>SUM(F63:F75)</f>
        <v>0</v>
      </c>
      <c r="G62" s="10"/>
    </row>
    <row r="63" spans="1:7" s="13" customFormat="1" ht="19.5" customHeight="1">
      <c r="A63" s="124" t="s">
        <v>162</v>
      </c>
      <c r="B63" s="81" t="s">
        <v>15</v>
      </c>
      <c r="C63" s="44"/>
      <c r="D63" s="88">
        <v>1043.27</v>
      </c>
      <c r="E63" s="65"/>
      <c r="F63" s="66"/>
      <c r="G63" s="114">
        <v>7363.1</v>
      </c>
    </row>
    <row r="64" spans="1:7" s="43" customFormat="1" ht="15">
      <c r="A64" s="124" t="s">
        <v>16</v>
      </c>
      <c r="B64" s="125" t="s">
        <v>20</v>
      </c>
      <c r="C64" s="45"/>
      <c r="D64" s="89">
        <v>2527.09</v>
      </c>
      <c r="E64" s="67"/>
      <c r="F64" s="68"/>
      <c r="G64" s="114">
        <v>7363.1</v>
      </c>
    </row>
    <row r="65" spans="1:7" s="43" customFormat="1" ht="15">
      <c r="A65" s="124" t="s">
        <v>83</v>
      </c>
      <c r="B65" s="126" t="s">
        <v>15</v>
      </c>
      <c r="C65" s="45"/>
      <c r="D65" s="89">
        <v>4503.08</v>
      </c>
      <c r="E65" s="67"/>
      <c r="F65" s="68"/>
      <c r="G65" s="114">
        <v>7363.1</v>
      </c>
    </row>
    <row r="66" spans="1:7" s="43" customFormat="1" ht="15">
      <c r="A66" s="124" t="s">
        <v>164</v>
      </c>
      <c r="B66" s="125" t="s">
        <v>15</v>
      </c>
      <c r="C66" s="45"/>
      <c r="D66" s="89">
        <v>0</v>
      </c>
      <c r="E66" s="67"/>
      <c r="F66" s="68"/>
      <c r="G66" s="114">
        <v>7363.1</v>
      </c>
    </row>
    <row r="67" spans="1:7" s="43" customFormat="1" ht="15">
      <c r="A67" s="105" t="s">
        <v>163</v>
      </c>
      <c r="B67" s="76" t="s">
        <v>50</v>
      </c>
      <c r="C67" s="73"/>
      <c r="D67" s="122">
        <v>58349.2</v>
      </c>
      <c r="E67" s="67"/>
      <c r="F67" s="68"/>
      <c r="G67" s="114">
        <v>7363.1</v>
      </c>
    </row>
    <row r="68" spans="1:7" s="13" customFormat="1" ht="15">
      <c r="A68" s="124" t="s">
        <v>45</v>
      </c>
      <c r="B68" s="81" t="s">
        <v>15</v>
      </c>
      <c r="C68" s="44"/>
      <c r="D68" s="88">
        <v>4815.85</v>
      </c>
      <c r="E68" s="65"/>
      <c r="F68" s="66"/>
      <c r="G68" s="114">
        <v>6618.5</v>
      </c>
    </row>
    <row r="69" spans="1:7" s="13" customFormat="1" ht="15">
      <c r="A69" s="124" t="s">
        <v>17</v>
      </c>
      <c r="B69" s="81" t="s">
        <v>15</v>
      </c>
      <c r="C69" s="44"/>
      <c r="D69" s="88">
        <v>12882.27</v>
      </c>
      <c r="E69" s="65"/>
      <c r="F69" s="66"/>
      <c r="G69" s="114">
        <v>6618.5</v>
      </c>
    </row>
    <row r="70" spans="1:7" s="13" customFormat="1" ht="15">
      <c r="A70" s="124" t="s">
        <v>18</v>
      </c>
      <c r="B70" s="81" t="s">
        <v>15</v>
      </c>
      <c r="C70" s="44"/>
      <c r="D70" s="88">
        <v>1010.85</v>
      </c>
      <c r="E70" s="65"/>
      <c r="F70" s="66"/>
      <c r="G70" s="114">
        <v>6618.5</v>
      </c>
    </row>
    <row r="71" spans="1:7" s="43" customFormat="1" ht="15">
      <c r="A71" s="124" t="s">
        <v>42</v>
      </c>
      <c r="B71" s="125" t="s">
        <v>15</v>
      </c>
      <c r="C71" s="45"/>
      <c r="D71" s="89">
        <v>2407.85</v>
      </c>
      <c r="E71" s="67"/>
      <c r="F71" s="68"/>
      <c r="G71" s="114">
        <v>7363.1</v>
      </c>
    </row>
    <row r="72" spans="1:7" s="13" customFormat="1" ht="15">
      <c r="A72" s="124" t="s">
        <v>43</v>
      </c>
      <c r="B72" s="81" t="s">
        <v>20</v>
      </c>
      <c r="C72" s="44"/>
      <c r="D72" s="88">
        <v>9631.74</v>
      </c>
      <c r="E72" s="65"/>
      <c r="F72" s="66"/>
      <c r="G72" s="114">
        <v>7363.1</v>
      </c>
    </row>
    <row r="73" spans="1:7" s="43" customFormat="1" ht="25.5">
      <c r="A73" s="124" t="s">
        <v>19</v>
      </c>
      <c r="B73" s="125" t="s">
        <v>15</v>
      </c>
      <c r="C73" s="45"/>
      <c r="D73" s="89">
        <v>8308.62</v>
      </c>
      <c r="E73" s="67"/>
      <c r="F73" s="68"/>
      <c r="G73" s="114">
        <v>7363.1</v>
      </c>
    </row>
    <row r="74" spans="1:7" s="13" customFormat="1" ht="25.5">
      <c r="A74" s="124" t="s">
        <v>165</v>
      </c>
      <c r="B74" s="81" t="s">
        <v>15</v>
      </c>
      <c r="C74" s="44"/>
      <c r="D74" s="88">
        <v>16805.41</v>
      </c>
      <c r="E74" s="65"/>
      <c r="F74" s="66"/>
      <c r="G74" s="114">
        <v>7363.1</v>
      </c>
    </row>
    <row r="75" spans="1:7" s="13" customFormat="1" ht="29.25" customHeight="1">
      <c r="A75" s="124" t="s">
        <v>159</v>
      </c>
      <c r="B75" s="126" t="s">
        <v>49</v>
      </c>
      <c r="C75" s="73"/>
      <c r="D75" s="122">
        <v>6655.86</v>
      </c>
      <c r="E75" s="65"/>
      <c r="F75" s="66"/>
      <c r="G75" s="114">
        <v>7363.1</v>
      </c>
    </row>
    <row r="76" spans="1:7" s="13" customFormat="1" ht="29.25" customHeight="1">
      <c r="A76" s="124" t="s">
        <v>160</v>
      </c>
      <c r="B76" s="126" t="s">
        <v>50</v>
      </c>
      <c r="C76" s="100"/>
      <c r="D76" s="116">
        <v>2272.85</v>
      </c>
      <c r="E76" s="69"/>
      <c r="F76" s="66"/>
      <c r="G76" s="114">
        <v>7363.1</v>
      </c>
    </row>
    <row r="77" spans="1:7" s="18" customFormat="1" ht="30">
      <c r="A77" s="16" t="s">
        <v>36</v>
      </c>
      <c r="B77" s="17"/>
      <c r="C77" s="14"/>
      <c r="D77" s="87">
        <f>SUM(D78:D87)</f>
        <v>36665.08</v>
      </c>
      <c r="E77" s="59">
        <f>SUM(E78:E83)</f>
        <v>0</v>
      </c>
      <c r="F77" s="62">
        <f>SUM(F78:F83)</f>
        <v>0</v>
      </c>
      <c r="G77" s="10"/>
    </row>
    <row r="78" spans="1:7" s="13" customFormat="1" ht="15">
      <c r="A78" s="124" t="s">
        <v>32</v>
      </c>
      <c r="B78" s="81" t="s">
        <v>46</v>
      </c>
      <c r="C78" s="65"/>
      <c r="D78" s="88">
        <v>2889.52</v>
      </c>
      <c r="E78" s="65"/>
      <c r="F78" s="66"/>
      <c r="G78" s="114">
        <v>7301.7</v>
      </c>
    </row>
    <row r="79" spans="1:7" s="13" customFormat="1" ht="25.5">
      <c r="A79" s="124" t="s">
        <v>33</v>
      </c>
      <c r="B79" s="81" t="s">
        <v>39</v>
      </c>
      <c r="C79" s="65"/>
      <c r="D79" s="88">
        <v>1926.35</v>
      </c>
      <c r="E79" s="65"/>
      <c r="F79" s="66"/>
      <c r="G79" s="114">
        <v>7301.7</v>
      </c>
    </row>
    <row r="80" spans="1:7" s="13" customFormat="1" ht="15">
      <c r="A80" s="124" t="s">
        <v>51</v>
      </c>
      <c r="B80" s="81" t="s">
        <v>50</v>
      </c>
      <c r="C80" s="65"/>
      <c r="D80" s="88">
        <v>2021.63</v>
      </c>
      <c r="E80" s="65"/>
      <c r="F80" s="66"/>
      <c r="G80" s="114">
        <v>7301.7</v>
      </c>
    </row>
    <row r="81" spans="1:7" s="43" customFormat="1" ht="25.5">
      <c r="A81" s="124" t="s">
        <v>47</v>
      </c>
      <c r="B81" s="125" t="s">
        <v>48</v>
      </c>
      <c r="C81" s="67"/>
      <c r="D81" s="89">
        <v>1926.35</v>
      </c>
      <c r="E81" s="67"/>
      <c r="F81" s="68"/>
      <c r="G81" s="114">
        <v>6583.7</v>
      </c>
    </row>
    <row r="82" spans="1:7" s="13" customFormat="1" ht="18" customHeight="1">
      <c r="A82" s="124" t="s">
        <v>68</v>
      </c>
      <c r="B82" s="127" t="s">
        <v>50</v>
      </c>
      <c r="C82" s="65"/>
      <c r="D82" s="88">
        <v>13424.22</v>
      </c>
      <c r="E82" s="65"/>
      <c r="F82" s="66"/>
      <c r="G82" s="114">
        <v>7301.7</v>
      </c>
    </row>
    <row r="83" spans="1:7" s="13" customFormat="1" ht="20.25" customHeight="1">
      <c r="A83" s="124" t="s">
        <v>44</v>
      </c>
      <c r="B83" s="81" t="s">
        <v>7</v>
      </c>
      <c r="C83" s="69"/>
      <c r="D83" s="88">
        <v>6851.28</v>
      </c>
      <c r="E83" s="65"/>
      <c r="F83" s="66"/>
      <c r="G83" s="114">
        <v>7301.7</v>
      </c>
    </row>
    <row r="84" spans="1:7" s="13" customFormat="1" ht="29.25" customHeight="1">
      <c r="A84" s="124" t="s">
        <v>129</v>
      </c>
      <c r="B84" s="126" t="s">
        <v>15</v>
      </c>
      <c r="C84" s="69"/>
      <c r="D84" s="90">
        <v>7625.73</v>
      </c>
      <c r="E84" s="69"/>
      <c r="F84" s="70"/>
      <c r="G84" s="114">
        <v>7301.7</v>
      </c>
    </row>
    <row r="85" spans="1:7" s="13" customFormat="1" ht="28.5" customHeight="1">
      <c r="A85" s="124" t="s">
        <v>128</v>
      </c>
      <c r="B85" s="126" t="s">
        <v>15</v>
      </c>
      <c r="C85" s="69"/>
      <c r="D85" s="90">
        <v>0</v>
      </c>
      <c r="E85" s="69"/>
      <c r="F85" s="70"/>
      <c r="G85" s="114">
        <v>7301.7</v>
      </c>
    </row>
    <row r="86" spans="1:7" s="13" customFormat="1" ht="23.25" customHeight="1">
      <c r="A86" s="105" t="s">
        <v>130</v>
      </c>
      <c r="B86" s="126" t="s">
        <v>15</v>
      </c>
      <c r="C86" s="69"/>
      <c r="D86" s="90">
        <v>0</v>
      </c>
      <c r="E86" s="69"/>
      <c r="F86" s="70"/>
      <c r="G86" s="114">
        <v>7301.7</v>
      </c>
    </row>
    <row r="87" spans="1:7" s="13" customFormat="1" ht="19.5" customHeight="1">
      <c r="A87" s="124" t="s">
        <v>131</v>
      </c>
      <c r="B87" s="126" t="s">
        <v>15</v>
      </c>
      <c r="C87" s="69"/>
      <c r="D87" s="90">
        <v>0</v>
      </c>
      <c r="E87" s="69"/>
      <c r="F87" s="70"/>
      <c r="G87" s="114">
        <v>7301.7</v>
      </c>
    </row>
    <row r="88" spans="1:7" s="13" customFormat="1" ht="30">
      <c r="A88" s="16" t="s">
        <v>37</v>
      </c>
      <c r="B88" s="15"/>
      <c r="C88" s="39"/>
      <c r="D88" s="87">
        <f>SUM(D89:D92)</f>
        <v>27235.68</v>
      </c>
      <c r="E88" s="59">
        <v>0</v>
      </c>
      <c r="F88" s="60">
        <v>0</v>
      </c>
      <c r="G88" s="10"/>
    </row>
    <row r="89" spans="1:7" s="13" customFormat="1" ht="24" customHeight="1">
      <c r="A89" s="124" t="s">
        <v>132</v>
      </c>
      <c r="B89" s="81" t="s">
        <v>15</v>
      </c>
      <c r="C89" s="82"/>
      <c r="D89" s="91">
        <v>0</v>
      </c>
      <c r="E89" s="65"/>
      <c r="F89" s="66"/>
      <c r="G89" s="114">
        <v>7410.1</v>
      </c>
    </row>
    <row r="90" spans="1:7" s="13" customFormat="1" ht="18.75" customHeight="1">
      <c r="A90" s="105" t="s">
        <v>148</v>
      </c>
      <c r="B90" s="76" t="s">
        <v>50</v>
      </c>
      <c r="C90" s="73"/>
      <c r="D90" s="122">
        <v>11492.61</v>
      </c>
      <c r="E90" s="65"/>
      <c r="F90" s="70"/>
      <c r="G90" s="114">
        <v>7410.1</v>
      </c>
    </row>
    <row r="91" spans="1:7" s="13" customFormat="1" ht="19.5" customHeight="1">
      <c r="A91" s="124" t="s">
        <v>133</v>
      </c>
      <c r="B91" s="126" t="s">
        <v>49</v>
      </c>
      <c r="C91" s="82"/>
      <c r="D91" s="92">
        <v>13424.22</v>
      </c>
      <c r="E91" s="65"/>
      <c r="F91" s="70"/>
      <c r="G91" s="114">
        <v>7410.1</v>
      </c>
    </row>
    <row r="92" spans="1:7" s="13" customFormat="1" ht="32.25" customHeight="1">
      <c r="A92" s="124" t="s">
        <v>134</v>
      </c>
      <c r="B92" s="126" t="s">
        <v>49</v>
      </c>
      <c r="C92" s="82"/>
      <c r="D92" s="92">
        <v>2318.85</v>
      </c>
      <c r="E92" s="65"/>
      <c r="F92" s="70"/>
      <c r="G92" s="114">
        <v>7410.1</v>
      </c>
    </row>
    <row r="93" spans="1:7" s="13" customFormat="1" ht="23.25" customHeight="1">
      <c r="A93" s="54" t="s">
        <v>135</v>
      </c>
      <c r="B93" s="81"/>
      <c r="C93" s="39"/>
      <c r="D93" s="87">
        <f>SUM(D94:D99)</f>
        <v>74306.36</v>
      </c>
      <c r="E93" s="59">
        <f>SUM(E94:E99)</f>
        <v>0</v>
      </c>
      <c r="F93" s="62">
        <f>SUM(F94:F99)</f>
        <v>0</v>
      </c>
      <c r="G93" s="10"/>
    </row>
    <row r="94" spans="1:7" s="13" customFormat="1" ht="15">
      <c r="A94" s="124" t="s">
        <v>34</v>
      </c>
      <c r="B94" s="81" t="s">
        <v>7</v>
      </c>
      <c r="C94" s="65"/>
      <c r="D94" s="88">
        <v>0</v>
      </c>
      <c r="E94" s="65"/>
      <c r="F94" s="66"/>
      <c r="G94" s="114">
        <v>6583.7</v>
      </c>
    </row>
    <row r="95" spans="1:7" s="13" customFormat="1" ht="41.25" customHeight="1">
      <c r="A95" s="124" t="s">
        <v>136</v>
      </c>
      <c r="B95" s="81" t="s">
        <v>15</v>
      </c>
      <c r="C95" s="65"/>
      <c r="D95" s="88">
        <v>18793.52</v>
      </c>
      <c r="E95" s="65"/>
      <c r="F95" s="66"/>
      <c r="G95" s="114">
        <v>6583.7</v>
      </c>
    </row>
    <row r="96" spans="1:7" s="13" customFormat="1" ht="41.25" customHeight="1">
      <c r="A96" s="124" t="s">
        <v>137</v>
      </c>
      <c r="B96" s="81" t="s">
        <v>15</v>
      </c>
      <c r="C96" s="65"/>
      <c r="D96" s="88">
        <v>2013.62</v>
      </c>
      <c r="E96" s="65"/>
      <c r="F96" s="66"/>
      <c r="G96" s="114">
        <v>6583.7</v>
      </c>
    </row>
    <row r="97" spans="1:7" s="13" customFormat="1" ht="25.5">
      <c r="A97" s="124" t="s">
        <v>53</v>
      </c>
      <c r="B97" s="81" t="s">
        <v>10</v>
      </c>
      <c r="C97" s="65"/>
      <c r="D97" s="88">
        <v>3378.66</v>
      </c>
      <c r="E97" s="65"/>
      <c r="F97" s="70"/>
      <c r="G97" s="114">
        <v>6583.7</v>
      </c>
    </row>
    <row r="98" spans="1:7" s="13" customFormat="1" ht="18" customHeight="1">
      <c r="A98" s="124" t="s">
        <v>138</v>
      </c>
      <c r="B98" s="126" t="s">
        <v>89</v>
      </c>
      <c r="C98" s="65"/>
      <c r="D98" s="88">
        <f>E98*G98</f>
        <v>0</v>
      </c>
      <c r="E98" s="65"/>
      <c r="F98" s="70"/>
      <c r="G98" s="114">
        <v>6583.7</v>
      </c>
    </row>
    <row r="99" spans="1:7" s="13" customFormat="1" ht="54.75" customHeight="1">
      <c r="A99" s="124" t="s">
        <v>139</v>
      </c>
      <c r="B99" s="126" t="s">
        <v>69</v>
      </c>
      <c r="C99" s="65"/>
      <c r="D99" s="88">
        <v>50120.56</v>
      </c>
      <c r="E99" s="65"/>
      <c r="F99" s="70"/>
      <c r="G99" s="114">
        <v>6583.7</v>
      </c>
    </row>
    <row r="100" spans="1:7" s="13" customFormat="1" ht="15">
      <c r="A100" s="16" t="s">
        <v>38</v>
      </c>
      <c r="B100" s="15"/>
      <c r="C100" s="39"/>
      <c r="D100" s="87">
        <f>D101</f>
        <v>1208.01</v>
      </c>
      <c r="E100" s="59"/>
      <c r="F100" s="62"/>
      <c r="G100" s="10"/>
    </row>
    <row r="101" spans="1:7" s="13" customFormat="1" ht="21" customHeight="1">
      <c r="A101" s="124" t="s">
        <v>35</v>
      </c>
      <c r="B101" s="81" t="s">
        <v>15</v>
      </c>
      <c r="C101" s="65"/>
      <c r="D101" s="88">
        <v>1208.01</v>
      </c>
      <c r="E101" s="65"/>
      <c r="F101" s="66"/>
      <c r="G101" s="114">
        <v>7336.5</v>
      </c>
    </row>
    <row r="102" spans="1:7" s="10" customFormat="1" ht="15">
      <c r="A102" s="54" t="s">
        <v>41</v>
      </c>
      <c r="B102" s="53"/>
      <c r="C102" s="14"/>
      <c r="D102" s="87">
        <f>D103+D104</f>
        <v>68614.3</v>
      </c>
      <c r="E102" s="59">
        <v>0</v>
      </c>
      <c r="F102" s="60">
        <v>0</v>
      </c>
      <c r="G102" s="10">
        <v>6583.7</v>
      </c>
    </row>
    <row r="103" spans="1:7" s="43" customFormat="1" ht="47.25" customHeight="1">
      <c r="A103" s="105" t="s">
        <v>140</v>
      </c>
      <c r="B103" s="126" t="s">
        <v>20</v>
      </c>
      <c r="C103" s="67"/>
      <c r="D103" s="89">
        <v>27579.02</v>
      </c>
      <c r="E103" s="67"/>
      <c r="F103" s="68"/>
      <c r="G103" s="10">
        <v>6583.7</v>
      </c>
    </row>
    <row r="104" spans="1:7" s="43" customFormat="1" ht="30.75" customHeight="1">
      <c r="A104" s="105" t="s">
        <v>177</v>
      </c>
      <c r="B104" s="126" t="s">
        <v>69</v>
      </c>
      <c r="C104" s="75"/>
      <c r="D104" s="93">
        <v>41035.28</v>
      </c>
      <c r="E104" s="75"/>
      <c r="F104" s="68"/>
      <c r="G104" s="10">
        <v>6583.7</v>
      </c>
    </row>
    <row r="105" spans="1:7" s="10" customFormat="1" ht="15">
      <c r="A105" s="16" t="s">
        <v>40</v>
      </c>
      <c r="B105" s="17"/>
      <c r="C105" s="14"/>
      <c r="D105" s="87">
        <f>SUM(D106:D109)</f>
        <v>17114.96</v>
      </c>
      <c r="E105" s="59">
        <f>E106+E108+E109</f>
        <v>0</v>
      </c>
      <c r="F105" s="62">
        <f>F106+F108+F109</f>
        <v>0</v>
      </c>
      <c r="G105" s="10">
        <v>6583.7</v>
      </c>
    </row>
    <row r="106" spans="1:7" s="43" customFormat="1" ht="15">
      <c r="A106" s="20" t="s">
        <v>85</v>
      </c>
      <c r="B106" s="41" t="s">
        <v>46</v>
      </c>
      <c r="C106" s="42"/>
      <c r="D106" s="89">
        <v>2684.76</v>
      </c>
      <c r="E106" s="67"/>
      <c r="F106" s="68"/>
      <c r="G106" s="10">
        <v>6583.7</v>
      </c>
    </row>
    <row r="107" spans="1:7" s="43" customFormat="1" ht="15">
      <c r="A107" s="20" t="s">
        <v>166</v>
      </c>
      <c r="B107" s="71" t="s">
        <v>46</v>
      </c>
      <c r="C107" s="42"/>
      <c r="D107" s="89">
        <v>2684.88</v>
      </c>
      <c r="E107" s="67"/>
      <c r="F107" s="68"/>
      <c r="G107" s="10"/>
    </row>
    <row r="108" spans="1:7" s="43" customFormat="1" ht="15">
      <c r="A108" s="20" t="s">
        <v>55</v>
      </c>
      <c r="B108" s="41" t="s">
        <v>46</v>
      </c>
      <c r="C108" s="42"/>
      <c r="D108" s="89">
        <v>8725.86</v>
      </c>
      <c r="E108" s="67"/>
      <c r="F108" s="68"/>
      <c r="G108" s="10">
        <v>6583.7</v>
      </c>
    </row>
    <row r="109" spans="1:7" s="43" customFormat="1" ht="25.5" customHeight="1">
      <c r="A109" s="20" t="s">
        <v>52</v>
      </c>
      <c r="B109" s="41" t="s">
        <v>15</v>
      </c>
      <c r="C109" s="42"/>
      <c r="D109" s="89">
        <v>3019.46</v>
      </c>
      <c r="E109" s="67"/>
      <c r="F109" s="68"/>
      <c r="G109" s="10">
        <v>6583.7</v>
      </c>
    </row>
    <row r="110" spans="1:7" s="10" customFormat="1" ht="118.5">
      <c r="A110" s="128" t="s">
        <v>176</v>
      </c>
      <c r="B110" s="123" t="s">
        <v>10</v>
      </c>
      <c r="C110" s="21"/>
      <c r="D110" s="94">
        <v>50000</v>
      </c>
      <c r="E110" s="63">
        <f>D110/G110</f>
        <v>7.59</v>
      </c>
      <c r="F110" s="64">
        <v>0.35</v>
      </c>
      <c r="G110" s="10">
        <v>6583.7</v>
      </c>
    </row>
    <row r="111" spans="1:7" s="40" customFormat="1" ht="30">
      <c r="A111" s="77" t="s">
        <v>90</v>
      </c>
      <c r="B111" s="17" t="s">
        <v>167</v>
      </c>
      <c r="C111" s="19"/>
      <c r="D111" s="95">
        <v>73312.84</v>
      </c>
      <c r="E111" s="63">
        <f>D111/G111</f>
        <v>11.14</v>
      </c>
      <c r="F111" s="56">
        <f>E111/12</f>
        <v>0.93</v>
      </c>
      <c r="G111" s="10">
        <v>6583.7</v>
      </c>
    </row>
    <row r="112" spans="1:7" s="40" customFormat="1" ht="20.25" customHeight="1" thickBot="1">
      <c r="A112" s="83" t="s">
        <v>70</v>
      </c>
      <c r="B112" s="84" t="s">
        <v>9</v>
      </c>
      <c r="C112" s="83"/>
      <c r="D112" s="96">
        <f>E112*G112</f>
        <v>133142.88</v>
      </c>
      <c r="E112" s="21">
        <f>12*F112</f>
        <v>22.8</v>
      </c>
      <c r="F112" s="63">
        <v>1.9</v>
      </c>
      <c r="G112" s="10">
        <f>6583.7-744.1</f>
        <v>5839.6</v>
      </c>
    </row>
    <row r="113" spans="1:6" s="10" customFormat="1" ht="19.5" thickBot="1">
      <c r="A113" s="46" t="s">
        <v>29</v>
      </c>
      <c r="B113" s="8"/>
      <c r="C113" s="47"/>
      <c r="D113" s="97">
        <f>D112+D111+D110+D105+D102+D100+D93+D88+D77+D62+D61+D60+D59+D58+D57+D56+D48+D42+D41+D40+D39+D38+D27+D14+D54</f>
        <v>1824400.23</v>
      </c>
      <c r="E113" s="85"/>
      <c r="F113" s="85"/>
    </row>
    <row r="114" spans="1:6" s="25" customFormat="1" ht="12.75">
      <c r="A114" s="24"/>
      <c r="D114" s="98"/>
      <c r="F114" s="26"/>
    </row>
    <row r="115" spans="1:6" s="25" customFormat="1" ht="13.5" thickBot="1">
      <c r="A115" s="24"/>
      <c r="D115" s="98"/>
      <c r="F115" s="26"/>
    </row>
    <row r="116" spans="1:6" s="10" customFormat="1" ht="19.5" thickBot="1">
      <c r="A116" s="101" t="s">
        <v>57</v>
      </c>
      <c r="B116" s="8"/>
      <c r="C116" s="47"/>
      <c r="D116" s="102">
        <f>SUM(D117:D130)</f>
        <v>1830518.47</v>
      </c>
      <c r="E116" s="102">
        <f>SUM(E117:E128)</f>
        <v>151.31</v>
      </c>
      <c r="F116" s="102">
        <f>SUM(F117:F128)</f>
        <v>12.61</v>
      </c>
    </row>
    <row r="117" spans="1:7" s="40" customFormat="1" ht="25.5">
      <c r="A117" s="103" t="s">
        <v>145</v>
      </c>
      <c r="B117" s="99"/>
      <c r="C117" s="100"/>
      <c r="D117" s="116">
        <v>419041.35</v>
      </c>
      <c r="E117" s="100">
        <f aca="true" t="shared" si="0" ref="E117:E130">D117/G117</f>
        <v>63.65</v>
      </c>
      <c r="F117" s="104">
        <f aca="true" t="shared" si="1" ref="F117:F130">E117/12</f>
        <v>5.3</v>
      </c>
      <c r="G117" s="40">
        <v>6583.7</v>
      </c>
    </row>
    <row r="118" spans="1:7" s="40" customFormat="1" ht="15" customHeight="1">
      <c r="A118" s="105" t="s">
        <v>146</v>
      </c>
      <c r="B118" s="76"/>
      <c r="C118" s="73"/>
      <c r="D118" s="122">
        <v>318999.03</v>
      </c>
      <c r="E118" s="73">
        <f t="shared" si="0"/>
        <v>48.45</v>
      </c>
      <c r="F118" s="106">
        <f t="shared" si="1"/>
        <v>4.04</v>
      </c>
      <c r="G118" s="40">
        <v>6583.7</v>
      </c>
    </row>
    <row r="119" spans="1:7" s="40" customFormat="1" ht="15" customHeight="1">
      <c r="A119" s="105" t="s">
        <v>147</v>
      </c>
      <c r="B119" s="76"/>
      <c r="C119" s="73"/>
      <c r="D119" s="122">
        <v>126005.83</v>
      </c>
      <c r="E119" s="73">
        <f t="shared" si="0"/>
        <v>19.14</v>
      </c>
      <c r="F119" s="106">
        <f t="shared" si="1"/>
        <v>1.6</v>
      </c>
      <c r="G119" s="40">
        <v>6583.7</v>
      </c>
    </row>
    <row r="120" spans="1:7" s="40" customFormat="1" ht="15" customHeight="1">
      <c r="A120" s="105" t="s">
        <v>148</v>
      </c>
      <c r="B120" s="76"/>
      <c r="C120" s="73"/>
      <c r="D120" s="122">
        <v>0</v>
      </c>
      <c r="E120" s="73">
        <f t="shared" si="0"/>
        <v>0</v>
      </c>
      <c r="F120" s="106">
        <f t="shared" si="1"/>
        <v>0</v>
      </c>
      <c r="G120" s="40">
        <v>7410.1</v>
      </c>
    </row>
    <row r="121" spans="1:7" s="40" customFormat="1" ht="15" customHeight="1">
      <c r="A121" s="105" t="s">
        <v>149</v>
      </c>
      <c r="B121" s="76"/>
      <c r="C121" s="73"/>
      <c r="D121" s="122">
        <v>1448.5</v>
      </c>
      <c r="E121" s="73">
        <f t="shared" si="0"/>
        <v>0.2</v>
      </c>
      <c r="F121" s="106">
        <f t="shared" si="1"/>
        <v>0.02</v>
      </c>
      <c r="G121" s="40">
        <v>7410.1</v>
      </c>
    </row>
    <row r="122" spans="1:7" s="40" customFormat="1" ht="15" customHeight="1">
      <c r="A122" s="105" t="s">
        <v>150</v>
      </c>
      <c r="B122" s="76"/>
      <c r="C122" s="73"/>
      <c r="D122" s="122">
        <v>0</v>
      </c>
      <c r="E122" s="73">
        <f t="shared" si="0"/>
        <v>0</v>
      </c>
      <c r="F122" s="106">
        <f t="shared" si="1"/>
        <v>0</v>
      </c>
      <c r="G122" s="40">
        <v>7363.1</v>
      </c>
    </row>
    <row r="123" spans="1:7" s="40" customFormat="1" ht="15" customHeight="1">
      <c r="A123" s="105" t="s">
        <v>151</v>
      </c>
      <c r="B123" s="76"/>
      <c r="C123" s="73"/>
      <c r="D123" s="122">
        <v>29844.09</v>
      </c>
      <c r="E123" s="73">
        <f t="shared" si="0"/>
        <v>4.05</v>
      </c>
      <c r="F123" s="106">
        <f t="shared" si="1"/>
        <v>0.34</v>
      </c>
      <c r="G123" s="40">
        <v>7363.1</v>
      </c>
    </row>
    <row r="124" spans="1:7" s="40" customFormat="1" ht="15" customHeight="1">
      <c r="A124" s="105" t="s">
        <v>152</v>
      </c>
      <c r="B124" s="76"/>
      <c r="C124" s="73"/>
      <c r="D124" s="122">
        <v>3619.54</v>
      </c>
      <c r="E124" s="73">
        <f t="shared" si="0"/>
        <v>0.49</v>
      </c>
      <c r="F124" s="106">
        <f t="shared" si="1"/>
        <v>0.04</v>
      </c>
      <c r="G124" s="40">
        <v>7363.1</v>
      </c>
    </row>
    <row r="125" spans="1:7" s="40" customFormat="1" ht="15" customHeight="1">
      <c r="A125" s="105" t="s">
        <v>153</v>
      </c>
      <c r="B125" s="76"/>
      <c r="C125" s="73"/>
      <c r="D125" s="122">
        <v>9642.95</v>
      </c>
      <c r="E125" s="73">
        <f t="shared" si="0"/>
        <v>1.31</v>
      </c>
      <c r="F125" s="106">
        <f t="shared" si="1"/>
        <v>0.11</v>
      </c>
      <c r="G125" s="40">
        <v>7363.1</v>
      </c>
    </row>
    <row r="126" spans="1:7" s="40" customFormat="1" ht="15" customHeight="1">
      <c r="A126" s="105" t="s">
        <v>154</v>
      </c>
      <c r="B126" s="76"/>
      <c r="C126" s="73"/>
      <c r="D126" s="122">
        <v>9090.21</v>
      </c>
      <c r="E126" s="73">
        <f t="shared" si="0"/>
        <v>1.24</v>
      </c>
      <c r="F126" s="106">
        <f t="shared" si="1"/>
        <v>0.1</v>
      </c>
      <c r="G126" s="40">
        <v>7328.3</v>
      </c>
    </row>
    <row r="127" spans="1:7" s="40" customFormat="1" ht="15" customHeight="1">
      <c r="A127" s="105" t="s">
        <v>155</v>
      </c>
      <c r="B127" s="76"/>
      <c r="C127" s="73"/>
      <c r="D127" s="122">
        <v>3214.21</v>
      </c>
      <c r="E127" s="73">
        <f t="shared" si="0"/>
        <v>0.49</v>
      </c>
      <c r="F127" s="106">
        <f t="shared" si="1"/>
        <v>0.04</v>
      </c>
      <c r="G127" s="40">
        <v>6583.7</v>
      </c>
    </row>
    <row r="128" spans="1:7" s="40" customFormat="1" ht="15" customHeight="1">
      <c r="A128" s="109" t="s">
        <v>156</v>
      </c>
      <c r="B128" s="110"/>
      <c r="C128" s="111"/>
      <c r="D128" s="129">
        <v>80920.68</v>
      </c>
      <c r="E128" s="111">
        <f t="shared" si="0"/>
        <v>12.29</v>
      </c>
      <c r="F128" s="112">
        <f t="shared" si="1"/>
        <v>1.02</v>
      </c>
      <c r="G128" s="40">
        <v>6583.7</v>
      </c>
    </row>
    <row r="129" spans="1:7" s="40" customFormat="1" ht="15" customHeight="1">
      <c r="A129" s="113" t="s">
        <v>158</v>
      </c>
      <c r="B129" s="76"/>
      <c r="C129" s="73"/>
      <c r="D129" s="122">
        <v>42992.08</v>
      </c>
      <c r="E129" s="73">
        <f t="shared" si="0"/>
        <v>5.84</v>
      </c>
      <c r="F129" s="73">
        <f t="shared" si="1"/>
        <v>0.49</v>
      </c>
      <c r="G129" s="40">
        <v>7363.1</v>
      </c>
    </row>
    <row r="130" spans="1:7" s="40" customFormat="1" ht="15" customHeight="1">
      <c r="A130" s="113" t="s">
        <v>168</v>
      </c>
      <c r="B130" s="76"/>
      <c r="C130" s="73"/>
      <c r="D130" s="122">
        <v>785700</v>
      </c>
      <c r="E130" s="73">
        <f t="shared" si="0"/>
        <v>119.34</v>
      </c>
      <c r="F130" s="73">
        <f t="shared" si="1"/>
        <v>9.95</v>
      </c>
      <c r="G130" s="40">
        <v>6583.7</v>
      </c>
    </row>
    <row r="131" spans="1:6" s="40" customFormat="1" ht="15" customHeight="1">
      <c r="A131" s="107"/>
      <c r="B131" s="78"/>
      <c r="C131" s="79"/>
      <c r="D131" s="108"/>
      <c r="E131" s="79"/>
      <c r="F131" s="79"/>
    </row>
    <row r="132" spans="1:6" s="40" customFormat="1" ht="15" customHeight="1">
      <c r="A132" s="107"/>
      <c r="B132" s="78"/>
      <c r="C132" s="79"/>
      <c r="D132" s="108"/>
      <c r="E132" s="79"/>
      <c r="F132" s="79"/>
    </row>
    <row r="133" spans="1:6" s="25" customFormat="1" ht="13.5" thickBot="1">
      <c r="A133" s="24"/>
      <c r="D133" s="98"/>
      <c r="F133" s="26"/>
    </row>
    <row r="134" spans="1:6" s="50" customFormat="1" ht="15.75" thickBot="1">
      <c r="A134" s="48" t="s">
        <v>58</v>
      </c>
      <c r="B134" s="49"/>
      <c r="C134" s="49"/>
      <c r="D134" s="51">
        <f>D113+D116</f>
        <v>3654918.7</v>
      </c>
      <c r="E134" s="51">
        <f>E113+E116</f>
        <v>151.31</v>
      </c>
      <c r="F134" s="51">
        <f>F113+F116</f>
        <v>12.61</v>
      </c>
    </row>
    <row r="135" spans="1:6" s="25" customFormat="1" ht="12.75">
      <c r="A135" s="24"/>
      <c r="F135" s="26"/>
    </row>
    <row r="136" spans="1:6" s="25" customFormat="1" ht="14.25">
      <c r="A136" s="153" t="s">
        <v>26</v>
      </c>
      <c r="B136" s="153"/>
      <c r="C136" s="153"/>
      <c r="D136" s="153"/>
      <c r="F136" s="26"/>
    </row>
    <row r="137" s="25" customFormat="1" ht="12.75">
      <c r="F137" s="26"/>
    </row>
    <row r="138" spans="1:6" s="25" customFormat="1" ht="12.75">
      <c r="A138" s="24" t="s">
        <v>27</v>
      </c>
      <c r="F138" s="26"/>
    </row>
    <row r="139" spans="1:6" s="25" customFormat="1" ht="12.75">
      <c r="A139" s="24"/>
      <c r="F139" s="26"/>
    </row>
    <row r="140" spans="1:6" s="22" customFormat="1" ht="18.75">
      <c r="A140" s="27"/>
      <c r="B140" s="28"/>
      <c r="C140" s="29"/>
      <c r="D140" s="29"/>
      <c r="E140" s="29"/>
      <c r="F140" s="30"/>
    </row>
    <row r="141" spans="1:6" s="23" customFormat="1" ht="19.5">
      <c r="A141" s="31"/>
      <c r="B141" s="32"/>
      <c r="C141" s="33"/>
      <c r="D141" s="33"/>
      <c r="E141" s="33"/>
      <c r="F141" s="34"/>
    </row>
    <row r="142" spans="1:4" s="25" customFormat="1" ht="14.25">
      <c r="A142" s="153"/>
      <c r="B142" s="153"/>
      <c r="C142" s="153"/>
      <c r="D142" s="153"/>
    </row>
    <row r="143" s="25" customFormat="1" ht="12.75">
      <c r="F143" s="26"/>
    </row>
    <row r="144" spans="1:6" s="25" customFormat="1" ht="12.75">
      <c r="A144" s="24"/>
      <c r="F144" s="26"/>
    </row>
    <row r="145" s="25" customFormat="1" ht="12.75">
      <c r="F145" s="26"/>
    </row>
    <row r="146" s="25" customFormat="1" ht="12.75">
      <c r="F146" s="26"/>
    </row>
    <row r="147" s="25" customFormat="1" ht="12.75">
      <c r="F147" s="26"/>
    </row>
    <row r="148" s="25" customFormat="1" ht="12.75">
      <c r="F148" s="26"/>
    </row>
    <row r="149" s="25" customFormat="1" ht="12.75">
      <c r="F149" s="26"/>
    </row>
    <row r="150" s="25" customFormat="1" ht="12.75">
      <c r="F150" s="26"/>
    </row>
    <row r="151" s="25" customFormat="1" ht="12.75">
      <c r="F151" s="26"/>
    </row>
    <row r="152" s="25" customFormat="1" ht="12.75">
      <c r="F152" s="26"/>
    </row>
    <row r="153" s="25" customFormat="1" ht="12.75">
      <c r="F153" s="26"/>
    </row>
    <row r="154" s="25" customFormat="1" ht="12.75">
      <c r="F154" s="26"/>
    </row>
    <row r="155" s="25" customFormat="1" ht="12.75">
      <c r="F155" s="26"/>
    </row>
    <row r="156" s="25" customFormat="1" ht="12.75">
      <c r="F156" s="26"/>
    </row>
    <row r="157" s="25" customFormat="1" ht="12.75">
      <c r="F157" s="26"/>
    </row>
    <row r="158" s="25" customFormat="1" ht="12.75">
      <c r="F158" s="26"/>
    </row>
    <row r="159" s="25" customFormat="1" ht="12.75">
      <c r="F159" s="26"/>
    </row>
    <row r="160" s="25" customFormat="1" ht="12.75">
      <c r="F160" s="26"/>
    </row>
    <row r="161" s="25" customFormat="1" ht="12.75">
      <c r="F161" s="26"/>
    </row>
    <row r="162" s="25" customFormat="1" ht="12.75">
      <c r="F162" s="26"/>
    </row>
  </sheetData>
  <sheetProtection/>
  <mergeCells count="13">
    <mergeCell ref="A1:F1"/>
    <mergeCell ref="B2:F2"/>
    <mergeCell ref="B3:F3"/>
    <mergeCell ref="B4:F4"/>
    <mergeCell ref="A5:F5"/>
    <mergeCell ref="A7:F7"/>
    <mergeCell ref="A6:F6"/>
    <mergeCell ref="A8:F8"/>
    <mergeCell ref="A9:F9"/>
    <mergeCell ref="A10:F10"/>
    <mergeCell ref="A13:F13"/>
    <mergeCell ref="A136:D136"/>
    <mergeCell ref="A142:D142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4"/>
  <sheetViews>
    <sheetView zoomScale="80" zoomScaleNormal="80" zoomScalePageLayoutView="0" workbookViewId="0" topLeftCell="A25">
      <selection activeCell="A1" sqref="A1:H5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77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78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59" t="s">
        <v>173</v>
      </c>
      <c r="D15" s="86">
        <f>E15*G15</f>
        <v>2861.57</v>
      </c>
      <c r="E15" s="59">
        <f>F15*12</f>
        <v>38.88</v>
      </c>
      <c r="F15" s="61">
        <f>F25+F27</f>
        <v>3.24</v>
      </c>
      <c r="G15" s="10">
        <v>73.6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59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59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59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59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59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59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59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59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59"/>
      <c r="D24" s="86"/>
      <c r="E24" s="59"/>
      <c r="F24" s="61"/>
    </row>
    <row r="25" spans="1:6" s="10" customFormat="1" ht="18.75">
      <c r="A25" s="117" t="s">
        <v>29</v>
      </c>
      <c r="B25" s="116"/>
      <c r="C25" s="59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59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59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59" t="s">
        <v>173</v>
      </c>
      <c r="D28" s="86">
        <f>E28*G28</f>
        <v>733.06</v>
      </c>
      <c r="E28" s="59">
        <f>F28*12</f>
        <v>9.96</v>
      </c>
      <c r="F28" s="72">
        <v>0.83</v>
      </c>
      <c r="G28" s="10">
        <v>73.6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59" t="s">
        <v>173</v>
      </c>
      <c r="D29" s="86">
        <f>E29*G29</f>
        <v>2384.64</v>
      </c>
      <c r="E29" s="59">
        <f>F29*12</f>
        <v>32.4</v>
      </c>
      <c r="F29" s="72">
        <v>2.7</v>
      </c>
      <c r="G29" s="10">
        <v>73.6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22.32</v>
      </c>
      <c r="E30" s="59">
        <f>D30/G30</f>
        <v>0.3</v>
      </c>
      <c r="F30" s="62">
        <f>E30/12</f>
        <v>0.03</v>
      </c>
      <c r="G30" s="10">
        <v>73.6</v>
      </c>
      <c r="H30" s="13">
        <v>7410.1</v>
      </c>
    </row>
    <row r="31" spans="1:8" s="10" customFormat="1" ht="18.75" customHeight="1">
      <c r="A31" s="54" t="s">
        <v>22</v>
      </c>
      <c r="B31" s="53" t="s">
        <v>23</v>
      </c>
      <c r="C31" s="56"/>
      <c r="D31" s="86">
        <f>E31*G31</f>
        <v>61.82</v>
      </c>
      <c r="E31" s="59">
        <f>F31*12</f>
        <v>0.84</v>
      </c>
      <c r="F31" s="62">
        <v>0.07</v>
      </c>
      <c r="G31" s="10">
        <v>73.6</v>
      </c>
      <c r="H31" s="10">
        <v>7436.7</v>
      </c>
    </row>
    <row r="32" spans="1:8" s="10" customFormat="1" ht="18" customHeight="1">
      <c r="A32" s="54" t="s">
        <v>24</v>
      </c>
      <c r="B32" s="123" t="s">
        <v>25</v>
      </c>
      <c r="C32" s="63"/>
      <c r="D32" s="86">
        <f>3926.58*G32/H32</f>
        <v>38.86</v>
      </c>
      <c r="E32" s="59">
        <f>D32/G32</f>
        <v>0.53</v>
      </c>
      <c r="F32" s="56">
        <f>E32/12</f>
        <v>0.04</v>
      </c>
      <c r="G32" s="10">
        <v>73.6</v>
      </c>
      <c r="H32" s="10">
        <v>7436.7</v>
      </c>
    </row>
    <row r="33" spans="1:7" s="13" customFormat="1" ht="30">
      <c r="A33" s="16" t="s">
        <v>37</v>
      </c>
      <c r="B33" s="15"/>
      <c r="C33" s="56"/>
      <c r="D33" s="87">
        <f>SUM(D34:D37)</f>
        <v>137.18</v>
      </c>
      <c r="E33" s="59">
        <f>D33/G33</f>
        <v>1.86</v>
      </c>
      <c r="F33" s="56">
        <f>E33/12</f>
        <v>0.16</v>
      </c>
      <c r="G33" s="10">
        <v>73.6</v>
      </c>
    </row>
    <row r="34" spans="1:8" s="13" customFormat="1" ht="24" customHeight="1">
      <c r="A34" s="124" t="s">
        <v>132</v>
      </c>
      <c r="B34" s="81" t="s">
        <v>15</v>
      </c>
      <c r="C34" s="82"/>
      <c r="D34" s="91">
        <f>0*G34/H34</f>
        <v>0</v>
      </c>
      <c r="E34" s="65"/>
      <c r="F34" s="66"/>
      <c r="G34" s="10">
        <v>73.6</v>
      </c>
      <c r="H34" s="13">
        <v>7410.1</v>
      </c>
    </row>
    <row r="35" spans="1:8" s="13" customFormat="1" ht="18.75" customHeight="1">
      <c r="A35" s="105" t="s">
        <v>148</v>
      </c>
      <c r="B35" s="76" t="s">
        <v>50</v>
      </c>
      <c r="C35" s="73"/>
      <c r="D35" s="122">
        <f>11492.61*G35/H35</f>
        <v>114.15</v>
      </c>
      <c r="E35" s="65"/>
      <c r="F35" s="70"/>
      <c r="G35" s="10">
        <v>73.6</v>
      </c>
      <c r="H35" s="13">
        <v>7410.1</v>
      </c>
    </row>
    <row r="36" spans="1:8" s="13" customFormat="1" ht="19.5" customHeight="1">
      <c r="A36" s="124" t="s">
        <v>133</v>
      </c>
      <c r="B36" s="126" t="s">
        <v>49</v>
      </c>
      <c r="C36" s="82"/>
      <c r="D36" s="92">
        <v>0</v>
      </c>
      <c r="E36" s="65"/>
      <c r="F36" s="70"/>
      <c r="G36" s="10">
        <v>73.6</v>
      </c>
      <c r="H36" s="13">
        <v>7410.1</v>
      </c>
    </row>
    <row r="37" spans="1:8" s="13" customFormat="1" ht="32.25" customHeight="1" thickBot="1">
      <c r="A37" s="124" t="s">
        <v>134</v>
      </c>
      <c r="B37" s="126" t="s">
        <v>49</v>
      </c>
      <c r="C37" s="82"/>
      <c r="D37" s="92">
        <f>2318.85*G37/H37</f>
        <v>23.03</v>
      </c>
      <c r="E37" s="65"/>
      <c r="F37" s="70"/>
      <c r="G37" s="10">
        <v>73.6</v>
      </c>
      <c r="H37" s="13">
        <v>7410.1</v>
      </c>
    </row>
    <row r="38" spans="1:7" s="10" customFormat="1" ht="19.5" thickBot="1">
      <c r="A38" s="46" t="s">
        <v>29</v>
      </c>
      <c r="B38" s="8"/>
      <c r="C38" s="47"/>
      <c r="D38" s="97">
        <f>D33+D32+D31+D30+D29+D28+D15</f>
        <v>6239.45</v>
      </c>
      <c r="E38" s="97">
        <f>E33+E32+E31+E30+E29+E28+E15</f>
        <v>84.77</v>
      </c>
      <c r="F38" s="97">
        <f>F33+F32+F31+F30+F29+F28+F15</f>
        <v>7.07</v>
      </c>
      <c r="G38" s="10">
        <v>73.6</v>
      </c>
    </row>
    <row r="39" spans="1:7" s="25" customFormat="1" ht="15">
      <c r="A39" s="24"/>
      <c r="D39" s="98"/>
      <c r="F39" s="26"/>
      <c r="G39" s="10">
        <v>73.6</v>
      </c>
    </row>
    <row r="40" spans="1:7" s="25" customFormat="1" ht="15.75" thickBot="1">
      <c r="A40" s="24"/>
      <c r="D40" s="98"/>
      <c r="F40" s="26"/>
      <c r="G40" s="10">
        <v>73.6</v>
      </c>
    </row>
    <row r="41" spans="1:7" s="10" customFormat="1" ht="19.5" thickBot="1">
      <c r="A41" s="101" t="s">
        <v>57</v>
      </c>
      <c r="B41" s="8"/>
      <c r="C41" s="47"/>
      <c r="D41" s="102">
        <f>SUM(D42:D42)</f>
        <v>0</v>
      </c>
      <c r="E41" s="102">
        <f>SUM(E42:E42)</f>
        <v>0</v>
      </c>
      <c r="F41" s="102">
        <f>SUM(F42:F42)</f>
        <v>0</v>
      </c>
      <c r="G41" s="10">
        <v>73.6</v>
      </c>
    </row>
    <row r="42" spans="1:8" s="40" customFormat="1" ht="15" customHeight="1" hidden="1">
      <c r="A42" s="105" t="s">
        <v>150</v>
      </c>
      <c r="B42" s="76"/>
      <c r="C42" s="73"/>
      <c r="D42" s="122">
        <v>0</v>
      </c>
      <c r="E42" s="73">
        <f>D42/G42</f>
        <v>0</v>
      </c>
      <c r="F42" s="106">
        <f>E42/12</f>
        <v>0</v>
      </c>
      <c r="G42" s="10">
        <v>162.8</v>
      </c>
      <c r="H42" s="40">
        <v>7363.1</v>
      </c>
    </row>
    <row r="43" spans="1:6" s="40" customFormat="1" ht="15" customHeight="1">
      <c r="A43" s="107"/>
      <c r="B43" s="78"/>
      <c r="C43" s="79"/>
      <c r="D43" s="130"/>
      <c r="E43" s="79"/>
      <c r="F43" s="79"/>
    </row>
    <row r="44" spans="1:6" s="40" customFormat="1" ht="15" customHeight="1">
      <c r="A44" s="107"/>
      <c r="B44" s="78"/>
      <c r="C44" s="79"/>
      <c r="D44" s="130"/>
      <c r="E44" s="79"/>
      <c r="F44" s="79"/>
    </row>
    <row r="45" spans="1:6" s="25" customFormat="1" ht="13.5" thickBot="1">
      <c r="A45" s="24"/>
      <c r="D45" s="98"/>
      <c r="F45" s="26"/>
    </row>
    <row r="46" spans="1:6" s="50" customFormat="1" ht="15.75" thickBot="1">
      <c r="A46" s="48" t="s">
        <v>58</v>
      </c>
      <c r="B46" s="49"/>
      <c r="C46" s="49"/>
      <c r="D46" s="51">
        <f>D38+D41</f>
        <v>6239.45</v>
      </c>
      <c r="E46" s="51">
        <f>E38+E41</f>
        <v>84.77</v>
      </c>
      <c r="F46" s="51">
        <f>F38+F41</f>
        <v>7.07</v>
      </c>
    </row>
    <row r="47" spans="1:6" s="25" customFormat="1" ht="12.75">
      <c r="A47" s="24"/>
      <c r="F47" s="26"/>
    </row>
    <row r="48" spans="1:6" s="25" customFormat="1" ht="14.25">
      <c r="A48" s="153" t="s">
        <v>26</v>
      </c>
      <c r="B48" s="153"/>
      <c r="C48" s="153"/>
      <c r="D48" s="153"/>
      <c r="F48" s="26"/>
    </row>
    <row r="49" s="25" customFormat="1" ht="12.75">
      <c r="F49" s="26"/>
    </row>
    <row r="50" spans="1:6" s="25" customFormat="1" ht="12.75">
      <c r="A50" s="24" t="s">
        <v>27</v>
      </c>
      <c r="F50" s="26"/>
    </row>
    <row r="51" spans="1:6" s="25" customFormat="1" ht="12.75">
      <c r="A51" s="24"/>
      <c r="F51" s="26"/>
    </row>
    <row r="52" spans="1:6" s="22" customFormat="1" ht="18.75">
      <c r="A52" s="27"/>
      <c r="B52" s="28"/>
      <c r="C52" s="29"/>
      <c r="D52" s="29"/>
      <c r="E52" s="29"/>
      <c r="F52" s="30"/>
    </row>
    <row r="53" spans="1:6" s="23" customFormat="1" ht="19.5">
      <c r="A53" s="31"/>
      <c r="B53" s="32"/>
      <c r="C53" s="33"/>
      <c r="D53" s="33"/>
      <c r="E53" s="33"/>
      <c r="F53" s="34"/>
    </row>
    <row r="54" spans="1:4" s="25" customFormat="1" ht="14.25">
      <c r="A54" s="153"/>
      <c r="B54" s="153"/>
      <c r="C54" s="153"/>
      <c r="D54" s="153"/>
    </row>
    <row r="55" s="25" customFormat="1" ht="12.75">
      <c r="F55" s="26"/>
    </row>
    <row r="56" spans="1:6" s="25" customFormat="1" ht="12.75">
      <c r="A56" s="24"/>
      <c r="F56" s="26"/>
    </row>
    <row r="57" s="25" customFormat="1" ht="12.75">
      <c r="F57" s="26"/>
    </row>
    <row r="58" s="25" customFormat="1" ht="12.75">
      <c r="F58" s="26"/>
    </row>
    <row r="59" s="25" customFormat="1" ht="12.75">
      <c r="F59" s="26"/>
    </row>
    <row r="60" s="25" customFormat="1" ht="12.75">
      <c r="F60" s="26"/>
    </row>
    <row r="61" s="25" customFormat="1" ht="12.75">
      <c r="F61" s="26"/>
    </row>
    <row r="62" s="25" customFormat="1" ht="12.75">
      <c r="F62" s="26"/>
    </row>
    <row r="63" s="25" customFormat="1" ht="12.75">
      <c r="F63" s="26"/>
    </row>
    <row r="64" s="25" customFormat="1" ht="12.75">
      <c r="F64" s="26"/>
    </row>
    <row r="65" s="25" customFormat="1" ht="12.75">
      <c r="F65" s="26"/>
    </row>
    <row r="66" s="25" customFormat="1" ht="12.75">
      <c r="F66" s="26"/>
    </row>
    <row r="67" s="25" customFormat="1" ht="12.75">
      <c r="F67" s="26"/>
    </row>
    <row r="68" s="25" customFormat="1" ht="12.75">
      <c r="F68" s="26"/>
    </row>
    <row r="69" s="25" customFormat="1" ht="12.75">
      <c r="F69" s="26"/>
    </row>
    <row r="70" s="25" customFormat="1" ht="12.75">
      <c r="F70" s="26"/>
    </row>
    <row r="71" s="25" customFormat="1" ht="12.75">
      <c r="F71" s="26"/>
    </row>
    <row r="72" s="25" customFormat="1" ht="12.75">
      <c r="F72" s="26"/>
    </row>
    <row r="73" s="25" customFormat="1" ht="12.75">
      <c r="F73" s="26"/>
    </row>
    <row r="74" s="25" customFormat="1" ht="12.75">
      <c r="F74" s="26"/>
    </row>
  </sheetData>
  <sheetProtection/>
  <mergeCells count="14">
    <mergeCell ref="A48:D48"/>
    <mergeCell ref="A54:D54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zoomScale="80" zoomScaleNormal="80" zoomScalePageLayoutView="0" workbookViewId="0" topLeftCell="A48">
      <selection activeCell="A1" sqref="A1:H6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92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79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59" t="s">
        <v>173</v>
      </c>
      <c r="D15" s="86">
        <f>E15*G15</f>
        <v>1353.02</v>
      </c>
      <c r="E15" s="59">
        <f>F15*12</f>
        <v>38.88</v>
      </c>
      <c r="F15" s="61">
        <f>F25+F27</f>
        <v>3.24</v>
      </c>
      <c r="G15" s="10">
        <v>34.8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59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59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59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59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59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59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59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59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59"/>
      <c r="D24" s="86"/>
      <c r="E24" s="59"/>
      <c r="F24" s="61"/>
    </row>
    <row r="25" spans="1:6" s="10" customFormat="1" ht="18.75">
      <c r="A25" s="117" t="s">
        <v>29</v>
      </c>
      <c r="B25" s="116"/>
      <c r="C25" s="59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59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59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59" t="s">
        <v>173</v>
      </c>
      <c r="D28" s="86">
        <f>E28*G28</f>
        <v>346.61</v>
      </c>
      <c r="E28" s="59">
        <f>F28*12</f>
        <v>9.96</v>
      </c>
      <c r="F28" s="72">
        <v>0.83</v>
      </c>
      <c r="G28" s="10">
        <v>34.8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59" t="s">
        <v>173</v>
      </c>
      <c r="D29" s="86">
        <f>E29*G29</f>
        <v>1127.52</v>
      </c>
      <c r="E29" s="59">
        <f>F29*12</f>
        <v>32.4</v>
      </c>
      <c r="F29" s="72">
        <v>2.7</v>
      </c>
      <c r="G29" s="10">
        <v>34.8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10.55</v>
      </c>
      <c r="E30" s="59">
        <f>D30/G30</f>
        <v>0.3</v>
      </c>
      <c r="F30" s="62">
        <f>E30/12</f>
        <v>0.03</v>
      </c>
      <c r="G30" s="10">
        <v>34.8</v>
      </c>
      <c r="H30" s="13">
        <v>7410.1</v>
      </c>
    </row>
    <row r="31" spans="1:8" s="13" customFormat="1" ht="34.5" customHeight="1">
      <c r="A31" s="54" t="s">
        <v>127</v>
      </c>
      <c r="B31" s="53" t="s">
        <v>7</v>
      </c>
      <c r="C31" s="56" t="s">
        <v>144</v>
      </c>
      <c r="D31" s="86">
        <f>14185.73*G31/H31</f>
        <v>67.05</v>
      </c>
      <c r="E31" s="59">
        <f>D31/G31</f>
        <v>1.93</v>
      </c>
      <c r="F31" s="62">
        <f>E31/12</f>
        <v>0.16</v>
      </c>
      <c r="G31" s="10">
        <v>34.8</v>
      </c>
      <c r="H31" s="13">
        <v>7363.1</v>
      </c>
    </row>
    <row r="32" spans="1:8" s="10" customFormat="1" ht="18.75" customHeight="1">
      <c r="A32" s="54" t="s">
        <v>22</v>
      </c>
      <c r="B32" s="53" t="s">
        <v>23</v>
      </c>
      <c r="C32" s="56"/>
      <c r="D32" s="86">
        <f>E32*G32</f>
        <v>29.23</v>
      </c>
      <c r="E32" s="59">
        <f>F32*12</f>
        <v>0.84</v>
      </c>
      <c r="F32" s="62">
        <v>0.07</v>
      </c>
      <c r="G32" s="10">
        <v>34.8</v>
      </c>
      <c r="H32" s="10">
        <v>7436.7</v>
      </c>
    </row>
    <row r="33" spans="1:8" s="10" customFormat="1" ht="18" customHeight="1">
      <c r="A33" s="54" t="s">
        <v>24</v>
      </c>
      <c r="B33" s="123" t="s">
        <v>25</v>
      </c>
      <c r="C33" s="56"/>
      <c r="D33" s="86">
        <f>3926.58*G33/H33</f>
        <v>18.37</v>
      </c>
      <c r="E33" s="59">
        <f>D33/G33</f>
        <v>0.53</v>
      </c>
      <c r="F33" s="64">
        <f>E33/12</f>
        <v>0.04</v>
      </c>
      <c r="G33" s="10">
        <v>34.8</v>
      </c>
      <c r="H33" s="10">
        <v>7436.7</v>
      </c>
    </row>
    <row r="34" spans="1:7" s="18" customFormat="1" ht="20.25" customHeight="1">
      <c r="A34" s="16" t="s">
        <v>31</v>
      </c>
      <c r="B34" s="17"/>
      <c r="C34" s="56"/>
      <c r="D34" s="87">
        <f>SUM(D35:D48)</f>
        <v>362.53</v>
      </c>
      <c r="E34" s="59">
        <f>D34/G34</f>
        <v>10.42</v>
      </c>
      <c r="F34" s="56">
        <f>E34/12</f>
        <v>0.87</v>
      </c>
      <c r="G34" s="10">
        <v>34.8</v>
      </c>
    </row>
    <row r="35" spans="1:8" s="13" customFormat="1" ht="19.5" customHeight="1">
      <c r="A35" s="124" t="s">
        <v>162</v>
      </c>
      <c r="B35" s="81" t="s">
        <v>15</v>
      </c>
      <c r="C35" s="65"/>
      <c r="D35" s="134">
        <f>1043.27*G35/H35</f>
        <v>4.93</v>
      </c>
      <c r="E35" s="65"/>
      <c r="F35" s="66"/>
      <c r="G35" s="10">
        <v>34.8</v>
      </c>
      <c r="H35" s="13">
        <v>7363.1</v>
      </c>
    </row>
    <row r="36" spans="1:8" s="43" customFormat="1" ht="15">
      <c r="A36" s="124" t="s">
        <v>16</v>
      </c>
      <c r="B36" s="125" t="s">
        <v>20</v>
      </c>
      <c r="C36" s="67"/>
      <c r="D36" s="134">
        <f>2527.09*G36/H36</f>
        <v>11.94</v>
      </c>
      <c r="E36" s="67"/>
      <c r="F36" s="68"/>
      <c r="G36" s="10">
        <v>34.8</v>
      </c>
      <c r="H36" s="13">
        <v>7363.1</v>
      </c>
    </row>
    <row r="37" spans="1:8" s="43" customFormat="1" ht="15">
      <c r="A37" s="124" t="s">
        <v>83</v>
      </c>
      <c r="B37" s="126" t="s">
        <v>15</v>
      </c>
      <c r="C37" s="67"/>
      <c r="D37" s="134">
        <f>4503.08*G37/H37</f>
        <v>21.28</v>
      </c>
      <c r="E37" s="67"/>
      <c r="F37" s="68"/>
      <c r="G37" s="10">
        <v>34.8</v>
      </c>
      <c r="H37" s="13">
        <v>7363.1</v>
      </c>
    </row>
    <row r="38" spans="1:8" s="43" customFormat="1" ht="15">
      <c r="A38" s="124" t="s">
        <v>178</v>
      </c>
      <c r="B38" s="125" t="s">
        <v>15</v>
      </c>
      <c r="C38" s="67"/>
      <c r="D38" s="89">
        <f>6684.05*G38/H38</f>
        <v>31.59</v>
      </c>
      <c r="E38" s="67"/>
      <c r="F38" s="68"/>
      <c r="G38" s="10">
        <v>34.8</v>
      </c>
      <c r="H38" s="13">
        <v>7363.1</v>
      </c>
    </row>
    <row r="39" spans="1:8" s="43" customFormat="1" ht="15">
      <c r="A39" s="105" t="s">
        <v>163</v>
      </c>
      <c r="B39" s="76" t="s">
        <v>50</v>
      </c>
      <c r="C39" s="73"/>
      <c r="D39" s="122">
        <v>0</v>
      </c>
      <c r="E39" s="67"/>
      <c r="F39" s="68"/>
      <c r="G39" s="10">
        <v>34.8</v>
      </c>
      <c r="H39" s="13">
        <v>7363.1</v>
      </c>
    </row>
    <row r="40" spans="1:8" s="13" customFormat="1" ht="15">
      <c r="A40" s="124" t="s">
        <v>45</v>
      </c>
      <c r="B40" s="81" t="s">
        <v>15</v>
      </c>
      <c r="C40" s="65"/>
      <c r="D40" s="134">
        <f>4815.85*G40/H40</f>
        <v>25.32</v>
      </c>
      <c r="E40" s="65"/>
      <c r="F40" s="66"/>
      <c r="G40" s="10">
        <v>34.8</v>
      </c>
      <c r="H40" s="13">
        <v>6618.5</v>
      </c>
    </row>
    <row r="41" spans="1:8" s="13" customFormat="1" ht="15">
      <c r="A41" s="124" t="s">
        <v>17</v>
      </c>
      <c r="B41" s="81" t="s">
        <v>15</v>
      </c>
      <c r="C41" s="65"/>
      <c r="D41" s="134">
        <f>12882.27*G41/H41</f>
        <v>67.73</v>
      </c>
      <c r="E41" s="65"/>
      <c r="F41" s="66"/>
      <c r="G41" s="10">
        <v>34.8</v>
      </c>
      <c r="H41" s="13">
        <v>6618.5</v>
      </c>
    </row>
    <row r="42" spans="1:8" s="13" customFormat="1" ht="15">
      <c r="A42" s="124" t="s">
        <v>18</v>
      </c>
      <c r="B42" s="81" t="s">
        <v>15</v>
      </c>
      <c r="C42" s="65"/>
      <c r="D42" s="134">
        <f>1010.85*G42/H42</f>
        <v>5.32</v>
      </c>
      <c r="E42" s="65"/>
      <c r="F42" s="66"/>
      <c r="G42" s="10">
        <v>34.8</v>
      </c>
      <c r="H42" s="13">
        <v>6618.5</v>
      </c>
    </row>
    <row r="43" spans="1:8" s="43" customFormat="1" ht="15">
      <c r="A43" s="124" t="s">
        <v>42</v>
      </c>
      <c r="B43" s="125" t="s">
        <v>15</v>
      </c>
      <c r="C43" s="67"/>
      <c r="D43" s="134">
        <f>2407.85*G43/H43</f>
        <v>11.38</v>
      </c>
      <c r="E43" s="67"/>
      <c r="F43" s="68"/>
      <c r="G43" s="10">
        <v>34.8</v>
      </c>
      <c r="H43" s="43">
        <v>7363.1</v>
      </c>
    </row>
    <row r="44" spans="1:8" s="13" customFormat="1" ht="15">
      <c r="A44" s="124" t="s">
        <v>43</v>
      </c>
      <c r="B44" s="81" t="s">
        <v>20</v>
      </c>
      <c r="C44" s="65"/>
      <c r="D44" s="134">
        <f>9631.74*G44/H44</f>
        <v>45.52</v>
      </c>
      <c r="E44" s="65"/>
      <c r="F44" s="66"/>
      <c r="G44" s="10">
        <v>34.8</v>
      </c>
      <c r="H44" s="43">
        <v>7363.1</v>
      </c>
    </row>
    <row r="45" spans="1:8" s="43" customFormat="1" ht="25.5">
      <c r="A45" s="124" t="s">
        <v>19</v>
      </c>
      <c r="B45" s="125" t="s">
        <v>15</v>
      </c>
      <c r="C45" s="67"/>
      <c r="D45" s="134">
        <f>8308.62*G45/H45</f>
        <v>39.27</v>
      </c>
      <c r="E45" s="67"/>
      <c r="F45" s="68"/>
      <c r="G45" s="10">
        <v>34.8</v>
      </c>
      <c r="H45" s="43">
        <v>7363.1</v>
      </c>
    </row>
    <row r="46" spans="1:8" s="13" customFormat="1" ht="25.5">
      <c r="A46" s="124" t="s">
        <v>165</v>
      </c>
      <c r="B46" s="81" t="s">
        <v>15</v>
      </c>
      <c r="C46" s="65"/>
      <c r="D46" s="134">
        <f>16805.41*G46/H46</f>
        <v>79.43</v>
      </c>
      <c r="E46" s="65"/>
      <c r="F46" s="66"/>
      <c r="G46" s="10">
        <v>34.8</v>
      </c>
      <c r="H46" s="43">
        <v>7363.1</v>
      </c>
    </row>
    <row r="47" spans="1:8" s="13" customFormat="1" ht="29.25" customHeight="1">
      <c r="A47" s="124" t="s">
        <v>180</v>
      </c>
      <c r="B47" s="126" t="s">
        <v>49</v>
      </c>
      <c r="C47" s="73"/>
      <c r="D47" s="122">
        <f>3982.97*G47/H47</f>
        <v>18.82</v>
      </c>
      <c r="E47" s="65"/>
      <c r="F47" s="66"/>
      <c r="G47" s="10">
        <v>34.8</v>
      </c>
      <c r="H47" s="13">
        <v>7363.1</v>
      </c>
    </row>
    <row r="48" spans="1:8" s="13" customFormat="1" ht="29.25" customHeight="1">
      <c r="A48" s="124" t="s">
        <v>160</v>
      </c>
      <c r="B48" s="126" t="s">
        <v>50</v>
      </c>
      <c r="C48" s="100"/>
      <c r="D48" s="116">
        <v>0</v>
      </c>
      <c r="E48" s="69"/>
      <c r="F48" s="66"/>
      <c r="G48" s="10">
        <v>34.8</v>
      </c>
      <c r="H48" s="13">
        <v>7363.1</v>
      </c>
    </row>
    <row r="49" spans="1:7" s="13" customFormat="1" ht="30">
      <c r="A49" s="16" t="s">
        <v>37</v>
      </c>
      <c r="B49" s="15"/>
      <c r="C49" s="56"/>
      <c r="D49" s="87">
        <f>SUM(D50:D53)</f>
        <v>64.86</v>
      </c>
      <c r="E49" s="59">
        <f>D49/G49</f>
        <v>1.86</v>
      </c>
      <c r="F49" s="60">
        <f>E49/12</f>
        <v>0.16</v>
      </c>
      <c r="G49" s="10">
        <v>34.8</v>
      </c>
    </row>
    <row r="50" spans="1:8" s="13" customFormat="1" ht="24" customHeight="1">
      <c r="A50" s="124" t="s">
        <v>132</v>
      </c>
      <c r="B50" s="81" t="s">
        <v>15</v>
      </c>
      <c r="C50" s="82"/>
      <c r="D50" s="91">
        <f>0*G50/H50</f>
        <v>0</v>
      </c>
      <c r="E50" s="65"/>
      <c r="F50" s="66"/>
      <c r="G50" s="10">
        <v>34.8</v>
      </c>
      <c r="H50" s="13">
        <v>7410.1</v>
      </c>
    </row>
    <row r="51" spans="1:8" s="13" customFormat="1" ht="18.75" customHeight="1">
      <c r="A51" s="105" t="s">
        <v>148</v>
      </c>
      <c r="B51" s="76" t="s">
        <v>50</v>
      </c>
      <c r="C51" s="73"/>
      <c r="D51" s="122">
        <f>11492.61*G51/H51</f>
        <v>53.97</v>
      </c>
      <c r="E51" s="65"/>
      <c r="F51" s="70"/>
      <c r="G51" s="10">
        <v>34.8</v>
      </c>
      <c r="H51" s="13">
        <v>7410.1</v>
      </c>
    </row>
    <row r="52" spans="1:8" s="13" customFormat="1" ht="19.5" customHeight="1">
      <c r="A52" s="124" t="s">
        <v>133</v>
      </c>
      <c r="B52" s="126" t="s">
        <v>49</v>
      </c>
      <c r="C52" s="82"/>
      <c r="D52" s="92">
        <v>0</v>
      </c>
      <c r="E52" s="65"/>
      <c r="F52" s="70"/>
      <c r="G52" s="10">
        <v>34.8</v>
      </c>
      <c r="H52" s="13">
        <v>7410.1</v>
      </c>
    </row>
    <row r="53" spans="1:8" s="13" customFormat="1" ht="32.25" customHeight="1">
      <c r="A53" s="124" t="s">
        <v>134</v>
      </c>
      <c r="B53" s="126" t="s">
        <v>49</v>
      </c>
      <c r="C53" s="82"/>
      <c r="D53" s="92">
        <f>2318.85*G53/H53</f>
        <v>10.89</v>
      </c>
      <c r="E53" s="65"/>
      <c r="F53" s="70"/>
      <c r="G53" s="10">
        <v>34.8</v>
      </c>
      <c r="H53" s="13">
        <v>7410.1</v>
      </c>
    </row>
    <row r="54" spans="1:7" s="13" customFormat="1" ht="15">
      <c r="A54" s="16" t="s">
        <v>38</v>
      </c>
      <c r="B54" s="15"/>
      <c r="C54" s="56"/>
      <c r="D54" s="87">
        <f>D55</f>
        <v>0</v>
      </c>
      <c r="E54" s="59">
        <f>D54/G54</f>
        <v>0</v>
      </c>
      <c r="F54" s="62">
        <f>E54/12</f>
        <v>0</v>
      </c>
      <c r="G54" s="10">
        <v>34.8</v>
      </c>
    </row>
    <row r="55" spans="1:8" s="13" customFormat="1" ht="21" customHeight="1" thickBot="1">
      <c r="A55" s="124" t="s">
        <v>35</v>
      </c>
      <c r="B55" s="81" t="s">
        <v>15</v>
      </c>
      <c r="C55" s="65"/>
      <c r="D55" s="88">
        <v>0</v>
      </c>
      <c r="E55" s="65"/>
      <c r="F55" s="66"/>
      <c r="G55" s="10">
        <v>34.8</v>
      </c>
      <c r="H55" s="13">
        <v>7336.5</v>
      </c>
    </row>
    <row r="56" spans="1:7" s="10" customFormat="1" ht="19.5" thickBot="1">
      <c r="A56" s="46" t="s">
        <v>29</v>
      </c>
      <c r="B56" s="8"/>
      <c r="C56" s="47"/>
      <c r="D56" s="97">
        <f>D54+D49+D34+D33+D32+D31+D30+D29+D28+D15</f>
        <v>3379.74</v>
      </c>
      <c r="E56" s="97">
        <f>E54+E49+E34+E33+E32+E31+E30+E29+E28+E15</f>
        <v>97.12</v>
      </c>
      <c r="F56" s="97">
        <f>F54+F49+F34+F33+F32+F31+F30+F29+F28+F15</f>
        <v>8.1</v>
      </c>
      <c r="G56" s="10">
        <v>34.8</v>
      </c>
    </row>
    <row r="57" spans="1:7" s="25" customFormat="1" ht="15">
      <c r="A57" s="24"/>
      <c r="D57" s="98"/>
      <c r="F57" s="26"/>
      <c r="G57" s="10">
        <v>34.8</v>
      </c>
    </row>
    <row r="58" spans="1:7" s="25" customFormat="1" ht="15.75" thickBot="1">
      <c r="A58" s="24"/>
      <c r="D58" s="98"/>
      <c r="F58" s="26"/>
      <c r="G58" s="10">
        <v>34.8</v>
      </c>
    </row>
    <row r="59" spans="1:7" s="10" customFormat="1" ht="19.5" thickBot="1">
      <c r="A59" s="101" t="s">
        <v>57</v>
      </c>
      <c r="B59" s="8"/>
      <c r="C59" s="47"/>
      <c r="D59" s="102">
        <v>0</v>
      </c>
      <c r="E59" s="102">
        <v>0</v>
      </c>
      <c r="F59" s="102">
        <v>0</v>
      </c>
      <c r="G59" s="10">
        <v>34.8</v>
      </c>
    </row>
    <row r="60" spans="1:6" s="40" customFormat="1" ht="15" customHeight="1">
      <c r="A60" s="107"/>
      <c r="B60" s="78"/>
      <c r="C60" s="79"/>
      <c r="D60" s="130"/>
      <c r="E60" s="79"/>
      <c r="F60" s="79"/>
    </row>
    <row r="61" spans="1:6" s="40" customFormat="1" ht="15" customHeight="1">
      <c r="A61" s="107"/>
      <c r="B61" s="78"/>
      <c r="C61" s="79"/>
      <c r="D61" s="130"/>
      <c r="E61" s="79"/>
      <c r="F61" s="79"/>
    </row>
    <row r="62" spans="1:6" s="25" customFormat="1" ht="13.5" thickBot="1">
      <c r="A62" s="24"/>
      <c r="D62" s="98"/>
      <c r="F62" s="26"/>
    </row>
    <row r="63" spans="1:6" s="50" customFormat="1" ht="15.75" thickBot="1">
      <c r="A63" s="48" t="s">
        <v>58</v>
      </c>
      <c r="B63" s="49"/>
      <c r="C63" s="49"/>
      <c r="D63" s="51">
        <f>D56+D59</f>
        <v>3379.74</v>
      </c>
      <c r="E63" s="51">
        <f>E56+E59</f>
        <v>97.12</v>
      </c>
      <c r="F63" s="51">
        <f>F56+F59</f>
        <v>8.1</v>
      </c>
    </row>
    <row r="64" spans="1:6" s="25" customFormat="1" ht="12.75">
      <c r="A64" s="24"/>
      <c r="F64" s="26"/>
    </row>
    <row r="65" spans="1:6" s="25" customFormat="1" ht="14.25">
      <c r="A65" s="153" t="s">
        <v>26</v>
      </c>
      <c r="B65" s="153"/>
      <c r="C65" s="153"/>
      <c r="D65" s="153"/>
      <c r="F65" s="26"/>
    </row>
    <row r="66" s="25" customFormat="1" ht="12.75">
      <c r="F66" s="26"/>
    </row>
    <row r="67" spans="1:6" s="25" customFormat="1" ht="12.75">
      <c r="A67" s="24" t="s">
        <v>27</v>
      </c>
      <c r="F67" s="26"/>
    </row>
    <row r="68" spans="1:6" s="25" customFormat="1" ht="12.75">
      <c r="A68" s="24"/>
      <c r="F68" s="26"/>
    </row>
    <row r="69" spans="1:6" s="22" customFormat="1" ht="18.75">
      <c r="A69" s="27"/>
      <c r="B69" s="28"/>
      <c r="C69" s="29"/>
      <c r="D69" s="29"/>
      <c r="E69" s="29"/>
      <c r="F69" s="30"/>
    </row>
    <row r="70" spans="1:6" s="23" customFormat="1" ht="19.5">
      <c r="A70" s="31"/>
      <c r="B70" s="32"/>
      <c r="C70" s="33"/>
      <c r="D70" s="33"/>
      <c r="E70" s="33"/>
      <c r="F70" s="34"/>
    </row>
    <row r="71" spans="1:4" s="25" customFormat="1" ht="14.25">
      <c r="A71" s="153"/>
      <c r="B71" s="153"/>
      <c r="C71" s="153"/>
      <c r="D71" s="153"/>
    </row>
    <row r="72" s="25" customFormat="1" ht="12.75">
      <c r="F72" s="26"/>
    </row>
    <row r="73" spans="1:6" s="25" customFormat="1" ht="12.75">
      <c r="A73" s="24"/>
      <c r="F73" s="26"/>
    </row>
    <row r="74" s="25" customFormat="1" ht="12.75">
      <c r="F74" s="26"/>
    </row>
    <row r="75" s="25" customFormat="1" ht="12.75">
      <c r="F75" s="26"/>
    </row>
    <row r="76" s="25" customFormat="1" ht="12.75">
      <c r="F76" s="26"/>
    </row>
    <row r="77" s="25" customFormat="1" ht="12.75">
      <c r="F77" s="26"/>
    </row>
    <row r="78" s="25" customFormat="1" ht="12.75">
      <c r="F78" s="26"/>
    </row>
    <row r="79" s="25" customFormat="1" ht="12.75">
      <c r="F79" s="26"/>
    </row>
    <row r="80" s="25" customFormat="1" ht="12.75">
      <c r="F80" s="26"/>
    </row>
    <row r="81" s="25" customFormat="1" ht="12.75">
      <c r="F81" s="26"/>
    </row>
    <row r="82" s="25" customFormat="1" ht="12.75">
      <c r="F82" s="26"/>
    </row>
    <row r="83" s="25" customFormat="1" ht="12.75">
      <c r="F83" s="26"/>
    </row>
    <row r="84" s="25" customFormat="1" ht="12.75">
      <c r="F84" s="26"/>
    </row>
    <row r="85" s="25" customFormat="1" ht="12.75">
      <c r="F85" s="26"/>
    </row>
    <row r="86" s="25" customFormat="1" ht="12.75">
      <c r="F86" s="26"/>
    </row>
    <row r="87" s="25" customFormat="1" ht="12.75">
      <c r="F87" s="26"/>
    </row>
    <row r="88" s="25" customFormat="1" ht="12.75">
      <c r="F88" s="26"/>
    </row>
    <row r="89" s="25" customFormat="1" ht="12.75">
      <c r="F89" s="26"/>
    </row>
    <row r="90" s="25" customFormat="1" ht="12.75">
      <c r="F90" s="26"/>
    </row>
    <row r="91" s="25" customFormat="1" ht="12.75">
      <c r="F91" s="26"/>
    </row>
  </sheetData>
  <sheetProtection/>
  <mergeCells count="14">
    <mergeCell ref="A65:D65"/>
    <mergeCell ref="A71:D71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60" zoomScaleNormal="80" zoomScalePageLayoutView="0" workbookViewId="0" topLeftCell="A1">
      <selection activeCell="L48" sqref="L4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80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81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59" t="s">
        <v>173</v>
      </c>
      <c r="D15" s="86">
        <f>E15*G15</f>
        <v>1034.21</v>
      </c>
      <c r="E15" s="59">
        <f>F15*12</f>
        <v>38.88</v>
      </c>
      <c r="F15" s="61">
        <f>F25+F27</f>
        <v>3.24</v>
      </c>
      <c r="G15" s="10">
        <v>26.6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59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59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59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59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59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59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59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59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59"/>
      <c r="D24" s="86"/>
      <c r="E24" s="59"/>
      <c r="F24" s="61"/>
    </row>
    <row r="25" spans="1:6" s="10" customFormat="1" ht="18.75">
      <c r="A25" s="117" t="s">
        <v>29</v>
      </c>
      <c r="B25" s="116"/>
      <c r="C25" s="59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59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59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59" t="s">
        <v>173</v>
      </c>
      <c r="D28" s="86">
        <f>E28*G28</f>
        <v>264.94</v>
      </c>
      <c r="E28" s="59">
        <f>F28*12</f>
        <v>9.96</v>
      </c>
      <c r="F28" s="72">
        <v>0.83</v>
      </c>
      <c r="G28" s="10">
        <v>26.6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59" t="s">
        <v>173</v>
      </c>
      <c r="D29" s="86">
        <f>E29*G29</f>
        <v>861.84</v>
      </c>
      <c r="E29" s="59">
        <f>F29*12</f>
        <v>32.4</v>
      </c>
      <c r="F29" s="72">
        <v>2.7</v>
      </c>
      <c r="G29" s="10">
        <v>26.6</v>
      </c>
      <c r="H29" s="10">
        <v>7436.7</v>
      </c>
    </row>
    <row r="30" spans="1:8" s="13" customFormat="1" ht="34.5" customHeight="1">
      <c r="A30" s="54" t="s">
        <v>127</v>
      </c>
      <c r="B30" s="53" t="s">
        <v>7</v>
      </c>
      <c r="C30" s="56" t="s">
        <v>144</v>
      </c>
      <c r="D30" s="86">
        <f>14185.73*G30/H30</f>
        <v>51.25</v>
      </c>
      <c r="E30" s="59">
        <f>D30/G30</f>
        <v>1.93</v>
      </c>
      <c r="F30" s="62">
        <f>E30/12</f>
        <v>0.16</v>
      </c>
      <c r="G30" s="10">
        <v>26.6</v>
      </c>
      <c r="H30" s="13">
        <v>7363.1</v>
      </c>
    </row>
    <row r="31" spans="1:8" s="10" customFormat="1" ht="18.75" customHeight="1">
      <c r="A31" s="54" t="s">
        <v>22</v>
      </c>
      <c r="B31" s="53" t="s">
        <v>23</v>
      </c>
      <c r="C31" s="56"/>
      <c r="D31" s="86">
        <f>E31*G31</f>
        <v>22.34</v>
      </c>
      <c r="E31" s="59">
        <f>F31*12</f>
        <v>0.84</v>
      </c>
      <c r="F31" s="62">
        <v>0.07</v>
      </c>
      <c r="G31" s="10">
        <v>26.6</v>
      </c>
      <c r="H31" s="10">
        <v>7436.7</v>
      </c>
    </row>
    <row r="32" spans="1:8" s="10" customFormat="1" ht="18" customHeight="1">
      <c r="A32" s="54" t="s">
        <v>24</v>
      </c>
      <c r="B32" s="123" t="s">
        <v>25</v>
      </c>
      <c r="C32" s="56"/>
      <c r="D32" s="86">
        <f>3926.58*G32/H32</f>
        <v>14.04</v>
      </c>
      <c r="E32" s="59">
        <f>D32/G32</f>
        <v>0.53</v>
      </c>
      <c r="F32" s="64">
        <f>E32/12</f>
        <v>0.04</v>
      </c>
      <c r="G32" s="10">
        <v>26.6</v>
      </c>
      <c r="H32" s="10">
        <v>7436.7</v>
      </c>
    </row>
    <row r="33" spans="1:7" s="18" customFormat="1" ht="20.25" customHeight="1">
      <c r="A33" s="16" t="s">
        <v>31</v>
      </c>
      <c r="B33" s="17"/>
      <c r="C33" s="56"/>
      <c r="D33" s="87">
        <f>SUM(D34:D44)</f>
        <v>201.94</v>
      </c>
      <c r="E33" s="59">
        <f>D33/G33</f>
        <v>7.59</v>
      </c>
      <c r="F33" s="56">
        <f>E33/12</f>
        <v>0.63</v>
      </c>
      <c r="G33" s="10">
        <v>26.6</v>
      </c>
    </row>
    <row r="34" spans="1:8" s="13" customFormat="1" ht="19.5" customHeight="1">
      <c r="A34" s="124" t="s">
        <v>162</v>
      </c>
      <c r="B34" s="81" t="s">
        <v>15</v>
      </c>
      <c r="C34" s="65"/>
      <c r="D34" s="134">
        <f>1043.27*G34/H34</f>
        <v>3.77</v>
      </c>
      <c r="E34" s="65"/>
      <c r="F34" s="66"/>
      <c r="G34" s="10">
        <v>26.6</v>
      </c>
      <c r="H34" s="13">
        <v>7363.1</v>
      </c>
    </row>
    <row r="35" spans="1:8" s="43" customFormat="1" ht="15">
      <c r="A35" s="124" t="s">
        <v>16</v>
      </c>
      <c r="B35" s="125" t="s">
        <v>20</v>
      </c>
      <c r="C35" s="67"/>
      <c r="D35" s="134">
        <f>2527.09*G35/H35</f>
        <v>9.13</v>
      </c>
      <c r="E35" s="67"/>
      <c r="F35" s="68"/>
      <c r="G35" s="10">
        <v>26.6</v>
      </c>
      <c r="H35" s="13">
        <v>7363.1</v>
      </c>
    </row>
    <row r="36" spans="1:8" s="43" customFormat="1" ht="15">
      <c r="A36" s="124" t="s">
        <v>83</v>
      </c>
      <c r="B36" s="126" t="s">
        <v>15</v>
      </c>
      <c r="C36" s="67"/>
      <c r="D36" s="134">
        <f>4503.08*G36/H36</f>
        <v>16.27</v>
      </c>
      <c r="E36" s="67"/>
      <c r="F36" s="68"/>
      <c r="G36" s="10">
        <v>26.6</v>
      </c>
      <c r="H36" s="13">
        <v>7363.1</v>
      </c>
    </row>
    <row r="37" spans="1:8" s="43" customFormat="1" ht="15">
      <c r="A37" s="124" t="s">
        <v>178</v>
      </c>
      <c r="B37" s="125" t="s">
        <v>15</v>
      </c>
      <c r="C37" s="67"/>
      <c r="D37" s="89">
        <f>6684.05*G37/H37</f>
        <v>24.15</v>
      </c>
      <c r="E37" s="67"/>
      <c r="F37" s="68"/>
      <c r="G37" s="10">
        <v>26.6</v>
      </c>
      <c r="H37" s="13">
        <v>7363.1</v>
      </c>
    </row>
    <row r="38" spans="1:8" s="43" customFormat="1" ht="15">
      <c r="A38" s="105" t="s">
        <v>163</v>
      </c>
      <c r="B38" s="76" t="s">
        <v>50</v>
      </c>
      <c r="C38" s="73"/>
      <c r="D38" s="122">
        <v>0</v>
      </c>
      <c r="E38" s="67"/>
      <c r="F38" s="68"/>
      <c r="G38" s="10">
        <v>26.6</v>
      </c>
      <c r="H38" s="13">
        <v>7363.1</v>
      </c>
    </row>
    <row r="39" spans="1:8" s="43" customFormat="1" ht="15">
      <c r="A39" s="124" t="s">
        <v>42</v>
      </c>
      <c r="B39" s="125" t="s">
        <v>15</v>
      </c>
      <c r="C39" s="67"/>
      <c r="D39" s="134">
        <f>2407.85*G39/H39</f>
        <v>8.7</v>
      </c>
      <c r="E39" s="67"/>
      <c r="F39" s="68"/>
      <c r="G39" s="10">
        <v>26.6</v>
      </c>
      <c r="H39" s="43">
        <v>7363.1</v>
      </c>
    </row>
    <row r="40" spans="1:8" s="13" customFormat="1" ht="15">
      <c r="A40" s="124" t="s">
        <v>43</v>
      </c>
      <c r="B40" s="81" t="s">
        <v>20</v>
      </c>
      <c r="C40" s="65"/>
      <c r="D40" s="134">
        <f>9631.74*G40/H40</f>
        <v>34.8</v>
      </c>
      <c r="E40" s="65"/>
      <c r="F40" s="66"/>
      <c r="G40" s="10">
        <v>26.6</v>
      </c>
      <c r="H40" s="43">
        <v>7363.1</v>
      </c>
    </row>
    <row r="41" spans="1:8" s="43" customFormat="1" ht="25.5">
      <c r="A41" s="124" t="s">
        <v>19</v>
      </c>
      <c r="B41" s="125" t="s">
        <v>15</v>
      </c>
      <c r="C41" s="67"/>
      <c r="D41" s="134">
        <f>8308.62*G41/H41</f>
        <v>30.02</v>
      </c>
      <c r="E41" s="67"/>
      <c r="F41" s="68"/>
      <c r="G41" s="10">
        <v>26.6</v>
      </c>
      <c r="H41" s="43">
        <v>7363.1</v>
      </c>
    </row>
    <row r="42" spans="1:8" s="13" customFormat="1" ht="25.5">
      <c r="A42" s="124" t="s">
        <v>165</v>
      </c>
      <c r="B42" s="81" t="s">
        <v>15</v>
      </c>
      <c r="C42" s="65"/>
      <c r="D42" s="134">
        <f>16805.41*G42/H42</f>
        <v>60.71</v>
      </c>
      <c r="E42" s="65"/>
      <c r="F42" s="66"/>
      <c r="G42" s="10">
        <v>26.6</v>
      </c>
      <c r="H42" s="43">
        <v>7363.1</v>
      </c>
    </row>
    <row r="43" spans="1:8" s="13" customFormat="1" ht="29.25" customHeight="1">
      <c r="A43" s="124" t="s">
        <v>180</v>
      </c>
      <c r="B43" s="126" t="s">
        <v>49</v>
      </c>
      <c r="C43" s="73"/>
      <c r="D43" s="122">
        <f>3982.97*G43/H43</f>
        <v>14.39</v>
      </c>
      <c r="E43" s="65"/>
      <c r="F43" s="66"/>
      <c r="G43" s="10">
        <v>26.6</v>
      </c>
      <c r="H43" s="13">
        <v>7363.1</v>
      </c>
    </row>
    <row r="44" spans="1:8" s="13" customFormat="1" ht="29.25" customHeight="1" thickBot="1">
      <c r="A44" s="124" t="s">
        <v>160</v>
      </c>
      <c r="B44" s="126" t="s">
        <v>50</v>
      </c>
      <c r="C44" s="100"/>
      <c r="D44" s="116">
        <v>0</v>
      </c>
      <c r="E44" s="69"/>
      <c r="F44" s="66"/>
      <c r="G44" s="10">
        <v>26.6</v>
      </c>
      <c r="H44" s="13">
        <v>7363.1</v>
      </c>
    </row>
    <row r="45" spans="1:7" s="10" customFormat="1" ht="19.5" thickBot="1">
      <c r="A45" s="46" t="s">
        <v>29</v>
      </c>
      <c r="B45" s="8"/>
      <c r="C45" s="47"/>
      <c r="D45" s="97">
        <f>D33+D30+D31+D32+D29+D28+D15</f>
        <v>2450.56</v>
      </c>
      <c r="E45" s="97">
        <f>E33+E30+E31+E32+E29+E28+E15</f>
        <v>92.13</v>
      </c>
      <c r="F45" s="97">
        <f>F33+F30+F31+F32+F29+F28+F15</f>
        <v>7.67</v>
      </c>
      <c r="G45" s="10">
        <v>26.6</v>
      </c>
    </row>
    <row r="46" spans="1:7" s="25" customFormat="1" ht="15">
      <c r="A46" s="24"/>
      <c r="D46" s="98"/>
      <c r="F46" s="26"/>
      <c r="G46" s="10">
        <v>26.6</v>
      </c>
    </row>
    <row r="47" spans="1:7" s="25" customFormat="1" ht="15.75" thickBot="1">
      <c r="A47" s="24"/>
      <c r="D47" s="98"/>
      <c r="F47" s="26"/>
      <c r="G47" s="10">
        <v>26.6</v>
      </c>
    </row>
    <row r="48" spans="1:7" s="10" customFormat="1" ht="19.5" thickBot="1">
      <c r="A48" s="101" t="s">
        <v>57</v>
      </c>
      <c r="B48" s="8"/>
      <c r="C48" s="47"/>
      <c r="D48" s="102">
        <f>D49</f>
        <v>32.99</v>
      </c>
      <c r="E48" s="102">
        <f>E49</f>
        <v>1.24</v>
      </c>
      <c r="F48" s="102">
        <f>F49</f>
        <v>0.1</v>
      </c>
      <c r="G48" s="10">
        <v>26.6</v>
      </c>
    </row>
    <row r="49" spans="1:8" s="10" customFormat="1" ht="15">
      <c r="A49" s="105" t="s">
        <v>154</v>
      </c>
      <c r="B49" s="76"/>
      <c r="C49" s="73"/>
      <c r="D49" s="122">
        <f>9090.21*G49/H49</f>
        <v>32.99</v>
      </c>
      <c r="E49" s="73">
        <f>D49/G49</f>
        <v>1.24</v>
      </c>
      <c r="F49" s="106">
        <f>E49/12</f>
        <v>0.1</v>
      </c>
      <c r="G49" s="10">
        <v>26.6</v>
      </c>
      <c r="H49" s="10">
        <v>7328.4</v>
      </c>
    </row>
    <row r="50" spans="1:6" s="40" customFormat="1" ht="15" customHeight="1">
      <c r="A50" s="107"/>
      <c r="B50" s="78"/>
      <c r="C50" s="79"/>
      <c r="D50" s="130"/>
      <c r="E50" s="79"/>
      <c r="F50" s="79"/>
    </row>
    <row r="51" spans="1:6" s="40" customFormat="1" ht="15" customHeight="1">
      <c r="A51" s="107"/>
      <c r="B51" s="78"/>
      <c r="C51" s="79"/>
      <c r="D51" s="130"/>
      <c r="E51" s="79"/>
      <c r="F51" s="79"/>
    </row>
    <row r="52" spans="1:6" s="25" customFormat="1" ht="13.5" thickBot="1">
      <c r="A52" s="24"/>
      <c r="D52" s="98"/>
      <c r="F52" s="26"/>
    </row>
    <row r="53" spans="1:6" s="50" customFormat="1" ht="15.75" thickBot="1">
      <c r="A53" s="48" t="s">
        <v>58</v>
      </c>
      <c r="B53" s="49"/>
      <c r="C53" s="49"/>
      <c r="D53" s="51">
        <f>D45+D48</f>
        <v>2483.55</v>
      </c>
      <c r="E53" s="51">
        <f>E45+E48</f>
        <v>93.37</v>
      </c>
      <c r="F53" s="51">
        <f>F45+F48</f>
        <v>7.77</v>
      </c>
    </row>
    <row r="54" spans="1:6" s="25" customFormat="1" ht="12.75">
      <c r="A54" s="24"/>
      <c r="F54" s="26"/>
    </row>
    <row r="55" spans="1:6" s="25" customFormat="1" ht="14.25">
      <c r="A55" s="153" t="s">
        <v>26</v>
      </c>
      <c r="B55" s="153"/>
      <c r="C55" s="153"/>
      <c r="D55" s="153"/>
      <c r="F55" s="26"/>
    </row>
    <row r="56" s="25" customFormat="1" ht="12.75">
      <c r="F56" s="26"/>
    </row>
    <row r="57" spans="1:6" s="25" customFormat="1" ht="12.75">
      <c r="A57" s="24"/>
      <c r="F57" s="26"/>
    </row>
    <row r="58" spans="1:6" s="25" customFormat="1" ht="12.75">
      <c r="A58" s="24"/>
      <c r="F58" s="26"/>
    </row>
    <row r="59" spans="1:6" s="22" customFormat="1" ht="18.75">
      <c r="A59" s="27"/>
      <c r="B59" s="28"/>
      <c r="C59" s="29"/>
      <c r="D59" s="29"/>
      <c r="E59" s="29"/>
      <c r="F59" s="30"/>
    </row>
    <row r="60" spans="1:6" s="23" customFormat="1" ht="19.5">
      <c r="A60" s="31"/>
      <c r="B60" s="32"/>
      <c r="C60" s="33"/>
      <c r="D60" s="33"/>
      <c r="E60" s="33"/>
      <c r="F60" s="34"/>
    </row>
    <row r="61" spans="1:4" s="25" customFormat="1" ht="14.25">
      <c r="A61" s="153"/>
      <c r="B61" s="153"/>
      <c r="C61" s="153"/>
      <c r="D61" s="153"/>
    </row>
    <row r="62" s="25" customFormat="1" ht="12.75">
      <c r="F62" s="26"/>
    </row>
    <row r="63" spans="1:6" s="25" customFormat="1" ht="12.75">
      <c r="A63" s="24"/>
      <c r="F63" s="26"/>
    </row>
    <row r="64" s="25" customFormat="1" ht="12.75">
      <c r="F64" s="26"/>
    </row>
    <row r="65" s="25" customFormat="1" ht="12.75">
      <c r="F65" s="26"/>
    </row>
    <row r="66" s="25" customFormat="1" ht="12.75">
      <c r="F66" s="26"/>
    </row>
    <row r="67" s="25" customFormat="1" ht="12.75">
      <c r="F67" s="26"/>
    </row>
    <row r="68" s="25" customFormat="1" ht="12.75">
      <c r="F68" s="26"/>
    </row>
    <row r="69" s="25" customFormat="1" ht="12.75">
      <c r="F69" s="26"/>
    </row>
    <row r="70" s="25" customFormat="1" ht="12.75">
      <c r="F70" s="26"/>
    </row>
    <row r="71" s="25" customFormat="1" ht="12.75">
      <c r="F71" s="26"/>
    </row>
    <row r="72" s="25" customFormat="1" ht="12.75">
      <c r="F72" s="26"/>
    </row>
    <row r="73" s="25" customFormat="1" ht="12.75">
      <c r="F73" s="26"/>
    </row>
    <row r="74" s="25" customFormat="1" ht="12.75">
      <c r="F74" s="26"/>
    </row>
    <row r="75" s="25" customFormat="1" ht="12.75">
      <c r="F75" s="26"/>
    </row>
    <row r="76" s="25" customFormat="1" ht="12.75">
      <c r="F76" s="26"/>
    </row>
    <row r="77" s="25" customFormat="1" ht="12.75">
      <c r="F77" s="26"/>
    </row>
    <row r="78" s="25" customFormat="1" ht="12.75">
      <c r="F78" s="26"/>
    </row>
    <row r="79" s="25" customFormat="1" ht="12.75">
      <c r="F79" s="26"/>
    </row>
    <row r="80" s="25" customFormat="1" ht="12.75">
      <c r="F80" s="26"/>
    </row>
    <row r="81" s="25" customFormat="1" ht="12.75">
      <c r="F81" s="26"/>
    </row>
  </sheetData>
  <sheetProtection/>
  <mergeCells count="14">
    <mergeCell ref="A55:D55"/>
    <mergeCell ref="A61:D61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zoomScale="90" zoomScaleNormal="90" zoomScalePageLayoutView="0" workbookViewId="0" topLeftCell="A103">
      <selection activeCell="H115" sqref="H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7" width="15.375" style="1" customWidth="1"/>
    <col min="8" max="8" width="17.625" style="1" customWidth="1"/>
    <col min="9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 t="s">
        <v>82</v>
      </c>
      <c r="B5" s="157"/>
      <c r="C5" s="157"/>
      <c r="D5" s="157"/>
      <c r="E5" s="157"/>
      <c r="F5" s="157"/>
      <c r="G5" s="2"/>
    </row>
    <row r="6" spans="1:7" ht="24.75" customHeight="1">
      <c r="A6" s="157" t="s">
        <v>91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6" s="4" customFormat="1" ht="18.75" customHeight="1">
      <c r="A8" s="143" t="s">
        <v>93</v>
      </c>
      <c r="B8" s="143"/>
      <c r="C8" s="143"/>
      <c r="D8" s="143"/>
      <c r="E8" s="144"/>
      <c r="F8" s="144"/>
    </row>
    <row r="9" spans="1:6" s="5" customFormat="1" ht="17.25" customHeight="1">
      <c r="A9" s="145" t="s">
        <v>54</v>
      </c>
      <c r="B9" s="145"/>
      <c r="C9" s="145"/>
      <c r="D9" s="145"/>
      <c r="E9" s="146"/>
      <c r="F9" s="146"/>
    </row>
    <row r="10" spans="1:6" s="4" customFormat="1" ht="30" customHeight="1" thickBot="1">
      <c r="A10" s="147" t="s">
        <v>56</v>
      </c>
      <c r="B10" s="147"/>
      <c r="C10" s="147"/>
      <c r="D10" s="147"/>
      <c r="E10" s="148"/>
      <c r="F10" s="148"/>
    </row>
    <row r="11" spans="1:6" s="10" customFormat="1" ht="139.5" customHeight="1" thickBot="1">
      <c r="A11" s="6" t="s">
        <v>2</v>
      </c>
      <c r="B11" s="7" t="s">
        <v>3</v>
      </c>
      <c r="C11" s="8" t="s">
        <v>141</v>
      </c>
      <c r="D11" s="8" t="s">
        <v>30</v>
      </c>
      <c r="E11" s="8" t="s">
        <v>4</v>
      </c>
      <c r="F11" s="9" t="s">
        <v>5</v>
      </c>
    </row>
    <row r="12" spans="1:6" s="13" customFormat="1" ht="12.75">
      <c r="A12" s="11">
        <v>1</v>
      </c>
      <c r="B12" s="12">
        <v>2</v>
      </c>
      <c r="C12" s="12">
        <v>3</v>
      </c>
      <c r="D12" s="36">
        <v>4</v>
      </c>
      <c r="E12" s="37">
        <v>5</v>
      </c>
      <c r="F12" s="38">
        <v>6</v>
      </c>
    </row>
    <row r="13" spans="1:6" s="13" customFormat="1" ht="49.5" customHeight="1">
      <c r="A13" s="149" t="s">
        <v>6</v>
      </c>
      <c r="B13" s="150"/>
      <c r="C13" s="150"/>
      <c r="D13" s="150"/>
      <c r="E13" s="151"/>
      <c r="F13" s="152"/>
    </row>
    <row r="14" spans="1:8" s="10" customFormat="1" ht="18.75">
      <c r="A14" s="80" t="s">
        <v>84</v>
      </c>
      <c r="B14" s="53" t="s">
        <v>7</v>
      </c>
      <c r="C14" s="14"/>
      <c r="D14" s="132">
        <f>E14*G14</f>
        <v>289138.9</v>
      </c>
      <c r="E14" s="59">
        <f>F14*12</f>
        <v>38.88</v>
      </c>
      <c r="F14" s="61">
        <f>F24+F26</f>
        <v>3.24</v>
      </c>
      <c r="G14" s="10">
        <v>7436.7</v>
      </c>
      <c r="H14" s="131">
        <v>299847.74</v>
      </c>
    </row>
    <row r="15" spans="1:6" s="10" customFormat="1" ht="27.75" customHeight="1">
      <c r="A15" s="115" t="s">
        <v>59</v>
      </c>
      <c r="B15" s="116" t="s">
        <v>60</v>
      </c>
      <c r="C15" s="14"/>
      <c r="D15" s="86"/>
      <c r="E15" s="59"/>
      <c r="F15" s="61"/>
    </row>
    <row r="16" spans="1:6" s="10" customFormat="1" ht="18.75">
      <c r="A16" s="115" t="s">
        <v>61</v>
      </c>
      <c r="B16" s="116" t="s">
        <v>60</v>
      </c>
      <c r="C16" s="14"/>
      <c r="D16" s="86"/>
      <c r="E16" s="59"/>
      <c r="F16" s="61"/>
    </row>
    <row r="17" spans="1:6" s="10" customFormat="1" ht="123" customHeight="1">
      <c r="A17" s="115" t="s">
        <v>94</v>
      </c>
      <c r="B17" s="116" t="s">
        <v>20</v>
      </c>
      <c r="C17" s="14"/>
      <c r="D17" s="86"/>
      <c r="E17" s="59"/>
      <c r="F17" s="61"/>
    </row>
    <row r="18" spans="1:6" s="10" customFormat="1" ht="18.75">
      <c r="A18" s="115" t="s">
        <v>95</v>
      </c>
      <c r="B18" s="116" t="s">
        <v>60</v>
      </c>
      <c r="C18" s="14"/>
      <c r="D18" s="86"/>
      <c r="E18" s="59"/>
      <c r="F18" s="61"/>
    </row>
    <row r="19" spans="1:6" s="10" customFormat="1" ht="18.75">
      <c r="A19" s="115" t="s">
        <v>96</v>
      </c>
      <c r="B19" s="116" t="s">
        <v>60</v>
      </c>
      <c r="C19" s="14"/>
      <c r="D19" s="86"/>
      <c r="E19" s="59"/>
      <c r="F19" s="61"/>
    </row>
    <row r="20" spans="1:6" s="10" customFormat="1" ht="25.5">
      <c r="A20" s="115" t="s">
        <v>97</v>
      </c>
      <c r="B20" s="116" t="s">
        <v>10</v>
      </c>
      <c r="C20" s="14"/>
      <c r="D20" s="86"/>
      <c r="E20" s="59"/>
      <c r="F20" s="61"/>
    </row>
    <row r="21" spans="1:6" s="10" customFormat="1" ht="18.75">
      <c r="A21" s="115" t="s">
        <v>98</v>
      </c>
      <c r="B21" s="116" t="s">
        <v>12</v>
      </c>
      <c r="C21" s="14"/>
      <c r="D21" s="86"/>
      <c r="E21" s="59"/>
      <c r="F21" s="61"/>
    </row>
    <row r="22" spans="1:6" s="10" customFormat="1" ht="18.75">
      <c r="A22" s="115" t="s">
        <v>99</v>
      </c>
      <c r="B22" s="116" t="s">
        <v>60</v>
      </c>
      <c r="C22" s="14"/>
      <c r="D22" s="86"/>
      <c r="E22" s="59"/>
      <c r="F22" s="61"/>
    </row>
    <row r="23" spans="1:6" s="10" customFormat="1" ht="21" customHeight="1">
      <c r="A23" s="115" t="s">
        <v>100</v>
      </c>
      <c r="B23" s="116" t="s">
        <v>15</v>
      </c>
      <c r="C23" s="14"/>
      <c r="D23" s="86"/>
      <c r="E23" s="59"/>
      <c r="F23" s="61"/>
    </row>
    <row r="24" spans="1:6" s="10" customFormat="1" ht="18.75">
      <c r="A24" s="117" t="s">
        <v>29</v>
      </c>
      <c r="B24" s="116"/>
      <c r="C24" s="14"/>
      <c r="D24" s="86"/>
      <c r="E24" s="59"/>
      <c r="F24" s="61">
        <v>3.24</v>
      </c>
    </row>
    <row r="25" spans="1:6" s="10" customFormat="1" ht="15">
      <c r="A25" s="115" t="s">
        <v>88</v>
      </c>
      <c r="B25" s="116" t="s">
        <v>60</v>
      </c>
      <c r="C25" s="14"/>
      <c r="D25" s="86"/>
      <c r="E25" s="59"/>
      <c r="F25" s="74">
        <v>0</v>
      </c>
    </row>
    <row r="26" spans="1:6" s="10" customFormat="1" ht="18.75">
      <c r="A26" s="117" t="s">
        <v>29</v>
      </c>
      <c r="B26" s="116"/>
      <c r="C26" s="14"/>
      <c r="D26" s="86"/>
      <c r="E26" s="59"/>
      <c r="F26" s="61">
        <f>F25</f>
        <v>0</v>
      </c>
    </row>
    <row r="27" spans="1:8" s="10" customFormat="1" ht="30">
      <c r="A27" s="80" t="s">
        <v>8</v>
      </c>
      <c r="B27" s="118" t="s">
        <v>9</v>
      </c>
      <c r="C27" s="59"/>
      <c r="D27" s="132">
        <f>E27*G27</f>
        <v>63203.52</v>
      </c>
      <c r="E27" s="59">
        <f>F27*12</f>
        <v>9.6</v>
      </c>
      <c r="F27" s="61">
        <v>0.8</v>
      </c>
      <c r="G27" s="10">
        <v>6583.7</v>
      </c>
      <c r="H27" s="131">
        <f>'тариф населения'!D27</f>
        <v>63203.52</v>
      </c>
    </row>
    <row r="28" spans="1:6" s="10" customFormat="1" ht="18.75">
      <c r="A28" s="115" t="s">
        <v>101</v>
      </c>
      <c r="B28" s="116" t="s">
        <v>9</v>
      </c>
      <c r="C28" s="59"/>
      <c r="D28" s="86"/>
      <c r="E28" s="59"/>
      <c r="F28" s="61"/>
    </row>
    <row r="29" spans="1:6" s="10" customFormat="1" ht="18.75">
      <c r="A29" s="115" t="s">
        <v>102</v>
      </c>
      <c r="B29" s="116" t="s">
        <v>103</v>
      </c>
      <c r="C29" s="59"/>
      <c r="D29" s="86"/>
      <c r="E29" s="59"/>
      <c r="F29" s="61"/>
    </row>
    <row r="30" spans="1:6" s="10" customFormat="1" ht="18.75">
      <c r="A30" s="115" t="s">
        <v>104</v>
      </c>
      <c r="B30" s="116" t="s">
        <v>105</v>
      </c>
      <c r="C30" s="59"/>
      <c r="D30" s="86"/>
      <c r="E30" s="59"/>
      <c r="F30" s="61"/>
    </row>
    <row r="31" spans="1:6" s="10" customFormat="1" ht="18.75">
      <c r="A31" s="115" t="s">
        <v>62</v>
      </c>
      <c r="B31" s="116" t="s">
        <v>9</v>
      </c>
      <c r="C31" s="59"/>
      <c r="D31" s="86"/>
      <c r="E31" s="59"/>
      <c r="F31" s="61"/>
    </row>
    <row r="32" spans="1:6" s="10" customFormat="1" ht="25.5">
      <c r="A32" s="115" t="s">
        <v>63</v>
      </c>
      <c r="B32" s="116" t="s">
        <v>10</v>
      </c>
      <c r="C32" s="59"/>
      <c r="D32" s="86"/>
      <c r="E32" s="59"/>
      <c r="F32" s="61"/>
    </row>
    <row r="33" spans="1:6" s="10" customFormat="1" ht="18.75">
      <c r="A33" s="115" t="s">
        <v>64</v>
      </c>
      <c r="B33" s="116" t="s">
        <v>9</v>
      </c>
      <c r="C33" s="59"/>
      <c r="D33" s="86"/>
      <c r="E33" s="59"/>
      <c r="F33" s="61"/>
    </row>
    <row r="34" spans="1:6" s="10" customFormat="1" ht="18.75">
      <c r="A34" s="115" t="s">
        <v>65</v>
      </c>
      <c r="B34" s="116" t="s">
        <v>9</v>
      </c>
      <c r="C34" s="59"/>
      <c r="D34" s="86"/>
      <c r="E34" s="59"/>
      <c r="F34" s="61"/>
    </row>
    <row r="35" spans="1:6" s="10" customFormat="1" ht="25.5">
      <c r="A35" s="115" t="s">
        <v>66</v>
      </c>
      <c r="B35" s="116" t="s">
        <v>67</v>
      </c>
      <c r="C35" s="59"/>
      <c r="D35" s="86"/>
      <c r="E35" s="59"/>
      <c r="F35" s="61"/>
    </row>
    <row r="36" spans="1:6" s="10" customFormat="1" ht="25.5">
      <c r="A36" s="115" t="s">
        <v>106</v>
      </c>
      <c r="B36" s="116" t="s">
        <v>10</v>
      </c>
      <c r="C36" s="59"/>
      <c r="D36" s="86"/>
      <c r="E36" s="59"/>
      <c r="F36" s="61"/>
    </row>
    <row r="37" spans="1:6" s="10" customFormat="1" ht="25.5">
      <c r="A37" s="115" t="s">
        <v>107</v>
      </c>
      <c r="B37" s="116" t="s">
        <v>9</v>
      </c>
      <c r="C37" s="59"/>
      <c r="D37" s="86"/>
      <c r="E37" s="59"/>
      <c r="F37" s="61"/>
    </row>
    <row r="38" spans="1:8" s="18" customFormat="1" ht="18.75">
      <c r="A38" s="54" t="s">
        <v>11</v>
      </c>
      <c r="B38" s="53" t="s">
        <v>12</v>
      </c>
      <c r="C38" s="14"/>
      <c r="D38" s="132">
        <f>E38*G38</f>
        <v>74069.53</v>
      </c>
      <c r="E38" s="59">
        <f>F38*12</f>
        <v>9.96</v>
      </c>
      <c r="F38" s="72">
        <v>0.83</v>
      </c>
      <c r="G38" s="10">
        <v>7436.7</v>
      </c>
      <c r="H38" s="18">
        <v>74069.54</v>
      </c>
    </row>
    <row r="39" spans="1:8" s="10" customFormat="1" ht="18.75">
      <c r="A39" s="54" t="s">
        <v>13</v>
      </c>
      <c r="B39" s="53" t="s">
        <v>14</v>
      </c>
      <c r="C39" s="14"/>
      <c r="D39" s="132">
        <f>E39*G39</f>
        <v>240949.08</v>
      </c>
      <c r="E39" s="59">
        <f>F39*12</f>
        <v>32.4</v>
      </c>
      <c r="F39" s="72">
        <v>2.7</v>
      </c>
      <c r="G39" s="10">
        <v>7436.7</v>
      </c>
      <c r="H39" s="10">
        <v>240949.08</v>
      </c>
    </row>
    <row r="40" spans="1:8" s="10" customFormat="1" ht="18.75">
      <c r="A40" s="54" t="s">
        <v>108</v>
      </c>
      <c r="B40" s="53" t="s">
        <v>9</v>
      </c>
      <c r="C40" s="14" t="s">
        <v>142</v>
      </c>
      <c r="D40" s="132">
        <f>E40*G40</f>
        <v>83744.66</v>
      </c>
      <c r="E40" s="59">
        <f>F40*12</f>
        <v>12.72</v>
      </c>
      <c r="F40" s="72">
        <v>1.06</v>
      </c>
      <c r="G40" s="10">
        <v>6583.7</v>
      </c>
      <c r="H40" s="10">
        <v>83744.66</v>
      </c>
    </row>
    <row r="41" spans="1:8" s="10" customFormat="1" ht="60">
      <c r="A41" s="54" t="s">
        <v>109</v>
      </c>
      <c r="B41" s="53"/>
      <c r="C41" s="59" t="s">
        <v>142</v>
      </c>
      <c r="D41" s="132">
        <f>3407.5*1.105*2*1.1</f>
        <v>8283.63</v>
      </c>
      <c r="E41" s="59">
        <f>D41/G41</f>
        <v>1.26</v>
      </c>
      <c r="F41" s="72">
        <f>E41/12</f>
        <v>0.11</v>
      </c>
      <c r="G41" s="10">
        <v>6583.7</v>
      </c>
      <c r="H41" s="10">
        <v>99403.59</v>
      </c>
    </row>
    <row r="42" spans="1:8" s="10" customFormat="1" ht="18.75">
      <c r="A42" s="54" t="s">
        <v>110</v>
      </c>
      <c r="B42" s="53" t="s">
        <v>9</v>
      </c>
      <c r="C42" s="59"/>
      <c r="D42" s="132">
        <f>E42*G42</f>
        <v>97965.46</v>
      </c>
      <c r="E42" s="59">
        <f>F42*12</f>
        <v>14.88</v>
      </c>
      <c r="F42" s="72">
        <v>1.24</v>
      </c>
      <c r="G42" s="10">
        <v>6583.7</v>
      </c>
      <c r="H42" s="10">
        <v>97965.46</v>
      </c>
    </row>
    <row r="43" spans="1:6" s="10" customFormat="1" ht="18.75">
      <c r="A43" s="115" t="s">
        <v>111</v>
      </c>
      <c r="B43" s="116" t="s">
        <v>20</v>
      </c>
      <c r="C43" s="59"/>
      <c r="D43" s="86"/>
      <c r="E43" s="59"/>
      <c r="F43" s="72"/>
    </row>
    <row r="44" spans="1:6" s="10" customFormat="1" ht="18.75">
      <c r="A44" s="115" t="s">
        <v>112</v>
      </c>
      <c r="B44" s="116" t="s">
        <v>15</v>
      </c>
      <c r="C44" s="59"/>
      <c r="D44" s="86"/>
      <c r="E44" s="59"/>
      <c r="F44" s="72"/>
    </row>
    <row r="45" spans="1:6" s="10" customFormat="1" ht="18.75">
      <c r="A45" s="115" t="s">
        <v>113</v>
      </c>
      <c r="B45" s="116" t="s">
        <v>114</v>
      </c>
      <c r="C45" s="59"/>
      <c r="D45" s="86"/>
      <c r="E45" s="59"/>
      <c r="F45" s="72"/>
    </row>
    <row r="46" spans="1:6" s="10" customFormat="1" ht="18.75">
      <c r="A46" s="115" t="s">
        <v>115</v>
      </c>
      <c r="B46" s="116" t="s">
        <v>116</v>
      </c>
      <c r="C46" s="59"/>
      <c r="D46" s="86"/>
      <c r="E46" s="59"/>
      <c r="F46" s="72"/>
    </row>
    <row r="47" spans="1:6" s="10" customFormat="1" ht="18.75">
      <c r="A47" s="115" t="s">
        <v>117</v>
      </c>
      <c r="B47" s="116" t="s">
        <v>114</v>
      </c>
      <c r="C47" s="59"/>
      <c r="D47" s="86"/>
      <c r="E47" s="59"/>
      <c r="F47" s="72"/>
    </row>
    <row r="48" spans="1:8" s="10" customFormat="1" ht="28.5">
      <c r="A48" s="54" t="s">
        <v>71</v>
      </c>
      <c r="B48" s="119" t="s">
        <v>28</v>
      </c>
      <c r="C48" s="59" t="s">
        <v>143</v>
      </c>
      <c r="D48" s="132">
        <f>E48*G48</f>
        <v>210151.7</v>
      </c>
      <c r="E48" s="59">
        <f>F48*12</f>
        <v>31.92</v>
      </c>
      <c r="F48" s="72">
        <v>2.66</v>
      </c>
      <c r="G48" s="10">
        <v>6583.7</v>
      </c>
      <c r="H48" s="131">
        <f>'тариф населения'!D48</f>
        <v>210151.7</v>
      </c>
    </row>
    <row r="49" spans="1:6" s="10" customFormat="1" ht="25.5">
      <c r="A49" s="105" t="s">
        <v>118</v>
      </c>
      <c r="B49" s="120" t="s">
        <v>28</v>
      </c>
      <c r="C49" s="59"/>
      <c r="D49" s="86"/>
      <c r="E49" s="59"/>
      <c r="F49" s="72"/>
    </row>
    <row r="50" spans="1:6" s="10" customFormat="1" ht="18.75">
      <c r="A50" s="105" t="s">
        <v>119</v>
      </c>
      <c r="B50" s="120" t="s">
        <v>120</v>
      </c>
      <c r="C50" s="59"/>
      <c r="D50" s="86"/>
      <c r="E50" s="59"/>
      <c r="F50" s="72"/>
    </row>
    <row r="51" spans="1:6" s="10" customFormat="1" ht="18.75">
      <c r="A51" s="105" t="s">
        <v>121</v>
      </c>
      <c r="B51" s="120" t="s">
        <v>60</v>
      </c>
      <c r="C51" s="59"/>
      <c r="D51" s="86"/>
      <c r="E51" s="59"/>
      <c r="F51" s="72"/>
    </row>
    <row r="52" spans="1:6" s="10" customFormat="1" ht="25.5">
      <c r="A52" s="105" t="s">
        <v>122</v>
      </c>
      <c r="B52" s="120" t="s">
        <v>15</v>
      </c>
      <c r="C52" s="59"/>
      <c r="D52" s="86"/>
      <c r="E52" s="59"/>
      <c r="F52" s="72"/>
    </row>
    <row r="53" spans="1:6" s="10" customFormat="1" ht="18.75">
      <c r="A53" s="121" t="s">
        <v>123</v>
      </c>
      <c r="B53" s="120"/>
      <c r="C53" s="59"/>
      <c r="D53" s="86"/>
      <c r="E53" s="59"/>
      <c r="F53" s="72"/>
    </row>
    <row r="54" spans="1:8" s="10" customFormat="1" ht="18.75">
      <c r="A54" s="105" t="s">
        <v>124</v>
      </c>
      <c r="B54" s="120" t="s">
        <v>15</v>
      </c>
      <c r="C54" s="59" t="s">
        <v>143</v>
      </c>
      <c r="D54" s="132">
        <f>1500*2</f>
        <v>3000</v>
      </c>
      <c r="E54" s="59">
        <f>D54/G54</f>
        <v>0.46</v>
      </c>
      <c r="F54" s="72">
        <f>E54/12</f>
        <v>0.04</v>
      </c>
      <c r="G54" s="10">
        <v>6583.7</v>
      </c>
      <c r="H54" s="131">
        <f>'тариф населения'!D54</f>
        <v>3000</v>
      </c>
    </row>
    <row r="55" spans="1:6" s="10" customFormat="1" ht="18.75">
      <c r="A55" s="54" t="s">
        <v>123</v>
      </c>
      <c r="B55" s="120"/>
      <c r="C55" s="59"/>
      <c r="D55" s="86"/>
      <c r="E55" s="59"/>
      <c r="F55" s="72"/>
    </row>
    <row r="56" spans="1:8" s="13" customFormat="1" ht="35.25" customHeight="1">
      <c r="A56" s="54" t="s">
        <v>125</v>
      </c>
      <c r="B56" s="53" t="s">
        <v>7</v>
      </c>
      <c r="C56" s="56" t="s">
        <v>144</v>
      </c>
      <c r="D56" s="132">
        <v>2246.78</v>
      </c>
      <c r="E56" s="59">
        <f>D56/G56</f>
        <v>0.3</v>
      </c>
      <c r="F56" s="62">
        <f>E56/12</f>
        <v>0.03</v>
      </c>
      <c r="G56" s="10">
        <v>7410.1</v>
      </c>
      <c r="H56" s="13">
        <v>2246.78</v>
      </c>
    </row>
    <row r="57" spans="1:8" s="13" customFormat="1" ht="42" customHeight="1">
      <c r="A57" s="54" t="s">
        <v>126</v>
      </c>
      <c r="B57" s="53" t="s">
        <v>7</v>
      </c>
      <c r="C57" s="56" t="s">
        <v>144</v>
      </c>
      <c r="D57" s="132">
        <v>2246.78</v>
      </c>
      <c r="E57" s="59">
        <f>D57/G57</f>
        <v>0.31</v>
      </c>
      <c r="F57" s="62">
        <f>E57/12</f>
        <v>0.03</v>
      </c>
      <c r="G57" s="10">
        <v>7301.7</v>
      </c>
      <c r="H57" s="133">
        <f>D57</f>
        <v>2246.78</v>
      </c>
    </row>
    <row r="58" spans="1:8" s="13" customFormat="1" ht="34.5" customHeight="1">
      <c r="A58" s="54" t="s">
        <v>127</v>
      </c>
      <c r="B58" s="53" t="s">
        <v>7</v>
      </c>
      <c r="C58" s="56" t="s">
        <v>144</v>
      </c>
      <c r="D58" s="132">
        <v>14185.73</v>
      </c>
      <c r="E58" s="59">
        <f>D58/G58</f>
        <v>1.93</v>
      </c>
      <c r="F58" s="62">
        <f>E58/12</f>
        <v>0.16</v>
      </c>
      <c r="G58" s="10">
        <v>7363.1</v>
      </c>
      <c r="H58" s="133">
        <f>D58</f>
        <v>14185.73</v>
      </c>
    </row>
    <row r="59" spans="1:8" s="10" customFormat="1" ht="18.75" customHeight="1">
      <c r="A59" s="54" t="s">
        <v>22</v>
      </c>
      <c r="B59" s="53" t="s">
        <v>23</v>
      </c>
      <c r="C59" s="56"/>
      <c r="D59" s="132">
        <f>E59*G59</f>
        <v>6246.83</v>
      </c>
      <c r="E59" s="59">
        <f>F59*12</f>
        <v>0.84</v>
      </c>
      <c r="F59" s="62">
        <v>0.07</v>
      </c>
      <c r="G59" s="57">
        <v>7436.7</v>
      </c>
      <c r="H59" s="10">
        <v>6246.83</v>
      </c>
    </row>
    <row r="60" spans="1:8" s="10" customFormat="1" ht="18" customHeight="1">
      <c r="A60" s="54" t="s">
        <v>24</v>
      </c>
      <c r="B60" s="123" t="s">
        <v>25</v>
      </c>
      <c r="C60" s="63"/>
      <c r="D60" s="132">
        <v>3926.58</v>
      </c>
      <c r="E60" s="59">
        <f>D60/G60</f>
        <v>0.53</v>
      </c>
      <c r="F60" s="64">
        <f>E60/12</f>
        <v>0.04</v>
      </c>
      <c r="G60" s="57">
        <v>7436.7</v>
      </c>
      <c r="H60" s="10">
        <v>3956.57</v>
      </c>
    </row>
    <row r="61" spans="1:8" s="55" customFormat="1" ht="35.25" customHeight="1">
      <c r="A61" s="54" t="s">
        <v>21</v>
      </c>
      <c r="B61" s="53"/>
      <c r="C61" s="56" t="s">
        <v>161</v>
      </c>
      <c r="D61" s="132">
        <v>5698.2</v>
      </c>
      <c r="E61" s="59">
        <f>D61/G61</f>
        <v>0.78</v>
      </c>
      <c r="F61" s="62">
        <f>E61/12</f>
        <v>0.07</v>
      </c>
      <c r="G61" s="52">
        <v>7301.7</v>
      </c>
      <c r="H61" s="55">
        <v>5698.21</v>
      </c>
    </row>
    <row r="62" spans="1:7" s="18" customFormat="1" ht="20.25" customHeight="1">
      <c r="A62" s="16" t="s">
        <v>31</v>
      </c>
      <c r="B62" s="17"/>
      <c r="C62" s="14"/>
      <c r="D62" s="87">
        <f>SUM(D63:D76)</f>
        <v>74603.05</v>
      </c>
      <c r="E62" s="59">
        <f>SUM(E63:E75)</f>
        <v>0</v>
      </c>
      <c r="F62" s="56">
        <f>SUM(F63:F75)</f>
        <v>0</v>
      </c>
      <c r="G62" s="10"/>
    </row>
    <row r="63" spans="1:7" s="13" customFormat="1" ht="19.5" customHeight="1">
      <c r="A63" s="124" t="s">
        <v>162</v>
      </c>
      <c r="B63" s="81" t="s">
        <v>15</v>
      </c>
      <c r="C63" s="44"/>
      <c r="D63" s="142">
        <v>1043.27</v>
      </c>
      <c r="E63" s="65"/>
      <c r="F63" s="66"/>
      <c r="G63" s="114">
        <v>7363.1</v>
      </c>
    </row>
    <row r="64" spans="1:7" s="43" customFormat="1" ht="15">
      <c r="A64" s="124" t="s">
        <v>16</v>
      </c>
      <c r="B64" s="125" t="s">
        <v>20</v>
      </c>
      <c r="C64" s="45"/>
      <c r="D64" s="141">
        <v>2527.09</v>
      </c>
      <c r="E64" s="67"/>
      <c r="F64" s="68"/>
      <c r="G64" s="114">
        <v>7363.1</v>
      </c>
    </row>
    <row r="65" spans="1:7" s="43" customFormat="1" ht="15">
      <c r="A65" s="124" t="s">
        <v>83</v>
      </c>
      <c r="B65" s="126" t="s">
        <v>15</v>
      </c>
      <c r="C65" s="45"/>
      <c r="D65" s="89">
        <v>4503.08</v>
      </c>
      <c r="E65" s="67"/>
      <c r="F65" s="68"/>
      <c r="G65" s="114">
        <v>7363.1</v>
      </c>
    </row>
    <row r="66" spans="1:7" s="43" customFormat="1" ht="15">
      <c r="A66" s="124" t="s">
        <v>178</v>
      </c>
      <c r="B66" s="125" t="s">
        <v>15</v>
      </c>
      <c r="C66" s="45"/>
      <c r="D66" s="141">
        <v>6684.05</v>
      </c>
      <c r="E66" s="67"/>
      <c r="F66" s="68"/>
      <c r="G66" s="114">
        <v>7363.1</v>
      </c>
    </row>
    <row r="67" spans="1:7" s="43" customFormat="1" ht="15">
      <c r="A67" s="105" t="s">
        <v>163</v>
      </c>
      <c r="B67" s="76" t="s">
        <v>50</v>
      </c>
      <c r="C67" s="73"/>
      <c r="D67" s="122">
        <v>0</v>
      </c>
      <c r="E67" s="67"/>
      <c r="F67" s="68"/>
      <c r="G67" s="114">
        <v>7363.1</v>
      </c>
    </row>
    <row r="68" spans="1:7" s="13" customFormat="1" ht="15">
      <c r="A68" s="124" t="s">
        <v>45</v>
      </c>
      <c r="B68" s="81" t="s">
        <v>15</v>
      </c>
      <c r="C68" s="44"/>
      <c r="D68" s="88">
        <v>4815.85</v>
      </c>
      <c r="E68" s="65"/>
      <c r="F68" s="66"/>
      <c r="G68" s="114">
        <v>6618.5</v>
      </c>
    </row>
    <row r="69" spans="1:7" s="13" customFormat="1" ht="15">
      <c r="A69" s="124" t="s">
        <v>17</v>
      </c>
      <c r="B69" s="81" t="s">
        <v>15</v>
      </c>
      <c r="C69" s="44"/>
      <c r="D69" s="88">
        <v>12882.27</v>
      </c>
      <c r="E69" s="65"/>
      <c r="F69" s="66"/>
      <c r="G69" s="114">
        <v>6618.5</v>
      </c>
    </row>
    <row r="70" spans="1:7" s="13" customFormat="1" ht="15">
      <c r="A70" s="124" t="s">
        <v>18</v>
      </c>
      <c r="B70" s="81" t="s">
        <v>15</v>
      </c>
      <c r="C70" s="44"/>
      <c r="D70" s="88">
        <v>1010.85</v>
      </c>
      <c r="E70" s="65"/>
      <c r="F70" s="66"/>
      <c r="G70" s="114">
        <v>6618.5</v>
      </c>
    </row>
    <row r="71" spans="1:7" s="43" customFormat="1" ht="15">
      <c r="A71" s="124" t="s">
        <v>42</v>
      </c>
      <c r="B71" s="125" t="s">
        <v>15</v>
      </c>
      <c r="C71" s="45"/>
      <c r="D71" s="89">
        <v>2407.85</v>
      </c>
      <c r="E71" s="67"/>
      <c r="F71" s="68"/>
      <c r="G71" s="114">
        <v>7363.1</v>
      </c>
    </row>
    <row r="72" spans="1:7" s="13" customFormat="1" ht="15">
      <c r="A72" s="124" t="s">
        <v>43</v>
      </c>
      <c r="B72" s="81" t="s">
        <v>20</v>
      </c>
      <c r="C72" s="44"/>
      <c r="D72" s="88">
        <v>9631.74</v>
      </c>
      <c r="E72" s="65"/>
      <c r="F72" s="66"/>
      <c r="G72" s="114">
        <v>7363.1</v>
      </c>
    </row>
    <row r="73" spans="1:7" s="43" customFormat="1" ht="25.5">
      <c r="A73" s="124" t="s">
        <v>19</v>
      </c>
      <c r="B73" s="125" t="s">
        <v>15</v>
      </c>
      <c r="C73" s="45"/>
      <c r="D73" s="89">
        <v>8308.62</v>
      </c>
      <c r="E73" s="67"/>
      <c r="F73" s="68"/>
      <c r="G73" s="114">
        <v>7363.1</v>
      </c>
    </row>
    <row r="74" spans="1:7" s="13" customFormat="1" ht="25.5">
      <c r="A74" s="124" t="s">
        <v>165</v>
      </c>
      <c r="B74" s="81" t="s">
        <v>15</v>
      </c>
      <c r="C74" s="44"/>
      <c r="D74" s="88">
        <v>16805.41</v>
      </c>
      <c r="E74" s="65"/>
      <c r="F74" s="66"/>
      <c r="G74" s="114">
        <v>7363.1</v>
      </c>
    </row>
    <row r="75" spans="1:7" s="13" customFormat="1" ht="29.25" customHeight="1">
      <c r="A75" s="124" t="s">
        <v>159</v>
      </c>
      <c r="B75" s="126" t="s">
        <v>49</v>
      </c>
      <c r="C75" s="73"/>
      <c r="D75" s="122">
        <v>3982.97</v>
      </c>
      <c r="E75" s="65"/>
      <c r="F75" s="66"/>
      <c r="G75" s="114">
        <v>7363.1</v>
      </c>
    </row>
    <row r="76" spans="1:7" s="13" customFormat="1" ht="29.25" customHeight="1">
      <c r="A76" s="124" t="s">
        <v>160</v>
      </c>
      <c r="B76" s="126" t="s">
        <v>50</v>
      </c>
      <c r="C76" s="100"/>
      <c r="D76" s="116">
        <v>0</v>
      </c>
      <c r="E76" s="69"/>
      <c r="F76" s="66"/>
      <c r="G76" s="114">
        <v>7363.1</v>
      </c>
    </row>
    <row r="77" spans="1:7" s="18" customFormat="1" ht="30">
      <c r="A77" s="16" t="s">
        <v>36</v>
      </c>
      <c r="B77" s="17"/>
      <c r="C77" s="14"/>
      <c r="D77" s="140">
        <f>SUM(D78:D87)</f>
        <v>23240.86</v>
      </c>
      <c r="E77" s="59">
        <f>SUM(E78:E83)</f>
        <v>0</v>
      </c>
      <c r="F77" s="62">
        <f>SUM(F78:F83)</f>
        <v>0</v>
      </c>
      <c r="G77" s="10"/>
    </row>
    <row r="78" spans="1:7" s="13" customFormat="1" ht="15">
      <c r="A78" s="124" t="s">
        <v>32</v>
      </c>
      <c r="B78" s="81" t="s">
        <v>46</v>
      </c>
      <c r="C78" s="65"/>
      <c r="D78" s="88">
        <v>2889.52</v>
      </c>
      <c r="E78" s="65"/>
      <c r="F78" s="66"/>
      <c r="G78" s="114">
        <v>7301.7</v>
      </c>
    </row>
    <row r="79" spans="1:7" s="13" customFormat="1" ht="25.5">
      <c r="A79" s="124" t="s">
        <v>33</v>
      </c>
      <c r="B79" s="81" t="s">
        <v>39</v>
      </c>
      <c r="C79" s="65"/>
      <c r="D79" s="88">
        <v>1926.35</v>
      </c>
      <c r="E79" s="65"/>
      <c r="F79" s="66"/>
      <c r="G79" s="114">
        <v>7301.7</v>
      </c>
    </row>
    <row r="80" spans="1:7" s="13" customFormat="1" ht="15">
      <c r="A80" s="124" t="s">
        <v>51</v>
      </c>
      <c r="B80" s="81" t="s">
        <v>50</v>
      </c>
      <c r="C80" s="65"/>
      <c r="D80" s="88">
        <v>2021.63</v>
      </c>
      <c r="E80" s="65"/>
      <c r="F80" s="66"/>
      <c r="G80" s="114">
        <v>7301.7</v>
      </c>
    </row>
    <row r="81" spans="1:7" s="43" customFormat="1" ht="25.5">
      <c r="A81" s="124" t="s">
        <v>47</v>
      </c>
      <c r="B81" s="125" t="s">
        <v>48</v>
      </c>
      <c r="C81" s="67"/>
      <c r="D81" s="89">
        <v>1926.35</v>
      </c>
      <c r="E81" s="67"/>
      <c r="F81" s="68"/>
      <c r="G81" s="114">
        <v>6583.7</v>
      </c>
    </row>
    <row r="82" spans="1:7" s="13" customFormat="1" ht="18" customHeight="1">
      <c r="A82" s="124" t="s">
        <v>68</v>
      </c>
      <c r="B82" s="127" t="s">
        <v>50</v>
      </c>
      <c r="C82" s="65"/>
      <c r="D82" s="88">
        <v>0</v>
      </c>
      <c r="E82" s="65"/>
      <c r="F82" s="66"/>
      <c r="G82" s="114">
        <v>7301.7</v>
      </c>
    </row>
    <row r="83" spans="1:7" s="13" customFormat="1" ht="20.25" customHeight="1">
      <c r="A83" s="124" t="s">
        <v>44</v>
      </c>
      <c r="B83" s="81" t="s">
        <v>7</v>
      </c>
      <c r="C83" s="69"/>
      <c r="D83" s="88">
        <v>6851.28</v>
      </c>
      <c r="E83" s="65"/>
      <c r="F83" s="66"/>
      <c r="G83" s="114">
        <v>7301.7</v>
      </c>
    </row>
    <row r="84" spans="1:7" s="13" customFormat="1" ht="29.25" customHeight="1">
      <c r="A84" s="124" t="s">
        <v>129</v>
      </c>
      <c r="B84" s="126" t="s">
        <v>15</v>
      </c>
      <c r="C84" s="69"/>
      <c r="D84" s="90">
        <v>7625.73</v>
      </c>
      <c r="E84" s="69"/>
      <c r="F84" s="70"/>
      <c r="G84" s="114">
        <v>7301.7</v>
      </c>
    </row>
    <row r="85" spans="1:7" s="13" customFormat="1" ht="28.5" customHeight="1">
      <c r="A85" s="124" t="s">
        <v>128</v>
      </c>
      <c r="B85" s="126" t="s">
        <v>15</v>
      </c>
      <c r="C85" s="69"/>
      <c r="D85" s="90">
        <v>0</v>
      </c>
      <c r="E85" s="69"/>
      <c r="F85" s="70"/>
      <c r="G85" s="114">
        <v>7301.7</v>
      </c>
    </row>
    <row r="86" spans="1:7" s="13" customFormat="1" ht="23.25" customHeight="1">
      <c r="A86" s="105" t="s">
        <v>130</v>
      </c>
      <c r="B86" s="126" t="s">
        <v>15</v>
      </c>
      <c r="C86" s="69"/>
      <c r="D86" s="90">
        <v>0</v>
      </c>
      <c r="E86" s="69"/>
      <c r="F86" s="70"/>
      <c r="G86" s="114">
        <v>7301.7</v>
      </c>
    </row>
    <row r="87" spans="1:7" s="13" customFormat="1" ht="19.5" customHeight="1">
      <c r="A87" s="124" t="s">
        <v>131</v>
      </c>
      <c r="B87" s="126" t="s">
        <v>15</v>
      </c>
      <c r="C87" s="69"/>
      <c r="D87" s="90">
        <v>0</v>
      </c>
      <c r="E87" s="69"/>
      <c r="F87" s="70"/>
      <c r="G87" s="114">
        <v>7301.7</v>
      </c>
    </row>
    <row r="88" spans="1:7" s="13" customFormat="1" ht="30">
      <c r="A88" s="16" t="s">
        <v>37</v>
      </c>
      <c r="B88" s="15"/>
      <c r="C88" s="39"/>
      <c r="D88" s="140">
        <f>SUM(D89:D92)</f>
        <v>13811.46</v>
      </c>
      <c r="E88" s="59">
        <v>0</v>
      </c>
      <c r="F88" s="60">
        <v>0</v>
      </c>
      <c r="G88" s="10"/>
    </row>
    <row r="89" spans="1:7" s="13" customFormat="1" ht="24" customHeight="1">
      <c r="A89" s="124" t="s">
        <v>132</v>
      </c>
      <c r="B89" s="81" t="s">
        <v>15</v>
      </c>
      <c r="C89" s="82"/>
      <c r="D89" s="91">
        <v>0</v>
      </c>
      <c r="E89" s="65"/>
      <c r="F89" s="66"/>
      <c r="G89" s="114">
        <v>7410.1</v>
      </c>
    </row>
    <row r="90" spans="1:7" s="13" customFormat="1" ht="18.75" customHeight="1">
      <c r="A90" s="105" t="s">
        <v>148</v>
      </c>
      <c r="B90" s="76" t="s">
        <v>50</v>
      </c>
      <c r="C90" s="73"/>
      <c r="D90" s="122">
        <v>11492.61</v>
      </c>
      <c r="E90" s="65"/>
      <c r="F90" s="70"/>
      <c r="G90" s="114">
        <v>7410.1</v>
      </c>
    </row>
    <row r="91" spans="1:7" s="13" customFormat="1" ht="19.5" customHeight="1">
      <c r="A91" s="124" t="s">
        <v>133</v>
      </c>
      <c r="B91" s="126" t="s">
        <v>49</v>
      </c>
      <c r="C91" s="82"/>
      <c r="D91" s="92">
        <v>0</v>
      </c>
      <c r="E91" s="65"/>
      <c r="F91" s="70"/>
      <c r="G91" s="114">
        <v>7410.1</v>
      </c>
    </row>
    <row r="92" spans="1:7" s="13" customFormat="1" ht="32.25" customHeight="1">
      <c r="A92" s="124" t="s">
        <v>134</v>
      </c>
      <c r="B92" s="126" t="s">
        <v>49</v>
      </c>
      <c r="C92" s="82"/>
      <c r="D92" s="92">
        <v>2318.85</v>
      </c>
      <c r="E92" s="65"/>
      <c r="F92" s="70"/>
      <c r="G92" s="114">
        <v>7410.1</v>
      </c>
    </row>
    <row r="93" spans="1:7" s="13" customFormat="1" ht="23.25" customHeight="1">
      <c r="A93" s="54" t="s">
        <v>135</v>
      </c>
      <c r="B93" s="81"/>
      <c r="C93" s="39"/>
      <c r="D93" s="140">
        <f>SUM(D94:D99)</f>
        <v>72617.03</v>
      </c>
      <c r="E93" s="59">
        <f>SUM(E94:E99)</f>
        <v>0</v>
      </c>
      <c r="F93" s="62">
        <f>SUM(F94:F99)</f>
        <v>0</v>
      </c>
      <c r="G93" s="10"/>
    </row>
    <row r="94" spans="1:7" s="13" customFormat="1" ht="15">
      <c r="A94" s="124" t="s">
        <v>34</v>
      </c>
      <c r="B94" s="81" t="s">
        <v>7</v>
      </c>
      <c r="C94" s="65"/>
      <c r="D94" s="88">
        <v>0</v>
      </c>
      <c r="E94" s="65"/>
      <c r="F94" s="66"/>
      <c r="G94" s="114">
        <v>6583.7</v>
      </c>
    </row>
    <row r="95" spans="1:7" s="13" customFormat="1" ht="41.25" customHeight="1">
      <c r="A95" s="124" t="s">
        <v>136</v>
      </c>
      <c r="B95" s="81" t="s">
        <v>15</v>
      </c>
      <c r="C95" s="65"/>
      <c r="D95" s="88">
        <v>18793.52</v>
      </c>
      <c r="E95" s="65"/>
      <c r="F95" s="66"/>
      <c r="G95" s="114">
        <v>6583.7</v>
      </c>
    </row>
    <row r="96" spans="1:7" s="13" customFormat="1" ht="41.25" customHeight="1">
      <c r="A96" s="124" t="s">
        <v>137</v>
      </c>
      <c r="B96" s="81" t="s">
        <v>15</v>
      </c>
      <c r="C96" s="65"/>
      <c r="D96" s="88">
        <v>2013.62</v>
      </c>
      <c r="E96" s="65"/>
      <c r="F96" s="66"/>
      <c r="G96" s="114">
        <v>6583.7</v>
      </c>
    </row>
    <row r="97" spans="1:7" s="13" customFormat="1" ht="25.5">
      <c r="A97" s="124" t="s">
        <v>53</v>
      </c>
      <c r="B97" s="81" t="s">
        <v>10</v>
      </c>
      <c r="C97" s="65"/>
      <c r="D97" s="88">
        <f>3378.66/2</f>
        <v>1689.33</v>
      </c>
      <c r="E97" s="65"/>
      <c r="F97" s="70"/>
      <c r="G97" s="114">
        <v>6583.7</v>
      </c>
    </row>
    <row r="98" spans="1:7" s="13" customFormat="1" ht="18" customHeight="1">
      <c r="A98" s="124" t="s">
        <v>138</v>
      </c>
      <c r="B98" s="126" t="s">
        <v>89</v>
      </c>
      <c r="C98" s="65"/>
      <c r="D98" s="88">
        <f>E98*G98</f>
        <v>0</v>
      </c>
      <c r="E98" s="65"/>
      <c r="F98" s="70"/>
      <c r="G98" s="114">
        <v>6583.7</v>
      </c>
    </row>
    <row r="99" spans="1:7" s="13" customFormat="1" ht="54.75" customHeight="1">
      <c r="A99" s="124" t="s">
        <v>139</v>
      </c>
      <c r="B99" s="126" t="s">
        <v>69</v>
      </c>
      <c r="C99" s="65"/>
      <c r="D99" s="88">
        <v>50120.56</v>
      </c>
      <c r="E99" s="65"/>
      <c r="F99" s="70"/>
      <c r="G99" s="114">
        <v>6583.7</v>
      </c>
    </row>
    <row r="100" spans="1:7" s="13" customFormat="1" ht="15">
      <c r="A100" s="16" t="s">
        <v>38</v>
      </c>
      <c r="B100" s="15"/>
      <c r="C100" s="39"/>
      <c r="D100" s="87">
        <f>D101</f>
        <v>0</v>
      </c>
      <c r="E100" s="59"/>
      <c r="F100" s="62"/>
      <c r="G100" s="10"/>
    </row>
    <row r="101" spans="1:7" s="13" customFormat="1" ht="21" customHeight="1">
      <c r="A101" s="124" t="s">
        <v>35</v>
      </c>
      <c r="B101" s="81" t="s">
        <v>15</v>
      </c>
      <c r="C101" s="65"/>
      <c r="D101" s="88">
        <v>0</v>
      </c>
      <c r="E101" s="65"/>
      <c r="F101" s="66"/>
      <c r="G101" s="114">
        <v>7336.5</v>
      </c>
    </row>
    <row r="102" spans="1:7" s="10" customFormat="1" ht="15">
      <c r="A102" s="54" t="s">
        <v>41</v>
      </c>
      <c r="B102" s="53"/>
      <c r="C102" s="14"/>
      <c r="D102" s="87">
        <f>D103+D104</f>
        <v>0</v>
      </c>
      <c r="E102" s="59">
        <v>0</v>
      </c>
      <c r="F102" s="60">
        <v>0</v>
      </c>
      <c r="G102" s="10">
        <v>6583.7</v>
      </c>
    </row>
    <row r="103" spans="1:7" s="43" customFormat="1" ht="47.25" customHeight="1">
      <c r="A103" s="105" t="s">
        <v>140</v>
      </c>
      <c r="B103" s="126" t="s">
        <v>20</v>
      </c>
      <c r="C103" s="67"/>
      <c r="D103" s="89">
        <v>0</v>
      </c>
      <c r="E103" s="67"/>
      <c r="F103" s="68"/>
      <c r="G103" s="10">
        <v>6583.7</v>
      </c>
    </row>
    <row r="104" spans="1:7" s="43" customFormat="1" ht="30.75" customHeight="1">
      <c r="A104" s="105" t="s">
        <v>177</v>
      </c>
      <c r="B104" s="126" t="s">
        <v>69</v>
      </c>
      <c r="C104" s="75"/>
      <c r="D104" s="93">
        <v>0</v>
      </c>
      <c r="E104" s="75"/>
      <c r="F104" s="68"/>
      <c r="G104" s="10">
        <v>6583.7</v>
      </c>
    </row>
    <row r="105" spans="1:7" s="10" customFormat="1" ht="15">
      <c r="A105" s="16" t="s">
        <v>40</v>
      </c>
      <c r="B105" s="17"/>
      <c r="C105" s="14"/>
      <c r="D105" s="87">
        <f>SUM(D106:D109)</f>
        <v>0</v>
      </c>
      <c r="E105" s="59">
        <f>E106+E108+E109</f>
        <v>0</v>
      </c>
      <c r="F105" s="62">
        <f>F106+F108+F109</f>
        <v>0</v>
      </c>
      <c r="G105" s="10">
        <v>6583.7</v>
      </c>
    </row>
    <row r="106" spans="1:7" s="43" customFormat="1" ht="15">
      <c r="A106" s="20" t="s">
        <v>85</v>
      </c>
      <c r="B106" s="41" t="s">
        <v>46</v>
      </c>
      <c r="C106" s="42"/>
      <c r="D106" s="89">
        <v>0</v>
      </c>
      <c r="E106" s="67"/>
      <c r="F106" s="68"/>
      <c r="G106" s="10">
        <v>6583.7</v>
      </c>
    </row>
    <row r="107" spans="1:7" s="43" customFormat="1" ht="15">
      <c r="A107" s="20" t="s">
        <v>166</v>
      </c>
      <c r="B107" s="71" t="s">
        <v>46</v>
      </c>
      <c r="C107" s="42"/>
      <c r="D107" s="89">
        <v>0</v>
      </c>
      <c r="E107" s="67"/>
      <c r="F107" s="68"/>
      <c r="G107" s="10"/>
    </row>
    <row r="108" spans="1:7" s="43" customFormat="1" ht="15">
      <c r="A108" s="20" t="s">
        <v>55</v>
      </c>
      <c r="B108" s="41" t="s">
        <v>46</v>
      </c>
      <c r="C108" s="42"/>
      <c r="D108" s="89">
        <v>0</v>
      </c>
      <c r="E108" s="67"/>
      <c r="F108" s="68"/>
      <c r="G108" s="10">
        <v>6583.7</v>
      </c>
    </row>
    <row r="109" spans="1:7" s="43" customFormat="1" ht="25.5" customHeight="1">
      <c r="A109" s="20" t="s">
        <v>52</v>
      </c>
      <c r="B109" s="41" t="s">
        <v>15</v>
      </c>
      <c r="C109" s="42"/>
      <c r="D109" s="89">
        <v>0</v>
      </c>
      <c r="E109" s="67"/>
      <c r="F109" s="68"/>
      <c r="G109" s="10">
        <v>6583.7</v>
      </c>
    </row>
    <row r="110" spans="1:7" s="10" customFormat="1" ht="218.25">
      <c r="A110" s="128" t="s">
        <v>181</v>
      </c>
      <c r="B110" s="123" t="s">
        <v>10</v>
      </c>
      <c r="C110" s="21"/>
      <c r="D110" s="94">
        <v>50000</v>
      </c>
      <c r="E110" s="63">
        <f>D110/G110</f>
        <v>7.59</v>
      </c>
      <c r="F110" s="64">
        <v>0.35</v>
      </c>
      <c r="G110" s="10">
        <v>6583.7</v>
      </c>
    </row>
    <row r="111" spans="1:7" s="40" customFormat="1" ht="30">
      <c r="A111" s="77" t="s">
        <v>90</v>
      </c>
      <c r="B111" s="17" t="s">
        <v>167</v>
      </c>
      <c r="C111" s="19"/>
      <c r="D111" s="95">
        <v>73312.84</v>
      </c>
      <c r="E111" s="63">
        <f>D111/G111</f>
        <v>11.14</v>
      </c>
      <c r="F111" s="56">
        <f>E111/12</f>
        <v>0.93</v>
      </c>
      <c r="G111" s="10">
        <v>6583.7</v>
      </c>
    </row>
    <row r="112" spans="1:7" s="40" customFormat="1" ht="20.25" customHeight="1" thickBot="1">
      <c r="A112" s="83" t="s">
        <v>70</v>
      </c>
      <c r="B112" s="84" t="s">
        <v>9</v>
      </c>
      <c r="C112" s="83"/>
      <c r="D112" s="96">
        <f>E112*G112</f>
        <v>133142.88</v>
      </c>
      <c r="E112" s="21">
        <f>12*F112</f>
        <v>22.8</v>
      </c>
      <c r="F112" s="63">
        <v>1.9</v>
      </c>
      <c r="G112" s="10">
        <f>6583.7-744.1</f>
        <v>5839.6</v>
      </c>
    </row>
    <row r="113" spans="1:6" s="10" customFormat="1" ht="19.5" thickBot="1">
      <c r="A113" s="46" t="s">
        <v>29</v>
      </c>
      <c r="B113" s="8"/>
      <c r="C113" s="47"/>
      <c r="D113" s="97">
        <f>D112+D111+D110+D105+D102+D100+D93+D88+D77+D62+D61+D60+D59+D58+D57+D56+D48+D42+D41+D40+D39+D38+D27+D14+D54</f>
        <v>1545785.5</v>
      </c>
      <c r="E113" s="85"/>
      <c r="F113" s="85"/>
    </row>
    <row r="114" spans="1:6" s="25" customFormat="1" ht="12.75">
      <c r="A114" s="24"/>
      <c r="D114" s="98"/>
      <c r="F114" s="26"/>
    </row>
    <row r="115" spans="1:6" s="25" customFormat="1" ht="13.5" thickBot="1">
      <c r="A115" s="24"/>
      <c r="D115" s="98"/>
      <c r="F115" s="26"/>
    </row>
    <row r="116" spans="1:6" s="10" customFormat="1" ht="19.5" thickBot="1">
      <c r="A116" s="101" t="s">
        <v>57</v>
      </c>
      <c r="B116" s="8"/>
      <c r="C116" s="47"/>
      <c r="D116" s="102">
        <v>0</v>
      </c>
      <c r="E116" s="102">
        <v>0</v>
      </c>
      <c r="F116" s="102">
        <v>0</v>
      </c>
    </row>
    <row r="117" spans="1:6" s="40" customFormat="1" ht="15" customHeight="1">
      <c r="A117" s="107"/>
      <c r="B117" s="78"/>
      <c r="C117" s="79"/>
      <c r="D117" s="108"/>
      <c r="E117" s="79"/>
      <c r="F117" s="79"/>
    </row>
    <row r="118" spans="1:6" s="40" customFormat="1" ht="15" customHeight="1">
      <c r="A118" s="107"/>
      <c r="B118" s="78"/>
      <c r="C118" s="79"/>
      <c r="D118" s="108"/>
      <c r="E118" s="79"/>
      <c r="F118" s="79"/>
    </row>
    <row r="119" spans="1:6" s="25" customFormat="1" ht="13.5" thickBot="1">
      <c r="A119" s="24"/>
      <c r="D119" s="98"/>
      <c r="F119" s="26"/>
    </row>
    <row r="120" spans="1:6" s="50" customFormat="1" ht="15.75" thickBot="1">
      <c r="A120" s="48" t="s">
        <v>58</v>
      </c>
      <c r="B120" s="49"/>
      <c r="C120" s="49"/>
      <c r="D120" s="51">
        <f>D113+D116</f>
        <v>1545785.5</v>
      </c>
      <c r="E120" s="51">
        <f>E113+E116</f>
        <v>0</v>
      </c>
      <c r="F120" s="51">
        <f>F113+F116</f>
        <v>0</v>
      </c>
    </row>
    <row r="121" spans="1:6" s="25" customFormat="1" ht="12.75">
      <c r="A121" s="24"/>
      <c r="F121" s="26"/>
    </row>
    <row r="122" spans="1:6" s="25" customFormat="1" ht="14.25">
      <c r="A122" s="153" t="s">
        <v>26</v>
      </c>
      <c r="B122" s="153"/>
      <c r="C122" s="153"/>
      <c r="D122" s="153"/>
      <c r="F122" s="26"/>
    </row>
    <row r="123" s="25" customFormat="1" ht="12.75">
      <c r="F123" s="26"/>
    </row>
    <row r="124" spans="1:6" s="25" customFormat="1" ht="12.75">
      <c r="A124" s="24" t="s">
        <v>27</v>
      </c>
      <c r="F124" s="26"/>
    </row>
    <row r="125" spans="1:6" s="25" customFormat="1" ht="12.75">
      <c r="A125" s="24"/>
      <c r="F125" s="26"/>
    </row>
    <row r="126" spans="1:6" s="22" customFormat="1" ht="18.75">
      <c r="A126" s="27"/>
      <c r="B126" s="28"/>
      <c r="C126" s="29"/>
      <c r="D126" s="29"/>
      <c r="E126" s="29"/>
      <c r="F126" s="30"/>
    </row>
    <row r="127" spans="1:6" s="23" customFormat="1" ht="19.5">
      <c r="A127" s="31"/>
      <c r="B127" s="32"/>
      <c r="C127" s="33"/>
      <c r="D127" s="33"/>
      <c r="E127" s="33"/>
      <c r="F127" s="34"/>
    </row>
    <row r="128" spans="1:4" s="25" customFormat="1" ht="14.25">
      <c r="A128" s="153"/>
      <c r="B128" s="153"/>
      <c r="C128" s="153"/>
      <c r="D128" s="153"/>
    </row>
    <row r="129" s="25" customFormat="1" ht="12.75">
      <c r="F129" s="26"/>
    </row>
    <row r="130" spans="1:6" s="25" customFormat="1" ht="12.75">
      <c r="A130" s="24"/>
      <c r="F130" s="26"/>
    </row>
    <row r="131" s="25" customFormat="1" ht="12.75">
      <c r="F131" s="26"/>
    </row>
    <row r="132" s="25" customFormat="1" ht="12.75">
      <c r="F132" s="26"/>
    </row>
    <row r="133" s="25" customFormat="1" ht="12.75">
      <c r="F133" s="26"/>
    </row>
    <row r="134" s="25" customFormat="1" ht="12.75">
      <c r="F134" s="26"/>
    </row>
    <row r="135" s="25" customFormat="1" ht="12.75">
      <c r="F135" s="26"/>
    </row>
    <row r="136" s="25" customFormat="1" ht="12.75">
      <c r="F136" s="26"/>
    </row>
    <row r="137" s="25" customFormat="1" ht="12.75">
      <c r="F137" s="26"/>
    </row>
    <row r="138" s="25" customFormat="1" ht="12.75">
      <c r="F138" s="26"/>
    </row>
    <row r="139" s="25" customFormat="1" ht="12.75">
      <c r="F139" s="26"/>
    </row>
    <row r="140" s="25" customFormat="1" ht="12.75">
      <c r="F140" s="26"/>
    </row>
    <row r="141" s="25" customFormat="1" ht="12.75">
      <c r="F141" s="26"/>
    </row>
    <row r="142" s="25" customFormat="1" ht="12.75">
      <c r="F142" s="26"/>
    </row>
    <row r="143" s="25" customFormat="1" ht="12.75">
      <c r="F143" s="26"/>
    </row>
    <row r="144" s="25" customFormat="1" ht="12.75">
      <c r="F144" s="26"/>
    </row>
    <row r="145" s="25" customFormat="1" ht="12.75">
      <c r="F145" s="26"/>
    </row>
    <row r="146" s="25" customFormat="1" ht="12.75">
      <c r="F146" s="26"/>
    </row>
    <row r="147" s="25" customFormat="1" ht="12.75">
      <c r="F147" s="26"/>
    </row>
    <row r="148" s="25" customFormat="1" ht="12.75">
      <c r="F148" s="26"/>
    </row>
  </sheetData>
  <sheetProtection/>
  <mergeCells count="13">
    <mergeCell ref="A1:F1"/>
    <mergeCell ref="B2:F2"/>
    <mergeCell ref="B3:F3"/>
    <mergeCell ref="B4:F4"/>
    <mergeCell ref="A5:F5"/>
    <mergeCell ref="A6:F6"/>
    <mergeCell ref="A128:D128"/>
    <mergeCell ref="A7:F7"/>
    <mergeCell ref="A8:F8"/>
    <mergeCell ref="A9:F9"/>
    <mergeCell ref="A10:F10"/>
    <mergeCell ref="A13:F13"/>
    <mergeCell ref="A122:D122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="80" zoomScaleNormal="80" zoomScalePageLayoutView="0" workbookViewId="0" topLeftCell="A100">
      <selection activeCell="G118" sqref="G11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6" s="4" customFormat="1" ht="18.75" customHeight="1">
      <c r="A8" s="143" t="s">
        <v>93</v>
      </c>
      <c r="B8" s="143"/>
      <c r="C8" s="143"/>
      <c r="D8" s="143"/>
      <c r="E8" s="144"/>
      <c r="F8" s="144"/>
    </row>
    <row r="9" spans="1:6" s="5" customFormat="1" ht="17.25" customHeight="1">
      <c r="A9" s="145" t="s">
        <v>54</v>
      </c>
      <c r="B9" s="145"/>
      <c r="C9" s="145"/>
      <c r="D9" s="145"/>
      <c r="E9" s="146"/>
      <c r="F9" s="146"/>
    </row>
    <row r="10" spans="1:6" s="4" customFormat="1" ht="30" customHeight="1" thickBot="1">
      <c r="A10" s="147" t="s">
        <v>56</v>
      </c>
      <c r="B10" s="147"/>
      <c r="C10" s="147"/>
      <c r="D10" s="147"/>
      <c r="E10" s="148"/>
      <c r="F10" s="148"/>
    </row>
    <row r="11" spans="1:6" s="10" customFormat="1" ht="139.5" customHeight="1" thickBot="1">
      <c r="A11" s="6" t="s">
        <v>2</v>
      </c>
      <c r="B11" s="7" t="s">
        <v>3</v>
      </c>
      <c r="C11" s="8" t="s">
        <v>141</v>
      </c>
      <c r="D11" s="8" t="s">
        <v>30</v>
      </c>
      <c r="E11" s="8" t="s">
        <v>4</v>
      </c>
      <c r="F11" s="9" t="s">
        <v>5</v>
      </c>
    </row>
    <row r="12" spans="1:6" s="13" customFormat="1" ht="12.75">
      <c r="A12" s="11">
        <v>1</v>
      </c>
      <c r="B12" s="12">
        <v>2</v>
      </c>
      <c r="C12" s="12">
        <v>3</v>
      </c>
      <c r="D12" s="36">
        <v>4</v>
      </c>
      <c r="E12" s="37">
        <v>5</v>
      </c>
      <c r="F12" s="38">
        <v>6</v>
      </c>
    </row>
    <row r="13" spans="1:6" s="13" customFormat="1" ht="49.5" customHeight="1">
      <c r="A13" s="149" t="s">
        <v>6</v>
      </c>
      <c r="B13" s="150"/>
      <c r="C13" s="150"/>
      <c r="D13" s="150"/>
      <c r="E13" s="151"/>
      <c r="F13" s="152"/>
    </row>
    <row r="14" spans="1:8" s="10" customFormat="1" ht="18.75">
      <c r="A14" s="80" t="s">
        <v>84</v>
      </c>
      <c r="B14" s="53" t="s">
        <v>7</v>
      </c>
      <c r="C14" s="59" t="s">
        <v>169</v>
      </c>
      <c r="D14" s="86">
        <f>E14*G14</f>
        <v>255974.26</v>
      </c>
      <c r="E14" s="59">
        <f>F14*12</f>
        <v>38.88</v>
      </c>
      <c r="F14" s="61">
        <f>F24+F26</f>
        <v>3.24</v>
      </c>
      <c r="G14" s="10">
        <v>6583.7</v>
      </c>
      <c r="H14" s="10">
        <v>7436.7</v>
      </c>
    </row>
    <row r="15" spans="1:6" s="10" customFormat="1" ht="27.75" customHeight="1">
      <c r="A15" s="115" t="s">
        <v>59</v>
      </c>
      <c r="B15" s="116" t="s">
        <v>60</v>
      </c>
      <c r="C15" s="59"/>
      <c r="D15" s="86"/>
      <c r="E15" s="59"/>
      <c r="F15" s="61"/>
    </row>
    <row r="16" spans="1:6" s="10" customFormat="1" ht="18.75">
      <c r="A16" s="115" t="s">
        <v>61</v>
      </c>
      <c r="B16" s="116" t="s">
        <v>60</v>
      </c>
      <c r="C16" s="59"/>
      <c r="D16" s="86"/>
      <c r="E16" s="59"/>
      <c r="F16" s="61"/>
    </row>
    <row r="17" spans="1:6" s="10" customFormat="1" ht="123" customHeight="1">
      <c r="A17" s="115" t="s">
        <v>94</v>
      </c>
      <c r="B17" s="116" t="s">
        <v>20</v>
      </c>
      <c r="C17" s="59"/>
      <c r="D17" s="86"/>
      <c r="E17" s="59"/>
      <c r="F17" s="61"/>
    </row>
    <row r="18" spans="1:6" s="10" customFormat="1" ht="18.75">
      <c r="A18" s="115" t="s">
        <v>95</v>
      </c>
      <c r="B18" s="116" t="s">
        <v>60</v>
      </c>
      <c r="C18" s="59"/>
      <c r="D18" s="86"/>
      <c r="E18" s="59"/>
      <c r="F18" s="61"/>
    </row>
    <row r="19" spans="1:6" s="10" customFormat="1" ht="18.75">
      <c r="A19" s="115" t="s">
        <v>96</v>
      </c>
      <c r="B19" s="116" t="s">
        <v>60</v>
      </c>
      <c r="C19" s="59"/>
      <c r="D19" s="86"/>
      <c r="E19" s="59"/>
      <c r="F19" s="61"/>
    </row>
    <row r="20" spans="1:6" s="10" customFormat="1" ht="25.5">
      <c r="A20" s="115" t="s">
        <v>97</v>
      </c>
      <c r="B20" s="116" t="s">
        <v>10</v>
      </c>
      <c r="C20" s="59"/>
      <c r="D20" s="86"/>
      <c r="E20" s="59"/>
      <c r="F20" s="61"/>
    </row>
    <row r="21" spans="1:6" s="10" customFormat="1" ht="18.75">
      <c r="A21" s="115" t="s">
        <v>98</v>
      </c>
      <c r="B21" s="116" t="s">
        <v>12</v>
      </c>
      <c r="C21" s="59"/>
      <c r="D21" s="86"/>
      <c r="E21" s="59"/>
      <c r="F21" s="61"/>
    </row>
    <row r="22" spans="1:6" s="10" customFormat="1" ht="18.75">
      <c r="A22" s="115" t="s">
        <v>99</v>
      </c>
      <c r="B22" s="116" t="s">
        <v>60</v>
      </c>
      <c r="C22" s="59"/>
      <c r="D22" s="86"/>
      <c r="E22" s="59"/>
      <c r="F22" s="61"/>
    </row>
    <row r="23" spans="1:6" s="10" customFormat="1" ht="21" customHeight="1">
      <c r="A23" s="115" t="s">
        <v>100</v>
      </c>
      <c r="B23" s="116" t="s">
        <v>15</v>
      </c>
      <c r="C23" s="59"/>
      <c r="D23" s="86"/>
      <c r="E23" s="59"/>
      <c r="F23" s="61"/>
    </row>
    <row r="24" spans="1:6" s="10" customFormat="1" ht="18.75">
      <c r="A24" s="117" t="s">
        <v>29</v>
      </c>
      <c r="B24" s="116"/>
      <c r="C24" s="59"/>
      <c r="D24" s="86"/>
      <c r="E24" s="59"/>
      <c r="F24" s="61">
        <v>3.24</v>
      </c>
    </row>
    <row r="25" spans="1:6" s="10" customFormat="1" ht="15">
      <c r="A25" s="115" t="s">
        <v>88</v>
      </c>
      <c r="B25" s="116" t="s">
        <v>60</v>
      </c>
      <c r="C25" s="59"/>
      <c r="D25" s="86"/>
      <c r="E25" s="59"/>
      <c r="F25" s="74">
        <v>0</v>
      </c>
    </row>
    <row r="26" spans="1:6" s="10" customFormat="1" ht="18.75">
      <c r="A26" s="117" t="s">
        <v>29</v>
      </c>
      <c r="B26" s="116"/>
      <c r="C26" s="59"/>
      <c r="D26" s="86"/>
      <c r="E26" s="59"/>
      <c r="F26" s="61">
        <f>F25</f>
        <v>0</v>
      </c>
    </row>
    <row r="27" spans="1:9" s="10" customFormat="1" ht="30">
      <c r="A27" s="80" t="s">
        <v>8</v>
      </c>
      <c r="B27" s="118" t="s">
        <v>9</v>
      </c>
      <c r="C27" s="59" t="s">
        <v>171</v>
      </c>
      <c r="D27" s="86">
        <f>E27*G27</f>
        <v>63203.52</v>
      </c>
      <c r="E27" s="59">
        <f>F27*12</f>
        <v>9.6</v>
      </c>
      <c r="F27" s="61">
        <v>0.8</v>
      </c>
      <c r="G27" s="10">
        <v>6583.7</v>
      </c>
      <c r="I27" s="10">
        <f>E27/12</f>
        <v>0.8</v>
      </c>
    </row>
    <row r="28" spans="1:9" s="10" customFormat="1" ht="18.75">
      <c r="A28" s="115" t="s">
        <v>101</v>
      </c>
      <c r="B28" s="116" t="s">
        <v>9</v>
      </c>
      <c r="C28" s="59"/>
      <c r="D28" s="86"/>
      <c r="E28" s="59"/>
      <c r="F28" s="61"/>
      <c r="I28" s="10">
        <f aca="true" t="shared" si="0" ref="I28:I90">E28/12</f>
        <v>0</v>
      </c>
    </row>
    <row r="29" spans="1:9" s="10" customFormat="1" ht="18.75">
      <c r="A29" s="115" t="s">
        <v>102</v>
      </c>
      <c r="B29" s="116" t="s">
        <v>103</v>
      </c>
      <c r="C29" s="59"/>
      <c r="D29" s="86"/>
      <c r="E29" s="59"/>
      <c r="F29" s="61"/>
      <c r="I29" s="10">
        <f t="shared" si="0"/>
        <v>0</v>
      </c>
    </row>
    <row r="30" spans="1:9" s="10" customFormat="1" ht="18.75">
      <c r="A30" s="115" t="s">
        <v>104</v>
      </c>
      <c r="B30" s="116" t="s">
        <v>105</v>
      </c>
      <c r="C30" s="59"/>
      <c r="D30" s="86"/>
      <c r="E30" s="59"/>
      <c r="F30" s="61"/>
      <c r="I30" s="10">
        <f t="shared" si="0"/>
        <v>0</v>
      </c>
    </row>
    <row r="31" spans="1:9" s="10" customFormat="1" ht="18.75">
      <c r="A31" s="115" t="s">
        <v>62</v>
      </c>
      <c r="B31" s="116" t="s">
        <v>9</v>
      </c>
      <c r="C31" s="59"/>
      <c r="D31" s="86"/>
      <c r="E31" s="59"/>
      <c r="F31" s="61"/>
      <c r="I31" s="10">
        <f t="shared" si="0"/>
        <v>0</v>
      </c>
    </row>
    <row r="32" spans="1:9" s="10" customFormat="1" ht="25.5">
      <c r="A32" s="115" t="s">
        <v>63</v>
      </c>
      <c r="B32" s="116" t="s">
        <v>10</v>
      </c>
      <c r="C32" s="59"/>
      <c r="D32" s="86"/>
      <c r="E32" s="59"/>
      <c r="F32" s="61"/>
      <c r="I32" s="10">
        <f t="shared" si="0"/>
        <v>0</v>
      </c>
    </row>
    <row r="33" spans="1:9" s="10" customFormat="1" ht="18.75">
      <c r="A33" s="115" t="s">
        <v>64</v>
      </c>
      <c r="B33" s="116" t="s">
        <v>9</v>
      </c>
      <c r="C33" s="59"/>
      <c r="D33" s="86"/>
      <c r="E33" s="59"/>
      <c r="F33" s="61"/>
      <c r="I33" s="10">
        <f t="shared" si="0"/>
        <v>0</v>
      </c>
    </row>
    <row r="34" spans="1:9" s="10" customFormat="1" ht="18.75">
      <c r="A34" s="115" t="s">
        <v>65</v>
      </c>
      <c r="B34" s="116" t="s">
        <v>9</v>
      </c>
      <c r="C34" s="59"/>
      <c r="D34" s="86"/>
      <c r="E34" s="59"/>
      <c r="F34" s="61"/>
      <c r="I34" s="10">
        <f t="shared" si="0"/>
        <v>0</v>
      </c>
    </row>
    <row r="35" spans="1:9" s="10" customFormat="1" ht="25.5">
      <c r="A35" s="115" t="s">
        <v>66</v>
      </c>
      <c r="B35" s="116" t="s">
        <v>67</v>
      </c>
      <c r="C35" s="59"/>
      <c r="D35" s="86"/>
      <c r="E35" s="59"/>
      <c r="F35" s="61"/>
      <c r="I35" s="10">
        <f t="shared" si="0"/>
        <v>0</v>
      </c>
    </row>
    <row r="36" spans="1:9" s="10" customFormat="1" ht="25.5">
      <c r="A36" s="115" t="s">
        <v>106</v>
      </c>
      <c r="B36" s="116" t="s">
        <v>10</v>
      </c>
      <c r="C36" s="59"/>
      <c r="D36" s="86"/>
      <c r="E36" s="59"/>
      <c r="F36" s="61"/>
      <c r="I36" s="10">
        <f t="shared" si="0"/>
        <v>0</v>
      </c>
    </row>
    <row r="37" spans="1:9" s="10" customFormat="1" ht="25.5">
      <c r="A37" s="115" t="s">
        <v>107</v>
      </c>
      <c r="B37" s="116" t="s">
        <v>9</v>
      </c>
      <c r="C37" s="59"/>
      <c r="D37" s="86"/>
      <c r="E37" s="59"/>
      <c r="F37" s="61"/>
      <c r="I37" s="10">
        <f t="shared" si="0"/>
        <v>0</v>
      </c>
    </row>
    <row r="38" spans="1:9" s="18" customFormat="1" ht="18.75">
      <c r="A38" s="54" t="s">
        <v>11</v>
      </c>
      <c r="B38" s="53" t="s">
        <v>12</v>
      </c>
      <c r="C38" s="59" t="s">
        <v>169</v>
      </c>
      <c r="D38" s="86">
        <f>E38*G38</f>
        <v>65573.65</v>
      </c>
      <c r="E38" s="59">
        <f>F38*12</f>
        <v>9.96</v>
      </c>
      <c r="F38" s="72">
        <v>0.83</v>
      </c>
      <c r="G38" s="10">
        <v>6583.7</v>
      </c>
      <c r="H38" s="18">
        <v>7436.7</v>
      </c>
      <c r="I38" s="10">
        <f t="shared" si="0"/>
        <v>0.83</v>
      </c>
    </row>
    <row r="39" spans="1:9" s="10" customFormat="1" ht="18.75">
      <c r="A39" s="54" t="s">
        <v>13</v>
      </c>
      <c r="B39" s="53" t="s">
        <v>14</v>
      </c>
      <c r="C39" s="59" t="s">
        <v>169</v>
      </c>
      <c r="D39" s="86">
        <f>E39*G39</f>
        <v>213311.88</v>
      </c>
      <c r="E39" s="59">
        <f>F39*12</f>
        <v>32.4</v>
      </c>
      <c r="F39" s="72">
        <v>2.7</v>
      </c>
      <c r="G39" s="10">
        <v>6583.7</v>
      </c>
      <c r="H39" s="10">
        <v>7436.7</v>
      </c>
      <c r="I39" s="10">
        <f t="shared" si="0"/>
        <v>2.7</v>
      </c>
    </row>
    <row r="40" spans="1:9" s="10" customFormat="1" ht="18.75">
      <c r="A40" s="54" t="s">
        <v>108</v>
      </c>
      <c r="B40" s="53" t="s">
        <v>9</v>
      </c>
      <c r="C40" s="59" t="s">
        <v>142</v>
      </c>
      <c r="D40" s="86">
        <f>E40*G40</f>
        <v>83744.66</v>
      </c>
      <c r="E40" s="59">
        <f>F40*12</f>
        <v>12.72</v>
      </c>
      <c r="F40" s="72">
        <v>1.06</v>
      </c>
      <c r="G40" s="10">
        <v>6583.7</v>
      </c>
      <c r="I40" s="10">
        <f t="shared" si="0"/>
        <v>1.06</v>
      </c>
    </row>
    <row r="41" spans="1:9" s="10" customFormat="1" ht="60">
      <c r="A41" s="54" t="s">
        <v>109</v>
      </c>
      <c r="B41" s="53" t="s">
        <v>15</v>
      </c>
      <c r="C41" s="59" t="s">
        <v>142</v>
      </c>
      <c r="D41" s="86">
        <f>3407.5*1.105*2*1.1</f>
        <v>8283.63</v>
      </c>
      <c r="E41" s="59">
        <f>D41/G41</f>
        <v>1.26</v>
      </c>
      <c r="F41" s="72">
        <f>E41/12</f>
        <v>0.11</v>
      </c>
      <c r="G41" s="10">
        <v>6583.7</v>
      </c>
      <c r="I41" s="10">
        <f t="shared" si="0"/>
        <v>0.105</v>
      </c>
    </row>
    <row r="42" spans="1:9" s="10" customFormat="1" ht="18.75">
      <c r="A42" s="54" t="s">
        <v>110</v>
      </c>
      <c r="B42" s="53" t="s">
        <v>9</v>
      </c>
      <c r="C42" s="59" t="s">
        <v>182</v>
      </c>
      <c r="D42" s="86">
        <f>E42*G42</f>
        <v>97965.46</v>
      </c>
      <c r="E42" s="59">
        <f>F42*12</f>
        <v>14.88</v>
      </c>
      <c r="F42" s="72">
        <v>1.24</v>
      </c>
      <c r="G42" s="10">
        <v>6583.7</v>
      </c>
      <c r="I42" s="10">
        <f t="shared" si="0"/>
        <v>1.24</v>
      </c>
    </row>
    <row r="43" spans="1:9" s="10" customFormat="1" ht="18.75">
      <c r="A43" s="115" t="s">
        <v>111</v>
      </c>
      <c r="B43" s="116" t="s">
        <v>20</v>
      </c>
      <c r="C43" s="59"/>
      <c r="D43" s="86"/>
      <c r="E43" s="59"/>
      <c r="F43" s="72"/>
      <c r="I43" s="10">
        <f t="shared" si="0"/>
        <v>0</v>
      </c>
    </row>
    <row r="44" spans="1:9" s="10" customFormat="1" ht="18.75">
      <c r="A44" s="115" t="s">
        <v>112</v>
      </c>
      <c r="B44" s="116" t="s">
        <v>15</v>
      </c>
      <c r="C44" s="59"/>
      <c r="D44" s="86"/>
      <c r="E44" s="59"/>
      <c r="F44" s="72"/>
      <c r="I44" s="10">
        <f t="shared" si="0"/>
        <v>0</v>
      </c>
    </row>
    <row r="45" spans="1:9" s="10" customFormat="1" ht="18.75">
      <c r="A45" s="115" t="s">
        <v>113</v>
      </c>
      <c r="B45" s="116" t="s">
        <v>114</v>
      </c>
      <c r="C45" s="59"/>
      <c r="D45" s="86"/>
      <c r="E45" s="59"/>
      <c r="F45" s="72"/>
      <c r="I45" s="10">
        <f t="shared" si="0"/>
        <v>0</v>
      </c>
    </row>
    <row r="46" spans="1:9" s="10" customFormat="1" ht="18.75">
      <c r="A46" s="115" t="s">
        <v>115</v>
      </c>
      <c r="B46" s="116" t="s">
        <v>116</v>
      </c>
      <c r="C46" s="59"/>
      <c r="D46" s="86"/>
      <c r="E46" s="59"/>
      <c r="F46" s="72"/>
      <c r="I46" s="10">
        <f t="shared" si="0"/>
        <v>0</v>
      </c>
    </row>
    <row r="47" spans="1:9" s="10" customFormat="1" ht="18.75">
      <c r="A47" s="115" t="s">
        <v>117</v>
      </c>
      <c r="B47" s="116" t="s">
        <v>114</v>
      </c>
      <c r="C47" s="59"/>
      <c r="D47" s="86"/>
      <c r="E47" s="59"/>
      <c r="F47" s="72"/>
      <c r="I47" s="10">
        <f t="shared" si="0"/>
        <v>0</v>
      </c>
    </row>
    <row r="48" spans="1:9" s="10" customFormat="1" ht="28.5">
      <c r="A48" s="54" t="s">
        <v>71</v>
      </c>
      <c r="B48" s="119" t="s">
        <v>28</v>
      </c>
      <c r="C48" s="59" t="s">
        <v>143</v>
      </c>
      <c r="D48" s="86">
        <f>E48*G48</f>
        <v>210151.7</v>
      </c>
      <c r="E48" s="59">
        <f>F48*12</f>
        <v>31.92</v>
      </c>
      <c r="F48" s="72">
        <v>2.66</v>
      </c>
      <c r="G48" s="10">
        <v>6583.7</v>
      </c>
      <c r="I48" s="10">
        <f t="shared" si="0"/>
        <v>2.66</v>
      </c>
    </row>
    <row r="49" spans="1:9" s="10" customFormat="1" ht="25.5">
      <c r="A49" s="105" t="s">
        <v>118</v>
      </c>
      <c r="B49" s="120" t="s">
        <v>28</v>
      </c>
      <c r="C49" s="59"/>
      <c r="D49" s="86"/>
      <c r="E49" s="59"/>
      <c r="F49" s="72"/>
      <c r="I49" s="10">
        <f t="shared" si="0"/>
        <v>0</v>
      </c>
    </row>
    <row r="50" spans="1:9" s="10" customFormat="1" ht="18.75">
      <c r="A50" s="105" t="s">
        <v>119</v>
      </c>
      <c r="B50" s="120" t="s">
        <v>120</v>
      </c>
      <c r="C50" s="59"/>
      <c r="D50" s="86"/>
      <c r="E50" s="59"/>
      <c r="F50" s="72"/>
      <c r="I50" s="10">
        <f t="shared" si="0"/>
        <v>0</v>
      </c>
    </row>
    <row r="51" spans="1:9" s="10" customFormat="1" ht="18.75">
      <c r="A51" s="105" t="s">
        <v>121</v>
      </c>
      <c r="B51" s="120" t="s">
        <v>60</v>
      </c>
      <c r="C51" s="59"/>
      <c r="D51" s="86"/>
      <c r="E51" s="59"/>
      <c r="F51" s="72"/>
      <c r="I51" s="10">
        <f t="shared" si="0"/>
        <v>0</v>
      </c>
    </row>
    <row r="52" spans="1:9" s="10" customFormat="1" ht="25.5">
      <c r="A52" s="105" t="s">
        <v>122</v>
      </c>
      <c r="B52" s="120" t="s">
        <v>15</v>
      </c>
      <c r="C52" s="59"/>
      <c r="D52" s="86"/>
      <c r="E52" s="59"/>
      <c r="F52" s="72"/>
      <c r="I52" s="10">
        <f t="shared" si="0"/>
        <v>0</v>
      </c>
    </row>
    <row r="53" spans="1:9" s="10" customFormat="1" ht="18.75">
      <c r="A53" s="121" t="s">
        <v>123</v>
      </c>
      <c r="B53" s="120"/>
      <c r="C53" s="59"/>
      <c r="D53" s="86"/>
      <c r="E53" s="59"/>
      <c r="F53" s="72"/>
      <c r="I53" s="10">
        <f t="shared" si="0"/>
        <v>0</v>
      </c>
    </row>
    <row r="54" spans="1:9" s="10" customFormat="1" ht="18.75">
      <c r="A54" s="105" t="s">
        <v>124</v>
      </c>
      <c r="B54" s="120" t="s">
        <v>15</v>
      </c>
      <c r="C54" s="59" t="s">
        <v>143</v>
      </c>
      <c r="D54" s="86">
        <f>1500*2</f>
        <v>3000</v>
      </c>
      <c r="E54" s="59">
        <f>D54/G54</f>
        <v>0.46</v>
      </c>
      <c r="F54" s="72">
        <f>E54/12</f>
        <v>0.04</v>
      </c>
      <c r="G54" s="10">
        <v>6583.7</v>
      </c>
      <c r="I54" s="10">
        <f t="shared" si="0"/>
        <v>0.0383333333333333</v>
      </c>
    </row>
    <row r="55" spans="1:9" s="10" customFormat="1" ht="18.75">
      <c r="A55" s="54" t="s">
        <v>123</v>
      </c>
      <c r="B55" s="120"/>
      <c r="C55" s="59"/>
      <c r="D55" s="86"/>
      <c r="E55" s="59"/>
      <c r="F55" s="72"/>
      <c r="I55" s="10">
        <f t="shared" si="0"/>
        <v>0</v>
      </c>
    </row>
    <row r="56" spans="1:9" s="13" customFormat="1" ht="35.25" customHeight="1">
      <c r="A56" s="54" t="s">
        <v>125</v>
      </c>
      <c r="B56" s="53" t="s">
        <v>7</v>
      </c>
      <c r="C56" s="56" t="s">
        <v>144</v>
      </c>
      <c r="D56" s="86">
        <f>2246.78*G56/H56</f>
        <v>1996.21</v>
      </c>
      <c r="E56" s="59">
        <f>D56/G56</f>
        <v>0.3</v>
      </c>
      <c r="F56" s="62">
        <f>E56/12</f>
        <v>0.03</v>
      </c>
      <c r="G56" s="10">
        <v>6583.7</v>
      </c>
      <c r="H56" s="13">
        <v>7410.1</v>
      </c>
      <c r="I56" s="10">
        <f t="shared" si="0"/>
        <v>0.025</v>
      </c>
    </row>
    <row r="57" spans="1:9" s="13" customFormat="1" ht="42" customHeight="1">
      <c r="A57" s="54" t="s">
        <v>126</v>
      </c>
      <c r="B57" s="53" t="s">
        <v>7</v>
      </c>
      <c r="C57" s="56" t="s">
        <v>144</v>
      </c>
      <c r="D57" s="86">
        <f>2246.78*G57/H57</f>
        <v>2025.85</v>
      </c>
      <c r="E57" s="59">
        <f>D57/G57</f>
        <v>0.31</v>
      </c>
      <c r="F57" s="62">
        <f>E57/12</f>
        <v>0.03</v>
      </c>
      <c r="G57" s="10">
        <v>6583.7</v>
      </c>
      <c r="H57" s="13">
        <v>7301.7</v>
      </c>
      <c r="I57" s="10">
        <f t="shared" si="0"/>
        <v>0.0258333333333333</v>
      </c>
    </row>
    <row r="58" spans="1:9" s="13" customFormat="1" ht="34.5" customHeight="1">
      <c r="A58" s="54" t="s">
        <v>127</v>
      </c>
      <c r="B58" s="53" t="s">
        <v>7</v>
      </c>
      <c r="C58" s="56" t="s">
        <v>144</v>
      </c>
      <c r="D58" s="86">
        <f>14185.73*G58/H58</f>
        <v>12684.14</v>
      </c>
      <c r="E58" s="59">
        <f>D58/G58</f>
        <v>1.93</v>
      </c>
      <c r="F58" s="62">
        <f>E58/12</f>
        <v>0.16</v>
      </c>
      <c r="G58" s="10">
        <v>6583.7</v>
      </c>
      <c r="H58" s="13">
        <v>7363.1</v>
      </c>
      <c r="I58" s="10">
        <f t="shared" si="0"/>
        <v>0.160833333333333</v>
      </c>
    </row>
    <row r="59" spans="1:9" s="10" customFormat="1" ht="18.75" customHeight="1">
      <c r="A59" s="54" t="s">
        <v>22</v>
      </c>
      <c r="B59" s="53" t="s">
        <v>23</v>
      </c>
      <c r="C59" s="56" t="s">
        <v>183</v>
      </c>
      <c r="D59" s="86">
        <f>E59*G59</f>
        <v>5530.31</v>
      </c>
      <c r="E59" s="59">
        <f>F59*12</f>
        <v>0.84</v>
      </c>
      <c r="F59" s="62">
        <v>0.07</v>
      </c>
      <c r="G59" s="10">
        <v>6583.7</v>
      </c>
      <c r="H59" s="10">
        <v>7436.7</v>
      </c>
      <c r="I59" s="10">
        <f t="shared" si="0"/>
        <v>0.07</v>
      </c>
    </row>
    <row r="60" spans="1:9" s="10" customFormat="1" ht="18" customHeight="1">
      <c r="A60" s="54" t="s">
        <v>24</v>
      </c>
      <c r="B60" s="123" t="s">
        <v>25</v>
      </c>
      <c r="C60" s="63" t="s">
        <v>183</v>
      </c>
      <c r="D60" s="86">
        <f>3926.58*G60/H60</f>
        <v>3476.2</v>
      </c>
      <c r="E60" s="59">
        <f>D60/G60</f>
        <v>0.53</v>
      </c>
      <c r="F60" s="64">
        <f>E60/12</f>
        <v>0.04</v>
      </c>
      <c r="G60" s="10">
        <v>6583.7</v>
      </c>
      <c r="H60" s="10">
        <v>7436.7</v>
      </c>
      <c r="I60" s="10">
        <f t="shared" si="0"/>
        <v>0.0441666666666667</v>
      </c>
    </row>
    <row r="61" spans="1:9" s="55" customFormat="1" ht="35.25" customHeight="1">
      <c r="A61" s="54" t="s">
        <v>21</v>
      </c>
      <c r="B61" s="53"/>
      <c r="C61" s="56" t="s">
        <v>161</v>
      </c>
      <c r="D61" s="86">
        <f>5698.2*G61/H61</f>
        <v>5137.88</v>
      </c>
      <c r="E61" s="59">
        <f>D61/G61</f>
        <v>0.78</v>
      </c>
      <c r="F61" s="62">
        <f>E61/12</f>
        <v>0.07</v>
      </c>
      <c r="G61" s="10">
        <v>6583.7</v>
      </c>
      <c r="H61" s="55">
        <v>7301.7</v>
      </c>
      <c r="I61" s="10">
        <f t="shared" si="0"/>
        <v>0.065</v>
      </c>
    </row>
    <row r="62" spans="1:9" s="18" customFormat="1" ht="20.25" customHeight="1">
      <c r="A62" s="16" t="s">
        <v>31</v>
      </c>
      <c r="B62" s="17"/>
      <c r="C62" s="59" t="s">
        <v>184</v>
      </c>
      <c r="D62" s="87">
        <f>SUM(D63:D76)</f>
        <v>68588.16</v>
      </c>
      <c r="E62" s="59">
        <f>D62/G62</f>
        <v>10.42</v>
      </c>
      <c r="F62" s="56">
        <f>E62/12</f>
        <v>0.87</v>
      </c>
      <c r="G62" s="10">
        <v>6583.7</v>
      </c>
      <c r="I62" s="10">
        <f t="shared" si="0"/>
        <v>0.868333333333333</v>
      </c>
    </row>
    <row r="63" spans="1:9" s="13" customFormat="1" ht="19.5" customHeight="1">
      <c r="A63" s="124" t="s">
        <v>162</v>
      </c>
      <c r="B63" s="81" t="s">
        <v>15</v>
      </c>
      <c r="C63" s="65"/>
      <c r="D63" s="134">
        <f>1043.27*G63/H63</f>
        <v>932.84</v>
      </c>
      <c r="E63" s="65"/>
      <c r="F63" s="66"/>
      <c r="G63" s="10">
        <v>6583.7</v>
      </c>
      <c r="H63" s="13">
        <v>7363.1</v>
      </c>
      <c r="I63" s="10">
        <f t="shared" si="0"/>
        <v>0</v>
      </c>
    </row>
    <row r="64" spans="1:9" s="43" customFormat="1" ht="15">
      <c r="A64" s="124" t="s">
        <v>16</v>
      </c>
      <c r="B64" s="125" t="s">
        <v>20</v>
      </c>
      <c r="C64" s="67"/>
      <c r="D64" s="134">
        <f>2527.09*G64/H64</f>
        <v>2259.59</v>
      </c>
      <c r="E64" s="67"/>
      <c r="F64" s="68"/>
      <c r="G64" s="10">
        <v>6583.7</v>
      </c>
      <c r="H64" s="13">
        <v>7363.1</v>
      </c>
      <c r="I64" s="10">
        <f t="shared" si="0"/>
        <v>0</v>
      </c>
    </row>
    <row r="65" spans="1:9" s="43" customFormat="1" ht="15">
      <c r="A65" s="124" t="s">
        <v>83</v>
      </c>
      <c r="B65" s="126" t="s">
        <v>15</v>
      </c>
      <c r="C65" s="67"/>
      <c r="D65" s="134">
        <f>4503.08*G65/H65</f>
        <v>4026.42</v>
      </c>
      <c r="E65" s="67"/>
      <c r="F65" s="68"/>
      <c r="G65" s="10">
        <v>6583.7</v>
      </c>
      <c r="H65" s="13">
        <v>7363.1</v>
      </c>
      <c r="I65" s="10">
        <f t="shared" si="0"/>
        <v>0</v>
      </c>
    </row>
    <row r="66" spans="1:9" s="43" customFormat="1" ht="15">
      <c r="A66" s="124" t="s">
        <v>178</v>
      </c>
      <c r="B66" s="125" t="s">
        <v>15</v>
      </c>
      <c r="C66" s="67"/>
      <c r="D66" s="134">
        <f>6684.05*G66/H66</f>
        <v>5976.53</v>
      </c>
      <c r="E66" s="67"/>
      <c r="F66" s="68"/>
      <c r="G66" s="10">
        <v>6583.7</v>
      </c>
      <c r="H66" s="13">
        <v>7363.1</v>
      </c>
      <c r="I66" s="10">
        <f t="shared" si="0"/>
        <v>0</v>
      </c>
    </row>
    <row r="67" spans="1:9" s="43" customFormat="1" ht="15">
      <c r="A67" s="105" t="s">
        <v>163</v>
      </c>
      <c r="B67" s="76" t="s">
        <v>50</v>
      </c>
      <c r="C67" s="73"/>
      <c r="D67" s="122">
        <v>0</v>
      </c>
      <c r="E67" s="67"/>
      <c r="F67" s="68"/>
      <c r="G67" s="10">
        <v>6583.7</v>
      </c>
      <c r="H67" s="13">
        <v>7363.1</v>
      </c>
      <c r="I67" s="10">
        <f t="shared" si="0"/>
        <v>0</v>
      </c>
    </row>
    <row r="68" spans="1:9" s="13" customFormat="1" ht="15">
      <c r="A68" s="124" t="s">
        <v>45</v>
      </c>
      <c r="B68" s="81" t="s">
        <v>15</v>
      </c>
      <c r="C68" s="65"/>
      <c r="D68" s="134">
        <f>4815.85*G68/H68</f>
        <v>4790.53</v>
      </c>
      <c r="E68" s="65"/>
      <c r="F68" s="66"/>
      <c r="G68" s="10">
        <v>6583.7</v>
      </c>
      <c r="H68" s="13">
        <v>6618.5</v>
      </c>
      <c r="I68" s="10">
        <f t="shared" si="0"/>
        <v>0</v>
      </c>
    </row>
    <row r="69" spans="1:9" s="13" customFormat="1" ht="15">
      <c r="A69" s="124" t="s">
        <v>17</v>
      </c>
      <c r="B69" s="81" t="s">
        <v>15</v>
      </c>
      <c r="C69" s="65"/>
      <c r="D69" s="134">
        <f>12882.27*G69/H69</f>
        <v>12814.54</v>
      </c>
      <c r="E69" s="65"/>
      <c r="F69" s="66"/>
      <c r="G69" s="10">
        <v>6583.7</v>
      </c>
      <c r="H69" s="13">
        <v>6618.5</v>
      </c>
      <c r="I69" s="10">
        <f t="shared" si="0"/>
        <v>0</v>
      </c>
    </row>
    <row r="70" spans="1:9" s="13" customFormat="1" ht="15">
      <c r="A70" s="124" t="s">
        <v>18</v>
      </c>
      <c r="B70" s="81" t="s">
        <v>15</v>
      </c>
      <c r="C70" s="65"/>
      <c r="D70" s="134">
        <f>1010.85*G70/H70</f>
        <v>1005.53</v>
      </c>
      <c r="E70" s="65"/>
      <c r="F70" s="66"/>
      <c r="G70" s="10">
        <v>6583.7</v>
      </c>
      <c r="H70" s="13">
        <v>6618.5</v>
      </c>
      <c r="I70" s="10">
        <f t="shared" si="0"/>
        <v>0</v>
      </c>
    </row>
    <row r="71" spans="1:9" s="43" customFormat="1" ht="15">
      <c r="A71" s="124" t="s">
        <v>42</v>
      </c>
      <c r="B71" s="125" t="s">
        <v>15</v>
      </c>
      <c r="C71" s="67"/>
      <c r="D71" s="134">
        <f>2407.85*G71/H71</f>
        <v>2152.97</v>
      </c>
      <c r="E71" s="67"/>
      <c r="F71" s="68"/>
      <c r="G71" s="10">
        <v>6583.7</v>
      </c>
      <c r="H71" s="43">
        <v>7363.1</v>
      </c>
      <c r="I71" s="10">
        <f t="shared" si="0"/>
        <v>0</v>
      </c>
    </row>
    <row r="72" spans="1:9" s="13" customFormat="1" ht="15">
      <c r="A72" s="124" t="s">
        <v>43</v>
      </c>
      <c r="B72" s="81" t="s">
        <v>20</v>
      </c>
      <c r="C72" s="65"/>
      <c r="D72" s="134">
        <f>9631.74*G72/H72</f>
        <v>8612.2</v>
      </c>
      <c r="E72" s="65"/>
      <c r="F72" s="66"/>
      <c r="G72" s="10">
        <v>6583.7</v>
      </c>
      <c r="H72" s="43">
        <v>7363.1</v>
      </c>
      <c r="I72" s="10">
        <f t="shared" si="0"/>
        <v>0</v>
      </c>
    </row>
    <row r="73" spans="1:9" s="43" customFormat="1" ht="25.5">
      <c r="A73" s="124" t="s">
        <v>19</v>
      </c>
      <c r="B73" s="125" t="s">
        <v>15</v>
      </c>
      <c r="C73" s="67"/>
      <c r="D73" s="134">
        <f>8308.62*G73/H73</f>
        <v>7429.13</v>
      </c>
      <c r="E73" s="67"/>
      <c r="F73" s="68"/>
      <c r="G73" s="10">
        <v>6583.7</v>
      </c>
      <c r="H73" s="43">
        <v>7363.1</v>
      </c>
      <c r="I73" s="10">
        <f t="shared" si="0"/>
        <v>0</v>
      </c>
    </row>
    <row r="74" spans="1:9" s="13" customFormat="1" ht="25.5">
      <c r="A74" s="124" t="s">
        <v>165</v>
      </c>
      <c r="B74" s="81" t="s">
        <v>15</v>
      </c>
      <c r="C74" s="65"/>
      <c r="D74" s="134">
        <f>16805.41*G74/H74</f>
        <v>15026.52</v>
      </c>
      <c r="E74" s="65"/>
      <c r="F74" s="66"/>
      <c r="G74" s="10">
        <v>6583.7</v>
      </c>
      <c r="H74" s="43">
        <v>7363.1</v>
      </c>
      <c r="I74" s="10">
        <f t="shared" si="0"/>
        <v>0</v>
      </c>
    </row>
    <row r="75" spans="1:9" s="13" customFormat="1" ht="29.25" customHeight="1">
      <c r="A75" s="124" t="s">
        <v>180</v>
      </c>
      <c r="B75" s="126" t="s">
        <v>49</v>
      </c>
      <c r="C75" s="73"/>
      <c r="D75" s="122">
        <f>3982.97*G75/H75</f>
        <v>3561.36</v>
      </c>
      <c r="E75" s="65"/>
      <c r="F75" s="66"/>
      <c r="G75" s="10">
        <v>6583.7</v>
      </c>
      <c r="H75" s="13">
        <v>7363.1</v>
      </c>
      <c r="I75" s="10">
        <f t="shared" si="0"/>
        <v>0</v>
      </c>
    </row>
    <row r="76" spans="1:9" s="13" customFormat="1" ht="29.25" customHeight="1">
      <c r="A76" s="124" t="s">
        <v>160</v>
      </c>
      <c r="B76" s="126" t="s">
        <v>50</v>
      </c>
      <c r="C76" s="100"/>
      <c r="D76" s="116">
        <v>0</v>
      </c>
      <c r="E76" s="69"/>
      <c r="F76" s="66"/>
      <c r="G76" s="10">
        <v>6583.7</v>
      </c>
      <c r="H76" s="13">
        <v>7363.1</v>
      </c>
      <c r="I76" s="10">
        <f t="shared" si="0"/>
        <v>0</v>
      </c>
    </row>
    <row r="77" spans="1:9" s="18" customFormat="1" ht="30">
      <c r="A77" s="16" t="s">
        <v>36</v>
      </c>
      <c r="B77" s="17"/>
      <c r="C77" s="59" t="s">
        <v>185</v>
      </c>
      <c r="D77" s="87">
        <f>SUM(D78:D87)</f>
        <v>21144.94</v>
      </c>
      <c r="E77" s="59">
        <f>D77/G77</f>
        <v>3.21</v>
      </c>
      <c r="F77" s="62">
        <f>E77/12</f>
        <v>0.27</v>
      </c>
      <c r="G77" s="10">
        <v>6583.7</v>
      </c>
      <c r="I77" s="10">
        <f t="shared" si="0"/>
        <v>0.2675</v>
      </c>
    </row>
    <row r="78" spans="1:9" s="13" customFormat="1" ht="17.25" customHeight="1">
      <c r="A78" s="124" t="s">
        <v>32</v>
      </c>
      <c r="B78" s="81" t="s">
        <v>46</v>
      </c>
      <c r="C78" s="65"/>
      <c r="D78" s="88">
        <f>2889.52*G78/H78</f>
        <v>2605.38</v>
      </c>
      <c r="E78" s="65"/>
      <c r="F78" s="66"/>
      <c r="G78" s="10">
        <v>6583.7</v>
      </c>
      <c r="H78" s="13">
        <v>7301.7</v>
      </c>
      <c r="I78" s="10">
        <f t="shared" si="0"/>
        <v>0</v>
      </c>
    </row>
    <row r="79" spans="1:9" s="13" customFormat="1" ht="25.5">
      <c r="A79" s="124" t="s">
        <v>33</v>
      </c>
      <c r="B79" s="81" t="s">
        <v>39</v>
      </c>
      <c r="C79" s="65"/>
      <c r="D79" s="88">
        <f>1926.35*G79/H79</f>
        <v>1736.93</v>
      </c>
      <c r="E79" s="65"/>
      <c r="F79" s="66"/>
      <c r="G79" s="10">
        <v>6583.7</v>
      </c>
      <c r="H79" s="13">
        <v>7301.7</v>
      </c>
      <c r="I79" s="10">
        <f t="shared" si="0"/>
        <v>0</v>
      </c>
    </row>
    <row r="80" spans="1:9" s="13" customFormat="1" ht="21" customHeight="1">
      <c r="A80" s="124" t="s">
        <v>51</v>
      </c>
      <c r="B80" s="81" t="s">
        <v>50</v>
      </c>
      <c r="C80" s="65"/>
      <c r="D80" s="88">
        <f>2021.63*G80/H80</f>
        <v>1822.84</v>
      </c>
      <c r="E80" s="65"/>
      <c r="F80" s="66"/>
      <c r="G80" s="10">
        <v>6583.7</v>
      </c>
      <c r="H80" s="13">
        <v>7301.7</v>
      </c>
      <c r="I80" s="10">
        <f t="shared" si="0"/>
        <v>0</v>
      </c>
    </row>
    <row r="81" spans="1:9" s="43" customFormat="1" ht="25.5">
      <c r="A81" s="124" t="s">
        <v>47</v>
      </c>
      <c r="B81" s="125" t="s">
        <v>48</v>
      </c>
      <c r="C81" s="67"/>
      <c r="D81" s="89">
        <v>1926.35</v>
      </c>
      <c r="E81" s="67"/>
      <c r="F81" s="68"/>
      <c r="G81" s="10">
        <v>6583.7</v>
      </c>
      <c r="I81" s="10">
        <f t="shared" si="0"/>
        <v>0</v>
      </c>
    </row>
    <row r="82" spans="1:9" s="13" customFormat="1" ht="18" customHeight="1">
      <c r="A82" s="124" t="s">
        <v>68</v>
      </c>
      <c r="B82" s="127" t="s">
        <v>50</v>
      </c>
      <c r="C82" s="65"/>
      <c r="D82" s="88">
        <v>0</v>
      </c>
      <c r="E82" s="65"/>
      <c r="F82" s="66"/>
      <c r="G82" s="10">
        <v>6583.7</v>
      </c>
      <c r="H82" s="13">
        <v>7301.7</v>
      </c>
      <c r="I82" s="10">
        <f t="shared" si="0"/>
        <v>0</v>
      </c>
    </row>
    <row r="83" spans="1:9" s="13" customFormat="1" ht="20.25" customHeight="1">
      <c r="A83" s="124" t="s">
        <v>44</v>
      </c>
      <c r="B83" s="81" t="s">
        <v>7</v>
      </c>
      <c r="C83" s="69"/>
      <c r="D83" s="88">
        <f>6851.28*G83/H83</f>
        <v>6177.57</v>
      </c>
      <c r="E83" s="65"/>
      <c r="F83" s="66"/>
      <c r="G83" s="10">
        <v>6583.7</v>
      </c>
      <c r="H83" s="13">
        <v>7301.7</v>
      </c>
      <c r="I83" s="10">
        <f t="shared" si="0"/>
        <v>0</v>
      </c>
    </row>
    <row r="84" spans="1:9" s="13" customFormat="1" ht="29.25" customHeight="1">
      <c r="A84" s="124" t="s">
        <v>129</v>
      </c>
      <c r="B84" s="126" t="s">
        <v>15</v>
      </c>
      <c r="C84" s="69"/>
      <c r="D84" s="90">
        <f>7625.73*G84/H84</f>
        <v>6875.87</v>
      </c>
      <c r="E84" s="69"/>
      <c r="F84" s="70"/>
      <c r="G84" s="10">
        <v>6583.7</v>
      </c>
      <c r="H84" s="13">
        <v>7301.7</v>
      </c>
      <c r="I84" s="10">
        <f t="shared" si="0"/>
        <v>0</v>
      </c>
    </row>
    <row r="85" spans="1:9" s="13" customFormat="1" ht="28.5" customHeight="1">
      <c r="A85" s="124" t="s">
        <v>128</v>
      </c>
      <c r="B85" s="126" t="s">
        <v>15</v>
      </c>
      <c r="C85" s="69"/>
      <c r="D85" s="90">
        <f>0*G85/H85</f>
        <v>0</v>
      </c>
      <c r="E85" s="69"/>
      <c r="F85" s="70"/>
      <c r="G85" s="10">
        <v>6583.7</v>
      </c>
      <c r="H85" s="13">
        <v>7301.7</v>
      </c>
      <c r="I85" s="10">
        <f t="shared" si="0"/>
        <v>0</v>
      </c>
    </row>
    <row r="86" spans="1:9" s="13" customFormat="1" ht="23.25" customHeight="1">
      <c r="A86" s="105" t="s">
        <v>130</v>
      </c>
      <c r="B86" s="126" t="s">
        <v>15</v>
      </c>
      <c r="C86" s="69"/>
      <c r="D86" s="90">
        <f>0*G86/H86</f>
        <v>0</v>
      </c>
      <c r="E86" s="69"/>
      <c r="F86" s="70"/>
      <c r="G86" s="10">
        <v>6583.7</v>
      </c>
      <c r="H86" s="13">
        <v>7301.7</v>
      </c>
      <c r="I86" s="10">
        <f t="shared" si="0"/>
        <v>0</v>
      </c>
    </row>
    <row r="87" spans="1:9" s="13" customFormat="1" ht="19.5" customHeight="1">
      <c r="A87" s="124" t="s">
        <v>131</v>
      </c>
      <c r="B87" s="126" t="s">
        <v>15</v>
      </c>
      <c r="C87" s="69"/>
      <c r="D87" s="90">
        <f>0*G87/H87</f>
        <v>0</v>
      </c>
      <c r="E87" s="69"/>
      <c r="F87" s="70"/>
      <c r="G87" s="10">
        <v>6583.7</v>
      </c>
      <c r="H87" s="13">
        <v>7301.7</v>
      </c>
      <c r="I87" s="10">
        <f t="shared" si="0"/>
        <v>0</v>
      </c>
    </row>
    <row r="88" spans="1:9" s="13" customFormat="1" ht="30">
      <c r="A88" s="16" t="s">
        <v>37</v>
      </c>
      <c r="B88" s="15"/>
      <c r="C88" s="56" t="s">
        <v>186</v>
      </c>
      <c r="D88" s="87">
        <f>SUM(D89:D92)</f>
        <v>12271.15</v>
      </c>
      <c r="E88" s="59">
        <f>D88/G88</f>
        <v>1.86</v>
      </c>
      <c r="F88" s="60">
        <f>E88/12</f>
        <v>0.16</v>
      </c>
      <c r="G88" s="10">
        <v>6583.7</v>
      </c>
      <c r="I88" s="10">
        <f t="shared" si="0"/>
        <v>0.155</v>
      </c>
    </row>
    <row r="89" spans="1:9" s="13" customFormat="1" ht="24" customHeight="1">
      <c r="A89" s="124" t="s">
        <v>132</v>
      </c>
      <c r="B89" s="81" t="s">
        <v>15</v>
      </c>
      <c r="C89" s="82"/>
      <c r="D89" s="91">
        <f>0*G89/H89</f>
        <v>0</v>
      </c>
      <c r="E89" s="65"/>
      <c r="F89" s="66"/>
      <c r="G89" s="10">
        <v>6583.7</v>
      </c>
      <c r="H89" s="13">
        <v>7410.1</v>
      </c>
      <c r="I89" s="10">
        <f t="shared" si="0"/>
        <v>0</v>
      </c>
    </row>
    <row r="90" spans="1:9" s="13" customFormat="1" ht="18.75" customHeight="1">
      <c r="A90" s="105" t="s">
        <v>148</v>
      </c>
      <c r="B90" s="76" t="s">
        <v>50</v>
      </c>
      <c r="C90" s="73"/>
      <c r="D90" s="122">
        <f>11492.61*G90/H90</f>
        <v>10210.91</v>
      </c>
      <c r="E90" s="65"/>
      <c r="F90" s="70"/>
      <c r="G90" s="10">
        <v>6583.7</v>
      </c>
      <c r="H90" s="13">
        <v>7410.1</v>
      </c>
      <c r="I90" s="10">
        <f t="shared" si="0"/>
        <v>0</v>
      </c>
    </row>
    <row r="91" spans="1:9" s="13" customFormat="1" ht="19.5" customHeight="1">
      <c r="A91" s="124" t="s">
        <v>133</v>
      </c>
      <c r="B91" s="126" t="s">
        <v>49</v>
      </c>
      <c r="C91" s="82"/>
      <c r="D91" s="92">
        <v>0</v>
      </c>
      <c r="E91" s="65"/>
      <c r="F91" s="70"/>
      <c r="G91" s="10">
        <v>6583.7</v>
      </c>
      <c r="H91" s="13">
        <v>7410.1</v>
      </c>
      <c r="I91" s="10">
        <f aca="true" t="shared" si="1" ref="I91:I112">E91/12</f>
        <v>0</v>
      </c>
    </row>
    <row r="92" spans="1:9" s="13" customFormat="1" ht="32.25" customHeight="1">
      <c r="A92" s="124" t="s">
        <v>134</v>
      </c>
      <c r="B92" s="126" t="s">
        <v>49</v>
      </c>
      <c r="C92" s="82"/>
      <c r="D92" s="92">
        <f>2318.85*G92/H92</f>
        <v>2060.24</v>
      </c>
      <c r="E92" s="65"/>
      <c r="F92" s="70"/>
      <c r="G92" s="10">
        <v>6583.7</v>
      </c>
      <c r="H92" s="13">
        <v>7410.1</v>
      </c>
      <c r="I92" s="10">
        <f t="shared" si="1"/>
        <v>0</v>
      </c>
    </row>
    <row r="93" spans="1:9" s="13" customFormat="1" ht="25.5" customHeight="1">
      <c r="A93" s="54" t="s">
        <v>135</v>
      </c>
      <c r="B93" s="81"/>
      <c r="C93" s="56" t="s">
        <v>187</v>
      </c>
      <c r="D93" s="87">
        <f>SUM(D94:D99)</f>
        <v>72617.03</v>
      </c>
      <c r="E93" s="59">
        <f>D93/G93</f>
        <v>11.03</v>
      </c>
      <c r="F93" s="62">
        <f>E93/12</f>
        <v>0.92</v>
      </c>
      <c r="G93" s="52">
        <v>6583.7</v>
      </c>
      <c r="I93" s="10">
        <f t="shared" si="1"/>
        <v>0.919166666666667</v>
      </c>
    </row>
    <row r="94" spans="1:9" s="13" customFormat="1" ht="23.25" customHeight="1">
      <c r="A94" s="124" t="s">
        <v>34</v>
      </c>
      <c r="B94" s="81" t="s">
        <v>7</v>
      </c>
      <c r="C94" s="65"/>
      <c r="D94" s="88">
        <v>0</v>
      </c>
      <c r="E94" s="65"/>
      <c r="F94" s="66"/>
      <c r="G94" s="52">
        <v>6583.7</v>
      </c>
      <c r="I94" s="10">
        <f t="shared" si="1"/>
        <v>0</v>
      </c>
    </row>
    <row r="95" spans="1:9" s="13" customFormat="1" ht="41.25" customHeight="1">
      <c r="A95" s="124" t="s">
        <v>136</v>
      </c>
      <c r="B95" s="81" t="s">
        <v>15</v>
      </c>
      <c r="C95" s="65"/>
      <c r="D95" s="88">
        <v>18793.52</v>
      </c>
      <c r="E95" s="65"/>
      <c r="F95" s="66"/>
      <c r="G95" s="52">
        <v>6583.7</v>
      </c>
      <c r="I95" s="10">
        <f t="shared" si="1"/>
        <v>0</v>
      </c>
    </row>
    <row r="96" spans="1:9" s="13" customFormat="1" ht="41.25" customHeight="1">
      <c r="A96" s="124" t="s">
        <v>137</v>
      </c>
      <c r="B96" s="81" t="s">
        <v>15</v>
      </c>
      <c r="C96" s="65"/>
      <c r="D96" s="88">
        <v>2013.62</v>
      </c>
      <c r="E96" s="65"/>
      <c r="F96" s="66"/>
      <c r="G96" s="52">
        <v>6583.7</v>
      </c>
      <c r="I96" s="10">
        <f t="shared" si="1"/>
        <v>0</v>
      </c>
    </row>
    <row r="97" spans="1:9" s="13" customFormat="1" ht="25.5">
      <c r="A97" s="124" t="s">
        <v>53</v>
      </c>
      <c r="B97" s="81" t="s">
        <v>10</v>
      </c>
      <c r="C97" s="65"/>
      <c r="D97" s="88">
        <f>3378.66/2</f>
        <v>1689.33</v>
      </c>
      <c r="E97" s="65"/>
      <c r="F97" s="70"/>
      <c r="G97" s="52">
        <v>6583.7</v>
      </c>
      <c r="I97" s="10">
        <f t="shared" si="1"/>
        <v>0</v>
      </c>
    </row>
    <row r="98" spans="1:9" s="13" customFormat="1" ht="18" customHeight="1">
      <c r="A98" s="124" t="s">
        <v>138</v>
      </c>
      <c r="B98" s="126" t="s">
        <v>89</v>
      </c>
      <c r="C98" s="65"/>
      <c r="D98" s="88">
        <f>E98*G98</f>
        <v>0</v>
      </c>
      <c r="E98" s="65"/>
      <c r="F98" s="70"/>
      <c r="G98" s="52">
        <v>6583.7</v>
      </c>
      <c r="I98" s="10">
        <f t="shared" si="1"/>
        <v>0</v>
      </c>
    </row>
    <row r="99" spans="1:9" s="13" customFormat="1" ht="54.75" customHeight="1">
      <c r="A99" s="124" t="s">
        <v>139</v>
      </c>
      <c r="B99" s="126" t="s">
        <v>69</v>
      </c>
      <c r="C99" s="65"/>
      <c r="D99" s="88">
        <f>50120.56</f>
        <v>50120.56</v>
      </c>
      <c r="E99" s="65"/>
      <c r="F99" s="70"/>
      <c r="G99" s="52">
        <v>6583.7</v>
      </c>
      <c r="H99" s="13">
        <v>7301.7</v>
      </c>
      <c r="I99" s="10">
        <f t="shared" si="1"/>
        <v>0</v>
      </c>
    </row>
    <row r="100" spans="1:9" s="13" customFormat="1" ht="15">
      <c r="A100" s="16" t="s">
        <v>38</v>
      </c>
      <c r="B100" s="15"/>
      <c r="C100" s="56" t="s">
        <v>188</v>
      </c>
      <c r="D100" s="87">
        <f>D101</f>
        <v>0</v>
      </c>
      <c r="E100" s="59">
        <f>D100/G100</f>
        <v>0</v>
      </c>
      <c r="F100" s="62">
        <f>E100/12</f>
        <v>0</v>
      </c>
      <c r="G100" s="52">
        <v>6583.7</v>
      </c>
      <c r="I100" s="10">
        <f t="shared" si="1"/>
        <v>0</v>
      </c>
    </row>
    <row r="101" spans="1:9" s="13" customFormat="1" ht="21" customHeight="1">
      <c r="A101" s="124" t="s">
        <v>35</v>
      </c>
      <c r="B101" s="81" t="s">
        <v>15</v>
      </c>
      <c r="C101" s="65"/>
      <c r="D101" s="88">
        <v>0</v>
      </c>
      <c r="E101" s="65"/>
      <c r="F101" s="66"/>
      <c r="G101" s="52">
        <v>6583.7</v>
      </c>
      <c r="H101" s="13">
        <v>7336.5</v>
      </c>
      <c r="I101" s="10">
        <f t="shared" si="1"/>
        <v>0</v>
      </c>
    </row>
    <row r="102" spans="1:9" s="10" customFormat="1" ht="15">
      <c r="A102" s="54" t="s">
        <v>41</v>
      </c>
      <c r="B102" s="53"/>
      <c r="C102" s="59" t="s">
        <v>189</v>
      </c>
      <c r="D102" s="87">
        <f>D103+D104</f>
        <v>0</v>
      </c>
      <c r="E102" s="59">
        <f>D102/G102</f>
        <v>0</v>
      </c>
      <c r="F102" s="60">
        <f>E102/12</f>
        <v>0</v>
      </c>
      <c r="G102" s="52">
        <v>6583.7</v>
      </c>
      <c r="I102" s="10">
        <f t="shared" si="1"/>
        <v>0</v>
      </c>
    </row>
    <row r="103" spans="1:9" s="43" customFormat="1" ht="47.25" customHeight="1">
      <c r="A103" s="105" t="s">
        <v>140</v>
      </c>
      <c r="B103" s="126" t="s">
        <v>20</v>
      </c>
      <c r="C103" s="67"/>
      <c r="D103" s="89">
        <v>0</v>
      </c>
      <c r="E103" s="67"/>
      <c r="F103" s="68"/>
      <c r="G103" s="52">
        <v>6583.7</v>
      </c>
      <c r="I103" s="10">
        <f t="shared" si="1"/>
        <v>0</v>
      </c>
    </row>
    <row r="104" spans="1:9" s="43" customFormat="1" ht="30.75" customHeight="1">
      <c r="A104" s="105" t="s">
        <v>177</v>
      </c>
      <c r="B104" s="126" t="s">
        <v>69</v>
      </c>
      <c r="C104" s="75"/>
      <c r="D104" s="93">
        <v>0</v>
      </c>
      <c r="E104" s="75"/>
      <c r="F104" s="68"/>
      <c r="G104" s="10">
        <v>6583.7</v>
      </c>
      <c r="I104" s="10">
        <f t="shared" si="1"/>
        <v>0</v>
      </c>
    </row>
    <row r="105" spans="1:9" s="10" customFormat="1" ht="22.5" customHeight="1">
      <c r="A105" s="16" t="s">
        <v>40</v>
      </c>
      <c r="B105" s="17"/>
      <c r="C105" s="59" t="s">
        <v>190</v>
      </c>
      <c r="D105" s="87">
        <f>SUM(D106:D109)</f>
        <v>0</v>
      </c>
      <c r="E105" s="59">
        <f>D105/G105</f>
        <v>0</v>
      </c>
      <c r="F105" s="62">
        <f>E105/12</f>
        <v>0</v>
      </c>
      <c r="G105" s="10">
        <v>6583.7</v>
      </c>
      <c r="I105" s="10">
        <f t="shared" si="1"/>
        <v>0</v>
      </c>
    </row>
    <row r="106" spans="1:9" s="43" customFormat="1" ht="15">
      <c r="A106" s="20" t="s">
        <v>85</v>
      </c>
      <c r="B106" s="41" t="s">
        <v>46</v>
      </c>
      <c r="C106" s="67"/>
      <c r="D106" s="89">
        <v>0</v>
      </c>
      <c r="E106" s="67"/>
      <c r="F106" s="68"/>
      <c r="G106" s="10">
        <v>6583.7</v>
      </c>
      <c r="I106" s="10">
        <f t="shared" si="1"/>
        <v>0</v>
      </c>
    </row>
    <row r="107" spans="1:9" s="43" customFormat="1" ht="15">
      <c r="A107" s="20" t="s">
        <v>166</v>
      </c>
      <c r="B107" s="71" t="s">
        <v>46</v>
      </c>
      <c r="C107" s="67"/>
      <c r="D107" s="89">
        <v>0</v>
      </c>
      <c r="E107" s="67"/>
      <c r="F107" s="68"/>
      <c r="G107" s="10"/>
      <c r="I107" s="10">
        <f t="shared" si="1"/>
        <v>0</v>
      </c>
    </row>
    <row r="108" spans="1:9" s="43" customFormat="1" ht="15">
      <c r="A108" s="20" t="s">
        <v>55</v>
      </c>
      <c r="B108" s="41" t="s">
        <v>46</v>
      </c>
      <c r="C108" s="67"/>
      <c r="D108" s="89">
        <v>0</v>
      </c>
      <c r="E108" s="67"/>
      <c r="F108" s="68"/>
      <c r="G108" s="10">
        <v>6583.7</v>
      </c>
      <c r="I108" s="10">
        <f t="shared" si="1"/>
        <v>0</v>
      </c>
    </row>
    <row r="109" spans="1:9" s="43" customFormat="1" ht="25.5" customHeight="1">
      <c r="A109" s="20" t="s">
        <v>52</v>
      </c>
      <c r="B109" s="41" t="s">
        <v>15</v>
      </c>
      <c r="C109" s="67"/>
      <c r="D109" s="89">
        <v>0</v>
      </c>
      <c r="E109" s="67"/>
      <c r="F109" s="68"/>
      <c r="G109" s="10">
        <v>6583.7</v>
      </c>
      <c r="I109" s="10">
        <f t="shared" si="1"/>
        <v>0</v>
      </c>
    </row>
    <row r="110" spans="1:9" s="10" customFormat="1" ht="218.25">
      <c r="A110" s="128" t="s">
        <v>181</v>
      </c>
      <c r="B110" s="123" t="s">
        <v>10</v>
      </c>
      <c r="C110" s="63"/>
      <c r="D110" s="94">
        <v>50000</v>
      </c>
      <c r="E110" s="63">
        <f>D110/G110</f>
        <v>7.59</v>
      </c>
      <c r="F110" s="64">
        <f>E110/12</f>
        <v>0.63</v>
      </c>
      <c r="G110" s="10">
        <v>6583.7</v>
      </c>
      <c r="I110" s="10">
        <f t="shared" si="1"/>
        <v>0.6325</v>
      </c>
    </row>
    <row r="111" spans="1:9" s="40" customFormat="1" ht="30">
      <c r="A111" s="77" t="s">
        <v>90</v>
      </c>
      <c r="B111" s="17" t="s">
        <v>167</v>
      </c>
      <c r="C111" s="56"/>
      <c r="D111" s="95">
        <v>73312.84</v>
      </c>
      <c r="E111" s="63">
        <f>D111/G111</f>
        <v>11.14</v>
      </c>
      <c r="F111" s="56">
        <f>E111/12</f>
        <v>0.93</v>
      </c>
      <c r="G111" s="10">
        <v>6583.7</v>
      </c>
      <c r="I111" s="10">
        <f t="shared" si="1"/>
        <v>0.928333333333333</v>
      </c>
    </row>
    <row r="112" spans="1:9" s="40" customFormat="1" ht="20.25" customHeight="1" thickBot="1">
      <c r="A112" s="83" t="s">
        <v>70</v>
      </c>
      <c r="B112" s="84" t="s">
        <v>9</v>
      </c>
      <c r="C112" s="137"/>
      <c r="D112" s="138">
        <f>E112*G112</f>
        <v>133142.88</v>
      </c>
      <c r="E112" s="63">
        <f>12*F112</f>
        <v>22.8</v>
      </c>
      <c r="F112" s="63">
        <v>1.9</v>
      </c>
      <c r="G112" s="10">
        <f>6583.7-744.1</f>
        <v>5839.6</v>
      </c>
      <c r="I112" s="10">
        <f t="shared" si="1"/>
        <v>1.9</v>
      </c>
    </row>
    <row r="113" spans="1:6" s="10" customFormat="1" ht="19.5" thickBot="1">
      <c r="A113" s="46" t="s">
        <v>29</v>
      </c>
      <c r="B113" s="8"/>
      <c r="C113" s="139"/>
      <c r="D113" s="136">
        <f>D112+D111+D110+D105+D102+D100+D93+D88+D77+D62+D61+D60+D59+D58+D57+D56+D48+D42+D41+D40+D39+D38+D27+D14+D54</f>
        <v>1463136.35</v>
      </c>
      <c r="E113" s="136">
        <f>E112+E111+E110+E105+E102+E100+E93+E88+E77+E62+E61+E60+E59+E58+E57+E56+E48+E42+E41+E40+E39+E38+E27+E14+E54</f>
        <v>224.82</v>
      </c>
      <c r="F113" s="136">
        <f>F112+F111+F110+F105+F102+F100+F93+F88+F77+F62+F61+F60+F59+F58+F57+F56+F48+F42+F41+F40+F39+F38+F27+F14+F54</f>
        <v>18.76</v>
      </c>
    </row>
    <row r="114" spans="1:6" s="25" customFormat="1" ht="12.75">
      <c r="A114" s="24"/>
      <c r="D114" s="98"/>
      <c r="F114" s="26"/>
    </row>
    <row r="115" spans="1:6" s="25" customFormat="1" ht="13.5" thickBot="1">
      <c r="A115" s="24"/>
      <c r="D115" s="98"/>
      <c r="F115" s="26"/>
    </row>
    <row r="116" spans="1:6" s="10" customFormat="1" ht="19.5" thickBot="1">
      <c r="A116" s="101" t="s">
        <v>57</v>
      </c>
      <c r="B116" s="8"/>
      <c r="C116" s="47"/>
      <c r="D116" s="102">
        <v>0</v>
      </c>
      <c r="E116" s="102">
        <v>0</v>
      </c>
      <c r="F116" s="102">
        <v>0</v>
      </c>
    </row>
    <row r="117" spans="1:6" s="40" customFormat="1" ht="15" customHeight="1">
      <c r="A117" s="107"/>
      <c r="B117" s="78"/>
      <c r="C117" s="79"/>
      <c r="D117" s="130"/>
      <c r="E117" s="79"/>
      <c r="F117" s="79"/>
    </row>
    <row r="118" spans="1:6" s="40" customFormat="1" ht="15" customHeight="1">
      <c r="A118" s="107"/>
      <c r="B118" s="78"/>
      <c r="C118" s="79"/>
      <c r="D118" s="130"/>
      <c r="E118" s="79"/>
      <c r="F118" s="79"/>
    </row>
    <row r="119" spans="1:6" s="25" customFormat="1" ht="13.5" thickBot="1">
      <c r="A119" s="24"/>
      <c r="D119" s="98"/>
      <c r="F119" s="26"/>
    </row>
    <row r="120" spans="1:6" s="50" customFormat="1" ht="15.75" thickBot="1">
      <c r="A120" s="48" t="s">
        <v>58</v>
      </c>
      <c r="B120" s="49"/>
      <c r="C120" s="49"/>
      <c r="D120" s="51">
        <f>D113+D116</f>
        <v>1463136.35</v>
      </c>
      <c r="E120" s="51">
        <f>E113+E116</f>
        <v>224.82</v>
      </c>
      <c r="F120" s="51">
        <f>F113+F116</f>
        <v>18.76</v>
      </c>
    </row>
    <row r="121" spans="1:6" s="25" customFormat="1" ht="12.75">
      <c r="A121" s="24"/>
      <c r="F121" s="26"/>
    </row>
    <row r="122" spans="1:6" s="25" customFormat="1" ht="14.25">
      <c r="A122" s="153" t="s">
        <v>26</v>
      </c>
      <c r="B122" s="153"/>
      <c r="C122" s="153"/>
      <c r="D122" s="153"/>
      <c r="F122" s="26"/>
    </row>
    <row r="123" s="25" customFormat="1" ht="12.75">
      <c r="F123" s="26"/>
    </row>
    <row r="124" spans="1:6" s="25" customFormat="1" ht="12.75">
      <c r="A124" s="24" t="s">
        <v>27</v>
      </c>
      <c r="F124" s="26"/>
    </row>
    <row r="125" spans="1:6" s="25" customFormat="1" ht="12.75">
      <c r="A125" s="24"/>
      <c r="F125" s="26"/>
    </row>
    <row r="126" spans="1:6" s="22" customFormat="1" ht="18.75">
      <c r="A126" s="27"/>
      <c r="B126" s="28"/>
      <c r="C126" s="29"/>
      <c r="D126" s="29"/>
      <c r="E126" s="29"/>
      <c r="F126" s="30"/>
    </row>
    <row r="127" spans="1:6" s="23" customFormat="1" ht="19.5">
      <c r="A127" s="31"/>
      <c r="B127" s="32"/>
      <c r="C127" s="33"/>
      <c r="D127" s="33"/>
      <c r="E127" s="33"/>
      <c r="F127" s="34"/>
    </row>
    <row r="128" spans="1:4" s="25" customFormat="1" ht="14.25">
      <c r="A128" s="153"/>
      <c r="B128" s="153"/>
      <c r="C128" s="153"/>
      <c r="D128" s="153"/>
    </row>
    <row r="129" s="25" customFormat="1" ht="12.75">
      <c r="F129" s="26"/>
    </row>
    <row r="130" spans="1:6" s="25" customFormat="1" ht="12.75">
      <c r="A130" s="24"/>
      <c r="F130" s="26"/>
    </row>
    <row r="131" s="25" customFormat="1" ht="12.75">
      <c r="F131" s="26"/>
    </row>
    <row r="132" s="25" customFormat="1" ht="12.75">
      <c r="F132" s="26"/>
    </row>
    <row r="133" s="25" customFormat="1" ht="12.75">
      <c r="F133" s="26"/>
    </row>
    <row r="134" s="25" customFormat="1" ht="12.75">
      <c r="F134" s="26"/>
    </row>
    <row r="135" s="25" customFormat="1" ht="12.75">
      <c r="F135" s="26"/>
    </row>
    <row r="136" s="25" customFormat="1" ht="12.75">
      <c r="F136" s="26"/>
    </row>
    <row r="137" s="25" customFormat="1" ht="12.75">
      <c r="F137" s="26"/>
    </row>
    <row r="138" s="25" customFormat="1" ht="12.75">
      <c r="F138" s="26"/>
    </row>
    <row r="139" s="25" customFormat="1" ht="12.75">
      <c r="F139" s="26"/>
    </row>
    <row r="140" s="25" customFormat="1" ht="12.75">
      <c r="F140" s="26"/>
    </row>
    <row r="141" s="25" customFormat="1" ht="12.75">
      <c r="F141" s="26"/>
    </row>
    <row r="142" s="25" customFormat="1" ht="12.75">
      <c r="F142" s="26"/>
    </row>
    <row r="143" s="25" customFormat="1" ht="12.75">
      <c r="F143" s="26"/>
    </row>
    <row r="144" s="25" customFormat="1" ht="12.75">
      <c r="F144" s="26"/>
    </row>
    <row r="145" s="25" customFormat="1" ht="12.75">
      <c r="F145" s="26"/>
    </row>
    <row r="146" s="25" customFormat="1" ht="12.75">
      <c r="F146" s="26"/>
    </row>
    <row r="147" s="25" customFormat="1" ht="12.75">
      <c r="F147" s="26"/>
    </row>
    <row r="148" s="25" customFormat="1" ht="12.75">
      <c r="F148" s="26"/>
    </row>
  </sheetData>
  <sheetProtection/>
  <mergeCells count="13">
    <mergeCell ref="A128:D128"/>
    <mergeCell ref="A7:F7"/>
    <mergeCell ref="A8:F8"/>
    <mergeCell ref="A9:F9"/>
    <mergeCell ref="A10:F10"/>
    <mergeCell ref="A13:F13"/>
    <mergeCell ref="A122:D12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80" zoomScaleNormal="80" zoomScalePageLayoutView="0" workbookViewId="0" topLeftCell="A105">
      <selection activeCell="A11" sqref="A1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6" s="4" customFormat="1" ht="18.75" customHeight="1">
      <c r="A8" s="143" t="s">
        <v>93</v>
      </c>
      <c r="B8" s="143"/>
      <c r="C8" s="143"/>
      <c r="D8" s="143"/>
      <c r="E8" s="144"/>
      <c r="F8" s="144"/>
    </row>
    <row r="9" spans="1:6" s="5" customFormat="1" ht="17.25" customHeight="1">
      <c r="A9" s="145" t="s">
        <v>54</v>
      </c>
      <c r="B9" s="145"/>
      <c r="C9" s="145"/>
      <c r="D9" s="145"/>
      <c r="E9" s="146"/>
      <c r="F9" s="146"/>
    </row>
    <row r="10" spans="1:6" s="4" customFormat="1" ht="30" customHeight="1" thickBot="1">
      <c r="A10" s="147" t="s">
        <v>56</v>
      </c>
      <c r="B10" s="147"/>
      <c r="C10" s="147"/>
      <c r="D10" s="147"/>
      <c r="E10" s="148"/>
      <c r="F10" s="148"/>
    </row>
    <row r="11" spans="1:6" s="10" customFormat="1" ht="139.5" customHeight="1" thickBot="1">
      <c r="A11" s="6" t="s">
        <v>2</v>
      </c>
      <c r="B11" s="7" t="s">
        <v>3</v>
      </c>
      <c r="C11" s="8" t="s">
        <v>141</v>
      </c>
      <c r="D11" s="8" t="s">
        <v>30</v>
      </c>
      <c r="E11" s="8" t="s">
        <v>4</v>
      </c>
      <c r="F11" s="9" t="s">
        <v>5</v>
      </c>
    </row>
    <row r="12" spans="1:6" s="13" customFormat="1" ht="12.75">
      <c r="A12" s="11">
        <v>1</v>
      </c>
      <c r="B12" s="12">
        <v>2</v>
      </c>
      <c r="C12" s="12">
        <v>3</v>
      </c>
      <c r="D12" s="36">
        <v>4</v>
      </c>
      <c r="E12" s="37">
        <v>5</v>
      </c>
      <c r="F12" s="38">
        <v>6</v>
      </c>
    </row>
    <row r="13" spans="1:6" s="13" customFormat="1" ht="49.5" customHeight="1">
      <c r="A13" s="149" t="s">
        <v>6</v>
      </c>
      <c r="B13" s="150"/>
      <c r="C13" s="150"/>
      <c r="D13" s="150"/>
      <c r="E13" s="151"/>
      <c r="F13" s="152"/>
    </row>
    <row r="14" spans="1:8" s="10" customFormat="1" ht="18.75">
      <c r="A14" s="80" t="s">
        <v>84</v>
      </c>
      <c r="B14" s="53" t="s">
        <v>7</v>
      </c>
      <c r="C14" s="59" t="s">
        <v>169</v>
      </c>
      <c r="D14" s="86">
        <f>E14*G14</f>
        <v>255974.26</v>
      </c>
      <c r="E14" s="59">
        <f>F14*12</f>
        <v>38.88</v>
      </c>
      <c r="F14" s="61">
        <f>F24+F26</f>
        <v>3.24</v>
      </c>
      <c r="G14" s="10">
        <v>6583.7</v>
      </c>
      <c r="H14" s="10">
        <v>7436.7</v>
      </c>
    </row>
    <row r="15" spans="1:6" s="10" customFormat="1" ht="27.75" customHeight="1">
      <c r="A15" s="115" t="s">
        <v>59</v>
      </c>
      <c r="B15" s="116" t="s">
        <v>60</v>
      </c>
      <c r="C15" s="59"/>
      <c r="D15" s="86"/>
      <c r="E15" s="59"/>
      <c r="F15" s="61"/>
    </row>
    <row r="16" spans="1:6" s="10" customFormat="1" ht="18.75">
      <c r="A16" s="115" t="s">
        <v>61</v>
      </c>
      <c r="B16" s="116" t="s">
        <v>60</v>
      </c>
      <c r="C16" s="59"/>
      <c r="D16" s="86"/>
      <c r="E16" s="59"/>
      <c r="F16" s="61"/>
    </row>
    <row r="17" spans="1:6" s="10" customFormat="1" ht="123" customHeight="1">
      <c r="A17" s="115" t="s">
        <v>94</v>
      </c>
      <c r="B17" s="116" t="s">
        <v>20</v>
      </c>
      <c r="C17" s="59"/>
      <c r="D17" s="86"/>
      <c r="E17" s="59"/>
      <c r="F17" s="61"/>
    </row>
    <row r="18" spans="1:6" s="10" customFormat="1" ht="18.75">
      <c r="A18" s="115" t="s">
        <v>95</v>
      </c>
      <c r="B18" s="116" t="s">
        <v>60</v>
      </c>
      <c r="C18" s="59"/>
      <c r="D18" s="86"/>
      <c r="E18" s="59"/>
      <c r="F18" s="61"/>
    </row>
    <row r="19" spans="1:6" s="10" customFormat="1" ht="18.75">
      <c r="A19" s="115" t="s">
        <v>96</v>
      </c>
      <c r="B19" s="116" t="s">
        <v>60</v>
      </c>
      <c r="C19" s="59"/>
      <c r="D19" s="86"/>
      <c r="E19" s="59"/>
      <c r="F19" s="61"/>
    </row>
    <row r="20" spans="1:6" s="10" customFormat="1" ht="25.5">
      <c r="A20" s="115" t="s">
        <v>97</v>
      </c>
      <c r="B20" s="116" t="s">
        <v>10</v>
      </c>
      <c r="C20" s="59"/>
      <c r="D20" s="86"/>
      <c r="E20" s="59"/>
      <c r="F20" s="61"/>
    </row>
    <row r="21" spans="1:6" s="10" customFormat="1" ht="18.75">
      <c r="A21" s="115" t="s">
        <v>98</v>
      </c>
      <c r="B21" s="116" t="s">
        <v>12</v>
      </c>
      <c r="C21" s="59"/>
      <c r="D21" s="86"/>
      <c r="E21" s="59"/>
      <c r="F21" s="61"/>
    </row>
    <row r="22" spans="1:6" s="10" customFormat="1" ht="18.75">
      <c r="A22" s="115" t="s">
        <v>99</v>
      </c>
      <c r="B22" s="116" t="s">
        <v>60</v>
      </c>
      <c r="C22" s="59"/>
      <c r="D22" s="86"/>
      <c r="E22" s="59"/>
      <c r="F22" s="61"/>
    </row>
    <row r="23" spans="1:6" s="10" customFormat="1" ht="21" customHeight="1">
      <c r="A23" s="115" t="s">
        <v>100</v>
      </c>
      <c r="B23" s="116" t="s">
        <v>15</v>
      </c>
      <c r="C23" s="59"/>
      <c r="D23" s="86"/>
      <c r="E23" s="59"/>
      <c r="F23" s="61"/>
    </row>
    <row r="24" spans="1:6" s="10" customFormat="1" ht="18.75">
      <c r="A24" s="117" t="s">
        <v>29</v>
      </c>
      <c r="B24" s="116"/>
      <c r="C24" s="59"/>
      <c r="D24" s="86"/>
      <c r="E24" s="59"/>
      <c r="F24" s="61">
        <v>3.24</v>
      </c>
    </row>
    <row r="25" spans="1:6" s="10" customFormat="1" ht="15">
      <c r="A25" s="115" t="s">
        <v>88</v>
      </c>
      <c r="B25" s="116" t="s">
        <v>60</v>
      </c>
      <c r="C25" s="59"/>
      <c r="D25" s="86"/>
      <c r="E25" s="59"/>
      <c r="F25" s="74">
        <v>0</v>
      </c>
    </row>
    <row r="26" spans="1:6" s="10" customFormat="1" ht="18.75">
      <c r="A26" s="117" t="s">
        <v>29</v>
      </c>
      <c r="B26" s="116"/>
      <c r="C26" s="59"/>
      <c r="D26" s="86"/>
      <c r="E26" s="59"/>
      <c r="F26" s="61">
        <f>F25</f>
        <v>0</v>
      </c>
    </row>
    <row r="27" spans="1:9" s="10" customFormat="1" ht="30">
      <c r="A27" s="80" t="s">
        <v>8</v>
      </c>
      <c r="B27" s="118" t="s">
        <v>9</v>
      </c>
      <c r="C27" s="59" t="s">
        <v>171</v>
      </c>
      <c r="D27" s="86">
        <f>E27*G27</f>
        <v>63203.52</v>
      </c>
      <c r="E27" s="59">
        <f>F27*12</f>
        <v>9.6</v>
      </c>
      <c r="F27" s="61">
        <v>0.8</v>
      </c>
      <c r="G27" s="10">
        <v>6583.7</v>
      </c>
      <c r="I27" s="10">
        <f>E27/12</f>
        <v>0.8</v>
      </c>
    </row>
    <row r="28" spans="1:9" s="10" customFormat="1" ht="18.75">
      <c r="A28" s="115" t="s">
        <v>101</v>
      </c>
      <c r="B28" s="116" t="s">
        <v>9</v>
      </c>
      <c r="C28" s="59"/>
      <c r="D28" s="86"/>
      <c r="E28" s="59"/>
      <c r="F28" s="61"/>
      <c r="I28" s="10">
        <f aca="true" t="shared" si="0" ref="I28:I91">E28/12</f>
        <v>0</v>
      </c>
    </row>
    <row r="29" spans="1:9" s="10" customFormat="1" ht="18.75">
      <c r="A29" s="115" t="s">
        <v>102</v>
      </c>
      <c r="B29" s="116" t="s">
        <v>103</v>
      </c>
      <c r="C29" s="59"/>
      <c r="D29" s="86"/>
      <c r="E29" s="59"/>
      <c r="F29" s="61"/>
      <c r="I29" s="10">
        <f t="shared" si="0"/>
        <v>0</v>
      </c>
    </row>
    <row r="30" spans="1:9" s="10" customFormat="1" ht="18.75">
      <c r="A30" s="115" t="s">
        <v>104</v>
      </c>
      <c r="B30" s="116" t="s">
        <v>105</v>
      </c>
      <c r="C30" s="59"/>
      <c r="D30" s="86"/>
      <c r="E30" s="59"/>
      <c r="F30" s="61"/>
      <c r="I30" s="10">
        <f t="shared" si="0"/>
        <v>0</v>
      </c>
    </row>
    <row r="31" spans="1:9" s="10" customFormat="1" ht="18.75">
      <c r="A31" s="115" t="s">
        <v>62</v>
      </c>
      <c r="B31" s="116" t="s">
        <v>9</v>
      </c>
      <c r="C31" s="59"/>
      <c r="D31" s="86"/>
      <c r="E31" s="59"/>
      <c r="F31" s="61"/>
      <c r="I31" s="10">
        <f t="shared" si="0"/>
        <v>0</v>
      </c>
    </row>
    <row r="32" spans="1:9" s="10" customFormat="1" ht="25.5">
      <c r="A32" s="115" t="s">
        <v>63</v>
      </c>
      <c r="B32" s="116" t="s">
        <v>10</v>
      </c>
      <c r="C32" s="59"/>
      <c r="D32" s="86"/>
      <c r="E32" s="59"/>
      <c r="F32" s="61"/>
      <c r="I32" s="10">
        <f t="shared" si="0"/>
        <v>0</v>
      </c>
    </row>
    <row r="33" spans="1:9" s="10" customFormat="1" ht="18.75">
      <c r="A33" s="115" t="s">
        <v>64</v>
      </c>
      <c r="B33" s="116" t="s">
        <v>9</v>
      </c>
      <c r="C33" s="59"/>
      <c r="D33" s="86"/>
      <c r="E33" s="59"/>
      <c r="F33" s="61"/>
      <c r="I33" s="10">
        <f t="shared" si="0"/>
        <v>0</v>
      </c>
    </row>
    <row r="34" spans="1:9" s="10" customFormat="1" ht="18.75">
      <c r="A34" s="115" t="s">
        <v>65</v>
      </c>
      <c r="B34" s="116" t="s">
        <v>9</v>
      </c>
      <c r="C34" s="59"/>
      <c r="D34" s="86"/>
      <c r="E34" s="59"/>
      <c r="F34" s="61"/>
      <c r="I34" s="10">
        <f t="shared" si="0"/>
        <v>0</v>
      </c>
    </row>
    <row r="35" spans="1:9" s="10" customFormat="1" ht="25.5">
      <c r="A35" s="115" t="s">
        <v>66</v>
      </c>
      <c r="B35" s="116" t="s">
        <v>67</v>
      </c>
      <c r="C35" s="59"/>
      <c r="D35" s="86"/>
      <c r="E35" s="59"/>
      <c r="F35" s="61"/>
      <c r="I35" s="10">
        <f t="shared" si="0"/>
        <v>0</v>
      </c>
    </row>
    <row r="36" spans="1:9" s="10" customFormat="1" ht="25.5">
      <c r="A36" s="115" t="s">
        <v>106</v>
      </c>
      <c r="B36" s="116" t="s">
        <v>10</v>
      </c>
      <c r="C36" s="59"/>
      <c r="D36" s="86"/>
      <c r="E36" s="59"/>
      <c r="F36" s="61"/>
      <c r="I36" s="10">
        <f t="shared" si="0"/>
        <v>0</v>
      </c>
    </row>
    <row r="37" spans="1:9" s="10" customFormat="1" ht="25.5">
      <c r="A37" s="115" t="s">
        <v>107</v>
      </c>
      <c r="B37" s="116" t="s">
        <v>9</v>
      </c>
      <c r="C37" s="59"/>
      <c r="D37" s="86"/>
      <c r="E37" s="59"/>
      <c r="F37" s="61"/>
      <c r="I37" s="10">
        <f t="shared" si="0"/>
        <v>0</v>
      </c>
    </row>
    <row r="38" spans="1:9" s="18" customFormat="1" ht="18.75">
      <c r="A38" s="54" t="s">
        <v>11</v>
      </c>
      <c r="B38" s="53" t="s">
        <v>12</v>
      </c>
      <c r="C38" s="59" t="s">
        <v>169</v>
      </c>
      <c r="D38" s="86">
        <f>E38*G38</f>
        <v>65573.65</v>
      </c>
      <c r="E38" s="59">
        <f>F38*12</f>
        <v>9.96</v>
      </c>
      <c r="F38" s="72">
        <v>0.83</v>
      </c>
      <c r="G38" s="10">
        <v>6583.7</v>
      </c>
      <c r="H38" s="18">
        <v>7436.7</v>
      </c>
      <c r="I38" s="10">
        <f t="shared" si="0"/>
        <v>0.83</v>
      </c>
    </row>
    <row r="39" spans="1:9" s="10" customFormat="1" ht="18.75">
      <c r="A39" s="54" t="s">
        <v>13</v>
      </c>
      <c r="B39" s="53" t="s">
        <v>14</v>
      </c>
      <c r="C39" s="59" t="s">
        <v>169</v>
      </c>
      <c r="D39" s="86">
        <f>E39*G39</f>
        <v>213311.88</v>
      </c>
      <c r="E39" s="59">
        <f>F39*12</f>
        <v>32.4</v>
      </c>
      <c r="F39" s="72">
        <v>2.7</v>
      </c>
      <c r="G39" s="10">
        <v>6583.7</v>
      </c>
      <c r="H39" s="10">
        <v>7436.7</v>
      </c>
      <c r="I39" s="10">
        <f t="shared" si="0"/>
        <v>2.7</v>
      </c>
    </row>
    <row r="40" spans="1:9" s="10" customFormat="1" ht="18.75">
      <c r="A40" s="54" t="s">
        <v>108</v>
      </c>
      <c r="B40" s="53" t="s">
        <v>9</v>
      </c>
      <c r="C40" s="59" t="s">
        <v>142</v>
      </c>
      <c r="D40" s="86">
        <f>E40*G40</f>
        <v>83744.66</v>
      </c>
      <c r="E40" s="59">
        <f>F40*12</f>
        <v>12.72</v>
      </c>
      <c r="F40" s="72">
        <v>1.06</v>
      </c>
      <c r="G40" s="10">
        <v>6583.7</v>
      </c>
      <c r="I40" s="10">
        <f t="shared" si="0"/>
        <v>1.06</v>
      </c>
    </row>
    <row r="41" spans="1:9" s="10" customFormat="1" ht="60">
      <c r="A41" s="54" t="s">
        <v>109</v>
      </c>
      <c r="B41" s="53" t="s">
        <v>15</v>
      </c>
      <c r="C41" s="59" t="s">
        <v>142</v>
      </c>
      <c r="D41" s="86">
        <f>3407.5*1.105*2*1.1</f>
        <v>8283.63</v>
      </c>
      <c r="E41" s="59">
        <f>D41/G41</f>
        <v>1.26</v>
      </c>
      <c r="F41" s="72">
        <f>E41/12</f>
        <v>0.11</v>
      </c>
      <c r="G41" s="10">
        <v>6583.7</v>
      </c>
      <c r="I41" s="10">
        <f t="shared" si="0"/>
        <v>0.105</v>
      </c>
    </row>
    <row r="42" spans="1:9" s="10" customFormat="1" ht="18.75">
      <c r="A42" s="54" t="s">
        <v>110</v>
      </c>
      <c r="B42" s="53" t="s">
        <v>9</v>
      </c>
      <c r="C42" s="59" t="s">
        <v>182</v>
      </c>
      <c r="D42" s="86">
        <f>E42*G42</f>
        <v>97965.46</v>
      </c>
      <c r="E42" s="59">
        <f>F42*12</f>
        <v>14.88</v>
      </c>
      <c r="F42" s="72">
        <v>1.24</v>
      </c>
      <c r="G42" s="10">
        <v>6583.7</v>
      </c>
      <c r="I42" s="10">
        <f t="shared" si="0"/>
        <v>1.24</v>
      </c>
    </row>
    <row r="43" spans="1:9" s="10" customFormat="1" ht="18.75">
      <c r="A43" s="115" t="s">
        <v>111</v>
      </c>
      <c r="B43" s="116" t="s">
        <v>20</v>
      </c>
      <c r="C43" s="59"/>
      <c r="D43" s="86"/>
      <c r="E43" s="59"/>
      <c r="F43" s="72"/>
      <c r="I43" s="10">
        <f t="shared" si="0"/>
        <v>0</v>
      </c>
    </row>
    <row r="44" spans="1:9" s="10" customFormat="1" ht="18.75">
      <c r="A44" s="115" t="s">
        <v>112</v>
      </c>
      <c r="B44" s="116" t="s">
        <v>15</v>
      </c>
      <c r="C44" s="59"/>
      <c r="D44" s="86"/>
      <c r="E44" s="59"/>
      <c r="F44" s="72"/>
      <c r="I44" s="10">
        <f t="shared" si="0"/>
        <v>0</v>
      </c>
    </row>
    <row r="45" spans="1:9" s="10" customFormat="1" ht="18.75">
      <c r="A45" s="115" t="s">
        <v>113</v>
      </c>
      <c r="B45" s="116" t="s">
        <v>114</v>
      </c>
      <c r="C45" s="59"/>
      <c r="D45" s="86"/>
      <c r="E45" s="59"/>
      <c r="F45" s="72"/>
      <c r="I45" s="10">
        <f t="shared" si="0"/>
        <v>0</v>
      </c>
    </row>
    <row r="46" spans="1:9" s="10" customFormat="1" ht="18.75">
      <c r="A46" s="115" t="s">
        <v>115</v>
      </c>
      <c r="B46" s="116" t="s">
        <v>116</v>
      </c>
      <c r="C46" s="59"/>
      <c r="D46" s="86"/>
      <c r="E46" s="59"/>
      <c r="F46" s="72"/>
      <c r="I46" s="10">
        <f t="shared" si="0"/>
        <v>0</v>
      </c>
    </row>
    <row r="47" spans="1:9" s="10" customFormat="1" ht="18.75">
      <c r="A47" s="115" t="s">
        <v>117</v>
      </c>
      <c r="B47" s="116" t="s">
        <v>114</v>
      </c>
      <c r="C47" s="59"/>
      <c r="D47" s="86"/>
      <c r="E47" s="59"/>
      <c r="F47" s="72"/>
      <c r="I47" s="10">
        <f t="shared" si="0"/>
        <v>0</v>
      </c>
    </row>
    <row r="48" spans="1:9" s="10" customFormat="1" ht="28.5">
      <c r="A48" s="54" t="s">
        <v>71</v>
      </c>
      <c r="B48" s="119" t="s">
        <v>28</v>
      </c>
      <c r="C48" s="59" t="s">
        <v>143</v>
      </c>
      <c r="D48" s="86">
        <f>E48*G48</f>
        <v>210151.7</v>
      </c>
      <c r="E48" s="59">
        <f>F48*12</f>
        <v>31.92</v>
      </c>
      <c r="F48" s="72">
        <v>2.66</v>
      </c>
      <c r="G48" s="10">
        <v>6583.7</v>
      </c>
      <c r="I48" s="10">
        <f t="shared" si="0"/>
        <v>2.66</v>
      </c>
    </row>
    <row r="49" spans="1:9" s="10" customFormat="1" ht="25.5">
      <c r="A49" s="105" t="s">
        <v>118</v>
      </c>
      <c r="B49" s="120" t="s">
        <v>28</v>
      </c>
      <c r="C49" s="59"/>
      <c r="D49" s="86"/>
      <c r="E49" s="59"/>
      <c r="F49" s="72"/>
      <c r="I49" s="10">
        <f t="shared" si="0"/>
        <v>0</v>
      </c>
    </row>
    <row r="50" spans="1:9" s="10" customFormat="1" ht="18.75">
      <c r="A50" s="105" t="s">
        <v>119</v>
      </c>
      <c r="B50" s="120" t="s">
        <v>120</v>
      </c>
      <c r="C50" s="59"/>
      <c r="D50" s="86"/>
      <c r="E50" s="59"/>
      <c r="F50" s="72"/>
      <c r="I50" s="10">
        <f t="shared" si="0"/>
        <v>0</v>
      </c>
    </row>
    <row r="51" spans="1:9" s="10" customFormat="1" ht="18.75">
      <c r="A51" s="105" t="s">
        <v>121</v>
      </c>
      <c r="B51" s="120" t="s">
        <v>60</v>
      </c>
      <c r="C51" s="59"/>
      <c r="D51" s="86"/>
      <c r="E51" s="59"/>
      <c r="F51" s="72"/>
      <c r="I51" s="10">
        <f t="shared" si="0"/>
        <v>0</v>
      </c>
    </row>
    <row r="52" spans="1:9" s="10" customFormat="1" ht="25.5">
      <c r="A52" s="105" t="s">
        <v>122</v>
      </c>
      <c r="B52" s="120" t="s">
        <v>15</v>
      </c>
      <c r="C52" s="59"/>
      <c r="D52" s="86"/>
      <c r="E52" s="59"/>
      <c r="F52" s="72"/>
      <c r="I52" s="10">
        <f t="shared" si="0"/>
        <v>0</v>
      </c>
    </row>
    <row r="53" spans="1:9" s="10" customFormat="1" ht="18.75">
      <c r="A53" s="121" t="s">
        <v>123</v>
      </c>
      <c r="B53" s="120"/>
      <c r="C53" s="59"/>
      <c r="D53" s="86"/>
      <c r="E53" s="59"/>
      <c r="F53" s="72"/>
      <c r="I53" s="10">
        <f t="shared" si="0"/>
        <v>0</v>
      </c>
    </row>
    <row r="54" spans="1:9" s="10" customFormat="1" ht="18.75">
      <c r="A54" s="105" t="s">
        <v>124</v>
      </c>
      <c r="B54" s="120" t="s">
        <v>15</v>
      </c>
      <c r="C54" s="59" t="s">
        <v>143</v>
      </c>
      <c r="D54" s="86">
        <f>1500*2</f>
        <v>3000</v>
      </c>
      <c r="E54" s="59">
        <f>D54/G54</f>
        <v>0.46</v>
      </c>
      <c r="F54" s="72">
        <f>E54/12</f>
        <v>0.04</v>
      </c>
      <c r="G54" s="10">
        <v>6583.7</v>
      </c>
      <c r="I54" s="10">
        <f t="shared" si="0"/>
        <v>0.0383333333333333</v>
      </c>
    </row>
    <row r="55" spans="1:9" s="10" customFormat="1" ht="18.75">
      <c r="A55" s="54" t="s">
        <v>123</v>
      </c>
      <c r="B55" s="120"/>
      <c r="C55" s="59"/>
      <c r="D55" s="86"/>
      <c r="E55" s="59"/>
      <c r="F55" s="72"/>
      <c r="I55" s="10">
        <f t="shared" si="0"/>
        <v>0</v>
      </c>
    </row>
    <row r="56" spans="1:9" s="13" customFormat="1" ht="35.25" customHeight="1">
      <c r="A56" s="54" t="s">
        <v>125</v>
      </c>
      <c r="B56" s="53" t="s">
        <v>7</v>
      </c>
      <c r="C56" s="56" t="s">
        <v>144</v>
      </c>
      <c r="D56" s="86">
        <f>2246.78*G56/H56</f>
        <v>1996.21</v>
      </c>
      <c r="E56" s="59">
        <f>D56/G56</f>
        <v>0.3</v>
      </c>
      <c r="F56" s="62">
        <f>E56/12</f>
        <v>0.03</v>
      </c>
      <c r="G56" s="10">
        <v>6583.7</v>
      </c>
      <c r="H56" s="13">
        <v>7410.1</v>
      </c>
      <c r="I56" s="10">
        <f t="shared" si="0"/>
        <v>0.025</v>
      </c>
    </row>
    <row r="57" spans="1:9" s="13" customFormat="1" ht="42" customHeight="1">
      <c r="A57" s="54" t="s">
        <v>126</v>
      </c>
      <c r="B57" s="53" t="s">
        <v>7</v>
      </c>
      <c r="C57" s="56" t="s">
        <v>144</v>
      </c>
      <c r="D57" s="86">
        <f>2246.78*G57/H57</f>
        <v>2025.85</v>
      </c>
      <c r="E57" s="59">
        <f>D57/G57</f>
        <v>0.31</v>
      </c>
      <c r="F57" s="62">
        <f>E57/12</f>
        <v>0.03</v>
      </c>
      <c r="G57" s="10">
        <v>6583.7</v>
      </c>
      <c r="H57" s="13">
        <v>7301.7</v>
      </c>
      <c r="I57" s="10">
        <f t="shared" si="0"/>
        <v>0.0258333333333333</v>
      </c>
    </row>
    <row r="58" spans="1:9" s="13" customFormat="1" ht="34.5" customHeight="1">
      <c r="A58" s="54" t="s">
        <v>127</v>
      </c>
      <c r="B58" s="53" t="s">
        <v>7</v>
      </c>
      <c r="C58" s="56" t="s">
        <v>144</v>
      </c>
      <c r="D58" s="86">
        <f>14185.73*G58/H58</f>
        <v>12684.14</v>
      </c>
      <c r="E58" s="59">
        <f>D58/G58</f>
        <v>1.93</v>
      </c>
      <c r="F58" s="62">
        <f>E58/12</f>
        <v>0.16</v>
      </c>
      <c r="G58" s="10">
        <v>6583.7</v>
      </c>
      <c r="H58" s="13">
        <v>7363.1</v>
      </c>
      <c r="I58" s="10">
        <f t="shared" si="0"/>
        <v>0.160833333333333</v>
      </c>
    </row>
    <row r="59" spans="1:9" s="10" customFormat="1" ht="22.5" customHeight="1">
      <c r="A59" s="54" t="s">
        <v>22</v>
      </c>
      <c r="B59" s="53" t="s">
        <v>23</v>
      </c>
      <c r="C59" s="56" t="s">
        <v>183</v>
      </c>
      <c r="D59" s="86">
        <f>E59*G59</f>
        <v>5530.31</v>
      </c>
      <c r="E59" s="59">
        <f>F59*12</f>
        <v>0.84</v>
      </c>
      <c r="F59" s="62">
        <v>0.07</v>
      </c>
      <c r="G59" s="10">
        <v>6583.7</v>
      </c>
      <c r="H59" s="10">
        <v>7436.7</v>
      </c>
      <c r="I59" s="10">
        <f t="shared" si="0"/>
        <v>0.07</v>
      </c>
    </row>
    <row r="60" spans="1:9" s="10" customFormat="1" ht="18.75" customHeight="1">
      <c r="A60" s="54" t="s">
        <v>24</v>
      </c>
      <c r="B60" s="123" t="s">
        <v>25</v>
      </c>
      <c r="C60" s="63" t="s">
        <v>183</v>
      </c>
      <c r="D60" s="86">
        <f>3926.58*G60/H60</f>
        <v>3476.2</v>
      </c>
      <c r="E60" s="59">
        <f>D60/G60</f>
        <v>0.53</v>
      </c>
      <c r="F60" s="64">
        <f>E60/12</f>
        <v>0.04</v>
      </c>
      <c r="G60" s="10">
        <v>6583.7</v>
      </c>
      <c r="H60" s="10">
        <v>7436.7</v>
      </c>
      <c r="I60" s="10">
        <f t="shared" si="0"/>
        <v>0.0441666666666667</v>
      </c>
    </row>
    <row r="61" spans="1:9" s="55" customFormat="1" ht="35.25" customHeight="1">
      <c r="A61" s="54" t="s">
        <v>21</v>
      </c>
      <c r="B61" s="53"/>
      <c r="C61" s="56" t="s">
        <v>161</v>
      </c>
      <c r="D61" s="86">
        <f>5698.2*G61/H61</f>
        <v>5137.88</v>
      </c>
      <c r="E61" s="59">
        <f>D61/G61</f>
        <v>0.78</v>
      </c>
      <c r="F61" s="62">
        <f>E61/12</f>
        <v>0.07</v>
      </c>
      <c r="G61" s="10">
        <v>6583.7</v>
      </c>
      <c r="H61" s="55">
        <v>7301.7</v>
      </c>
      <c r="I61" s="10">
        <f t="shared" si="0"/>
        <v>0.065</v>
      </c>
    </row>
    <row r="62" spans="1:9" s="18" customFormat="1" ht="20.25" customHeight="1">
      <c r="A62" s="16" t="s">
        <v>31</v>
      </c>
      <c r="B62" s="17"/>
      <c r="C62" s="59" t="s">
        <v>184</v>
      </c>
      <c r="D62" s="87">
        <f>SUM(D63:D76)</f>
        <v>68588.16</v>
      </c>
      <c r="E62" s="59">
        <f>D62/G62</f>
        <v>10.42</v>
      </c>
      <c r="F62" s="56">
        <f>E62/12</f>
        <v>0.87</v>
      </c>
      <c r="G62" s="10">
        <v>6583.7</v>
      </c>
      <c r="I62" s="10">
        <f t="shared" si="0"/>
        <v>0.868333333333333</v>
      </c>
    </row>
    <row r="63" spans="1:9" s="13" customFormat="1" ht="19.5" customHeight="1">
      <c r="A63" s="124" t="s">
        <v>162</v>
      </c>
      <c r="B63" s="81" t="s">
        <v>15</v>
      </c>
      <c r="C63" s="65"/>
      <c r="D63" s="134">
        <f>1043.27*G63/H63</f>
        <v>932.84</v>
      </c>
      <c r="E63" s="65"/>
      <c r="F63" s="66"/>
      <c r="G63" s="10">
        <v>6583.7</v>
      </c>
      <c r="H63" s="13">
        <v>7363.1</v>
      </c>
      <c r="I63" s="10">
        <f t="shared" si="0"/>
        <v>0</v>
      </c>
    </row>
    <row r="64" spans="1:9" s="43" customFormat="1" ht="15">
      <c r="A64" s="124" t="s">
        <v>16</v>
      </c>
      <c r="B64" s="125" t="s">
        <v>20</v>
      </c>
      <c r="C64" s="67"/>
      <c r="D64" s="134">
        <f>2527.09*G64/H64</f>
        <v>2259.59</v>
      </c>
      <c r="E64" s="67"/>
      <c r="F64" s="68"/>
      <c r="G64" s="10">
        <v>6583.7</v>
      </c>
      <c r="H64" s="13">
        <v>7363.1</v>
      </c>
      <c r="I64" s="10">
        <f t="shared" si="0"/>
        <v>0</v>
      </c>
    </row>
    <row r="65" spans="1:9" s="43" customFormat="1" ht="15">
      <c r="A65" s="124" t="s">
        <v>83</v>
      </c>
      <c r="B65" s="126" t="s">
        <v>15</v>
      </c>
      <c r="C65" s="67"/>
      <c r="D65" s="134">
        <f>4503.08*G65/H65</f>
        <v>4026.42</v>
      </c>
      <c r="E65" s="67"/>
      <c r="F65" s="68"/>
      <c r="G65" s="10">
        <v>6583.7</v>
      </c>
      <c r="H65" s="13">
        <v>7363.1</v>
      </c>
      <c r="I65" s="10">
        <f t="shared" si="0"/>
        <v>0</v>
      </c>
    </row>
    <row r="66" spans="1:9" s="43" customFormat="1" ht="15">
      <c r="A66" s="124" t="s">
        <v>178</v>
      </c>
      <c r="B66" s="125" t="s">
        <v>15</v>
      </c>
      <c r="C66" s="67"/>
      <c r="D66" s="134">
        <f>6684.05*G66/H66</f>
        <v>5976.53</v>
      </c>
      <c r="E66" s="67"/>
      <c r="F66" s="68"/>
      <c r="G66" s="10">
        <v>6583.7</v>
      </c>
      <c r="H66" s="13">
        <v>7363.1</v>
      </c>
      <c r="I66" s="10">
        <f t="shared" si="0"/>
        <v>0</v>
      </c>
    </row>
    <row r="67" spans="1:9" s="43" customFormat="1" ht="15">
      <c r="A67" s="105" t="s">
        <v>163</v>
      </c>
      <c r="B67" s="76" t="s">
        <v>50</v>
      </c>
      <c r="C67" s="73"/>
      <c r="D67" s="122">
        <v>0</v>
      </c>
      <c r="E67" s="67"/>
      <c r="F67" s="68"/>
      <c r="G67" s="10">
        <v>6583.7</v>
      </c>
      <c r="H67" s="13">
        <v>7363.1</v>
      </c>
      <c r="I67" s="10">
        <f t="shared" si="0"/>
        <v>0</v>
      </c>
    </row>
    <row r="68" spans="1:9" s="13" customFormat="1" ht="15">
      <c r="A68" s="124" t="s">
        <v>45</v>
      </c>
      <c r="B68" s="81" t="s">
        <v>15</v>
      </c>
      <c r="C68" s="65"/>
      <c r="D68" s="134">
        <f>4815.85*G68/H68</f>
        <v>4790.53</v>
      </c>
      <c r="E68" s="65"/>
      <c r="F68" s="66"/>
      <c r="G68" s="10">
        <v>6583.7</v>
      </c>
      <c r="H68" s="13">
        <v>6618.5</v>
      </c>
      <c r="I68" s="10">
        <f t="shared" si="0"/>
        <v>0</v>
      </c>
    </row>
    <row r="69" spans="1:9" s="13" customFormat="1" ht="15">
      <c r="A69" s="124" t="s">
        <v>17</v>
      </c>
      <c r="B69" s="81" t="s">
        <v>15</v>
      </c>
      <c r="C69" s="65"/>
      <c r="D69" s="134">
        <f>12882.27*G69/H69</f>
        <v>12814.54</v>
      </c>
      <c r="E69" s="65"/>
      <c r="F69" s="66"/>
      <c r="G69" s="10">
        <v>6583.7</v>
      </c>
      <c r="H69" s="13">
        <v>6618.5</v>
      </c>
      <c r="I69" s="10">
        <f t="shared" si="0"/>
        <v>0</v>
      </c>
    </row>
    <row r="70" spans="1:9" s="13" customFormat="1" ht="15">
      <c r="A70" s="124" t="s">
        <v>18</v>
      </c>
      <c r="B70" s="81" t="s">
        <v>15</v>
      </c>
      <c r="C70" s="65"/>
      <c r="D70" s="134">
        <f>1010.85*G70/H70</f>
        <v>1005.53</v>
      </c>
      <c r="E70" s="65"/>
      <c r="F70" s="66"/>
      <c r="G70" s="10">
        <v>6583.7</v>
      </c>
      <c r="H70" s="13">
        <v>6618.5</v>
      </c>
      <c r="I70" s="10">
        <f t="shared" si="0"/>
        <v>0</v>
      </c>
    </row>
    <row r="71" spans="1:9" s="43" customFormat="1" ht="15">
      <c r="A71" s="124" t="s">
        <v>42</v>
      </c>
      <c r="B71" s="125" t="s">
        <v>15</v>
      </c>
      <c r="C71" s="67"/>
      <c r="D71" s="134">
        <f>2407.85*G71/H71</f>
        <v>2152.97</v>
      </c>
      <c r="E71" s="67"/>
      <c r="F71" s="68"/>
      <c r="G71" s="10">
        <v>6583.7</v>
      </c>
      <c r="H71" s="43">
        <v>7363.1</v>
      </c>
      <c r="I71" s="10">
        <f t="shared" si="0"/>
        <v>0</v>
      </c>
    </row>
    <row r="72" spans="1:9" s="13" customFormat="1" ht="15">
      <c r="A72" s="124" t="s">
        <v>43</v>
      </c>
      <c r="B72" s="81" t="s">
        <v>20</v>
      </c>
      <c r="C72" s="65"/>
      <c r="D72" s="134">
        <f>9631.74*G72/H72</f>
        <v>8612.2</v>
      </c>
      <c r="E72" s="65"/>
      <c r="F72" s="66"/>
      <c r="G72" s="10">
        <v>6583.7</v>
      </c>
      <c r="H72" s="43">
        <v>7363.1</v>
      </c>
      <c r="I72" s="10">
        <f t="shared" si="0"/>
        <v>0</v>
      </c>
    </row>
    <row r="73" spans="1:9" s="43" customFormat="1" ht="25.5">
      <c r="A73" s="124" t="s">
        <v>19</v>
      </c>
      <c r="B73" s="125" t="s">
        <v>15</v>
      </c>
      <c r="C73" s="67"/>
      <c r="D73" s="134">
        <f>8308.62*G73/H73</f>
        <v>7429.13</v>
      </c>
      <c r="E73" s="67"/>
      <c r="F73" s="68"/>
      <c r="G73" s="10">
        <v>6583.7</v>
      </c>
      <c r="H73" s="43">
        <v>7363.1</v>
      </c>
      <c r="I73" s="10">
        <f t="shared" si="0"/>
        <v>0</v>
      </c>
    </row>
    <row r="74" spans="1:9" s="13" customFormat="1" ht="25.5">
      <c r="A74" s="124" t="s">
        <v>165</v>
      </c>
      <c r="B74" s="81" t="s">
        <v>15</v>
      </c>
      <c r="C74" s="65"/>
      <c r="D74" s="134">
        <f>16805.41*G74/H74</f>
        <v>15026.52</v>
      </c>
      <c r="E74" s="65"/>
      <c r="F74" s="66"/>
      <c r="G74" s="10">
        <v>6583.7</v>
      </c>
      <c r="H74" s="43">
        <v>7363.1</v>
      </c>
      <c r="I74" s="10">
        <f t="shared" si="0"/>
        <v>0</v>
      </c>
    </row>
    <row r="75" spans="1:9" s="13" customFormat="1" ht="29.25" customHeight="1">
      <c r="A75" s="124" t="s">
        <v>180</v>
      </c>
      <c r="B75" s="126" t="s">
        <v>49</v>
      </c>
      <c r="C75" s="73"/>
      <c r="D75" s="122">
        <f>3982.97*G75/H75</f>
        <v>3561.36</v>
      </c>
      <c r="E75" s="65"/>
      <c r="F75" s="66"/>
      <c r="G75" s="10">
        <v>6583.7</v>
      </c>
      <c r="H75" s="13">
        <v>7363.1</v>
      </c>
      <c r="I75" s="10">
        <f t="shared" si="0"/>
        <v>0</v>
      </c>
    </row>
    <row r="76" spans="1:9" s="13" customFormat="1" ht="29.25" customHeight="1">
      <c r="A76" s="124" t="s">
        <v>160</v>
      </c>
      <c r="B76" s="126" t="s">
        <v>50</v>
      </c>
      <c r="C76" s="100"/>
      <c r="D76" s="116">
        <v>0</v>
      </c>
      <c r="E76" s="69"/>
      <c r="F76" s="66"/>
      <c r="G76" s="10">
        <v>6583.7</v>
      </c>
      <c r="H76" s="13">
        <v>7363.1</v>
      </c>
      <c r="I76" s="10">
        <f t="shared" si="0"/>
        <v>0</v>
      </c>
    </row>
    <row r="77" spans="1:9" s="18" customFormat="1" ht="30">
      <c r="A77" s="16" t="s">
        <v>36</v>
      </c>
      <c r="B77" s="17"/>
      <c r="C77" s="59" t="s">
        <v>185</v>
      </c>
      <c r="D77" s="87">
        <f>SUM(D78:D87)</f>
        <v>21144.94</v>
      </c>
      <c r="E77" s="59">
        <f>D77/G77</f>
        <v>3.21</v>
      </c>
      <c r="F77" s="62">
        <f>E77/12</f>
        <v>0.27</v>
      </c>
      <c r="G77" s="10">
        <v>6583.7</v>
      </c>
      <c r="I77" s="10">
        <f t="shared" si="0"/>
        <v>0.2675</v>
      </c>
    </row>
    <row r="78" spans="1:9" s="13" customFormat="1" ht="17.25" customHeight="1">
      <c r="A78" s="124" t="s">
        <v>32</v>
      </c>
      <c r="B78" s="81" t="s">
        <v>46</v>
      </c>
      <c r="C78" s="65"/>
      <c r="D78" s="88">
        <f>2889.52*G78/H78</f>
        <v>2605.38</v>
      </c>
      <c r="E78" s="65"/>
      <c r="F78" s="66"/>
      <c r="G78" s="10">
        <v>6583.7</v>
      </c>
      <c r="H78" s="13">
        <v>7301.7</v>
      </c>
      <c r="I78" s="10">
        <f t="shared" si="0"/>
        <v>0</v>
      </c>
    </row>
    <row r="79" spans="1:9" s="13" customFormat="1" ht="25.5">
      <c r="A79" s="124" t="s">
        <v>33</v>
      </c>
      <c r="B79" s="81" t="s">
        <v>39</v>
      </c>
      <c r="C79" s="65"/>
      <c r="D79" s="88">
        <f>1926.35*G79/H79</f>
        <v>1736.93</v>
      </c>
      <c r="E79" s="65"/>
      <c r="F79" s="66"/>
      <c r="G79" s="10">
        <v>6583.7</v>
      </c>
      <c r="H79" s="13">
        <v>7301.7</v>
      </c>
      <c r="I79" s="10">
        <f t="shared" si="0"/>
        <v>0</v>
      </c>
    </row>
    <row r="80" spans="1:9" s="13" customFormat="1" ht="21" customHeight="1">
      <c r="A80" s="124" t="s">
        <v>51</v>
      </c>
      <c r="B80" s="81" t="s">
        <v>50</v>
      </c>
      <c r="C80" s="65"/>
      <c r="D80" s="88">
        <f>2021.63*G80/H80</f>
        <v>1822.84</v>
      </c>
      <c r="E80" s="65"/>
      <c r="F80" s="66"/>
      <c r="G80" s="10">
        <v>6583.7</v>
      </c>
      <c r="H80" s="13">
        <v>7301.7</v>
      </c>
      <c r="I80" s="10">
        <f t="shared" si="0"/>
        <v>0</v>
      </c>
    </row>
    <row r="81" spans="1:9" s="43" customFormat="1" ht="25.5">
      <c r="A81" s="124" t="s">
        <v>47</v>
      </c>
      <c r="B81" s="125" t="s">
        <v>48</v>
      </c>
      <c r="C81" s="67"/>
      <c r="D81" s="89">
        <v>1926.35</v>
      </c>
      <c r="E81" s="67"/>
      <c r="F81" s="68"/>
      <c r="G81" s="10">
        <v>6583.7</v>
      </c>
      <c r="I81" s="10">
        <f t="shared" si="0"/>
        <v>0</v>
      </c>
    </row>
    <row r="82" spans="1:9" s="13" customFormat="1" ht="18" customHeight="1">
      <c r="A82" s="124" t="s">
        <v>68</v>
      </c>
      <c r="B82" s="127" t="s">
        <v>50</v>
      </c>
      <c r="C82" s="65"/>
      <c r="D82" s="88">
        <v>0</v>
      </c>
      <c r="E82" s="65"/>
      <c r="F82" s="66"/>
      <c r="G82" s="10">
        <v>6583.7</v>
      </c>
      <c r="H82" s="13">
        <v>7301.7</v>
      </c>
      <c r="I82" s="10">
        <f t="shared" si="0"/>
        <v>0</v>
      </c>
    </row>
    <row r="83" spans="1:9" s="13" customFormat="1" ht="20.25" customHeight="1">
      <c r="A83" s="124" t="s">
        <v>44</v>
      </c>
      <c r="B83" s="81" t="s">
        <v>7</v>
      </c>
      <c r="C83" s="69"/>
      <c r="D83" s="88">
        <f>6851.28*G83/H83</f>
        <v>6177.57</v>
      </c>
      <c r="E83" s="65"/>
      <c r="F83" s="66"/>
      <c r="G83" s="10">
        <v>6583.7</v>
      </c>
      <c r="H83" s="13">
        <v>7301.7</v>
      </c>
      <c r="I83" s="10">
        <f t="shared" si="0"/>
        <v>0</v>
      </c>
    </row>
    <row r="84" spans="1:9" s="13" customFormat="1" ht="29.25" customHeight="1">
      <c r="A84" s="124" t="s">
        <v>129</v>
      </c>
      <c r="B84" s="126" t="s">
        <v>15</v>
      </c>
      <c r="C84" s="69"/>
      <c r="D84" s="90">
        <f>7625.73*G84/H84</f>
        <v>6875.87</v>
      </c>
      <c r="E84" s="69"/>
      <c r="F84" s="70"/>
      <c r="G84" s="10">
        <v>6583.7</v>
      </c>
      <c r="H84" s="13">
        <v>7301.7</v>
      </c>
      <c r="I84" s="10">
        <f t="shared" si="0"/>
        <v>0</v>
      </c>
    </row>
    <row r="85" spans="1:9" s="13" customFormat="1" ht="28.5" customHeight="1">
      <c r="A85" s="124" t="s">
        <v>128</v>
      </c>
      <c r="B85" s="126" t="s">
        <v>15</v>
      </c>
      <c r="C85" s="69"/>
      <c r="D85" s="90">
        <f>0*G85/H85</f>
        <v>0</v>
      </c>
      <c r="E85" s="69"/>
      <c r="F85" s="70"/>
      <c r="G85" s="10">
        <v>6583.7</v>
      </c>
      <c r="H85" s="13">
        <v>7301.7</v>
      </c>
      <c r="I85" s="10">
        <f t="shared" si="0"/>
        <v>0</v>
      </c>
    </row>
    <row r="86" spans="1:9" s="13" customFormat="1" ht="23.25" customHeight="1">
      <c r="A86" s="105" t="s">
        <v>130</v>
      </c>
      <c r="B86" s="126" t="s">
        <v>15</v>
      </c>
      <c r="C86" s="69"/>
      <c r="D86" s="90">
        <f>0*G86/H86</f>
        <v>0</v>
      </c>
      <c r="E86" s="69"/>
      <c r="F86" s="70"/>
      <c r="G86" s="10">
        <v>6583.7</v>
      </c>
      <c r="H86" s="13">
        <v>7301.7</v>
      </c>
      <c r="I86" s="10">
        <f t="shared" si="0"/>
        <v>0</v>
      </c>
    </row>
    <row r="87" spans="1:9" s="13" customFormat="1" ht="19.5" customHeight="1">
      <c r="A87" s="124" t="s">
        <v>131</v>
      </c>
      <c r="B87" s="126" t="s">
        <v>15</v>
      </c>
      <c r="C87" s="69"/>
      <c r="D87" s="90">
        <f>0*G87/H87</f>
        <v>0</v>
      </c>
      <c r="E87" s="69"/>
      <c r="F87" s="70"/>
      <c r="G87" s="10">
        <v>6583.7</v>
      </c>
      <c r="H87" s="13">
        <v>7301.7</v>
      </c>
      <c r="I87" s="10">
        <f t="shared" si="0"/>
        <v>0</v>
      </c>
    </row>
    <row r="88" spans="1:9" s="13" customFormat="1" ht="30">
      <c r="A88" s="16" t="s">
        <v>37</v>
      </c>
      <c r="B88" s="15"/>
      <c r="C88" s="56" t="s">
        <v>186</v>
      </c>
      <c r="D88" s="87">
        <f>SUM(D89:D92)</f>
        <v>12271.15</v>
      </c>
      <c r="E88" s="59">
        <f>D88/G88</f>
        <v>1.86</v>
      </c>
      <c r="F88" s="60">
        <f>E88/12</f>
        <v>0.16</v>
      </c>
      <c r="G88" s="10">
        <v>6583.7</v>
      </c>
      <c r="I88" s="10">
        <f t="shared" si="0"/>
        <v>0.155</v>
      </c>
    </row>
    <row r="89" spans="1:9" s="13" customFormat="1" ht="24" customHeight="1">
      <c r="A89" s="124" t="s">
        <v>132</v>
      </c>
      <c r="B89" s="81" t="s">
        <v>15</v>
      </c>
      <c r="C89" s="82"/>
      <c r="D89" s="91">
        <f>0*G89/H89</f>
        <v>0</v>
      </c>
      <c r="E89" s="65"/>
      <c r="F89" s="66"/>
      <c r="G89" s="10">
        <v>6583.7</v>
      </c>
      <c r="H89" s="13">
        <v>7410.1</v>
      </c>
      <c r="I89" s="10">
        <f t="shared" si="0"/>
        <v>0</v>
      </c>
    </row>
    <row r="90" spans="1:9" s="13" customFormat="1" ht="18.75" customHeight="1">
      <c r="A90" s="105" t="s">
        <v>148</v>
      </c>
      <c r="B90" s="76" t="s">
        <v>50</v>
      </c>
      <c r="C90" s="73"/>
      <c r="D90" s="122">
        <f>11492.61*G90/H90</f>
        <v>10210.91</v>
      </c>
      <c r="E90" s="65"/>
      <c r="F90" s="70"/>
      <c r="G90" s="10">
        <v>6583.7</v>
      </c>
      <c r="H90" s="13">
        <v>7410.1</v>
      </c>
      <c r="I90" s="10">
        <f t="shared" si="0"/>
        <v>0</v>
      </c>
    </row>
    <row r="91" spans="1:9" s="13" customFormat="1" ht="19.5" customHeight="1">
      <c r="A91" s="124" t="s">
        <v>133</v>
      </c>
      <c r="B91" s="126" t="s">
        <v>49</v>
      </c>
      <c r="C91" s="82"/>
      <c r="D91" s="92">
        <v>0</v>
      </c>
      <c r="E91" s="65"/>
      <c r="F91" s="70"/>
      <c r="G91" s="10">
        <v>6583.7</v>
      </c>
      <c r="H91" s="13">
        <v>7410.1</v>
      </c>
      <c r="I91" s="10">
        <f t="shared" si="0"/>
        <v>0</v>
      </c>
    </row>
    <row r="92" spans="1:9" s="13" customFormat="1" ht="32.25" customHeight="1">
      <c r="A92" s="124" t="s">
        <v>134</v>
      </c>
      <c r="B92" s="126" t="s">
        <v>49</v>
      </c>
      <c r="C92" s="82"/>
      <c r="D92" s="92">
        <f>2318.85*G92/H92</f>
        <v>2060.24</v>
      </c>
      <c r="E92" s="65"/>
      <c r="F92" s="70"/>
      <c r="G92" s="10">
        <v>6583.7</v>
      </c>
      <c r="H92" s="13">
        <v>7410.1</v>
      </c>
      <c r="I92" s="10">
        <f aca="true" t="shared" si="1" ref="I92:I112">E92/12</f>
        <v>0</v>
      </c>
    </row>
    <row r="93" spans="1:9" s="13" customFormat="1" ht="25.5" customHeight="1">
      <c r="A93" s="54" t="s">
        <v>135</v>
      </c>
      <c r="B93" s="81"/>
      <c r="C93" s="56" t="s">
        <v>187</v>
      </c>
      <c r="D93" s="87">
        <f>SUM(D94:D99)</f>
        <v>67688.51</v>
      </c>
      <c r="E93" s="59">
        <f>D93/G93</f>
        <v>10.28</v>
      </c>
      <c r="F93" s="62">
        <f>E93/12</f>
        <v>0.86</v>
      </c>
      <c r="G93" s="52">
        <v>6583.7</v>
      </c>
      <c r="I93" s="10">
        <f t="shared" si="1"/>
        <v>0.856666666666667</v>
      </c>
    </row>
    <row r="94" spans="1:9" s="13" customFormat="1" ht="23.25" customHeight="1">
      <c r="A94" s="124" t="s">
        <v>34</v>
      </c>
      <c r="B94" s="81" t="s">
        <v>7</v>
      </c>
      <c r="C94" s="65"/>
      <c r="D94" s="88">
        <v>0</v>
      </c>
      <c r="E94" s="65"/>
      <c r="F94" s="66"/>
      <c r="G94" s="52">
        <v>6583.7</v>
      </c>
      <c r="I94" s="10">
        <f t="shared" si="1"/>
        <v>0</v>
      </c>
    </row>
    <row r="95" spans="1:9" s="13" customFormat="1" ht="41.25" customHeight="1">
      <c r="A95" s="124" t="s">
        <v>136</v>
      </c>
      <c r="B95" s="81" t="s">
        <v>15</v>
      </c>
      <c r="C95" s="65"/>
      <c r="D95" s="88">
        <v>18793.52</v>
      </c>
      <c r="E95" s="65"/>
      <c r="F95" s="66"/>
      <c r="G95" s="52">
        <v>6583.7</v>
      </c>
      <c r="I95" s="10">
        <f t="shared" si="1"/>
        <v>0</v>
      </c>
    </row>
    <row r="96" spans="1:9" s="13" customFormat="1" ht="41.25" customHeight="1">
      <c r="A96" s="124" t="s">
        <v>137</v>
      </c>
      <c r="B96" s="81" t="s">
        <v>15</v>
      </c>
      <c r="C96" s="65"/>
      <c r="D96" s="88">
        <v>2013.62</v>
      </c>
      <c r="E96" s="65"/>
      <c r="F96" s="66"/>
      <c r="G96" s="52">
        <v>6583.7</v>
      </c>
      <c r="I96" s="10">
        <f t="shared" si="1"/>
        <v>0</v>
      </c>
    </row>
    <row r="97" spans="1:9" s="13" customFormat="1" ht="25.5">
      <c r="A97" s="124" t="s">
        <v>53</v>
      </c>
      <c r="B97" s="81" t="s">
        <v>10</v>
      </c>
      <c r="C97" s="65"/>
      <c r="D97" s="88">
        <f>3378.66/2</f>
        <v>1689.33</v>
      </c>
      <c r="E97" s="65"/>
      <c r="F97" s="70"/>
      <c r="G97" s="52">
        <v>6583.7</v>
      </c>
      <c r="I97" s="10">
        <f t="shared" si="1"/>
        <v>0</v>
      </c>
    </row>
    <row r="98" spans="1:9" s="13" customFormat="1" ht="18" customHeight="1">
      <c r="A98" s="124" t="s">
        <v>138</v>
      </c>
      <c r="B98" s="126" t="s">
        <v>89</v>
      </c>
      <c r="C98" s="65"/>
      <c r="D98" s="88">
        <f>E98*G98</f>
        <v>0</v>
      </c>
      <c r="E98" s="65"/>
      <c r="F98" s="70"/>
      <c r="G98" s="52">
        <v>6583.7</v>
      </c>
      <c r="I98" s="10">
        <f t="shared" si="1"/>
        <v>0</v>
      </c>
    </row>
    <row r="99" spans="1:9" s="13" customFormat="1" ht="54.75" customHeight="1">
      <c r="A99" s="124" t="s">
        <v>139</v>
      </c>
      <c r="B99" s="126" t="s">
        <v>69</v>
      </c>
      <c r="C99" s="65"/>
      <c r="D99" s="88">
        <f>50120.56*G99/H99</f>
        <v>45192.04</v>
      </c>
      <c r="E99" s="65"/>
      <c r="F99" s="70"/>
      <c r="G99" s="52">
        <v>6583.7</v>
      </c>
      <c r="H99" s="13">
        <v>7301.7</v>
      </c>
      <c r="I99" s="10">
        <f t="shared" si="1"/>
        <v>0</v>
      </c>
    </row>
    <row r="100" spans="1:9" s="13" customFormat="1" ht="15">
      <c r="A100" s="16" t="s">
        <v>38</v>
      </c>
      <c r="B100" s="15"/>
      <c r="C100" s="56" t="s">
        <v>188</v>
      </c>
      <c r="D100" s="87">
        <f>D101</f>
        <v>0</v>
      </c>
      <c r="E100" s="59">
        <f>D100/G100</f>
        <v>0</v>
      </c>
      <c r="F100" s="62">
        <f>E100/12</f>
        <v>0</v>
      </c>
      <c r="G100" s="52">
        <v>6583.7</v>
      </c>
      <c r="I100" s="10">
        <f t="shared" si="1"/>
        <v>0</v>
      </c>
    </row>
    <row r="101" spans="1:9" s="13" customFormat="1" ht="21" customHeight="1">
      <c r="A101" s="124" t="s">
        <v>35</v>
      </c>
      <c r="B101" s="81" t="s">
        <v>15</v>
      </c>
      <c r="C101" s="65"/>
      <c r="D101" s="88">
        <v>0</v>
      </c>
      <c r="E101" s="65"/>
      <c r="F101" s="66"/>
      <c r="G101" s="52">
        <v>6583.7</v>
      </c>
      <c r="H101" s="13">
        <v>7336.5</v>
      </c>
      <c r="I101" s="10">
        <f t="shared" si="1"/>
        <v>0</v>
      </c>
    </row>
    <row r="102" spans="1:9" s="10" customFormat="1" ht="15">
      <c r="A102" s="54" t="s">
        <v>41</v>
      </c>
      <c r="B102" s="53"/>
      <c r="C102" s="59" t="s">
        <v>189</v>
      </c>
      <c r="D102" s="87">
        <f>D103+D104</f>
        <v>0</v>
      </c>
      <c r="E102" s="59">
        <f>D102/G102</f>
        <v>0</v>
      </c>
      <c r="F102" s="60">
        <f>E102/12</f>
        <v>0</v>
      </c>
      <c r="G102" s="52">
        <v>6583.7</v>
      </c>
      <c r="I102" s="10">
        <f t="shared" si="1"/>
        <v>0</v>
      </c>
    </row>
    <row r="103" spans="1:9" s="43" customFormat="1" ht="47.25" customHeight="1">
      <c r="A103" s="105" t="s">
        <v>140</v>
      </c>
      <c r="B103" s="126" t="s">
        <v>20</v>
      </c>
      <c r="C103" s="67"/>
      <c r="D103" s="89">
        <v>0</v>
      </c>
      <c r="E103" s="67"/>
      <c r="F103" s="68"/>
      <c r="G103" s="52">
        <v>6583.7</v>
      </c>
      <c r="I103" s="10">
        <f t="shared" si="1"/>
        <v>0</v>
      </c>
    </row>
    <row r="104" spans="1:9" s="43" customFormat="1" ht="30.75" customHeight="1">
      <c r="A104" s="105" t="s">
        <v>177</v>
      </c>
      <c r="B104" s="126" t="s">
        <v>69</v>
      </c>
      <c r="C104" s="75"/>
      <c r="D104" s="93">
        <v>0</v>
      </c>
      <c r="E104" s="75"/>
      <c r="F104" s="68"/>
      <c r="G104" s="10">
        <v>6583.7</v>
      </c>
      <c r="I104" s="10">
        <f t="shared" si="1"/>
        <v>0</v>
      </c>
    </row>
    <row r="105" spans="1:9" s="10" customFormat="1" ht="22.5" customHeight="1">
      <c r="A105" s="16" t="s">
        <v>40</v>
      </c>
      <c r="B105" s="17"/>
      <c r="C105" s="59" t="s">
        <v>190</v>
      </c>
      <c r="D105" s="87">
        <f>SUM(D106:D109)</f>
        <v>0</v>
      </c>
      <c r="E105" s="59">
        <f>D105/G105</f>
        <v>0</v>
      </c>
      <c r="F105" s="62">
        <f>E105/12</f>
        <v>0</v>
      </c>
      <c r="G105" s="10">
        <v>6583.7</v>
      </c>
      <c r="I105" s="10">
        <f t="shared" si="1"/>
        <v>0</v>
      </c>
    </row>
    <row r="106" spans="1:9" s="43" customFormat="1" ht="15">
      <c r="A106" s="20" t="s">
        <v>85</v>
      </c>
      <c r="B106" s="41" t="s">
        <v>46</v>
      </c>
      <c r="C106" s="67"/>
      <c r="D106" s="89">
        <v>0</v>
      </c>
      <c r="E106" s="67"/>
      <c r="F106" s="68"/>
      <c r="G106" s="10">
        <v>6583.7</v>
      </c>
      <c r="I106" s="10">
        <f t="shared" si="1"/>
        <v>0</v>
      </c>
    </row>
    <row r="107" spans="1:9" s="43" customFormat="1" ht="15">
      <c r="A107" s="20" t="s">
        <v>166</v>
      </c>
      <c r="B107" s="71" t="s">
        <v>46</v>
      </c>
      <c r="C107" s="67"/>
      <c r="D107" s="89">
        <v>0</v>
      </c>
      <c r="E107" s="67"/>
      <c r="F107" s="68"/>
      <c r="G107" s="10"/>
      <c r="I107" s="10">
        <f t="shared" si="1"/>
        <v>0</v>
      </c>
    </row>
    <row r="108" spans="1:9" s="43" customFormat="1" ht="15">
      <c r="A108" s="20" t="s">
        <v>55</v>
      </c>
      <c r="B108" s="41" t="s">
        <v>46</v>
      </c>
      <c r="C108" s="67"/>
      <c r="D108" s="89">
        <v>0</v>
      </c>
      <c r="E108" s="67"/>
      <c r="F108" s="68"/>
      <c r="G108" s="10">
        <v>6583.7</v>
      </c>
      <c r="I108" s="10">
        <f t="shared" si="1"/>
        <v>0</v>
      </c>
    </row>
    <row r="109" spans="1:9" s="43" customFormat="1" ht="25.5" customHeight="1">
      <c r="A109" s="20" t="s">
        <v>52</v>
      </c>
      <c r="B109" s="41" t="s">
        <v>15</v>
      </c>
      <c r="C109" s="67"/>
      <c r="D109" s="89">
        <v>0</v>
      </c>
      <c r="E109" s="67"/>
      <c r="F109" s="68"/>
      <c r="G109" s="10">
        <v>6583.7</v>
      </c>
      <c r="I109" s="10">
        <f t="shared" si="1"/>
        <v>0</v>
      </c>
    </row>
    <row r="110" spans="1:9" s="10" customFormat="1" ht="218.25">
      <c r="A110" s="128" t="s">
        <v>181</v>
      </c>
      <c r="B110" s="123" t="s">
        <v>10</v>
      </c>
      <c r="C110" s="63"/>
      <c r="D110" s="94">
        <f>E110*G110</f>
        <v>45822.55</v>
      </c>
      <c r="E110" s="63">
        <f>F110*12</f>
        <v>6.96</v>
      </c>
      <c r="F110" s="64">
        <v>0.58</v>
      </c>
      <c r="G110" s="10">
        <v>6583.7</v>
      </c>
      <c r="I110" s="10">
        <f t="shared" si="1"/>
        <v>0.58</v>
      </c>
    </row>
    <row r="111" spans="1:9" s="40" customFormat="1" ht="30">
      <c r="A111" s="77" t="s">
        <v>90</v>
      </c>
      <c r="B111" s="17" t="s">
        <v>167</v>
      </c>
      <c r="C111" s="56"/>
      <c r="D111" s="95">
        <v>68000</v>
      </c>
      <c r="E111" s="63">
        <f>D111/G111</f>
        <v>10.33</v>
      </c>
      <c r="F111" s="56">
        <f>E111/12</f>
        <v>0.86</v>
      </c>
      <c r="G111" s="10">
        <v>6583.7</v>
      </c>
      <c r="I111" s="10">
        <f t="shared" si="1"/>
        <v>0.860833333333333</v>
      </c>
    </row>
    <row r="112" spans="1:9" s="40" customFormat="1" ht="20.25" customHeight="1" thickBot="1">
      <c r="A112" s="83" t="s">
        <v>70</v>
      </c>
      <c r="B112" s="84" t="s">
        <v>9</v>
      </c>
      <c r="C112" s="137"/>
      <c r="D112" s="138">
        <f>E112*G112</f>
        <v>133142.88</v>
      </c>
      <c r="E112" s="63">
        <f>12*F112</f>
        <v>22.8</v>
      </c>
      <c r="F112" s="63">
        <v>1.9</v>
      </c>
      <c r="G112" s="10">
        <f>6583.7-744.1</f>
        <v>5839.6</v>
      </c>
      <c r="I112" s="10">
        <f t="shared" si="1"/>
        <v>1.9</v>
      </c>
    </row>
    <row r="113" spans="1:6" s="10" customFormat="1" ht="19.5" thickBot="1">
      <c r="A113" s="46" t="s">
        <v>29</v>
      </c>
      <c r="B113" s="8"/>
      <c r="C113" s="139"/>
      <c r="D113" s="136">
        <f>D112+D111+D110+D105+D102+D100+D93+D88+D77+D62+D61+D60+D59+D58+D57+D56+D48+D42+D41+D40+D39+D38+D27+D14+D54</f>
        <v>1448717.54</v>
      </c>
      <c r="E113" s="136">
        <f>E112+E111+E110+E105+E102+E100+E93+E88+E77+E62+E61+E60+E59+E58+E57+E56+E48+E42+E41+E40+E39+E38+E27+E14+E54</f>
        <v>222.63</v>
      </c>
      <c r="F113" s="136">
        <f>F112+F111+F110+F105+F102+F100+F93+F88+F77+F62+F61+F60+F59+F58+F57+F56+F48+F42+F41+F40+F39+F38+F27+F14+F54</f>
        <v>18.58</v>
      </c>
    </row>
    <row r="114" spans="1:6" s="25" customFormat="1" ht="12.75">
      <c r="A114" s="24"/>
      <c r="D114" s="98"/>
      <c r="F114" s="26"/>
    </row>
    <row r="115" spans="1:6" s="25" customFormat="1" ht="13.5" thickBot="1">
      <c r="A115" s="24"/>
      <c r="D115" s="98"/>
      <c r="F115" s="26"/>
    </row>
    <row r="116" spans="1:6" s="10" customFormat="1" ht="19.5" thickBot="1">
      <c r="A116" s="101" t="s">
        <v>57</v>
      </c>
      <c r="B116" s="8"/>
      <c r="C116" s="47"/>
      <c r="D116" s="102">
        <f>D117</f>
        <v>8166.6</v>
      </c>
      <c r="E116" s="102">
        <f>E117</f>
        <v>1.24</v>
      </c>
      <c r="F116" s="102">
        <f>F117</f>
        <v>0.1</v>
      </c>
    </row>
    <row r="117" spans="1:8" s="40" customFormat="1" ht="21.75" customHeight="1">
      <c r="A117" s="105" t="s">
        <v>154</v>
      </c>
      <c r="B117" s="76"/>
      <c r="C117" s="73"/>
      <c r="D117" s="122">
        <f>9090.21*G117/H117</f>
        <v>8166.6</v>
      </c>
      <c r="E117" s="73">
        <f>D117/G117</f>
        <v>1.24</v>
      </c>
      <c r="F117" s="106">
        <f>E117/12</f>
        <v>0.1</v>
      </c>
      <c r="G117" s="40">
        <v>6583.8</v>
      </c>
      <c r="H117" s="40">
        <v>7328.4</v>
      </c>
    </row>
    <row r="118" spans="1:6" s="40" customFormat="1" ht="15" customHeight="1">
      <c r="A118" s="107"/>
      <c r="B118" s="78"/>
      <c r="C118" s="79"/>
      <c r="D118" s="130"/>
      <c r="E118" s="79"/>
      <c r="F118" s="79"/>
    </row>
    <row r="119" spans="1:6" s="25" customFormat="1" ht="13.5" thickBot="1">
      <c r="A119" s="24"/>
      <c r="D119" s="98"/>
      <c r="F119" s="26"/>
    </row>
    <row r="120" spans="1:6" s="50" customFormat="1" ht="15.75" thickBot="1">
      <c r="A120" s="48" t="s">
        <v>58</v>
      </c>
      <c r="B120" s="49"/>
      <c r="C120" s="49"/>
      <c r="D120" s="51">
        <f>D113+D116</f>
        <v>1456884.14</v>
      </c>
      <c r="E120" s="51">
        <f>E113+E116</f>
        <v>223.87</v>
      </c>
      <c r="F120" s="51">
        <f>F113+F116</f>
        <v>18.68</v>
      </c>
    </row>
    <row r="121" spans="1:6" s="25" customFormat="1" ht="12.75">
      <c r="A121" s="24"/>
      <c r="F121" s="26"/>
    </row>
    <row r="122" spans="1:6" s="25" customFormat="1" ht="14.25">
      <c r="A122" s="153" t="s">
        <v>26</v>
      </c>
      <c r="B122" s="153"/>
      <c r="C122" s="153"/>
      <c r="D122" s="153"/>
      <c r="F122" s="26"/>
    </row>
    <row r="123" s="25" customFormat="1" ht="12.75">
      <c r="F123" s="26"/>
    </row>
    <row r="124" spans="1:6" s="25" customFormat="1" ht="12.75">
      <c r="A124" s="24" t="s">
        <v>27</v>
      </c>
      <c r="F124" s="26"/>
    </row>
    <row r="125" spans="1:6" s="25" customFormat="1" ht="12.75">
      <c r="A125" s="24"/>
      <c r="F125" s="26"/>
    </row>
    <row r="126" spans="1:6" s="22" customFormat="1" ht="18.75">
      <c r="A126" s="27"/>
      <c r="B126" s="28"/>
      <c r="C126" s="29"/>
      <c r="D126" s="29"/>
      <c r="E126" s="29"/>
      <c r="F126" s="30"/>
    </row>
    <row r="127" spans="1:6" s="23" customFormat="1" ht="19.5">
      <c r="A127" s="31"/>
      <c r="B127" s="32"/>
      <c r="C127" s="33"/>
      <c r="D127" s="33"/>
      <c r="E127" s="33"/>
      <c r="F127" s="34"/>
    </row>
    <row r="128" spans="1:4" s="25" customFormat="1" ht="14.25">
      <c r="A128" s="153"/>
      <c r="B128" s="153"/>
      <c r="C128" s="153"/>
      <c r="D128" s="153"/>
    </row>
    <row r="129" s="25" customFormat="1" ht="12.75">
      <c r="F129" s="26"/>
    </row>
    <row r="130" spans="1:6" s="25" customFormat="1" ht="12.75">
      <c r="A130" s="24"/>
      <c r="F130" s="26"/>
    </row>
    <row r="131" s="25" customFormat="1" ht="12.75">
      <c r="F131" s="26"/>
    </row>
    <row r="132" s="25" customFormat="1" ht="12.75">
      <c r="F132" s="26"/>
    </row>
    <row r="133" s="25" customFormat="1" ht="12.75">
      <c r="F133" s="26"/>
    </row>
    <row r="134" s="25" customFormat="1" ht="12.75">
      <c r="F134" s="26"/>
    </row>
    <row r="135" s="25" customFormat="1" ht="12.75">
      <c r="F135" s="26"/>
    </row>
    <row r="136" s="25" customFormat="1" ht="12.75">
      <c r="F136" s="26"/>
    </row>
    <row r="137" s="25" customFormat="1" ht="12.75">
      <c r="F137" s="26"/>
    </row>
    <row r="138" s="25" customFormat="1" ht="12.75">
      <c r="F138" s="26"/>
    </row>
    <row r="139" s="25" customFormat="1" ht="12.75">
      <c r="F139" s="26"/>
    </row>
    <row r="140" s="25" customFormat="1" ht="12.75">
      <c r="F140" s="26"/>
    </row>
    <row r="141" s="25" customFormat="1" ht="12.75">
      <c r="F141" s="26"/>
    </row>
    <row r="142" s="25" customFormat="1" ht="12.75">
      <c r="F142" s="26"/>
    </row>
    <row r="143" s="25" customFormat="1" ht="12.75">
      <c r="F143" s="26"/>
    </row>
    <row r="144" s="25" customFormat="1" ht="12.75">
      <c r="F144" s="26"/>
    </row>
    <row r="145" s="25" customFormat="1" ht="12.75">
      <c r="F145" s="26"/>
    </row>
    <row r="146" s="25" customFormat="1" ht="12.75">
      <c r="F146" s="26"/>
    </row>
    <row r="147" s="25" customFormat="1" ht="12.75">
      <c r="F147" s="26"/>
    </row>
    <row r="148" s="25" customFormat="1" ht="12.75">
      <c r="F148" s="26"/>
    </row>
  </sheetData>
  <sheetProtection/>
  <mergeCells count="13">
    <mergeCell ref="A128:D128"/>
    <mergeCell ref="A7:F7"/>
    <mergeCell ref="A8:F8"/>
    <mergeCell ref="A9:F9"/>
    <mergeCell ref="A10:F10"/>
    <mergeCell ref="A13:F13"/>
    <mergeCell ref="A122:D12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7"/>
  <sheetViews>
    <sheetView zoomScale="80" zoomScaleNormal="80" zoomScalePageLayoutView="0" workbookViewId="0" topLeftCell="A106">
      <selection activeCell="F126" sqref="F12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6" s="4" customFormat="1" ht="18.75" customHeight="1">
      <c r="A8" s="143" t="s">
        <v>93</v>
      </c>
      <c r="B8" s="143"/>
      <c r="C8" s="143"/>
      <c r="D8" s="143"/>
      <c r="E8" s="144"/>
      <c r="F8" s="144"/>
    </row>
    <row r="9" spans="1:6" s="5" customFormat="1" ht="17.25" customHeight="1">
      <c r="A9" s="145" t="s">
        <v>54</v>
      </c>
      <c r="B9" s="145"/>
      <c r="C9" s="145"/>
      <c r="D9" s="145"/>
      <c r="E9" s="146"/>
      <c r="F9" s="146"/>
    </row>
    <row r="10" spans="1:6" s="4" customFormat="1" ht="30" customHeight="1" thickBot="1">
      <c r="A10" s="147" t="s">
        <v>56</v>
      </c>
      <c r="B10" s="147"/>
      <c r="C10" s="147"/>
      <c r="D10" s="147"/>
      <c r="E10" s="148"/>
      <c r="F10" s="148"/>
    </row>
    <row r="11" spans="1:6" s="10" customFormat="1" ht="139.5" customHeight="1" thickBot="1">
      <c r="A11" s="6" t="s">
        <v>2</v>
      </c>
      <c r="B11" s="7" t="s">
        <v>3</v>
      </c>
      <c r="C11" s="8" t="s">
        <v>141</v>
      </c>
      <c r="D11" s="8" t="s">
        <v>30</v>
      </c>
      <c r="E11" s="8" t="s">
        <v>4</v>
      </c>
      <c r="F11" s="9" t="s">
        <v>5</v>
      </c>
    </row>
    <row r="12" spans="1:6" s="13" customFormat="1" ht="12.75">
      <c r="A12" s="11">
        <v>1</v>
      </c>
      <c r="B12" s="12">
        <v>2</v>
      </c>
      <c r="C12" s="12">
        <v>3</v>
      </c>
      <c r="D12" s="36">
        <v>4</v>
      </c>
      <c r="E12" s="37">
        <v>5</v>
      </c>
      <c r="F12" s="38">
        <v>6</v>
      </c>
    </row>
    <row r="13" spans="1:6" s="13" customFormat="1" ht="49.5" customHeight="1">
      <c r="A13" s="149" t="s">
        <v>6</v>
      </c>
      <c r="B13" s="150"/>
      <c r="C13" s="150"/>
      <c r="D13" s="150"/>
      <c r="E13" s="151"/>
      <c r="F13" s="152"/>
    </row>
    <row r="14" spans="1:8" s="10" customFormat="1" ht="18.75">
      <c r="A14" s="80" t="s">
        <v>84</v>
      </c>
      <c r="B14" s="53" t="s">
        <v>7</v>
      </c>
      <c r="C14" s="59" t="s">
        <v>169</v>
      </c>
      <c r="D14" s="86">
        <f>E14*G14</f>
        <v>255974.26</v>
      </c>
      <c r="E14" s="59">
        <f>F14*12</f>
        <v>38.88</v>
      </c>
      <c r="F14" s="61">
        <f>F24+F26</f>
        <v>3.24</v>
      </c>
      <c r="G14" s="10">
        <v>6583.7</v>
      </c>
      <c r="H14" s="10">
        <v>7436.7</v>
      </c>
    </row>
    <row r="15" spans="1:6" s="10" customFormat="1" ht="27.75" customHeight="1">
      <c r="A15" s="115" t="s">
        <v>59</v>
      </c>
      <c r="B15" s="116" t="s">
        <v>60</v>
      </c>
      <c r="C15" s="59"/>
      <c r="D15" s="86"/>
      <c r="E15" s="59"/>
      <c r="F15" s="61"/>
    </row>
    <row r="16" spans="1:6" s="10" customFormat="1" ht="18.75">
      <c r="A16" s="115" t="s">
        <v>61</v>
      </c>
      <c r="B16" s="116" t="s">
        <v>60</v>
      </c>
      <c r="C16" s="59"/>
      <c r="D16" s="86"/>
      <c r="E16" s="59"/>
      <c r="F16" s="61"/>
    </row>
    <row r="17" spans="1:6" s="10" customFormat="1" ht="123" customHeight="1">
      <c r="A17" s="115" t="s">
        <v>94</v>
      </c>
      <c r="B17" s="116" t="s">
        <v>20</v>
      </c>
      <c r="C17" s="59"/>
      <c r="D17" s="86"/>
      <c r="E17" s="59"/>
      <c r="F17" s="61"/>
    </row>
    <row r="18" spans="1:6" s="10" customFormat="1" ht="18.75">
      <c r="A18" s="115" t="s">
        <v>95</v>
      </c>
      <c r="B18" s="116" t="s">
        <v>60</v>
      </c>
      <c r="C18" s="59"/>
      <c r="D18" s="86"/>
      <c r="E18" s="59"/>
      <c r="F18" s="61"/>
    </row>
    <row r="19" spans="1:6" s="10" customFormat="1" ht="18.75">
      <c r="A19" s="115" t="s">
        <v>96</v>
      </c>
      <c r="B19" s="116" t="s">
        <v>60</v>
      </c>
      <c r="C19" s="59"/>
      <c r="D19" s="86"/>
      <c r="E19" s="59"/>
      <c r="F19" s="61"/>
    </row>
    <row r="20" spans="1:6" s="10" customFormat="1" ht="25.5">
      <c r="A20" s="115" t="s">
        <v>97</v>
      </c>
      <c r="B20" s="116" t="s">
        <v>10</v>
      </c>
      <c r="C20" s="59"/>
      <c r="D20" s="86"/>
      <c r="E20" s="59"/>
      <c r="F20" s="61"/>
    </row>
    <row r="21" spans="1:6" s="10" customFormat="1" ht="18.75">
      <c r="A21" s="115" t="s">
        <v>98</v>
      </c>
      <c r="B21" s="116" t="s">
        <v>12</v>
      </c>
      <c r="C21" s="59"/>
      <c r="D21" s="86"/>
      <c r="E21" s="59"/>
      <c r="F21" s="61"/>
    </row>
    <row r="22" spans="1:6" s="10" customFormat="1" ht="18.75">
      <c r="A22" s="115" t="s">
        <v>99</v>
      </c>
      <c r="B22" s="116" t="s">
        <v>60</v>
      </c>
      <c r="C22" s="59"/>
      <c r="D22" s="86"/>
      <c r="E22" s="59"/>
      <c r="F22" s="61"/>
    </row>
    <row r="23" spans="1:6" s="10" customFormat="1" ht="21" customHeight="1">
      <c r="A23" s="115" t="s">
        <v>100</v>
      </c>
      <c r="B23" s="116" t="s">
        <v>15</v>
      </c>
      <c r="C23" s="59"/>
      <c r="D23" s="86"/>
      <c r="E23" s="59"/>
      <c r="F23" s="61"/>
    </row>
    <row r="24" spans="1:6" s="10" customFormat="1" ht="18.75">
      <c r="A24" s="117" t="s">
        <v>29</v>
      </c>
      <c r="B24" s="116"/>
      <c r="C24" s="59"/>
      <c r="D24" s="86"/>
      <c r="E24" s="59"/>
      <c r="F24" s="61">
        <v>3.24</v>
      </c>
    </row>
    <row r="25" spans="1:6" s="10" customFormat="1" ht="15">
      <c r="A25" s="115" t="s">
        <v>88</v>
      </c>
      <c r="B25" s="116" t="s">
        <v>60</v>
      </c>
      <c r="C25" s="59"/>
      <c r="D25" s="86"/>
      <c r="E25" s="59"/>
      <c r="F25" s="74">
        <v>0</v>
      </c>
    </row>
    <row r="26" spans="1:6" s="10" customFormat="1" ht="18.75">
      <c r="A26" s="117" t="s">
        <v>29</v>
      </c>
      <c r="B26" s="116"/>
      <c r="C26" s="59"/>
      <c r="D26" s="86"/>
      <c r="E26" s="59"/>
      <c r="F26" s="61">
        <f>F25</f>
        <v>0</v>
      </c>
    </row>
    <row r="27" spans="1:9" s="10" customFormat="1" ht="30">
      <c r="A27" s="80" t="s">
        <v>8</v>
      </c>
      <c r="B27" s="118" t="s">
        <v>9</v>
      </c>
      <c r="C27" s="59" t="s">
        <v>171</v>
      </c>
      <c r="D27" s="86">
        <f>E27*G27</f>
        <v>63203.52</v>
      </c>
      <c r="E27" s="59">
        <f>F27*12</f>
        <v>9.6</v>
      </c>
      <c r="F27" s="61">
        <v>0.8</v>
      </c>
      <c r="G27" s="10">
        <v>6583.7</v>
      </c>
      <c r="I27" s="10">
        <f>E27/12</f>
        <v>0.8</v>
      </c>
    </row>
    <row r="28" spans="1:9" s="10" customFormat="1" ht="18.75">
      <c r="A28" s="115" t="s">
        <v>101</v>
      </c>
      <c r="B28" s="116" t="s">
        <v>9</v>
      </c>
      <c r="C28" s="59"/>
      <c r="D28" s="86"/>
      <c r="E28" s="59"/>
      <c r="F28" s="61"/>
      <c r="I28" s="10">
        <f aca="true" t="shared" si="0" ref="I28:I91">E28/12</f>
        <v>0</v>
      </c>
    </row>
    <row r="29" spans="1:9" s="10" customFormat="1" ht="18.75">
      <c r="A29" s="115" t="s">
        <v>102</v>
      </c>
      <c r="B29" s="116" t="s">
        <v>103</v>
      </c>
      <c r="C29" s="59"/>
      <c r="D29" s="86"/>
      <c r="E29" s="59"/>
      <c r="F29" s="61"/>
      <c r="I29" s="10">
        <f t="shared" si="0"/>
        <v>0</v>
      </c>
    </row>
    <row r="30" spans="1:9" s="10" customFormat="1" ht="18.75">
      <c r="A30" s="115" t="s">
        <v>104</v>
      </c>
      <c r="B30" s="116" t="s">
        <v>105</v>
      </c>
      <c r="C30" s="59"/>
      <c r="D30" s="86"/>
      <c r="E30" s="59"/>
      <c r="F30" s="61"/>
      <c r="I30" s="10">
        <f t="shared" si="0"/>
        <v>0</v>
      </c>
    </row>
    <row r="31" spans="1:9" s="10" customFormat="1" ht="18.75">
      <c r="A31" s="115" t="s">
        <v>62</v>
      </c>
      <c r="B31" s="116" t="s">
        <v>9</v>
      </c>
      <c r="C31" s="59"/>
      <c r="D31" s="86"/>
      <c r="E31" s="59"/>
      <c r="F31" s="61"/>
      <c r="I31" s="10">
        <f t="shared" si="0"/>
        <v>0</v>
      </c>
    </row>
    <row r="32" spans="1:9" s="10" customFormat="1" ht="25.5">
      <c r="A32" s="115" t="s">
        <v>63</v>
      </c>
      <c r="B32" s="116" t="s">
        <v>10</v>
      </c>
      <c r="C32" s="59"/>
      <c r="D32" s="86"/>
      <c r="E32" s="59"/>
      <c r="F32" s="61"/>
      <c r="I32" s="10">
        <f t="shared" si="0"/>
        <v>0</v>
      </c>
    </row>
    <row r="33" spans="1:9" s="10" customFormat="1" ht="18.75">
      <c r="A33" s="115" t="s">
        <v>64</v>
      </c>
      <c r="B33" s="116" t="s">
        <v>9</v>
      </c>
      <c r="C33" s="59"/>
      <c r="D33" s="86"/>
      <c r="E33" s="59"/>
      <c r="F33" s="61"/>
      <c r="I33" s="10">
        <f t="shared" si="0"/>
        <v>0</v>
      </c>
    </row>
    <row r="34" spans="1:9" s="10" customFormat="1" ht="18.75">
      <c r="A34" s="115" t="s">
        <v>65</v>
      </c>
      <c r="B34" s="116" t="s">
        <v>9</v>
      </c>
      <c r="C34" s="59"/>
      <c r="D34" s="86"/>
      <c r="E34" s="59"/>
      <c r="F34" s="61"/>
      <c r="I34" s="10">
        <f t="shared" si="0"/>
        <v>0</v>
      </c>
    </row>
    <row r="35" spans="1:9" s="10" customFormat="1" ht="25.5">
      <c r="A35" s="115" t="s">
        <v>66</v>
      </c>
      <c r="B35" s="116" t="s">
        <v>67</v>
      </c>
      <c r="C35" s="59"/>
      <c r="D35" s="86"/>
      <c r="E35" s="59"/>
      <c r="F35" s="61"/>
      <c r="I35" s="10">
        <f t="shared" si="0"/>
        <v>0</v>
      </c>
    </row>
    <row r="36" spans="1:9" s="10" customFormat="1" ht="25.5">
      <c r="A36" s="115" t="s">
        <v>106</v>
      </c>
      <c r="B36" s="116" t="s">
        <v>10</v>
      </c>
      <c r="C36" s="59"/>
      <c r="D36" s="86"/>
      <c r="E36" s="59"/>
      <c r="F36" s="61"/>
      <c r="I36" s="10">
        <f t="shared" si="0"/>
        <v>0</v>
      </c>
    </row>
    <row r="37" spans="1:9" s="10" customFormat="1" ht="25.5">
      <c r="A37" s="115" t="s">
        <v>107</v>
      </c>
      <c r="B37" s="116" t="s">
        <v>9</v>
      </c>
      <c r="C37" s="59"/>
      <c r="D37" s="86"/>
      <c r="E37" s="59"/>
      <c r="F37" s="61"/>
      <c r="I37" s="10">
        <f t="shared" si="0"/>
        <v>0</v>
      </c>
    </row>
    <row r="38" spans="1:9" s="18" customFormat="1" ht="18.75">
      <c r="A38" s="54" t="s">
        <v>11</v>
      </c>
      <c r="B38" s="53" t="s">
        <v>12</v>
      </c>
      <c r="C38" s="59" t="s">
        <v>169</v>
      </c>
      <c r="D38" s="86">
        <f>E38*G38</f>
        <v>65573.65</v>
      </c>
      <c r="E38" s="59">
        <f>F38*12</f>
        <v>9.96</v>
      </c>
      <c r="F38" s="72">
        <v>0.83</v>
      </c>
      <c r="G38" s="10">
        <v>6583.7</v>
      </c>
      <c r="H38" s="18">
        <v>7436.7</v>
      </c>
      <c r="I38" s="10">
        <f t="shared" si="0"/>
        <v>0.83</v>
      </c>
    </row>
    <row r="39" spans="1:9" s="10" customFormat="1" ht="18.75">
      <c r="A39" s="54" t="s">
        <v>13</v>
      </c>
      <c r="B39" s="53" t="s">
        <v>14</v>
      </c>
      <c r="C39" s="59" t="s">
        <v>169</v>
      </c>
      <c r="D39" s="86">
        <f>E39*G39</f>
        <v>213311.88</v>
      </c>
      <c r="E39" s="59">
        <f>F39*12</f>
        <v>32.4</v>
      </c>
      <c r="F39" s="72">
        <v>2.7</v>
      </c>
      <c r="G39" s="10">
        <v>6583.7</v>
      </c>
      <c r="H39" s="10">
        <v>7436.7</v>
      </c>
      <c r="I39" s="10">
        <f t="shared" si="0"/>
        <v>2.7</v>
      </c>
    </row>
    <row r="40" spans="1:9" s="10" customFormat="1" ht="18.75">
      <c r="A40" s="54" t="s">
        <v>108</v>
      </c>
      <c r="B40" s="53" t="s">
        <v>9</v>
      </c>
      <c r="C40" s="59" t="s">
        <v>142</v>
      </c>
      <c r="D40" s="86">
        <f>E40*G40</f>
        <v>83744.66</v>
      </c>
      <c r="E40" s="59">
        <f>F40*12</f>
        <v>12.72</v>
      </c>
      <c r="F40" s="72">
        <v>1.06</v>
      </c>
      <c r="G40" s="10">
        <v>6583.7</v>
      </c>
      <c r="I40" s="10">
        <f t="shared" si="0"/>
        <v>1.06</v>
      </c>
    </row>
    <row r="41" spans="1:9" s="10" customFormat="1" ht="60">
      <c r="A41" s="54" t="s">
        <v>109</v>
      </c>
      <c r="B41" s="53" t="s">
        <v>15</v>
      </c>
      <c r="C41" s="59" t="s">
        <v>142</v>
      </c>
      <c r="D41" s="86">
        <f>3407.5*1.105*2*1.1</f>
        <v>8283.63</v>
      </c>
      <c r="E41" s="59">
        <f>D41/G41</f>
        <v>1.26</v>
      </c>
      <c r="F41" s="72">
        <f>E41/12</f>
        <v>0.11</v>
      </c>
      <c r="G41" s="10">
        <v>6583.7</v>
      </c>
      <c r="I41" s="10">
        <f t="shared" si="0"/>
        <v>0.105</v>
      </c>
    </row>
    <row r="42" spans="1:9" s="10" customFormat="1" ht="18.75">
      <c r="A42" s="54" t="s">
        <v>110</v>
      </c>
      <c r="B42" s="53" t="s">
        <v>9</v>
      </c>
      <c r="C42" s="59" t="s">
        <v>182</v>
      </c>
      <c r="D42" s="86">
        <f>E42*G42</f>
        <v>97965.46</v>
      </c>
      <c r="E42" s="59">
        <f>F42*12</f>
        <v>14.88</v>
      </c>
      <c r="F42" s="72">
        <v>1.24</v>
      </c>
      <c r="G42" s="10">
        <v>6583.7</v>
      </c>
      <c r="I42" s="10">
        <f t="shared" si="0"/>
        <v>1.24</v>
      </c>
    </row>
    <row r="43" spans="1:9" s="10" customFormat="1" ht="18.75">
      <c r="A43" s="115" t="s">
        <v>111</v>
      </c>
      <c r="B43" s="116" t="s">
        <v>20</v>
      </c>
      <c r="C43" s="59"/>
      <c r="D43" s="86"/>
      <c r="E43" s="59"/>
      <c r="F43" s="72"/>
      <c r="I43" s="10">
        <f t="shared" si="0"/>
        <v>0</v>
      </c>
    </row>
    <row r="44" spans="1:9" s="10" customFormat="1" ht="18.75">
      <c r="A44" s="115" t="s">
        <v>112</v>
      </c>
      <c r="B44" s="116" t="s">
        <v>15</v>
      </c>
      <c r="C44" s="59"/>
      <c r="D44" s="86"/>
      <c r="E44" s="59"/>
      <c r="F44" s="72"/>
      <c r="I44" s="10">
        <f t="shared" si="0"/>
        <v>0</v>
      </c>
    </row>
    <row r="45" spans="1:9" s="10" customFormat="1" ht="18.75">
      <c r="A45" s="115" t="s">
        <v>113</v>
      </c>
      <c r="B45" s="116" t="s">
        <v>114</v>
      </c>
      <c r="C45" s="59"/>
      <c r="D45" s="86"/>
      <c r="E45" s="59"/>
      <c r="F45" s="72"/>
      <c r="I45" s="10">
        <f t="shared" si="0"/>
        <v>0</v>
      </c>
    </row>
    <row r="46" spans="1:9" s="10" customFormat="1" ht="18.75">
      <c r="A46" s="115" t="s">
        <v>115</v>
      </c>
      <c r="B46" s="116" t="s">
        <v>116</v>
      </c>
      <c r="C46" s="59"/>
      <c r="D46" s="86"/>
      <c r="E46" s="59"/>
      <c r="F46" s="72"/>
      <c r="I46" s="10">
        <f t="shared" si="0"/>
        <v>0</v>
      </c>
    </row>
    <row r="47" spans="1:9" s="10" customFormat="1" ht="18.75">
      <c r="A47" s="115" t="s">
        <v>117</v>
      </c>
      <c r="B47" s="116" t="s">
        <v>114</v>
      </c>
      <c r="C47" s="59"/>
      <c r="D47" s="86"/>
      <c r="E47" s="59"/>
      <c r="F47" s="72"/>
      <c r="I47" s="10">
        <f t="shared" si="0"/>
        <v>0</v>
      </c>
    </row>
    <row r="48" spans="1:9" s="10" customFormat="1" ht="28.5">
      <c r="A48" s="54" t="s">
        <v>71</v>
      </c>
      <c r="B48" s="119" t="s">
        <v>28</v>
      </c>
      <c r="C48" s="59" t="s">
        <v>143</v>
      </c>
      <c r="D48" s="86">
        <f>E48*G48</f>
        <v>210151.7</v>
      </c>
      <c r="E48" s="59">
        <f>F48*12</f>
        <v>31.92</v>
      </c>
      <c r="F48" s="72">
        <v>2.66</v>
      </c>
      <c r="G48" s="10">
        <v>6583.7</v>
      </c>
      <c r="I48" s="10">
        <f t="shared" si="0"/>
        <v>2.66</v>
      </c>
    </row>
    <row r="49" spans="1:9" s="10" customFormat="1" ht="25.5">
      <c r="A49" s="105" t="s">
        <v>118</v>
      </c>
      <c r="B49" s="120" t="s">
        <v>28</v>
      </c>
      <c r="C49" s="59"/>
      <c r="D49" s="86"/>
      <c r="E49" s="59"/>
      <c r="F49" s="72"/>
      <c r="I49" s="10">
        <f t="shared" si="0"/>
        <v>0</v>
      </c>
    </row>
    <row r="50" spans="1:9" s="10" customFormat="1" ht="18.75">
      <c r="A50" s="105" t="s">
        <v>119</v>
      </c>
      <c r="B50" s="120" t="s">
        <v>120</v>
      </c>
      <c r="C50" s="59"/>
      <c r="D50" s="86"/>
      <c r="E50" s="59"/>
      <c r="F50" s="72"/>
      <c r="I50" s="10">
        <f t="shared" si="0"/>
        <v>0</v>
      </c>
    </row>
    <row r="51" spans="1:9" s="10" customFormat="1" ht="18.75">
      <c r="A51" s="105" t="s">
        <v>121</v>
      </c>
      <c r="B51" s="120" t="s">
        <v>60</v>
      </c>
      <c r="C51" s="59"/>
      <c r="D51" s="86"/>
      <c r="E51" s="59"/>
      <c r="F51" s="72"/>
      <c r="I51" s="10">
        <f t="shared" si="0"/>
        <v>0</v>
      </c>
    </row>
    <row r="52" spans="1:9" s="10" customFormat="1" ht="25.5">
      <c r="A52" s="105" t="s">
        <v>122</v>
      </c>
      <c r="B52" s="120" t="s">
        <v>15</v>
      </c>
      <c r="C52" s="59"/>
      <c r="D52" s="86"/>
      <c r="E52" s="59"/>
      <c r="F52" s="72"/>
      <c r="I52" s="10">
        <f t="shared" si="0"/>
        <v>0</v>
      </c>
    </row>
    <row r="53" spans="1:9" s="10" customFormat="1" ht="18.75">
      <c r="A53" s="121" t="s">
        <v>123</v>
      </c>
      <c r="B53" s="120"/>
      <c r="C53" s="59"/>
      <c r="D53" s="86"/>
      <c r="E53" s="59"/>
      <c r="F53" s="72"/>
      <c r="I53" s="10">
        <f t="shared" si="0"/>
        <v>0</v>
      </c>
    </row>
    <row r="54" spans="1:9" s="10" customFormat="1" ht="18.75">
      <c r="A54" s="105" t="s">
        <v>124</v>
      </c>
      <c r="B54" s="120" t="s">
        <v>15</v>
      </c>
      <c r="C54" s="59" t="s">
        <v>143</v>
      </c>
      <c r="D54" s="86">
        <f>1500*2</f>
        <v>3000</v>
      </c>
      <c r="E54" s="59">
        <f>D54/G54</f>
        <v>0.46</v>
      </c>
      <c r="F54" s="72">
        <f>E54/12</f>
        <v>0.04</v>
      </c>
      <c r="G54" s="10">
        <v>6583.7</v>
      </c>
      <c r="I54" s="10">
        <f t="shared" si="0"/>
        <v>0.0383333333333333</v>
      </c>
    </row>
    <row r="55" spans="1:9" s="10" customFormat="1" ht="18.75">
      <c r="A55" s="54" t="s">
        <v>123</v>
      </c>
      <c r="B55" s="120"/>
      <c r="C55" s="59"/>
      <c r="D55" s="86"/>
      <c r="E55" s="59"/>
      <c r="F55" s="72"/>
      <c r="I55" s="10">
        <f t="shared" si="0"/>
        <v>0</v>
      </c>
    </row>
    <row r="56" spans="1:9" s="13" customFormat="1" ht="35.25" customHeight="1">
      <c r="A56" s="54" t="s">
        <v>125</v>
      </c>
      <c r="B56" s="53" t="s">
        <v>7</v>
      </c>
      <c r="C56" s="56" t="s">
        <v>144</v>
      </c>
      <c r="D56" s="86">
        <f>2246.78*G56/H56</f>
        <v>1996.21</v>
      </c>
      <c r="E56" s="59">
        <f>D56/G56</f>
        <v>0.3</v>
      </c>
      <c r="F56" s="62">
        <f>E56/12</f>
        <v>0.03</v>
      </c>
      <c r="G56" s="10">
        <v>6583.7</v>
      </c>
      <c r="H56" s="13">
        <v>7410.1</v>
      </c>
      <c r="I56" s="10">
        <f t="shared" si="0"/>
        <v>0.025</v>
      </c>
    </row>
    <row r="57" spans="1:9" s="13" customFormat="1" ht="42" customHeight="1">
      <c r="A57" s="54" t="s">
        <v>126</v>
      </c>
      <c r="B57" s="53" t="s">
        <v>7</v>
      </c>
      <c r="C57" s="56" t="s">
        <v>144</v>
      </c>
      <c r="D57" s="86">
        <f>2246.78*G57/H57</f>
        <v>2025.85</v>
      </c>
      <c r="E57" s="59">
        <f>D57/G57</f>
        <v>0.31</v>
      </c>
      <c r="F57" s="62">
        <f>E57/12</f>
        <v>0.03</v>
      </c>
      <c r="G57" s="10">
        <v>6583.7</v>
      </c>
      <c r="H57" s="13">
        <v>7301.7</v>
      </c>
      <c r="I57" s="10">
        <f t="shared" si="0"/>
        <v>0.0258333333333333</v>
      </c>
    </row>
    <row r="58" spans="1:9" s="13" customFormat="1" ht="34.5" customHeight="1">
      <c r="A58" s="54" t="s">
        <v>127</v>
      </c>
      <c r="B58" s="53" t="s">
        <v>7</v>
      </c>
      <c r="C58" s="56" t="s">
        <v>144</v>
      </c>
      <c r="D58" s="86">
        <f>14185.73*G58/H58</f>
        <v>12684.14</v>
      </c>
      <c r="E58" s="59">
        <f>D58/G58</f>
        <v>1.93</v>
      </c>
      <c r="F58" s="62">
        <f>E58/12</f>
        <v>0.16</v>
      </c>
      <c r="G58" s="10">
        <v>6583.7</v>
      </c>
      <c r="H58" s="13">
        <v>7363.1</v>
      </c>
      <c r="I58" s="10">
        <f t="shared" si="0"/>
        <v>0.160833333333333</v>
      </c>
    </row>
    <row r="59" spans="1:9" s="10" customFormat="1" ht="22.5" customHeight="1">
      <c r="A59" s="54" t="s">
        <v>22</v>
      </c>
      <c r="B59" s="53" t="s">
        <v>23</v>
      </c>
      <c r="C59" s="56" t="s">
        <v>183</v>
      </c>
      <c r="D59" s="86">
        <f>E59*G59</f>
        <v>5530.31</v>
      </c>
      <c r="E59" s="59">
        <f>F59*12</f>
        <v>0.84</v>
      </c>
      <c r="F59" s="62">
        <v>0.07</v>
      </c>
      <c r="G59" s="10">
        <v>6583.7</v>
      </c>
      <c r="H59" s="10">
        <v>7436.7</v>
      </c>
      <c r="I59" s="10">
        <f t="shared" si="0"/>
        <v>0.07</v>
      </c>
    </row>
    <row r="60" spans="1:9" s="10" customFormat="1" ht="18.75" customHeight="1">
      <c r="A60" s="54" t="s">
        <v>24</v>
      </c>
      <c r="B60" s="123" t="s">
        <v>25</v>
      </c>
      <c r="C60" s="63" t="s">
        <v>183</v>
      </c>
      <c r="D60" s="86">
        <f>3926.58*G60/H60</f>
        <v>3476.2</v>
      </c>
      <c r="E60" s="59">
        <f>D60/G60</f>
        <v>0.53</v>
      </c>
      <c r="F60" s="64">
        <f>E60/12</f>
        <v>0.04</v>
      </c>
      <c r="G60" s="10">
        <v>6583.7</v>
      </c>
      <c r="H60" s="10">
        <v>7436.7</v>
      </c>
      <c r="I60" s="10">
        <f t="shared" si="0"/>
        <v>0.0441666666666667</v>
      </c>
    </row>
    <row r="61" spans="1:9" s="55" customFormat="1" ht="35.25" customHeight="1">
      <c r="A61" s="54" t="s">
        <v>21</v>
      </c>
      <c r="B61" s="53"/>
      <c r="C61" s="56" t="s">
        <v>161</v>
      </c>
      <c r="D61" s="86">
        <f>5698.2*G61/H61</f>
        <v>5137.88</v>
      </c>
      <c r="E61" s="59">
        <f>D61/G61</f>
        <v>0.78</v>
      </c>
      <c r="F61" s="62">
        <f>E61/12</f>
        <v>0.07</v>
      </c>
      <c r="G61" s="10">
        <v>6583.7</v>
      </c>
      <c r="H61" s="55">
        <v>7301.7</v>
      </c>
      <c r="I61" s="10">
        <f t="shared" si="0"/>
        <v>0.065</v>
      </c>
    </row>
    <row r="62" spans="1:9" s="18" customFormat="1" ht="20.25" customHeight="1">
      <c r="A62" s="16" t="s">
        <v>31</v>
      </c>
      <c r="B62" s="17"/>
      <c r="C62" s="59" t="s">
        <v>184</v>
      </c>
      <c r="D62" s="87">
        <f>SUM(D63:D76)</f>
        <v>68588.16</v>
      </c>
      <c r="E62" s="59">
        <f>D62/G62</f>
        <v>10.42</v>
      </c>
      <c r="F62" s="56">
        <f>E62/12</f>
        <v>0.87</v>
      </c>
      <c r="G62" s="10">
        <v>6583.7</v>
      </c>
      <c r="I62" s="10">
        <f t="shared" si="0"/>
        <v>0.868333333333333</v>
      </c>
    </row>
    <row r="63" spans="1:9" s="13" customFormat="1" ht="19.5" customHeight="1">
      <c r="A63" s="124" t="s">
        <v>162</v>
      </c>
      <c r="B63" s="81" t="s">
        <v>15</v>
      </c>
      <c r="C63" s="65"/>
      <c r="D63" s="134">
        <f>1043.27*G63/H63</f>
        <v>932.84</v>
      </c>
      <c r="E63" s="65"/>
      <c r="F63" s="66"/>
      <c r="G63" s="10">
        <v>6583.7</v>
      </c>
      <c r="H63" s="13">
        <v>7363.1</v>
      </c>
      <c r="I63" s="10">
        <f t="shared" si="0"/>
        <v>0</v>
      </c>
    </row>
    <row r="64" spans="1:9" s="43" customFormat="1" ht="15">
      <c r="A64" s="124" t="s">
        <v>16</v>
      </c>
      <c r="B64" s="125" t="s">
        <v>20</v>
      </c>
      <c r="C64" s="67"/>
      <c r="D64" s="134">
        <f>2527.09*G64/H64</f>
        <v>2259.59</v>
      </c>
      <c r="E64" s="67"/>
      <c r="F64" s="68"/>
      <c r="G64" s="10">
        <v>6583.7</v>
      </c>
      <c r="H64" s="13">
        <v>7363.1</v>
      </c>
      <c r="I64" s="10">
        <f t="shared" si="0"/>
        <v>0</v>
      </c>
    </row>
    <row r="65" spans="1:9" s="43" customFormat="1" ht="15">
      <c r="A65" s="124" t="s">
        <v>83</v>
      </c>
      <c r="B65" s="126" t="s">
        <v>15</v>
      </c>
      <c r="C65" s="67"/>
      <c r="D65" s="134">
        <f>4503.08*G65/H65</f>
        <v>4026.42</v>
      </c>
      <c r="E65" s="67"/>
      <c r="F65" s="68"/>
      <c r="G65" s="10">
        <v>6583.7</v>
      </c>
      <c r="H65" s="13">
        <v>7363.1</v>
      </c>
      <c r="I65" s="10">
        <f t="shared" si="0"/>
        <v>0</v>
      </c>
    </row>
    <row r="66" spans="1:9" s="43" customFormat="1" ht="15">
      <c r="A66" s="124" t="s">
        <v>178</v>
      </c>
      <c r="B66" s="125" t="s">
        <v>15</v>
      </c>
      <c r="C66" s="67"/>
      <c r="D66" s="134">
        <f>6684.05*G66/H66</f>
        <v>5976.53</v>
      </c>
      <c r="E66" s="67"/>
      <c r="F66" s="68"/>
      <c r="G66" s="10">
        <v>6583.7</v>
      </c>
      <c r="H66" s="13">
        <v>7363.1</v>
      </c>
      <c r="I66" s="10">
        <f t="shared" si="0"/>
        <v>0</v>
      </c>
    </row>
    <row r="67" spans="1:9" s="43" customFormat="1" ht="15">
      <c r="A67" s="105" t="s">
        <v>163</v>
      </c>
      <c r="B67" s="76" t="s">
        <v>50</v>
      </c>
      <c r="C67" s="73"/>
      <c r="D67" s="122">
        <v>0</v>
      </c>
      <c r="E67" s="67"/>
      <c r="F67" s="68"/>
      <c r="G67" s="10">
        <v>6583.7</v>
      </c>
      <c r="H67" s="13">
        <v>7363.1</v>
      </c>
      <c r="I67" s="10">
        <f t="shared" si="0"/>
        <v>0</v>
      </c>
    </row>
    <row r="68" spans="1:9" s="13" customFormat="1" ht="15">
      <c r="A68" s="124" t="s">
        <v>45</v>
      </c>
      <c r="B68" s="81" t="s">
        <v>15</v>
      </c>
      <c r="C68" s="65"/>
      <c r="D68" s="134">
        <f>4815.85*G68/H68</f>
        <v>4790.53</v>
      </c>
      <c r="E68" s="65"/>
      <c r="F68" s="66"/>
      <c r="G68" s="10">
        <v>6583.7</v>
      </c>
      <c r="H68" s="13">
        <v>6618.5</v>
      </c>
      <c r="I68" s="10">
        <f t="shared" si="0"/>
        <v>0</v>
      </c>
    </row>
    <row r="69" spans="1:9" s="13" customFormat="1" ht="15">
      <c r="A69" s="124" t="s">
        <v>17</v>
      </c>
      <c r="B69" s="81" t="s">
        <v>15</v>
      </c>
      <c r="C69" s="65"/>
      <c r="D69" s="134">
        <f>12882.27*G69/H69</f>
        <v>12814.54</v>
      </c>
      <c r="E69" s="65"/>
      <c r="F69" s="66"/>
      <c r="G69" s="10">
        <v>6583.7</v>
      </c>
      <c r="H69" s="13">
        <v>6618.5</v>
      </c>
      <c r="I69" s="10">
        <f t="shared" si="0"/>
        <v>0</v>
      </c>
    </row>
    <row r="70" spans="1:9" s="13" customFormat="1" ht="15">
      <c r="A70" s="124" t="s">
        <v>18</v>
      </c>
      <c r="B70" s="81" t="s">
        <v>15</v>
      </c>
      <c r="C70" s="65"/>
      <c r="D70" s="134">
        <f>1010.85*G70/H70</f>
        <v>1005.53</v>
      </c>
      <c r="E70" s="65"/>
      <c r="F70" s="66"/>
      <c r="G70" s="10">
        <v>6583.7</v>
      </c>
      <c r="H70" s="13">
        <v>6618.5</v>
      </c>
      <c r="I70" s="10">
        <f t="shared" si="0"/>
        <v>0</v>
      </c>
    </row>
    <row r="71" spans="1:9" s="43" customFormat="1" ht="15">
      <c r="A71" s="124" t="s">
        <v>42</v>
      </c>
      <c r="B71" s="125" t="s">
        <v>15</v>
      </c>
      <c r="C71" s="67"/>
      <c r="D71" s="134">
        <f>2407.85*G71/H71</f>
        <v>2152.97</v>
      </c>
      <c r="E71" s="67"/>
      <c r="F71" s="68"/>
      <c r="G71" s="10">
        <v>6583.7</v>
      </c>
      <c r="H71" s="43">
        <v>7363.1</v>
      </c>
      <c r="I71" s="10">
        <f t="shared" si="0"/>
        <v>0</v>
      </c>
    </row>
    <row r="72" spans="1:9" s="13" customFormat="1" ht="15">
      <c r="A72" s="124" t="s">
        <v>43</v>
      </c>
      <c r="B72" s="81" t="s">
        <v>20</v>
      </c>
      <c r="C72" s="65"/>
      <c r="D72" s="134">
        <f>9631.74*G72/H72</f>
        <v>8612.2</v>
      </c>
      <c r="E72" s="65"/>
      <c r="F72" s="66"/>
      <c r="G72" s="10">
        <v>6583.7</v>
      </c>
      <c r="H72" s="43">
        <v>7363.1</v>
      </c>
      <c r="I72" s="10">
        <f t="shared" si="0"/>
        <v>0</v>
      </c>
    </row>
    <row r="73" spans="1:9" s="43" customFormat="1" ht="25.5">
      <c r="A73" s="124" t="s">
        <v>19</v>
      </c>
      <c r="B73" s="125" t="s">
        <v>15</v>
      </c>
      <c r="C73" s="67"/>
      <c r="D73" s="134">
        <f>8308.62*G73/H73</f>
        <v>7429.13</v>
      </c>
      <c r="E73" s="67"/>
      <c r="F73" s="68"/>
      <c r="G73" s="10">
        <v>6583.7</v>
      </c>
      <c r="H73" s="43">
        <v>7363.1</v>
      </c>
      <c r="I73" s="10">
        <f t="shared" si="0"/>
        <v>0</v>
      </c>
    </row>
    <row r="74" spans="1:9" s="13" customFormat="1" ht="25.5">
      <c r="A74" s="124" t="s">
        <v>165</v>
      </c>
      <c r="B74" s="81" t="s">
        <v>15</v>
      </c>
      <c r="C74" s="65"/>
      <c r="D74" s="134">
        <f>16805.41*G74/H74</f>
        <v>15026.52</v>
      </c>
      <c r="E74" s="65"/>
      <c r="F74" s="66"/>
      <c r="G74" s="10">
        <v>6583.7</v>
      </c>
      <c r="H74" s="43">
        <v>7363.1</v>
      </c>
      <c r="I74" s="10">
        <f t="shared" si="0"/>
        <v>0</v>
      </c>
    </row>
    <row r="75" spans="1:9" s="13" customFormat="1" ht="29.25" customHeight="1">
      <c r="A75" s="124" t="s">
        <v>180</v>
      </c>
      <c r="B75" s="126" t="s">
        <v>49</v>
      </c>
      <c r="C75" s="73"/>
      <c r="D75" s="122">
        <f>3982.97*G75/H75</f>
        <v>3561.36</v>
      </c>
      <c r="E75" s="65"/>
      <c r="F75" s="66"/>
      <c r="G75" s="10">
        <v>6583.7</v>
      </c>
      <c r="H75" s="13">
        <v>7363.1</v>
      </c>
      <c r="I75" s="10">
        <f t="shared" si="0"/>
        <v>0</v>
      </c>
    </row>
    <row r="76" spans="1:9" s="13" customFormat="1" ht="29.25" customHeight="1">
      <c r="A76" s="124" t="s">
        <v>160</v>
      </c>
      <c r="B76" s="126" t="s">
        <v>50</v>
      </c>
      <c r="C76" s="100"/>
      <c r="D76" s="116">
        <v>0</v>
      </c>
      <c r="E76" s="69"/>
      <c r="F76" s="66"/>
      <c r="G76" s="10">
        <v>6583.7</v>
      </c>
      <c r="H76" s="13">
        <v>7363.1</v>
      </c>
      <c r="I76" s="10">
        <f t="shared" si="0"/>
        <v>0</v>
      </c>
    </row>
    <row r="77" spans="1:9" s="18" customFormat="1" ht="30">
      <c r="A77" s="16" t="s">
        <v>36</v>
      </c>
      <c r="B77" s="17"/>
      <c r="C77" s="59" t="s">
        <v>185</v>
      </c>
      <c r="D77" s="87">
        <f>SUM(D78:D87)</f>
        <v>21144.94</v>
      </c>
      <c r="E77" s="59">
        <f>D77/G77</f>
        <v>3.21</v>
      </c>
      <c r="F77" s="62">
        <f>E77/12</f>
        <v>0.27</v>
      </c>
      <c r="G77" s="10">
        <v>6583.7</v>
      </c>
      <c r="I77" s="10">
        <f t="shared" si="0"/>
        <v>0.2675</v>
      </c>
    </row>
    <row r="78" spans="1:9" s="13" customFormat="1" ht="17.25" customHeight="1">
      <c r="A78" s="124" t="s">
        <v>32</v>
      </c>
      <c r="B78" s="81" t="s">
        <v>46</v>
      </c>
      <c r="C78" s="65"/>
      <c r="D78" s="88">
        <f>2889.52*G78/H78</f>
        <v>2605.38</v>
      </c>
      <c r="E78" s="65"/>
      <c r="F78" s="66"/>
      <c r="G78" s="10">
        <v>6583.7</v>
      </c>
      <c r="H78" s="13">
        <v>7301.7</v>
      </c>
      <c r="I78" s="10">
        <f t="shared" si="0"/>
        <v>0</v>
      </c>
    </row>
    <row r="79" spans="1:9" s="13" customFormat="1" ht="25.5">
      <c r="A79" s="124" t="s">
        <v>33</v>
      </c>
      <c r="B79" s="81" t="s">
        <v>39</v>
      </c>
      <c r="C79" s="65"/>
      <c r="D79" s="88">
        <f>1926.35*G79/H79</f>
        <v>1736.93</v>
      </c>
      <c r="E79" s="65"/>
      <c r="F79" s="66"/>
      <c r="G79" s="10">
        <v>6583.7</v>
      </c>
      <c r="H79" s="13">
        <v>7301.7</v>
      </c>
      <c r="I79" s="10">
        <f t="shared" si="0"/>
        <v>0</v>
      </c>
    </row>
    <row r="80" spans="1:9" s="13" customFormat="1" ht="21" customHeight="1">
      <c r="A80" s="124" t="s">
        <v>51</v>
      </c>
      <c r="B80" s="81" t="s">
        <v>50</v>
      </c>
      <c r="C80" s="65"/>
      <c r="D80" s="88">
        <f>2021.63*G80/H80</f>
        <v>1822.84</v>
      </c>
      <c r="E80" s="65"/>
      <c r="F80" s="66"/>
      <c r="G80" s="10">
        <v>6583.7</v>
      </c>
      <c r="H80" s="13">
        <v>7301.7</v>
      </c>
      <c r="I80" s="10">
        <f t="shared" si="0"/>
        <v>0</v>
      </c>
    </row>
    <row r="81" spans="1:9" s="43" customFormat="1" ht="25.5">
      <c r="A81" s="124" t="s">
        <v>47</v>
      </c>
      <c r="B81" s="125" t="s">
        <v>48</v>
      </c>
      <c r="C81" s="67"/>
      <c r="D81" s="89">
        <v>1926.35</v>
      </c>
      <c r="E81" s="67"/>
      <c r="F81" s="68"/>
      <c r="G81" s="10">
        <v>6583.7</v>
      </c>
      <c r="I81" s="10">
        <f t="shared" si="0"/>
        <v>0</v>
      </c>
    </row>
    <row r="82" spans="1:9" s="13" customFormat="1" ht="18" customHeight="1">
      <c r="A82" s="124" t="s">
        <v>68</v>
      </c>
      <c r="B82" s="127" t="s">
        <v>50</v>
      </c>
      <c r="C82" s="65"/>
      <c r="D82" s="88">
        <v>0</v>
      </c>
      <c r="E82" s="65"/>
      <c r="F82" s="66"/>
      <c r="G82" s="10">
        <v>6583.7</v>
      </c>
      <c r="H82" s="13">
        <v>7301.7</v>
      </c>
      <c r="I82" s="10">
        <f t="shared" si="0"/>
        <v>0</v>
      </c>
    </row>
    <row r="83" spans="1:9" s="13" customFormat="1" ht="20.25" customHeight="1">
      <c r="A83" s="124" t="s">
        <v>44</v>
      </c>
      <c r="B83" s="81" t="s">
        <v>7</v>
      </c>
      <c r="C83" s="69"/>
      <c r="D83" s="88">
        <f>6851.28*G83/H83</f>
        <v>6177.57</v>
      </c>
      <c r="E83" s="65"/>
      <c r="F83" s="66"/>
      <c r="G83" s="10">
        <v>6583.7</v>
      </c>
      <c r="H83" s="13">
        <v>7301.7</v>
      </c>
      <c r="I83" s="10">
        <f t="shared" si="0"/>
        <v>0</v>
      </c>
    </row>
    <row r="84" spans="1:9" s="13" customFormat="1" ht="29.25" customHeight="1">
      <c r="A84" s="124" t="s">
        <v>129</v>
      </c>
      <c r="B84" s="126" t="s">
        <v>15</v>
      </c>
      <c r="C84" s="69"/>
      <c r="D84" s="90">
        <f>7625.73*G84/H84</f>
        <v>6875.87</v>
      </c>
      <c r="E84" s="69"/>
      <c r="F84" s="70"/>
      <c r="G84" s="10">
        <v>6583.7</v>
      </c>
      <c r="H84" s="13">
        <v>7301.7</v>
      </c>
      <c r="I84" s="10">
        <f t="shared" si="0"/>
        <v>0</v>
      </c>
    </row>
    <row r="85" spans="1:9" s="13" customFormat="1" ht="28.5" customHeight="1">
      <c r="A85" s="124" t="s">
        <v>128</v>
      </c>
      <c r="B85" s="126" t="s">
        <v>15</v>
      </c>
      <c r="C85" s="69"/>
      <c r="D85" s="90">
        <f>0*G85/H85</f>
        <v>0</v>
      </c>
      <c r="E85" s="69"/>
      <c r="F85" s="70"/>
      <c r="G85" s="10">
        <v>6583.7</v>
      </c>
      <c r="H85" s="13">
        <v>7301.7</v>
      </c>
      <c r="I85" s="10">
        <f t="shared" si="0"/>
        <v>0</v>
      </c>
    </row>
    <row r="86" spans="1:9" s="13" customFormat="1" ht="23.25" customHeight="1">
      <c r="A86" s="105" t="s">
        <v>130</v>
      </c>
      <c r="B86" s="126" t="s">
        <v>15</v>
      </c>
      <c r="C86" s="69"/>
      <c r="D86" s="90">
        <f>0*G86/H86</f>
        <v>0</v>
      </c>
      <c r="E86" s="69"/>
      <c r="F86" s="70"/>
      <c r="G86" s="10">
        <v>6583.7</v>
      </c>
      <c r="H86" s="13">
        <v>7301.7</v>
      </c>
      <c r="I86" s="10">
        <f t="shared" si="0"/>
        <v>0</v>
      </c>
    </row>
    <row r="87" spans="1:9" s="13" customFormat="1" ht="19.5" customHeight="1">
      <c r="A87" s="124" t="s">
        <v>131</v>
      </c>
      <c r="B87" s="126" t="s">
        <v>15</v>
      </c>
      <c r="C87" s="69"/>
      <c r="D87" s="90">
        <f>0*G87/H87</f>
        <v>0</v>
      </c>
      <c r="E87" s="69"/>
      <c r="F87" s="70"/>
      <c r="G87" s="10">
        <v>6583.7</v>
      </c>
      <c r="H87" s="13">
        <v>7301.7</v>
      </c>
      <c r="I87" s="10">
        <f t="shared" si="0"/>
        <v>0</v>
      </c>
    </row>
    <row r="88" spans="1:9" s="13" customFormat="1" ht="30">
      <c r="A88" s="16" t="s">
        <v>37</v>
      </c>
      <c r="B88" s="15"/>
      <c r="C88" s="56" t="s">
        <v>186</v>
      </c>
      <c r="D88" s="87">
        <f>SUM(D89:D92)</f>
        <v>12271.15</v>
      </c>
      <c r="E88" s="59">
        <f>D88/G88</f>
        <v>1.86</v>
      </c>
      <c r="F88" s="60">
        <f>E88/12</f>
        <v>0.16</v>
      </c>
      <c r="G88" s="10">
        <v>6583.7</v>
      </c>
      <c r="I88" s="10">
        <f t="shared" si="0"/>
        <v>0.155</v>
      </c>
    </row>
    <row r="89" spans="1:9" s="13" customFormat="1" ht="24" customHeight="1">
      <c r="A89" s="124" t="s">
        <v>132</v>
      </c>
      <c r="B89" s="81" t="s">
        <v>15</v>
      </c>
      <c r="C89" s="82"/>
      <c r="D89" s="91">
        <f>0*G89/H89</f>
        <v>0</v>
      </c>
      <c r="E89" s="65"/>
      <c r="F89" s="66"/>
      <c r="G89" s="10">
        <v>6583.7</v>
      </c>
      <c r="H89" s="13">
        <v>7410.1</v>
      </c>
      <c r="I89" s="10">
        <f t="shared" si="0"/>
        <v>0</v>
      </c>
    </row>
    <row r="90" spans="1:9" s="13" customFormat="1" ht="18.75" customHeight="1">
      <c r="A90" s="105" t="s">
        <v>148</v>
      </c>
      <c r="B90" s="76" t="s">
        <v>50</v>
      </c>
      <c r="C90" s="73"/>
      <c r="D90" s="122">
        <f>11492.61*G90/H90</f>
        <v>10210.91</v>
      </c>
      <c r="E90" s="65"/>
      <c r="F90" s="70"/>
      <c r="G90" s="10">
        <v>6583.7</v>
      </c>
      <c r="H90" s="13">
        <v>7410.1</v>
      </c>
      <c r="I90" s="10">
        <f t="shared" si="0"/>
        <v>0</v>
      </c>
    </row>
    <row r="91" spans="1:9" s="13" customFormat="1" ht="19.5" customHeight="1">
      <c r="A91" s="124" t="s">
        <v>133</v>
      </c>
      <c r="B91" s="126" t="s">
        <v>49</v>
      </c>
      <c r="C91" s="82"/>
      <c r="D91" s="92">
        <v>0</v>
      </c>
      <c r="E91" s="65"/>
      <c r="F91" s="70"/>
      <c r="G91" s="10">
        <v>6583.7</v>
      </c>
      <c r="H91" s="13">
        <v>7410.1</v>
      </c>
      <c r="I91" s="10">
        <f t="shared" si="0"/>
        <v>0</v>
      </c>
    </row>
    <row r="92" spans="1:9" s="13" customFormat="1" ht="32.25" customHeight="1">
      <c r="A92" s="124" t="s">
        <v>134</v>
      </c>
      <c r="B92" s="126" t="s">
        <v>49</v>
      </c>
      <c r="C92" s="82"/>
      <c r="D92" s="92">
        <f>2318.85*G92/H92</f>
        <v>2060.24</v>
      </c>
      <c r="E92" s="65"/>
      <c r="F92" s="70"/>
      <c r="G92" s="10">
        <v>6583.7</v>
      </c>
      <c r="H92" s="13">
        <v>7410.1</v>
      </c>
      <c r="I92" s="10">
        <f aca="true" t="shared" si="1" ref="I92:I111">E92/12</f>
        <v>0</v>
      </c>
    </row>
    <row r="93" spans="1:9" s="13" customFormat="1" ht="25.5" customHeight="1">
      <c r="A93" s="54" t="s">
        <v>135</v>
      </c>
      <c r="B93" s="81"/>
      <c r="C93" s="56" t="s">
        <v>187</v>
      </c>
      <c r="D93" s="87">
        <f>SUM(D94:D99)</f>
        <v>67688.51</v>
      </c>
      <c r="E93" s="59">
        <f>D93/G93</f>
        <v>10.28</v>
      </c>
      <c r="F93" s="62">
        <f>E93/12</f>
        <v>0.86</v>
      </c>
      <c r="G93" s="52">
        <v>6583.7</v>
      </c>
      <c r="I93" s="10">
        <f t="shared" si="1"/>
        <v>0.856666666666667</v>
      </c>
    </row>
    <row r="94" spans="1:9" s="13" customFormat="1" ht="23.25" customHeight="1">
      <c r="A94" s="124" t="s">
        <v>34</v>
      </c>
      <c r="B94" s="81" t="s">
        <v>7</v>
      </c>
      <c r="C94" s="65"/>
      <c r="D94" s="88">
        <v>0</v>
      </c>
      <c r="E94" s="65"/>
      <c r="F94" s="66"/>
      <c r="G94" s="52">
        <v>6583.7</v>
      </c>
      <c r="I94" s="10">
        <f t="shared" si="1"/>
        <v>0</v>
      </c>
    </row>
    <row r="95" spans="1:9" s="13" customFormat="1" ht="41.25" customHeight="1">
      <c r="A95" s="124" t="s">
        <v>136</v>
      </c>
      <c r="B95" s="81" t="s">
        <v>15</v>
      </c>
      <c r="C95" s="65"/>
      <c r="D95" s="88">
        <v>18793.52</v>
      </c>
      <c r="E95" s="65"/>
      <c r="F95" s="66"/>
      <c r="G95" s="52">
        <v>6583.7</v>
      </c>
      <c r="I95" s="10">
        <f t="shared" si="1"/>
        <v>0</v>
      </c>
    </row>
    <row r="96" spans="1:9" s="13" customFormat="1" ht="41.25" customHeight="1">
      <c r="A96" s="124" t="s">
        <v>137</v>
      </c>
      <c r="B96" s="81" t="s">
        <v>15</v>
      </c>
      <c r="C96" s="65"/>
      <c r="D96" s="88">
        <v>2013.62</v>
      </c>
      <c r="E96" s="65"/>
      <c r="F96" s="66"/>
      <c r="G96" s="52">
        <v>6583.7</v>
      </c>
      <c r="I96" s="10">
        <f t="shared" si="1"/>
        <v>0</v>
      </c>
    </row>
    <row r="97" spans="1:9" s="13" customFormat="1" ht="25.5">
      <c r="A97" s="124" t="s">
        <v>53</v>
      </c>
      <c r="B97" s="81" t="s">
        <v>10</v>
      </c>
      <c r="C97" s="65"/>
      <c r="D97" s="88">
        <f>3378.66/2</f>
        <v>1689.33</v>
      </c>
      <c r="E97" s="65"/>
      <c r="F97" s="70"/>
      <c r="G97" s="52">
        <v>6583.7</v>
      </c>
      <c r="I97" s="10">
        <f t="shared" si="1"/>
        <v>0</v>
      </c>
    </row>
    <row r="98" spans="1:9" s="13" customFormat="1" ht="18" customHeight="1">
      <c r="A98" s="124" t="s">
        <v>138</v>
      </c>
      <c r="B98" s="126" t="s">
        <v>89</v>
      </c>
      <c r="C98" s="65"/>
      <c r="D98" s="88">
        <f>E98*G98</f>
        <v>0</v>
      </c>
      <c r="E98" s="65"/>
      <c r="F98" s="70"/>
      <c r="G98" s="52">
        <v>6583.7</v>
      </c>
      <c r="I98" s="10">
        <f t="shared" si="1"/>
        <v>0</v>
      </c>
    </row>
    <row r="99" spans="1:9" s="13" customFormat="1" ht="54.75" customHeight="1">
      <c r="A99" s="124" t="s">
        <v>139</v>
      </c>
      <c r="B99" s="126" t="s">
        <v>69</v>
      </c>
      <c r="C99" s="65"/>
      <c r="D99" s="88">
        <f>50120.56*G99/H99</f>
        <v>45192.04</v>
      </c>
      <c r="E99" s="65"/>
      <c r="F99" s="70"/>
      <c r="G99" s="52">
        <v>6583.7</v>
      </c>
      <c r="H99" s="13">
        <v>7301.7</v>
      </c>
      <c r="I99" s="10">
        <f t="shared" si="1"/>
        <v>0</v>
      </c>
    </row>
    <row r="100" spans="1:9" s="13" customFormat="1" ht="15">
      <c r="A100" s="16" t="s">
        <v>38</v>
      </c>
      <c r="B100" s="15"/>
      <c r="C100" s="56" t="s">
        <v>188</v>
      </c>
      <c r="D100" s="87">
        <f>D101</f>
        <v>0</v>
      </c>
      <c r="E100" s="59">
        <f>D100/G100</f>
        <v>0</v>
      </c>
      <c r="F100" s="62">
        <f>E100/12</f>
        <v>0</v>
      </c>
      <c r="G100" s="52">
        <v>6583.7</v>
      </c>
      <c r="I100" s="10">
        <f t="shared" si="1"/>
        <v>0</v>
      </c>
    </row>
    <row r="101" spans="1:9" s="13" customFormat="1" ht="21" customHeight="1">
      <c r="A101" s="124" t="s">
        <v>35</v>
      </c>
      <c r="B101" s="81" t="s">
        <v>15</v>
      </c>
      <c r="C101" s="65"/>
      <c r="D101" s="88">
        <v>0</v>
      </c>
      <c r="E101" s="65"/>
      <c r="F101" s="66"/>
      <c r="G101" s="52">
        <v>6583.7</v>
      </c>
      <c r="H101" s="13">
        <v>7336.5</v>
      </c>
      <c r="I101" s="10">
        <f t="shared" si="1"/>
        <v>0</v>
      </c>
    </row>
    <row r="102" spans="1:9" s="10" customFormat="1" ht="15">
      <c r="A102" s="54" t="s">
        <v>41</v>
      </c>
      <c r="B102" s="53"/>
      <c r="C102" s="59" t="s">
        <v>189</v>
      </c>
      <c r="D102" s="87">
        <f>D103+D104</f>
        <v>0</v>
      </c>
      <c r="E102" s="59">
        <f>D102/G102</f>
        <v>0</v>
      </c>
      <c r="F102" s="60">
        <f>E102/12</f>
        <v>0</v>
      </c>
      <c r="G102" s="52">
        <v>6583.7</v>
      </c>
      <c r="I102" s="10">
        <f t="shared" si="1"/>
        <v>0</v>
      </c>
    </row>
    <row r="103" spans="1:9" s="43" customFormat="1" ht="47.25" customHeight="1">
      <c r="A103" s="105" t="s">
        <v>140</v>
      </c>
      <c r="B103" s="126" t="s">
        <v>20</v>
      </c>
      <c r="C103" s="67"/>
      <c r="D103" s="89">
        <v>0</v>
      </c>
      <c r="E103" s="67"/>
      <c r="F103" s="68"/>
      <c r="G103" s="52">
        <v>6583.7</v>
      </c>
      <c r="I103" s="10">
        <f t="shared" si="1"/>
        <v>0</v>
      </c>
    </row>
    <row r="104" spans="1:9" s="43" customFormat="1" ht="30.75" customHeight="1">
      <c r="A104" s="105" t="s">
        <v>177</v>
      </c>
      <c r="B104" s="126" t="s">
        <v>69</v>
      </c>
      <c r="C104" s="75"/>
      <c r="D104" s="93">
        <v>0</v>
      </c>
      <c r="E104" s="75"/>
      <c r="F104" s="68"/>
      <c r="G104" s="10">
        <v>6583.7</v>
      </c>
      <c r="I104" s="10">
        <f t="shared" si="1"/>
        <v>0</v>
      </c>
    </row>
    <row r="105" spans="1:9" s="10" customFormat="1" ht="22.5" customHeight="1">
      <c r="A105" s="16" t="s">
        <v>40</v>
      </c>
      <c r="B105" s="17"/>
      <c r="C105" s="59" t="s">
        <v>190</v>
      </c>
      <c r="D105" s="87">
        <f>SUM(D106:D109)</f>
        <v>0</v>
      </c>
      <c r="E105" s="59">
        <f>D105/G105</f>
        <v>0</v>
      </c>
      <c r="F105" s="62">
        <f>E105/12</f>
        <v>0</v>
      </c>
      <c r="G105" s="10">
        <v>6583.7</v>
      </c>
      <c r="I105" s="10">
        <f t="shared" si="1"/>
        <v>0</v>
      </c>
    </row>
    <row r="106" spans="1:9" s="43" customFormat="1" ht="15">
      <c r="A106" s="20" t="s">
        <v>85</v>
      </c>
      <c r="B106" s="41" t="s">
        <v>46</v>
      </c>
      <c r="C106" s="67"/>
      <c r="D106" s="89">
        <v>0</v>
      </c>
      <c r="E106" s="67"/>
      <c r="F106" s="68"/>
      <c r="G106" s="10">
        <v>6583.7</v>
      </c>
      <c r="I106" s="10">
        <f t="shared" si="1"/>
        <v>0</v>
      </c>
    </row>
    <row r="107" spans="1:9" s="43" customFormat="1" ht="15">
      <c r="A107" s="20" t="s">
        <v>166</v>
      </c>
      <c r="B107" s="71" t="s">
        <v>46</v>
      </c>
      <c r="C107" s="67"/>
      <c r="D107" s="89">
        <v>0</v>
      </c>
      <c r="E107" s="67"/>
      <c r="F107" s="68"/>
      <c r="G107" s="10"/>
      <c r="I107" s="10">
        <f t="shared" si="1"/>
        <v>0</v>
      </c>
    </row>
    <row r="108" spans="1:9" s="43" customFormat="1" ht="15">
      <c r="A108" s="20" t="s">
        <v>55</v>
      </c>
      <c r="B108" s="41" t="s">
        <v>46</v>
      </c>
      <c r="C108" s="67"/>
      <c r="D108" s="89">
        <v>0</v>
      </c>
      <c r="E108" s="67"/>
      <c r="F108" s="68"/>
      <c r="G108" s="10">
        <v>6583.7</v>
      </c>
      <c r="I108" s="10">
        <f t="shared" si="1"/>
        <v>0</v>
      </c>
    </row>
    <row r="109" spans="1:9" s="43" customFormat="1" ht="25.5" customHeight="1">
      <c r="A109" s="20" t="s">
        <v>52</v>
      </c>
      <c r="B109" s="41" t="s">
        <v>15</v>
      </c>
      <c r="C109" s="67"/>
      <c r="D109" s="89">
        <v>0</v>
      </c>
      <c r="E109" s="67"/>
      <c r="F109" s="68"/>
      <c r="G109" s="10">
        <v>6583.7</v>
      </c>
      <c r="I109" s="10">
        <f t="shared" si="1"/>
        <v>0</v>
      </c>
    </row>
    <row r="110" spans="1:9" s="10" customFormat="1" ht="218.25">
      <c r="A110" s="128" t="s">
        <v>181</v>
      </c>
      <c r="B110" s="123" t="s">
        <v>10</v>
      </c>
      <c r="C110" s="63"/>
      <c r="D110" s="94">
        <f>E110*G110</f>
        <v>45822.55</v>
      </c>
      <c r="E110" s="63">
        <f>F110*12</f>
        <v>6.96</v>
      </c>
      <c r="F110" s="64">
        <v>0.58</v>
      </c>
      <c r="G110" s="10">
        <v>6583.7</v>
      </c>
      <c r="I110" s="10">
        <f t="shared" si="1"/>
        <v>0.58</v>
      </c>
    </row>
    <row r="111" spans="1:9" s="40" customFormat="1" ht="30.75" thickBot="1">
      <c r="A111" s="77" t="s">
        <v>90</v>
      </c>
      <c r="B111" s="17" t="s">
        <v>167</v>
      </c>
      <c r="C111" s="56"/>
      <c r="D111" s="95">
        <v>68000</v>
      </c>
      <c r="E111" s="63">
        <f>D111/G111</f>
        <v>10.33</v>
      </c>
      <c r="F111" s="56">
        <f>E111/12</f>
        <v>0.86</v>
      </c>
      <c r="G111" s="10">
        <v>6583.7</v>
      </c>
      <c r="I111" s="10">
        <f t="shared" si="1"/>
        <v>0.860833333333333</v>
      </c>
    </row>
    <row r="112" spans="1:6" s="10" customFormat="1" ht="19.5" thickBot="1">
      <c r="A112" s="46" t="s">
        <v>29</v>
      </c>
      <c r="B112" s="8"/>
      <c r="C112" s="139"/>
      <c r="D112" s="136">
        <f>D111+D110+D105+D102+D100+D93+D88+D77+D62+D61+D60+D59+D58+D57+D56+D48+D42+D41+D40+D39+D38+D27+D14+D54</f>
        <v>1315574.66</v>
      </c>
      <c r="E112" s="136">
        <f>E111+E110+E105+E102+E100+E93+E88+E77+E62+E61+E60+E59+E58+E57+E56+E48+E42+E41+E40+E39+E38+E27+E14+E54</f>
        <v>199.83</v>
      </c>
      <c r="F112" s="136">
        <f>F111+F110+F105+F102+F100+F93+F88+F77+F62+F61+F60+F59+F58+F57+F56+F48+F42+F41+F40+F39+F38+F27+F14+F54</f>
        <v>16.68</v>
      </c>
    </row>
    <row r="113" spans="1:6" s="25" customFormat="1" ht="12.75">
      <c r="A113" s="24"/>
      <c r="D113" s="98"/>
      <c r="F113" s="26"/>
    </row>
    <row r="114" spans="1:6" s="25" customFormat="1" ht="13.5" thickBot="1">
      <c r="A114" s="24"/>
      <c r="D114" s="98"/>
      <c r="F114" s="26"/>
    </row>
    <row r="115" spans="1:6" s="10" customFormat="1" ht="19.5" thickBot="1">
      <c r="A115" s="101" t="s">
        <v>57</v>
      </c>
      <c r="B115" s="8"/>
      <c r="C115" s="47"/>
      <c r="D115" s="102">
        <f>D116</f>
        <v>8166.6</v>
      </c>
      <c r="E115" s="102">
        <f>E116</f>
        <v>1.24</v>
      </c>
      <c r="F115" s="102">
        <f>F116</f>
        <v>0.1</v>
      </c>
    </row>
    <row r="116" spans="1:8" s="40" customFormat="1" ht="21.75" customHeight="1">
      <c r="A116" s="105" t="s">
        <v>154</v>
      </c>
      <c r="B116" s="76"/>
      <c r="C116" s="73"/>
      <c r="D116" s="122">
        <f>9090.21*G116/H116</f>
        <v>8166.6</v>
      </c>
      <c r="E116" s="73">
        <f>D116/G116</f>
        <v>1.24</v>
      </c>
      <c r="F116" s="106">
        <f>E116/12</f>
        <v>0.1</v>
      </c>
      <c r="G116" s="40">
        <v>6583.8</v>
      </c>
      <c r="H116" s="40">
        <v>7328.4</v>
      </c>
    </row>
    <row r="117" spans="1:6" s="40" customFormat="1" ht="15" customHeight="1">
      <c r="A117" s="107"/>
      <c r="B117" s="78"/>
      <c r="C117" s="79"/>
      <c r="D117" s="130"/>
      <c r="E117" s="79"/>
      <c r="F117" s="79"/>
    </row>
    <row r="118" spans="1:6" s="25" customFormat="1" ht="13.5" thickBot="1">
      <c r="A118" s="24"/>
      <c r="D118" s="98"/>
      <c r="F118" s="26"/>
    </row>
    <row r="119" spans="1:6" s="50" customFormat="1" ht="15.75" thickBot="1">
      <c r="A119" s="48" t="s">
        <v>58</v>
      </c>
      <c r="B119" s="49"/>
      <c r="C119" s="49"/>
      <c r="D119" s="51">
        <f>D112+D115</f>
        <v>1323741.26</v>
      </c>
      <c r="E119" s="51">
        <f>E112+E115</f>
        <v>201.07</v>
      </c>
      <c r="F119" s="51">
        <f>F112+F115</f>
        <v>16.78</v>
      </c>
    </row>
    <row r="120" spans="1:6" s="25" customFormat="1" ht="12.75">
      <c r="A120" s="24"/>
      <c r="F120" s="26"/>
    </row>
    <row r="121" spans="1:6" s="25" customFormat="1" ht="14.25">
      <c r="A121" s="153" t="s">
        <v>26</v>
      </c>
      <c r="B121" s="153"/>
      <c r="C121" s="153"/>
      <c r="D121" s="153"/>
      <c r="F121" s="26"/>
    </row>
    <row r="122" s="25" customFormat="1" ht="12.75">
      <c r="F122" s="26"/>
    </row>
    <row r="123" spans="1:6" s="25" customFormat="1" ht="12.75">
      <c r="A123" s="24" t="s">
        <v>27</v>
      </c>
      <c r="F123" s="26"/>
    </row>
    <row r="124" spans="1:6" s="25" customFormat="1" ht="12.75">
      <c r="A124" s="24"/>
      <c r="F124" s="26"/>
    </row>
    <row r="125" spans="1:6" s="22" customFormat="1" ht="18.75">
      <c r="A125" s="27"/>
      <c r="B125" s="28"/>
      <c r="C125" s="29"/>
      <c r="D125" s="29"/>
      <c r="E125" s="29"/>
      <c r="F125" s="30"/>
    </row>
    <row r="126" spans="1:6" s="23" customFormat="1" ht="19.5">
      <c r="A126" s="31"/>
      <c r="B126" s="32"/>
      <c r="C126" s="33"/>
      <c r="D126" s="33"/>
      <c r="E126" s="33"/>
      <c r="F126" s="34"/>
    </row>
    <row r="127" spans="1:4" s="25" customFormat="1" ht="14.25">
      <c r="A127" s="153"/>
      <c r="B127" s="153"/>
      <c r="C127" s="153"/>
      <c r="D127" s="153"/>
    </row>
    <row r="128" s="25" customFormat="1" ht="12.75">
      <c r="F128" s="26"/>
    </row>
    <row r="129" spans="1:6" s="25" customFormat="1" ht="12.75">
      <c r="A129" s="24"/>
      <c r="F129" s="26"/>
    </row>
    <row r="130" s="25" customFormat="1" ht="12.75">
      <c r="F130" s="26"/>
    </row>
    <row r="131" s="25" customFormat="1" ht="12.75">
      <c r="F131" s="26"/>
    </row>
    <row r="132" s="25" customFormat="1" ht="12.75">
      <c r="F132" s="26"/>
    </row>
    <row r="133" s="25" customFormat="1" ht="12.75">
      <c r="F133" s="26"/>
    </row>
    <row r="134" s="25" customFormat="1" ht="12.75">
      <c r="F134" s="26"/>
    </row>
    <row r="135" s="25" customFormat="1" ht="12.75">
      <c r="F135" s="26"/>
    </row>
    <row r="136" s="25" customFormat="1" ht="12.75">
      <c r="F136" s="26"/>
    </row>
    <row r="137" s="25" customFormat="1" ht="12.75">
      <c r="F137" s="26"/>
    </row>
    <row r="138" s="25" customFormat="1" ht="12.75">
      <c r="F138" s="26"/>
    </row>
    <row r="139" s="25" customFormat="1" ht="12.75">
      <c r="F139" s="26"/>
    </row>
    <row r="140" s="25" customFormat="1" ht="12.75">
      <c r="F140" s="26"/>
    </row>
    <row r="141" s="25" customFormat="1" ht="12.75">
      <c r="F141" s="26"/>
    </row>
    <row r="142" s="25" customFormat="1" ht="12.75">
      <c r="F142" s="26"/>
    </row>
    <row r="143" s="25" customFormat="1" ht="12.75">
      <c r="F143" s="26"/>
    </row>
    <row r="144" s="25" customFormat="1" ht="12.75">
      <c r="F144" s="26"/>
    </row>
    <row r="145" s="25" customFormat="1" ht="12.75">
      <c r="F145" s="26"/>
    </row>
    <row r="146" s="25" customFormat="1" ht="12.75">
      <c r="F146" s="26"/>
    </row>
    <row r="147" s="25" customFormat="1" ht="12.75">
      <c r="F147" s="26"/>
    </row>
  </sheetData>
  <sheetProtection/>
  <mergeCells count="13">
    <mergeCell ref="A1:F1"/>
    <mergeCell ref="B2:F2"/>
    <mergeCell ref="B3:F3"/>
    <mergeCell ref="B4:F4"/>
    <mergeCell ref="A5:F5"/>
    <mergeCell ref="A6:F6"/>
    <mergeCell ref="A127:D127"/>
    <mergeCell ref="A7:F7"/>
    <mergeCell ref="A8:F8"/>
    <mergeCell ref="A9:F9"/>
    <mergeCell ref="A10:F10"/>
    <mergeCell ref="A13:F13"/>
    <mergeCell ref="A121:D121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="6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87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59" t="s">
        <v>86</v>
      </c>
      <c r="B10" s="159"/>
      <c r="C10" s="159"/>
      <c r="D10" s="159"/>
      <c r="E10" s="159"/>
      <c r="F10" s="159"/>
      <c r="G10" s="159"/>
      <c r="H10" s="159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59" t="s">
        <v>172</v>
      </c>
      <c r="D15" s="86">
        <f>E15*G15</f>
        <v>6901.2</v>
      </c>
      <c r="E15" s="59">
        <f>F15*12</f>
        <v>38.88</v>
      </c>
      <c r="F15" s="61">
        <f>F25+F27</f>
        <v>3.24</v>
      </c>
      <c r="G15" s="10">
        <v>177.5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59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59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59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59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59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59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59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59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59"/>
      <c r="D24" s="86"/>
      <c r="E24" s="59"/>
      <c r="F24" s="61"/>
    </row>
    <row r="25" spans="1:6" s="10" customFormat="1" ht="18.75">
      <c r="A25" s="117" t="s">
        <v>29</v>
      </c>
      <c r="B25" s="116"/>
      <c r="C25" s="59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59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59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59" t="s">
        <v>172</v>
      </c>
      <c r="D28" s="86">
        <f>E28*G28</f>
        <v>1767.9</v>
      </c>
      <c r="E28" s="59">
        <f>F28*12</f>
        <v>9.96</v>
      </c>
      <c r="F28" s="72">
        <v>0.83</v>
      </c>
      <c r="G28" s="10">
        <v>177.5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59" t="s">
        <v>172</v>
      </c>
      <c r="D29" s="86">
        <f>E29*G29</f>
        <v>5751</v>
      </c>
      <c r="E29" s="59">
        <f>F29*12</f>
        <v>32.4</v>
      </c>
      <c r="F29" s="72">
        <v>2.7</v>
      </c>
      <c r="G29" s="10">
        <v>177.5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53.82</v>
      </c>
      <c r="E30" s="59">
        <f>D30/G30</f>
        <v>0.3</v>
      </c>
      <c r="F30" s="62">
        <f>E30/12</f>
        <v>0.03</v>
      </c>
      <c r="G30" s="10">
        <v>177.5</v>
      </c>
      <c r="H30" s="13">
        <v>7410.1</v>
      </c>
    </row>
    <row r="31" spans="1:8" s="13" customFormat="1" ht="42" customHeight="1">
      <c r="A31" s="54" t="s">
        <v>126</v>
      </c>
      <c r="B31" s="53" t="s">
        <v>7</v>
      </c>
      <c r="C31" s="56" t="s">
        <v>144</v>
      </c>
      <c r="D31" s="86">
        <f>2246.78*G31/H31</f>
        <v>54.62</v>
      </c>
      <c r="E31" s="59">
        <f>D31/G31</f>
        <v>0.31</v>
      </c>
      <c r="F31" s="62">
        <f>E31/12</f>
        <v>0.03</v>
      </c>
      <c r="G31" s="10">
        <v>177.5</v>
      </c>
      <c r="H31" s="13">
        <v>7301.7</v>
      </c>
    </row>
    <row r="32" spans="1:8" s="13" customFormat="1" ht="34.5" customHeight="1">
      <c r="A32" s="54" t="s">
        <v>127</v>
      </c>
      <c r="B32" s="53" t="s">
        <v>7</v>
      </c>
      <c r="C32" s="56" t="s">
        <v>144</v>
      </c>
      <c r="D32" s="86">
        <f>14185.73*G32/H32</f>
        <v>341.97</v>
      </c>
      <c r="E32" s="59">
        <f>D32/G32</f>
        <v>1.93</v>
      </c>
      <c r="F32" s="62">
        <f>E32/12</f>
        <v>0.16</v>
      </c>
      <c r="G32" s="10">
        <v>177.5</v>
      </c>
      <c r="H32" s="13">
        <v>7363.1</v>
      </c>
    </row>
    <row r="33" spans="1:8" s="10" customFormat="1" ht="18.75" customHeight="1">
      <c r="A33" s="54" t="s">
        <v>22</v>
      </c>
      <c r="B33" s="53" t="s">
        <v>23</v>
      </c>
      <c r="C33" s="56"/>
      <c r="D33" s="86">
        <f>E33*G33</f>
        <v>149.1</v>
      </c>
      <c r="E33" s="59">
        <f>F33*12</f>
        <v>0.84</v>
      </c>
      <c r="F33" s="62">
        <v>0.07</v>
      </c>
      <c r="G33" s="10">
        <v>177.5</v>
      </c>
      <c r="H33" s="10">
        <v>7436.7</v>
      </c>
    </row>
    <row r="34" spans="1:8" s="10" customFormat="1" ht="18" customHeight="1">
      <c r="A34" s="54" t="s">
        <v>24</v>
      </c>
      <c r="B34" s="123" t="s">
        <v>25</v>
      </c>
      <c r="C34" s="63"/>
      <c r="D34" s="86">
        <f>3926.58*G34/H34</f>
        <v>93.72</v>
      </c>
      <c r="E34" s="59">
        <f>D34/G34</f>
        <v>0.53</v>
      </c>
      <c r="F34" s="64">
        <f>E34/12</f>
        <v>0.04</v>
      </c>
      <c r="G34" s="10">
        <v>177.5</v>
      </c>
      <c r="H34" s="10">
        <v>7436.7</v>
      </c>
    </row>
    <row r="35" spans="1:8" s="55" customFormat="1" ht="35.25" customHeight="1">
      <c r="A35" s="54" t="s">
        <v>21</v>
      </c>
      <c r="B35" s="53"/>
      <c r="C35" s="56" t="s">
        <v>161</v>
      </c>
      <c r="D35" s="86">
        <f>5698.2*G35/H35</f>
        <v>138.52</v>
      </c>
      <c r="E35" s="59">
        <f>D35/G35</f>
        <v>0.78</v>
      </c>
      <c r="F35" s="62">
        <f>E35/12</f>
        <v>0.07</v>
      </c>
      <c r="G35" s="10">
        <v>177.5</v>
      </c>
      <c r="H35" s="55">
        <v>7301.7</v>
      </c>
    </row>
    <row r="36" spans="1:7" s="18" customFormat="1" ht="20.25" customHeight="1">
      <c r="A36" s="16" t="s">
        <v>31</v>
      </c>
      <c r="B36" s="17"/>
      <c r="C36" s="59"/>
      <c r="D36" s="87">
        <f>SUM(D37:D47)</f>
        <v>1347.42</v>
      </c>
      <c r="E36" s="59">
        <f>D36/G36</f>
        <v>7.59</v>
      </c>
      <c r="F36" s="56">
        <f>E36/12</f>
        <v>0.63</v>
      </c>
      <c r="G36" s="10">
        <v>177.5</v>
      </c>
    </row>
    <row r="37" spans="1:8" s="13" customFormat="1" ht="19.5" customHeight="1">
      <c r="A37" s="124" t="s">
        <v>162</v>
      </c>
      <c r="B37" s="81" t="s">
        <v>15</v>
      </c>
      <c r="C37" s="65"/>
      <c r="D37" s="134">
        <f>1043.27*G37/H37</f>
        <v>25.15</v>
      </c>
      <c r="E37" s="65"/>
      <c r="F37" s="66"/>
      <c r="G37" s="10">
        <v>177.5</v>
      </c>
      <c r="H37" s="13">
        <v>7363.1</v>
      </c>
    </row>
    <row r="38" spans="1:8" s="43" customFormat="1" ht="15">
      <c r="A38" s="124" t="s">
        <v>16</v>
      </c>
      <c r="B38" s="125" t="s">
        <v>20</v>
      </c>
      <c r="C38" s="67"/>
      <c r="D38" s="134">
        <f>2527.09*G38/H38</f>
        <v>60.92</v>
      </c>
      <c r="E38" s="67"/>
      <c r="F38" s="68"/>
      <c r="G38" s="10">
        <v>177.5</v>
      </c>
      <c r="H38" s="13">
        <v>7363.1</v>
      </c>
    </row>
    <row r="39" spans="1:8" s="43" customFormat="1" ht="15">
      <c r="A39" s="124" t="s">
        <v>83</v>
      </c>
      <c r="B39" s="126" t="s">
        <v>15</v>
      </c>
      <c r="C39" s="67"/>
      <c r="D39" s="134">
        <f>4503.08*G39/H39</f>
        <v>108.55</v>
      </c>
      <c r="E39" s="67"/>
      <c r="F39" s="68"/>
      <c r="G39" s="10">
        <v>177.5</v>
      </c>
      <c r="H39" s="13">
        <v>7363.1</v>
      </c>
    </row>
    <row r="40" spans="1:8" s="43" customFormat="1" ht="15">
      <c r="A40" s="124" t="s">
        <v>178</v>
      </c>
      <c r="B40" s="125" t="s">
        <v>15</v>
      </c>
      <c r="C40" s="67"/>
      <c r="D40" s="89">
        <f>6684.05*G40/H40</f>
        <v>161.13</v>
      </c>
      <c r="E40" s="67"/>
      <c r="F40" s="68"/>
      <c r="G40" s="10">
        <v>177.5</v>
      </c>
      <c r="H40" s="13">
        <v>7363.1</v>
      </c>
    </row>
    <row r="41" spans="1:8" s="43" customFormat="1" ht="15">
      <c r="A41" s="105" t="s">
        <v>163</v>
      </c>
      <c r="B41" s="76" t="s">
        <v>50</v>
      </c>
      <c r="C41" s="73"/>
      <c r="D41" s="122">
        <v>0</v>
      </c>
      <c r="E41" s="67"/>
      <c r="F41" s="68"/>
      <c r="G41" s="10">
        <v>177.5</v>
      </c>
      <c r="H41" s="13">
        <v>7363.1</v>
      </c>
    </row>
    <row r="42" spans="1:8" s="43" customFormat="1" ht="15">
      <c r="A42" s="124" t="s">
        <v>42</v>
      </c>
      <c r="B42" s="125" t="s">
        <v>15</v>
      </c>
      <c r="C42" s="67"/>
      <c r="D42" s="134">
        <f>2407.85*G42/H42</f>
        <v>58.05</v>
      </c>
      <c r="E42" s="67"/>
      <c r="F42" s="68"/>
      <c r="G42" s="10">
        <v>177.5</v>
      </c>
      <c r="H42" s="43">
        <v>7363.1</v>
      </c>
    </row>
    <row r="43" spans="1:8" s="13" customFormat="1" ht="15">
      <c r="A43" s="124" t="s">
        <v>43</v>
      </c>
      <c r="B43" s="81" t="s">
        <v>20</v>
      </c>
      <c r="C43" s="65"/>
      <c r="D43" s="134">
        <f>9631.74*G43/H43</f>
        <v>232.19</v>
      </c>
      <c r="E43" s="65"/>
      <c r="F43" s="66"/>
      <c r="G43" s="10">
        <v>177.5</v>
      </c>
      <c r="H43" s="43">
        <v>7363.1</v>
      </c>
    </row>
    <row r="44" spans="1:8" s="43" customFormat="1" ht="25.5">
      <c r="A44" s="124" t="s">
        <v>19</v>
      </c>
      <c r="B44" s="125" t="s">
        <v>15</v>
      </c>
      <c r="C44" s="67"/>
      <c r="D44" s="134">
        <f>8308.62*G44/H44</f>
        <v>200.29</v>
      </c>
      <c r="E44" s="67"/>
      <c r="F44" s="68"/>
      <c r="G44" s="10">
        <v>177.5</v>
      </c>
      <c r="H44" s="43">
        <v>7363.1</v>
      </c>
    </row>
    <row r="45" spans="1:8" s="13" customFormat="1" ht="25.5">
      <c r="A45" s="124" t="s">
        <v>165</v>
      </c>
      <c r="B45" s="81" t="s">
        <v>15</v>
      </c>
      <c r="C45" s="65"/>
      <c r="D45" s="134">
        <f>16805.41*G45/H45</f>
        <v>405.12</v>
      </c>
      <c r="E45" s="65"/>
      <c r="F45" s="66"/>
      <c r="G45" s="10">
        <v>177.5</v>
      </c>
      <c r="H45" s="43">
        <v>7363.1</v>
      </c>
    </row>
    <row r="46" spans="1:8" s="13" customFormat="1" ht="29.25" customHeight="1">
      <c r="A46" s="124" t="s">
        <v>180</v>
      </c>
      <c r="B46" s="126" t="s">
        <v>49</v>
      </c>
      <c r="C46" s="73"/>
      <c r="D46" s="122">
        <f>3982.97*G46/H46</f>
        <v>96.02</v>
      </c>
      <c r="E46" s="65"/>
      <c r="F46" s="66"/>
      <c r="G46" s="10">
        <v>177.5</v>
      </c>
      <c r="H46" s="13">
        <v>7363.1</v>
      </c>
    </row>
    <row r="47" spans="1:8" s="13" customFormat="1" ht="29.25" customHeight="1">
      <c r="A47" s="124" t="s">
        <v>160</v>
      </c>
      <c r="B47" s="126" t="s">
        <v>50</v>
      </c>
      <c r="C47" s="100"/>
      <c r="D47" s="116">
        <v>0</v>
      </c>
      <c r="E47" s="69"/>
      <c r="F47" s="66"/>
      <c r="G47" s="10">
        <v>177.5</v>
      </c>
      <c r="H47" s="13">
        <v>7363.1</v>
      </c>
    </row>
    <row r="48" spans="1:7" s="18" customFormat="1" ht="30">
      <c r="A48" s="16" t="s">
        <v>36</v>
      </c>
      <c r="B48" s="17"/>
      <c r="C48" s="59"/>
      <c r="D48" s="87">
        <f>SUM(D49:D57)</f>
        <v>518.14</v>
      </c>
      <c r="E48" s="59">
        <f>D48/G48</f>
        <v>2.92</v>
      </c>
      <c r="F48" s="62">
        <f>E48/12</f>
        <v>0.24</v>
      </c>
      <c r="G48" s="10">
        <v>177.5</v>
      </c>
    </row>
    <row r="49" spans="1:8" s="13" customFormat="1" ht="17.25" customHeight="1">
      <c r="A49" s="124" t="s">
        <v>32</v>
      </c>
      <c r="B49" s="81" t="s">
        <v>46</v>
      </c>
      <c r="C49" s="65"/>
      <c r="D49" s="134">
        <f>2889.52*G49/H49</f>
        <v>70.24</v>
      </c>
      <c r="E49" s="65"/>
      <c r="F49" s="66"/>
      <c r="G49" s="10">
        <v>177.5</v>
      </c>
      <c r="H49" s="13">
        <v>7301.7</v>
      </c>
    </row>
    <row r="50" spans="1:8" s="13" customFormat="1" ht="25.5">
      <c r="A50" s="124" t="s">
        <v>33</v>
      </c>
      <c r="B50" s="81" t="s">
        <v>39</v>
      </c>
      <c r="C50" s="65"/>
      <c r="D50" s="134">
        <f>1926.35*G50/H50</f>
        <v>46.83</v>
      </c>
      <c r="E50" s="65"/>
      <c r="F50" s="66"/>
      <c r="G50" s="10">
        <v>177.5</v>
      </c>
      <c r="H50" s="13">
        <v>7301.7</v>
      </c>
    </row>
    <row r="51" spans="1:8" s="13" customFormat="1" ht="21" customHeight="1">
      <c r="A51" s="124" t="s">
        <v>51</v>
      </c>
      <c r="B51" s="81" t="s">
        <v>50</v>
      </c>
      <c r="C51" s="65"/>
      <c r="D51" s="134">
        <f>2021.63*G51/H51</f>
        <v>49.14</v>
      </c>
      <c r="E51" s="65"/>
      <c r="F51" s="66"/>
      <c r="G51" s="10">
        <v>177.5</v>
      </c>
      <c r="H51" s="13">
        <v>7301.7</v>
      </c>
    </row>
    <row r="52" spans="1:8" s="13" customFormat="1" ht="18" customHeight="1">
      <c r="A52" s="124" t="s">
        <v>68</v>
      </c>
      <c r="B52" s="127" t="s">
        <v>50</v>
      </c>
      <c r="C52" s="65"/>
      <c r="D52" s="134">
        <v>0</v>
      </c>
      <c r="E52" s="65"/>
      <c r="F52" s="66"/>
      <c r="G52" s="10">
        <v>177.5</v>
      </c>
      <c r="H52" s="13">
        <v>7301.7</v>
      </c>
    </row>
    <row r="53" spans="1:8" s="13" customFormat="1" ht="20.25" customHeight="1">
      <c r="A53" s="124" t="s">
        <v>44</v>
      </c>
      <c r="B53" s="81" t="s">
        <v>7</v>
      </c>
      <c r="C53" s="69"/>
      <c r="D53" s="134">
        <f>6851.28*G53/H53</f>
        <v>166.55</v>
      </c>
      <c r="E53" s="65"/>
      <c r="F53" s="66"/>
      <c r="G53" s="10">
        <v>177.5</v>
      </c>
      <c r="H53" s="13">
        <v>7301.7</v>
      </c>
    </row>
    <row r="54" spans="1:8" s="13" customFormat="1" ht="29.25" customHeight="1">
      <c r="A54" s="124" t="s">
        <v>129</v>
      </c>
      <c r="B54" s="126" t="s">
        <v>15</v>
      </c>
      <c r="C54" s="69"/>
      <c r="D54" s="135">
        <f>7625.73*G54/H54</f>
        <v>185.38</v>
      </c>
      <c r="E54" s="69"/>
      <c r="F54" s="70"/>
      <c r="G54" s="10">
        <v>177.5</v>
      </c>
      <c r="H54" s="13">
        <v>7301.7</v>
      </c>
    </row>
    <row r="55" spans="1:8" s="13" customFormat="1" ht="28.5" customHeight="1">
      <c r="A55" s="124" t="s">
        <v>128</v>
      </c>
      <c r="B55" s="126" t="s">
        <v>15</v>
      </c>
      <c r="C55" s="69"/>
      <c r="D55" s="135">
        <f>0*G55/H55</f>
        <v>0</v>
      </c>
      <c r="E55" s="69"/>
      <c r="F55" s="70"/>
      <c r="G55" s="10">
        <v>177.5</v>
      </c>
      <c r="H55" s="13">
        <v>7301.7</v>
      </c>
    </row>
    <row r="56" spans="1:8" s="13" customFormat="1" ht="23.25" customHeight="1">
      <c r="A56" s="105" t="s">
        <v>130</v>
      </c>
      <c r="B56" s="126" t="s">
        <v>15</v>
      </c>
      <c r="C56" s="69"/>
      <c r="D56" s="135">
        <f>0*G56/H56</f>
        <v>0</v>
      </c>
      <c r="E56" s="69"/>
      <c r="F56" s="70"/>
      <c r="G56" s="10">
        <v>177.5</v>
      </c>
      <c r="H56" s="13">
        <v>7301.7</v>
      </c>
    </row>
    <row r="57" spans="1:8" s="13" customFormat="1" ht="19.5" customHeight="1">
      <c r="A57" s="124" t="s">
        <v>131</v>
      </c>
      <c r="B57" s="126" t="s">
        <v>15</v>
      </c>
      <c r="C57" s="69"/>
      <c r="D57" s="135">
        <f>0*G57/H57</f>
        <v>0</v>
      </c>
      <c r="E57" s="69"/>
      <c r="F57" s="70"/>
      <c r="G57" s="10">
        <v>177.5</v>
      </c>
      <c r="H57" s="13">
        <v>7301.7</v>
      </c>
    </row>
    <row r="58" spans="1:7" s="13" customFormat="1" ht="30">
      <c r="A58" s="16" t="s">
        <v>37</v>
      </c>
      <c r="B58" s="15"/>
      <c r="C58" s="56"/>
      <c r="D58" s="87">
        <f>SUM(D59:D62)</f>
        <v>330.84</v>
      </c>
      <c r="E58" s="59">
        <f>D58/G58</f>
        <v>1.86</v>
      </c>
      <c r="F58" s="60">
        <f>E58/12</f>
        <v>0.16</v>
      </c>
      <c r="G58" s="10">
        <v>177.5</v>
      </c>
    </row>
    <row r="59" spans="1:8" s="13" customFormat="1" ht="24" customHeight="1">
      <c r="A59" s="124" t="s">
        <v>132</v>
      </c>
      <c r="B59" s="81" t="s">
        <v>15</v>
      </c>
      <c r="C59" s="82"/>
      <c r="D59" s="91">
        <f>0*G59/H59</f>
        <v>0</v>
      </c>
      <c r="E59" s="65"/>
      <c r="F59" s="66"/>
      <c r="G59" s="10">
        <v>177.5</v>
      </c>
      <c r="H59" s="13">
        <v>7410.1</v>
      </c>
    </row>
    <row r="60" spans="1:8" s="13" customFormat="1" ht="18.75" customHeight="1">
      <c r="A60" s="105" t="s">
        <v>148</v>
      </c>
      <c r="B60" s="76" t="s">
        <v>50</v>
      </c>
      <c r="C60" s="73"/>
      <c r="D60" s="122">
        <f>11492.61*G60/H60</f>
        <v>275.29</v>
      </c>
      <c r="E60" s="65"/>
      <c r="F60" s="70"/>
      <c r="G60" s="10">
        <v>177.5</v>
      </c>
      <c r="H60" s="13">
        <v>7410.1</v>
      </c>
    </row>
    <row r="61" spans="1:8" s="13" customFormat="1" ht="19.5" customHeight="1">
      <c r="A61" s="124" t="s">
        <v>133</v>
      </c>
      <c r="B61" s="126" t="s">
        <v>49</v>
      </c>
      <c r="C61" s="82"/>
      <c r="D61" s="92">
        <v>0</v>
      </c>
      <c r="E61" s="65"/>
      <c r="F61" s="70"/>
      <c r="G61" s="10">
        <v>177.5</v>
      </c>
      <c r="H61" s="13">
        <v>7410.1</v>
      </c>
    </row>
    <row r="62" spans="1:8" s="13" customFormat="1" ht="32.25" customHeight="1">
      <c r="A62" s="124" t="s">
        <v>134</v>
      </c>
      <c r="B62" s="126" t="s">
        <v>49</v>
      </c>
      <c r="C62" s="82"/>
      <c r="D62" s="92">
        <f>2318.85*G62/H62</f>
        <v>55.55</v>
      </c>
      <c r="E62" s="65"/>
      <c r="F62" s="70"/>
      <c r="G62" s="10">
        <v>177.5</v>
      </c>
      <c r="H62" s="13">
        <v>7410.1</v>
      </c>
    </row>
    <row r="63" spans="1:7" s="13" customFormat="1" ht="32.25" customHeight="1">
      <c r="A63" s="54" t="s">
        <v>135</v>
      </c>
      <c r="B63" s="126"/>
      <c r="C63" s="82"/>
      <c r="D63" s="87">
        <f>D64</f>
        <v>1218.4</v>
      </c>
      <c r="E63" s="87">
        <f>D63/G63</f>
        <v>6.86</v>
      </c>
      <c r="F63" s="87">
        <f>E63/12</f>
        <v>0.57</v>
      </c>
      <c r="G63" s="10">
        <v>177.5</v>
      </c>
    </row>
    <row r="64" spans="1:8" s="13" customFormat="1" ht="56.25" customHeight="1">
      <c r="A64" s="124" t="s">
        <v>139</v>
      </c>
      <c r="B64" s="126" t="s">
        <v>69</v>
      </c>
      <c r="C64" s="65"/>
      <c r="D64" s="88">
        <f>50120.56*G64/H64</f>
        <v>1218.4</v>
      </c>
      <c r="E64" s="69"/>
      <c r="F64" s="70"/>
      <c r="G64" s="10">
        <v>177.5</v>
      </c>
      <c r="H64" s="13">
        <v>7301.7</v>
      </c>
    </row>
    <row r="65" spans="1:7" s="13" customFormat="1" ht="15">
      <c r="A65" s="16" t="s">
        <v>38</v>
      </c>
      <c r="B65" s="15"/>
      <c r="C65" s="56"/>
      <c r="D65" s="87">
        <f>D66</f>
        <v>0</v>
      </c>
      <c r="E65" s="59">
        <f>D65/G65</f>
        <v>0</v>
      </c>
      <c r="F65" s="62">
        <f>E65/12</f>
        <v>0</v>
      </c>
      <c r="G65" s="10">
        <v>177.5</v>
      </c>
    </row>
    <row r="66" spans="1:8" s="13" customFormat="1" ht="21" customHeight="1" thickBot="1">
      <c r="A66" s="124" t="s">
        <v>35</v>
      </c>
      <c r="B66" s="81" t="s">
        <v>15</v>
      </c>
      <c r="C66" s="65"/>
      <c r="D66" s="88">
        <v>0</v>
      </c>
      <c r="E66" s="65"/>
      <c r="F66" s="66"/>
      <c r="G66" s="10">
        <v>177.5</v>
      </c>
      <c r="H66" s="13">
        <v>7336.5</v>
      </c>
    </row>
    <row r="67" spans="1:6" s="10" customFormat="1" ht="19.5" thickBot="1">
      <c r="A67" s="46" t="s">
        <v>29</v>
      </c>
      <c r="B67" s="8"/>
      <c r="C67" s="47"/>
      <c r="D67" s="97">
        <f>D65+D58+D48+D36+D35+D34+D33+D32+D31+D30+D29+D28+D15+D63</f>
        <v>18666.65</v>
      </c>
      <c r="E67" s="97">
        <f>E65+E58+E48+E36+E35+E34+E33+E32+E31+E30+E29+E28+E15+E63</f>
        <v>105.16</v>
      </c>
      <c r="F67" s="97">
        <f>F65+F58+F48+F36+F35+F34+F33+F32+F31+F30+F29+F28+F15+F63</f>
        <v>8.77</v>
      </c>
    </row>
    <row r="68" spans="1:6" s="25" customFormat="1" ht="12.75">
      <c r="A68" s="24"/>
      <c r="D68" s="98"/>
      <c r="F68" s="26"/>
    </row>
    <row r="69" spans="1:6" s="25" customFormat="1" ht="13.5" thickBot="1">
      <c r="A69" s="24"/>
      <c r="D69" s="98"/>
      <c r="F69" s="26"/>
    </row>
    <row r="70" spans="1:7" s="10" customFormat="1" ht="19.5" thickBot="1">
      <c r="A70" s="101" t="s">
        <v>57</v>
      </c>
      <c r="B70" s="8"/>
      <c r="C70" s="47"/>
      <c r="D70" s="102">
        <f>D71</f>
        <v>220.17</v>
      </c>
      <c r="E70" s="102">
        <f>E71</f>
        <v>1.24</v>
      </c>
      <c r="F70" s="102">
        <f>F71</f>
        <v>0.1</v>
      </c>
      <c r="G70" s="10">
        <v>177.5</v>
      </c>
    </row>
    <row r="71" spans="1:8" s="10" customFormat="1" ht="15">
      <c r="A71" s="105" t="s">
        <v>154</v>
      </c>
      <c r="B71" s="76"/>
      <c r="C71" s="73"/>
      <c r="D71" s="122">
        <f>9090.21*G71/H71</f>
        <v>220.17</v>
      </c>
      <c r="E71" s="73">
        <f>D71/G71</f>
        <v>1.24</v>
      </c>
      <c r="F71" s="106">
        <f>E71/12</f>
        <v>0.1</v>
      </c>
      <c r="G71" s="10">
        <v>177.5</v>
      </c>
      <c r="H71" s="10">
        <v>7328.4</v>
      </c>
    </row>
    <row r="72" spans="1:6" s="40" customFormat="1" ht="15" customHeight="1">
      <c r="A72" s="107"/>
      <c r="B72" s="78"/>
      <c r="C72" s="79"/>
      <c r="D72" s="130"/>
      <c r="E72" s="79"/>
      <c r="F72" s="79"/>
    </row>
    <row r="73" spans="1:6" s="40" customFormat="1" ht="15" customHeight="1">
      <c r="A73" s="107"/>
      <c r="B73" s="78"/>
      <c r="C73" s="79"/>
      <c r="D73" s="130"/>
      <c r="E73" s="79"/>
      <c r="F73" s="79"/>
    </row>
    <row r="74" spans="1:6" s="25" customFormat="1" ht="13.5" thickBot="1">
      <c r="A74" s="24"/>
      <c r="D74" s="98"/>
      <c r="F74" s="26"/>
    </row>
    <row r="75" spans="1:6" s="50" customFormat="1" ht="15.75" thickBot="1">
      <c r="A75" s="48" t="s">
        <v>58</v>
      </c>
      <c r="B75" s="49"/>
      <c r="C75" s="49"/>
      <c r="D75" s="51">
        <f>D67+D70</f>
        <v>18886.82</v>
      </c>
      <c r="E75" s="51">
        <f>E67+E70</f>
        <v>106.4</v>
      </c>
      <c r="F75" s="51">
        <f>F67+F70</f>
        <v>8.87</v>
      </c>
    </row>
    <row r="76" spans="1:6" s="25" customFormat="1" ht="12.75">
      <c r="A76" s="24"/>
      <c r="F76" s="26"/>
    </row>
    <row r="77" spans="1:6" s="25" customFormat="1" ht="14.25">
      <c r="A77" s="153" t="s">
        <v>26</v>
      </c>
      <c r="B77" s="153"/>
      <c r="C77" s="153"/>
      <c r="D77" s="153"/>
      <c r="F77" s="26"/>
    </row>
    <row r="78" s="25" customFormat="1" ht="12.75">
      <c r="F78" s="26"/>
    </row>
    <row r="79" spans="1:6" s="25" customFormat="1" ht="12.75">
      <c r="A79" s="24" t="s">
        <v>27</v>
      </c>
      <c r="F79" s="26"/>
    </row>
    <row r="80" spans="1:6" s="25" customFormat="1" ht="12.75">
      <c r="A80" s="24"/>
      <c r="F80" s="26"/>
    </row>
    <row r="81" spans="1:6" s="22" customFormat="1" ht="18.75">
      <c r="A81" s="27"/>
      <c r="B81" s="28"/>
      <c r="C81" s="29"/>
      <c r="D81" s="29"/>
      <c r="E81" s="29"/>
      <c r="F81" s="30"/>
    </row>
    <row r="82" spans="1:6" s="23" customFormat="1" ht="19.5">
      <c r="A82" s="31"/>
      <c r="B82" s="32"/>
      <c r="C82" s="33"/>
      <c r="D82" s="33"/>
      <c r="E82" s="33"/>
      <c r="F82" s="34"/>
    </row>
    <row r="83" spans="1:4" s="25" customFormat="1" ht="14.25">
      <c r="A83" s="153"/>
      <c r="B83" s="153"/>
      <c r="C83" s="153"/>
      <c r="D83" s="153"/>
    </row>
    <row r="84" s="25" customFormat="1" ht="12.75">
      <c r="F84" s="26"/>
    </row>
    <row r="85" spans="1:6" s="25" customFormat="1" ht="12.75">
      <c r="A85" s="24"/>
      <c r="F85" s="26"/>
    </row>
    <row r="86" s="25" customFormat="1" ht="12.75">
      <c r="F86" s="26"/>
    </row>
    <row r="87" s="25" customFormat="1" ht="12.75">
      <c r="F87" s="26"/>
    </row>
    <row r="88" s="25" customFormat="1" ht="12.75">
      <c r="F88" s="26"/>
    </row>
    <row r="89" s="25" customFormat="1" ht="12.75">
      <c r="F89" s="26"/>
    </row>
    <row r="90" s="25" customFormat="1" ht="12.75">
      <c r="F90" s="26"/>
    </row>
    <row r="91" s="25" customFormat="1" ht="12.75">
      <c r="F91" s="26"/>
    </row>
    <row r="92" s="25" customFormat="1" ht="12.75">
      <c r="F92" s="26"/>
    </row>
    <row r="93" s="25" customFormat="1" ht="12.75">
      <c r="F93" s="26"/>
    </row>
    <row r="94" s="25" customFormat="1" ht="12.75">
      <c r="F94" s="26"/>
    </row>
    <row r="95" s="25" customFormat="1" ht="12.75">
      <c r="F95" s="26"/>
    </row>
    <row r="96" s="25" customFormat="1" ht="12.75">
      <c r="F96" s="26"/>
    </row>
    <row r="97" s="25" customFormat="1" ht="12.75">
      <c r="F97" s="26"/>
    </row>
    <row r="98" s="25" customFormat="1" ht="12.75">
      <c r="F98" s="26"/>
    </row>
    <row r="99" s="25" customFormat="1" ht="12.75">
      <c r="F99" s="26"/>
    </row>
    <row r="100" s="25" customFormat="1" ht="12.75">
      <c r="F100" s="26"/>
    </row>
    <row r="101" s="25" customFormat="1" ht="12.75">
      <c r="F101" s="26"/>
    </row>
    <row r="102" s="25" customFormat="1" ht="12.75">
      <c r="F102" s="26"/>
    </row>
    <row r="103" s="25" customFormat="1" ht="12.75">
      <c r="F103" s="26"/>
    </row>
  </sheetData>
  <sheetProtection/>
  <mergeCells count="14">
    <mergeCell ref="A1:F1"/>
    <mergeCell ref="B2:F2"/>
    <mergeCell ref="B3:F3"/>
    <mergeCell ref="B4:F4"/>
    <mergeCell ref="A5:F5"/>
    <mergeCell ref="A6:F6"/>
    <mergeCell ref="A83:D83"/>
    <mergeCell ref="A8:H8"/>
    <mergeCell ref="A9:H9"/>
    <mergeCell ref="A10:H10"/>
    <mergeCell ref="A7:F7"/>
    <mergeCell ref="A11:F11"/>
    <mergeCell ref="A14:F14"/>
    <mergeCell ref="A77:D77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zoomScale="80" zoomScaleNormal="80" zoomScalePageLayoutView="0" workbookViewId="0" topLeftCell="A51">
      <selection activeCell="A1" sqref="A1:H7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72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73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14" t="s">
        <v>169</v>
      </c>
      <c r="D15" s="86">
        <f>E15*G15</f>
        <v>6726.24</v>
      </c>
      <c r="E15" s="59">
        <f>F15*12</f>
        <v>38.88</v>
      </c>
      <c r="F15" s="61">
        <f>F25+F27</f>
        <v>3.24</v>
      </c>
      <c r="G15" s="10">
        <v>173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14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14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14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14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14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14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14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14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14"/>
      <c r="D24" s="86"/>
      <c r="E24" s="59"/>
      <c r="F24" s="61"/>
    </row>
    <row r="25" spans="1:6" s="10" customFormat="1" ht="18.75">
      <c r="A25" s="117" t="s">
        <v>29</v>
      </c>
      <c r="B25" s="116"/>
      <c r="C25" s="14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14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14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14" t="s">
        <v>169</v>
      </c>
      <c r="D28" s="86">
        <f>E28*G28</f>
        <v>1723.08</v>
      </c>
      <c r="E28" s="59">
        <f>F28*12</f>
        <v>9.96</v>
      </c>
      <c r="F28" s="72">
        <v>0.83</v>
      </c>
      <c r="G28" s="10">
        <v>173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14" t="s">
        <v>169</v>
      </c>
      <c r="D29" s="86">
        <f>E29*G29</f>
        <v>5605.2</v>
      </c>
      <c r="E29" s="59">
        <f>F29*12</f>
        <v>32.4</v>
      </c>
      <c r="F29" s="72">
        <v>2.7</v>
      </c>
      <c r="G29" s="10">
        <v>173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52.45</v>
      </c>
      <c r="E30" s="59">
        <f>D30/G30</f>
        <v>0.3</v>
      </c>
      <c r="F30" s="62">
        <f>E30/12</f>
        <v>0.03</v>
      </c>
      <c r="G30" s="10">
        <v>173</v>
      </c>
      <c r="H30" s="13">
        <v>7410.1</v>
      </c>
    </row>
    <row r="31" spans="1:8" s="13" customFormat="1" ht="42" customHeight="1">
      <c r="A31" s="54" t="s">
        <v>126</v>
      </c>
      <c r="B31" s="53" t="s">
        <v>7</v>
      </c>
      <c r="C31" s="56" t="s">
        <v>144</v>
      </c>
      <c r="D31" s="86">
        <f>2246.78*G31/H31</f>
        <v>53.23</v>
      </c>
      <c r="E31" s="59">
        <f>D31/G31</f>
        <v>0.31</v>
      </c>
      <c r="F31" s="62">
        <f>E31/12</f>
        <v>0.03</v>
      </c>
      <c r="G31" s="10">
        <v>173</v>
      </c>
      <c r="H31" s="13">
        <v>7301.7</v>
      </c>
    </row>
    <row r="32" spans="1:8" s="13" customFormat="1" ht="34.5" customHeight="1">
      <c r="A32" s="54" t="s">
        <v>127</v>
      </c>
      <c r="B32" s="53" t="s">
        <v>7</v>
      </c>
      <c r="C32" s="56" t="s">
        <v>144</v>
      </c>
      <c r="D32" s="86">
        <f>14185.73*G32/H32</f>
        <v>333.3</v>
      </c>
      <c r="E32" s="59">
        <f>D32/G32</f>
        <v>1.93</v>
      </c>
      <c r="F32" s="62">
        <f>E32/12</f>
        <v>0.16</v>
      </c>
      <c r="G32" s="10">
        <v>173</v>
      </c>
      <c r="H32" s="13">
        <v>7363.1</v>
      </c>
    </row>
    <row r="33" spans="1:8" s="10" customFormat="1" ht="18.75" customHeight="1">
      <c r="A33" s="54" t="s">
        <v>22</v>
      </c>
      <c r="B33" s="53" t="s">
        <v>23</v>
      </c>
      <c r="C33" s="56"/>
      <c r="D33" s="86">
        <f>E33*G33</f>
        <v>145.32</v>
      </c>
      <c r="E33" s="59">
        <f>F33*12</f>
        <v>0.84</v>
      </c>
      <c r="F33" s="62">
        <v>0.07</v>
      </c>
      <c r="G33" s="10">
        <v>173</v>
      </c>
      <c r="H33" s="10">
        <v>7436.7</v>
      </c>
    </row>
    <row r="34" spans="1:8" s="10" customFormat="1" ht="18" customHeight="1">
      <c r="A34" s="54" t="s">
        <v>24</v>
      </c>
      <c r="B34" s="123" t="s">
        <v>25</v>
      </c>
      <c r="C34" s="63"/>
      <c r="D34" s="86">
        <f>3926.58*G34/H34</f>
        <v>91.34</v>
      </c>
      <c r="E34" s="59">
        <f>D34/G34</f>
        <v>0.53</v>
      </c>
      <c r="F34" s="64">
        <f>E34/12</f>
        <v>0.04</v>
      </c>
      <c r="G34" s="10">
        <v>173</v>
      </c>
      <c r="H34" s="10">
        <v>7436.7</v>
      </c>
    </row>
    <row r="35" spans="1:8" s="55" customFormat="1" ht="35.25" customHeight="1">
      <c r="A35" s="54" t="s">
        <v>21</v>
      </c>
      <c r="B35" s="53"/>
      <c r="C35" s="56" t="s">
        <v>161</v>
      </c>
      <c r="D35" s="86">
        <f>5698.2*G35/H35</f>
        <v>135.01</v>
      </c>
      <c r="E35" s="59">
        <f>D35/G35</f>
        <v>0.78</v>
      </c>
      <c r="F35" s="62">
        <f>E35/12</f>
        <v>0.07</v>
      </c>
      <c r="G35" s="10">
        <v>173</v>
      </c>
      <c r="H35" s="55">
        <v>7301.7</v>
      </c>
    </row>
    <row r="36" spans="1:7" s="18" customFormat="1" ht="20.25" customHeight="1">
      <c r="A36" s="16" t="s">
        <v>31</v>
      </c>
      <c r="B36" s="17"/>
      <c r="C36" s="14"/>
      <c r="D36" s="87">
        <f>SUM(D37:D47)</f>
        <v>1313.26</v>
      </c>
      <c r="E36" s="59">
        <f>D36/G36</f>
        <v>7.59</v>
      </c>
      <c r="F36" s="56">
        <f>E36/12</f>
        <v>0.63</v>
      </c>
      <c r="G36" s="10">
        <v>173</v>
      </c>
    </row>
    <row r="37" spans="1:8" s="13" customFormat="1" ht="19.5" customHeight="1">
      <c r="A37" s="124" t="s">
        <v>162</v>
      </c>
      <c r="B37" s="81" t="s">
        <v>15</v>
      </c>
      <c r="C37" s="44"/>
      <c r="D37" s="134">
        <f>1043.27*G37/H37</f>
        <v>24.51</v>
      </c>
      <c r="E37" s="65"/>
      <c r="F37" s="66"/>
      <c r="G37" s="10">
        <v>173</v>
      </c>
      <c r="H37" s="13">
        <v>7363.1</v>
      </c>
    </row>
    <row r="38" spans="1:8" s="43" customFormat="1" ht="15">
      <c r="A38" s="124" t="s">
        <v>16</v>
      </c>
      <c r="B38" s="125" t="s">
        <v>20</v>
      </c>
      <c r="C38" s="45"/>
      <c r="D38" s="134">
        <f>2527.09*G38/H38</f>
        <v>59.38</v>
      </c>
      <c r="E38" s="67"/>
      <c r="F38" s="68"/>
      <c r="G38" s="10">
        <v>173</v>
      </c>
      <c r="H38" s="13">
        <v>7363.1</v>
      </c>
    </row>
    <row r="39" spans="1:8" s="43" customFormat="1" ht="15">
      <c r="A39" s="124" t="s">
        <v>83</v>
      </c>
      <c r="B39" s="126" t="s">
        <v>15</v>
      </c>
      <c r="C39" s="45"/>
      <c r="D39" s="134">
        <f>4503.08*G39/H39</f>
        <v>105.8</v>
      </c>
      <c r="E39" s="67"/>
      <c r="F39" s="68"/>
      <c r="G39" s="10">
        <v>173</v>
      </c>
      <c r="H39" s="13">
        <v>7363.1</v>
      </c>
    </row>
    <row r="40" spans="1:8" s="43" customFormat="1" ht="15">
      <c r="A40" s="124" t="s">
        <v>178</v>
      </c>
      <c r="B40" s="125" t="s">
        <v>15</v>
      </c>
      <c r="C40" s="45"/>
      <c r="D40" s="89">
        <f>6684.05*G40/H40</f>
        <v>157.05</v>
      </c>
      <c r="E40" s="67"/>
      <c r="F40" s="68"/>
      <c r="G40" s="10">
        <v>173</v>
      </c>
      <c r="H40" s="13">
        <v>7363.1</v>
      </c>
    </row>
    <row r="41" spans="1:8" s="43" customFormat="1" ht="15">
      <c r="A41" s="105" t="s">
        <v>163</v>
      </c>
      <c r="B41" s="76" t="s">
        <v>50</v>
      </c>
      <c r="C41" s="73"/>
      <c r="D41" s="122">
        <v>0</v>
      </c>
      <c r="E41" s="67"/>
      <c r="F41" s="68"/>
      <c r="G41" s="10">
        <v>173</v>
      </c>
      <c r="H41" s="13">
        <v>7363.1</v>
      </c>
    </row>
    <row r="42" spans="1:8" s="43" customFormat="1" ht="15">
      <c r="A42" s="124" t="s">
        <v>42</v>
      </c>
      <c r="B42" s="125" t="s">
        <v>15</v>
      </c>
      <c r="C42" s="45"/>
      <c r="D42" s="134">
        <f>2407.85*G42/H42</f>
        <v>56.57</v>
      </c>
      <c r="E42" s="67"/>
      <c r="F42" s="68"/>
      <c r="G42" s="10">
        <v>173</v>
      </c>
      <c r="H42" s="43">
        <v>7363.1</v>
      </c>
    </row>
    <row r="43" spans="1:8" s="13" customFormat="1" ht="15">
      <c r="A43" s="124" t="s">
        <v>43</v>
      </c>
      <c r="B43" s="81" t="s">
        <v>20</v>
      </c>
      <c r="C43" s="44"/>
      <c r="D43" s="134">
        <f>9631.74*G43/H43</f>
        <v>226.3</v>
      </c>
      <c r="E43" s="65"/>
      <c r="F43" s="66"/>
      <c r="G43" s="10">
        <v>173</v>
      </c>
      <c r="H43" s="43">
        <v>7363.1</v>
      </c>
    </row>
    <row r="44" spans="1:8" s="43" customFormat="1" ht="25.5">
      <c r="A44" s="124" t="s">
        <v>19</v>
      </c>
      <c r="B44" s="125" t="s">
        <v>15</v>
      </c>
      <c r="C44" s="45"/>
      <c r="D44" s="134">
        <f>8308.62*G44/H44</f>
        <v>195.22</v>
      </c>
      <c r="E44" s="67"/>
      <c r="F44" s="68"/>
      <c r="G44" s="10">
        <v>173</v>
      </c>
      <c r="H44" s="43">
        <v>7363.1</v>
      </c>
    </row>
    <row r="45" spans="1:8" s="13" customFormat="1" ht="25.5">
      <c r="A45" s="124" t="s">
        <v>165</v>
      </c>
      <c r="B45" s="81" t="s">
        <v>15</v>
      </c>
      <c r="C45" s="44"/>
      <c r="D45" s="134">
        <f>16805.41*G45/H45</f>
        <v>394.85</v>
      </c>
      <c r="E45" s="65"/>
      <c r="F45" s="66"/>
      <c r="G45" s="10">
        <v>173</v>
      </c>
      <c r="H45" s="43">
        <v>7363.1</v>
      </c>
    </row>
    <row r="46" spans="1:8" s="13" customFormat="1" ht="29.25" customHeight="1">
      <c r="A46" s="124" t="s">
        <v>180</v>
      </c>
      <c r="B46" s="126" t="s">
        <v>49</v>
      </c>
      <c r="C46" s="73"/>
      <c r="D46" s="122">
        <f>3982.97*G46/H46</f>
        <v>93.58</v>
      </c>
      <c r="E46" s="65"/>
      <c r="F46" s="66"/>
      <c r="G46" s="10">
        <v>173</v>
      </c>
      <c r="H46" s="13">
        <v>7363.1</v>
      </c>
    </row>
    <row r="47" spans="1:8" s="13" customFormat="1" ht="29.25" customHeight="1">
      <c r="A47" s="124" t="s">
        <v>160</v>
      </c>
      <c r="B47" s="126" t="s">
        <v>50</v>
      </c>
      <c r="C47" s="100"/>
      <c r="D47" s="116">
        <v>0</v>
      </c>
      <c r="E47" s="69"/>
      <c r="F47" s="66"/>
      <c r="G47" s="10">
        <v>173</v>
      </c>
      <c r="H47" s="13">
        <v>7363.1</v>
      </c>
    </row>
    <row r="48" spans="1:7" s="18" customFormat="1" ht="30">
      <c r="A48" s="16" t="s">
        <v>36</v>
      </c>
      <c r="B48" s="17"/>
      <c r="C48" s="14"/>
      <c r="D48" s="87">
        <f>SUM(D49:D57)</f>
        <v>505.01</v>
      </c>
      <c r="E48" s="59">
        <f>D48/G48</f>
        <v>2.92</v>
      </c>
      <c r="F48" s="62">
        <f>E48/12</f>
        <v>0.24</v>
      </c>
      <c r="G48" s="10">
        <v>173</v>
      </c>
    </row>
    <row r="49" spans="1:8" s="13" customFormat="1" ht="17.25" customHeight="1">
      <c r="A49" s="124" t="s">
        <v>32</v>
      </c>
      <c r="B49" s="81" t="s">
        <v>46</v>
      </c>
      <c r="C49" s="65"/>
      <c r="D49" s="88">
        <f>2889.52*G49/H49</f>
        <v>68.46</v>
      </c>
      <c r="E49" s="65"/>
      <c r="F49" s="66"/>
      <c r="G49" s="10">
        <v>173</v>
      </c>
      <c r="H49" s="13">
        <v>7301.7</v>
      </c>
    </row>
    <row r="50" spans="1:8" s="13" customFormat="1" ht="25.5">
      <c r="A50" s="124" t="s">
        <v>33</v>
      </c>
      <c r="B50" s="81" t="s">
        <v>39</v>
      </c>
      <c r="C50" s="65"/>
      <c r="D50" s="88">
        <f>1926.35*G50/H50</f>
        <v>45.64</v>
      </c>
      <c r="E50" s="65"/>
      <c r="F50" s="66"/>
      <c r="G50" s="10">
        <v>173</v>
      </c>
      <c r="H50" s="13">
        <v>7301.7</v>
      </c>
    </row>
    <row r="51" spans="1:8" s="13" customFormat="1" ht="21" customHeight="1">
      <c r="A51" s="124" t="s">
        <v>51</v>
      </c>
      <c r="B51" s="81" t="s">
        <v>50</v>
      </c>
      <c r="C51" s="65"/>
      <c r="D51" s="88">
        <f>2021.63*G51/H51</f>
        <v>47.9</v>
      </c>
      <c r="E51" s="65"/>
      <c r="F51" s="66"/>
      <c r="G51" s="10">
        <v>173</v>
      </c>
      <c r="H51" s="13">
        <v>7301.7</v>
      </c>
    </row>
    <row r="52" spans="1:8" s="13" customFormat="1" ht="18" customHeight="1">
      <c r="A52" s="124" t="s">
        <v>68</v>
      </c>
      <c r="B52" s="127" t="s">
        <v>50</v>
      </c>
      <c r="C52" s="65"/>
      <c r="D52" s="88">
        <v>0</v>
      </c>
      <c r="E52" s="65"/>
      <c r="F52" s="66"/>
      <c r="G52" s="10">
        <v>173</v>
      </c>
      <c r="H52" s="13">
        <v>7301.7</v>
      </c>
    </row>
    <row r="53" spans="1:8" s="13" customFormat="1" ht="20.25" customHeight="1">
      <c r="A53" s="124" t="s">
        <v>44</v>
      </c>
      <c r="B53" s="81" t="s">
        <v>7</v>
      </c>
      <c r="C53" s="69"/>
      <c r="D53" s="88">
        <f>6851.28*G53/H53</f>
        <v>162.33</v>
      </c>
      <c r="E53" s="65"/>
      <c r="F53" s="66"/>
      <c r="G53" s="10">
        <v>173</v>
      </c>
      <c r="H53" s="13">
        <v>7301.7</v>
      </c>
    </row>
    <row r="54" spans="1:8" s="13" customFormat="1" ht="29.25" customHeight="1">
      <c r="A54" s="124" t="s">
        <v>129</v>
      </c>
      <c r="B54" s="126" t="s">
        <v>15</v>
      </c>
      <c r="C54" s="69"/>
      <c r="D54" s="90">
        <f>7625.73*G54/H54</f>
        <v>180.68</v>
      </c>
      <c r="E54" s="69"/>
      <c r="F54" s="70"/>
      <c r="G54" s="10">
        <v>173</v>
      </c>
      <c r="H54" s="13">
        <v>7301.7</v>
      </c>
    </row>
    <row r="55" spans="1:8" s="13" customFormat="1" ht="28.5" customHeight="1">
      <c r="A55" s="124" t="s">
        <v>128</v>
      </c>
      <c r="B55" s="126" t="s">
        <v>15</v>
      </c>
      <c r="C55" s="69"/>
      <c r="D55" s="90">
        <f>0*G55/H55</f>
        <v>0</v>
      </c>
      <c r="E55" s="69"/>
      <c r="F55" s="70"/>
      <c r="G55" s="10">
        <v>173</v>
      </c>
      <c r="H55" s="13">
        <v>7301.7</v>
      </c>
    </row>
    <row r="56" spans="1:8" s="13" customFormat="1" ht="23.25" customHeight="1">
      <c r="A56" s="105" t="s">
        <v>130</v>
      </c>
      <c r="B56" s="126" t="s">
        <v>15</v>
      </c>
      <c r="C56" s="69"/>
      <c r="D56" s="90">
        <f>0*G56/H56</f>
        <v>0</v>
      </c>
      <c r="E56" s="69"/>
      <c r="F56" s="70"/>
      <c r="G56" s="10">
        <v>173</v>
      </c>
      <c r="H56" s="13">
        <v>7301.7</v>
      </c>
    </row>
    <row r="57" spans="1:8" s="13" customFormat="1" ht="19.5" customHeight="1">
      <c r="A57" s="124" t="s">
        <v>131</v>
      </c>
      <c r="B57" s="126" t="s">
        <v>15</v>
      </c>
      <c r="C57" s="69"/>
      <c r="D57" s="90">
        <f>0*G57/H57</f>
        <v>0</v>
      </c>
      <c r="E57" s="69"/>
      <c r="F57" s="70"/>
      <c r="G57" s="10">
        <v>173</v>
      </c>
      <c r="H57" s="13">
        <v>7301.7</v>
      </c>
    </row>
    <row r="58" spans="1:7" s="13" customFormat="1" ht="30">
      <c r="A58" s="16" t="s">
        <v>37</v>
      </c>
      <c r="B58" s="15"/>
      <c r="C58" s="39"/>
      <c r="D58" s="87">
        <f>SUM(D59:D62)</f>
        <v>322.45</v>
      </c>
      <c r="E58" s="59">
        <f>D58/G58</f>
        <v>1.86</v>
      </c>
      <c r="F58" s="60">
        <f>E58/12</f>
        <v>0.16</v>
      </c>
      <c r="G58" s="10">
        <v>173</v>
      </c>
    </row>
    <row r="59" spans="1:8" s="13" customFormat="1" ht="24" customHeight="1">
      <c r="A59" s="124" t="s">
        <v>132</v>
      </c>
      <c r="B59" s="81" t="s">
        <v>15</v>
      </c>
      <c r="C59" s="82"/>
      <c r="D59" s="91">
        <f>0*G59/H59</f>
        <v>0</v>
      </c>
      <c r="E59" s="65"/>
      <c r="F59" s="66"/>
      <c r="G59" s="10">
        <v>173</v>
      </c>
      <c r="H59" s="13">
        <v>7410.1</v>
      </c>
    </row>
    <row r="60" spans="1:8" s="13" customFormat="1" ht="18.75" customHeight="1">
      <c r="A60" s="105" t="s">
        <v>148</v>
      </c>
      <c r="B60" s="76" t="s">
        <v>50</v>
      </c>
      <c r="C60" s="73"/>
      <c r="D60" s="122">
        <f>11492.61*G60/H60</f>
        <v>268.31</v>
      </c>
      <c r="E60" s="65"/>
      <c r="F60" s="70"/>
      <c r="G60" s="10">
        <v>173</v>
      </c>
      <c r="H60" s="13">
        <v>7410.1</v>
      </c>
    </row>
    <row r="61" spans="1:8" s="13" customFormat="1" ht="19.5" customHeight="1">
      <c r="A61" s="124" t="s">
        <v>133</v>
      </c>
      <c r="B61" s="126" t="s">
        <v>49</v>
      </c>
      <c r="C61" s="82"/>
      <c r="D61" s="92">
        <v>0</v>
      </c>
      <c r="E61" s="65"/>
      <c r="F61" s="70"/>
      <c r="G61" s="10">
        <v>173</v>
      </c>
      <c r="H61" s="13">
        <v>7410.1</v>
      </c>
    </row>
    <row r="62" spans="1:8" s="13" customFormat="1" ht="32.25" customHeight="1">
      <c r="A62" s="124" t="s">
        <v>134</v>
      </c>
      <c r="B62" s="126" t="s">
        <v>49</v>
      </c>
      <c r="C62" s="82"/>
      <c r="D62" s="92">
        <f>2318.85*G62/H62</f>
        <v>54.14</v>
      </c>
      <c r="E62" s="65"/>
      <c r="F62" s="70"/>
      <c r="G62" s="10">
        <v>173</v>
      </c>
      <c r="H62" s="13">
        <v>7410.1</v>
      </c>
    </row>
    <row r="63" spans="1:7" s="13" customFormat="1" ht="32.25" customHeight="1">
      <c r="A63" s="54" t="s">
        <v>135</v>
      </c>
      <c r="B63" s="126"/>
      <c r="C63" s="82"/>
      <c r="D63" s="87">
        <f>D64</f>
        <v>1187.51</v>
      </c>
      <c r="E63" s="59">
        <f>D63/G63</f>
        <v>6.86</v>
      </c>
      <c r="F63" s="60">
        <f>E63/12</f>
        <v>0.57</v>
      </c>
      <c r="G63" s="10">
        <v>173</v>
      </c>
    </row>
    <row r="64" spans="1:8" s="13" customFormat="1" ht="57.75" customHeight="1">
      <c r="A64" s="124" t="s">
        <v>139</v>
      </c>
      <c r="B64" s="126" t="s">
        <v>69</v>
      </c>
      <c r="C64" s="65"/>
      <c r="D64" s="88">
        <f>50120.56*G64/H64</f>
        <v>1187.51</v>
      </c>
      <c r="E64" s="69"/>
      <c r="F64" s="70"/>
      <c r="G64" s="10">
        <v>173</v>
      </c>
      <c r="H64" s="13">
        <v>7301.7</v>
      </c>
    </row>
    <row r="65" spans="1:7" s="13" customFormat="1" ht="15">
      <c r="A65" s="16" t="s">
        <v>38</v>
      </c>
      <c r="B65" s="15"/>
      <c r="C65" s="39"/>
      <c r="D65" s="87">
        <f>D66</f>
        <v>0</v>
      </c>
      <c r="E65" s="59">
        <f>D65/G65</f>
        <v>0</v>
      </c>
      <c r="F65" s="62">
        <f>E65/12</f>
        <v>0</v>
      </c>
      <c r="G65" s="10">
        <v>173</v>
      </c>
    </row>
    <row r="66" spans="1:8" s="13" customFormat="1" ht="21" customHeight="1" thickBot="1">
      <c r="A66" s="124" t="s">
        <v>35</v>
      </c>
      <c r="B66" s="81" t="s">
        <v>15</v>
      </c>
      <c r="C66" s="65"/>
      <c r="D66" s="88">
        <v>0</v>
      </c>
      <c r="E66" s="65"/>
      <c r="F66" s="66"/>
      <c r="G66" s="10">
        <v>173</v>
      </c>
      <c r="H66" s="13">
        <v>7336.5</v>
      </c>
    </row>
    <row r="67" spans="1:6" s="10" customFormat="1" ht="19.5" thickBot="1">
      <c r="A67" s="46" t="s">
        <v>29</v>
      </c>
      <c r="B67" s="8"/>
      <c r="C67" s="47"/>
      <c r="D67" s="136">
        <f>D65+D58+D48+D36+D35+D34+D33+D32+D31+D30+D29+D28+D15+D63</f>
        <v>18193.4</v>
      </c>
      <c r="E67" s="136">
        <f>E65+E58+E48+E36+E35+E34+E33+E32+E31+E30+E29+E28+E15+E63</f>
        <v>105.16</v>
      </c>
      <c r="F67" s="136">
        <f>F65+F58+F48+F36+F35+F34+F33+F32+F31+F30+F29+F28+F15+F63</f>
        <v>8.77</v>
      </c>
    </row>
    <row r="68" spans="1:6" s="25" customFormat="1" ht="12.75">
      <c r="A68" s="24"/>
      <c r="D68" s="98"/>
      <c r="F68" s="26"/>
    </row>
    <row r="69" spans="1:6" s="25" customFormat="1" ht="13.5" thickBot="1">
      <c r="A69" s="24"/>
      <c r="D69" s="98"/>
      <c r="F69" s="26"/>
    </row>
    <row r="70" spans="1:7" s="10" customFormat="1" ht="19.5" thickBot="1">
      <c r="A70" s="101" t="s">
        <v>57</v>
      </c>
      <c r="B70" s="8"/>
      <c r="C70" s="47"/>
      <c r="D70" s="102">
        <f>D71</f>
        <v>214.59</v>
      </c>
      <c r="E70" s="102">
        <f>E71</f>
        <v>1.24</v>
      </c>
      <c r="F70" s="102">
        <f>F71</f>
        <v>0.1</v>
      </c>
      <c r="G70" s="10">
        <v>173</v>
      </c>
    </row>
    <row r="71" spans="1:8" s="40" customFormat="1" ht="15" customHeight="1">
      <c r="A71" s="105" t="s">
        <v>154</v>
      </c>
      <c r="B71" s="76"/>
      <c r="C71" s="73"/>
      <c r="D71" s="122">
        <f>9090.21*G71/H71</f>
        <v>214.59</v>
      </c>
      <c r="E71" s="73">
        <f>D71/G71</f>
        <v>1.24</v>
      </c>
      <c r="F71" s="106">
        <f>E71/12</f>
        <v>0.1</v>
      </c>
      <c r="G71" s="40">
        <v>173</v>
      </c>
      <c r="H71" s="40">
        <v>7328.4</v>
      </c>
    </row>
    <row r="72" spans="1:6" s="40" customFormat="1" ht="15" customHeight="1">
      <c r="A72" s="107"/>
      <c r="B72" s="78"/>
      <c r="C72" s="79"/>
      <c r="D72" s="130"/>
      <c r="E72" s="79"/>
      <c r="F72" s="79"/>
    </row>
    <row r="73" spans="1:6" s="25" customFormat="1" ht="13.5" thickBot="1">
      <c r="A73" s="24"/>
      <c r="D73" s="98"/>
      <c r="F73" s="26"/>
    </row>
    <row r="74" spans="1:6" s="50" customFormat="1" ht="15.75" thickBot="1">
      <c r="A74" s="48" t="s">
        <v>58</v>
      </c>
      <c r="B74" s="49"/>
      <c r="C74" s="49"/>
      <c r="D74" s="51">
        <f>D67+D70</f>
        <v>18407.99</v>
      </c>
      <c r="E74" s="51">
        <f>E67+E70</f>
        <v>106.4</v>
      </c>
      <c r="F74" s="51">
        <f>F67+F70</f>
        <v>8.87</v>
      </c>
    </row>
    <row r="75" spans="1:6" s="25" customFormat="1" ht="12.75">
      <c r="A75" s="24"/>
      <c r="F75" s="26"/>
    </row>
    <row r="76" spans="1:6" s="25" customFormat="1" ht="14.25">
      <c r="A76" s="153" t="s">
        <v>26</v>
      </c>
      <c r="B76" s="153"/>
      <c r="C76" s="153"/>
      <c r="D76" s="153"/>
      <c r="F76" s="26"/>
    </row>
    <row r="77" s="25" customFormat="1" ht="12.75">
      <c r="F77" s="26"/>
    </row>
    <row r="78" spans="1:6" s="25" customFormat="1" ht="12.75">
      <c r="A78" s="24" t="s">
        <v>27</v>
      </c>
      <c r="F78" s="26"/>
    </row>
    <row r="79" spans="1:6" s="25" customFormat="1" ht="12.75">
      <c r="A79" s="24"/>
      <c r="F79" s="26"/>
    </row>
    <row r="80" spans="1:6" s="22" customFormat="1" ht="18.75">
      <c r="A80" s="27"/>
      <c r="B80" s="28"/>
      <c r="C80" s="29"/>
      <c r="D80" s="29"/>
      <c r="E80" s="29"/>
      <c r="F80" s="30"/>
    </row>
    <row r="81" spans="1:6" s="23" customFormat="1" ht="19.5">
      <c r="A81" s="31"/>
      <c r="B81" s="32"/>
      <c r="C81" s="33"/>
      <c r="D81" s="33"/>
      <c r="E81" s="33"/>
      <c r="F81" s="34"/>
    </row>
    <row r="82" spans="1:4" s="25" customFormat="1" ht="14.25">
      <c r="A82" s="153"/>
      <c r="B82" s="153"/>
      <c r="C82" s="153"/>
      <c r="D82" s="153"/>
    </row>
    <row r="83" s="25" customFormat="1" ht="12.75">
      <c r="F83" s="26"/>
    </row>
    <row r="84" spans="1:6" s="25" customFormat="1" ht="12.75">
      <c r="A84" s="24"/>
      <c r="F84" s="26"/>
    </row>
    <row r="85" s="25" customFormat="1" ht="12.75">
      <c r="F85" s="26"/>
    </row>
    <row r="86" s="25" customFormat="1" ht="12.75">
      <c r="F86" s="26"/>
    </row>
    <row r="87" s="25" customFormat="1" ht="12.75">
      <c r="F87" s="26"/>
    </row>
    <row r="88" s="25" customFormat="1" ht="12.75">
      <c r="F88" s="26"/>
    </row>
    <row r="89" s="25" customFormat="1" ht="12.75">
      <c r="F89" s="26"/>
    </row>
    <row r="90" s="25" customFormat="1" ht="12.75">
      <c r="F90" s="26"/>
    </row>
    <row r="91" s="25" customFormat="1" ht="12.75">
      <c r="F91" s="26"/>
    </row>
    <row r="92" s="25" customFormat="1" ht="12.75">
      <c r="F92" s="26"/>
    </row>
    <row r="93" s="25" customFormat="1" ht="12.75">
      <c r="F93" s="26"/>
    </row>
    <row r="94" s="25" customFormat="1" ht="12.75">
      <c r="F94" s="26"/>
    </row>
    <row r="95" s="25" customFormat="1" ht="12.75">
      <c r="F95" s="26"/>
    </row>
    <row r="96" s="25" customFormat="1" ht="12.75">
      <c r="F96" s="26"/>
    </row>
    <row r="97" s="25" customFormat="1" ht="12.75">
      <c r="F97" s="26"/>
    </row>
    <row r="98" s="25" customFormat="1" ht="12.75">
      <c r="F98" s="26"/>
    </row>
    <row r="99" s="25" customFormat="1" ht="12.75">
      <c r="F99" s="26"/>
    </row>
    <row r="100" s="25" customFormat="1" ht="12.75">
      <c r="F100" s="26"/>
    </row>
    <row r="101" s="25" customFormat="1" ht="12.75">
      <c r="F101" s="26"/>
    </row>
    <row r="102" s="25" customFormat="1" ht="12.75">
      <c r="F102" s="26"/>
    </row>
  </sheetData>
  <sheetProtection/>
  <mergeCells count="14">
    <mergeCell ref="A76:D76"/>
    <mergeCell ref="A82:D82"/>
    <mergeCell ref="A7:F7"/>
    <mergeCell ref="A8:H8"/>
    <mergeCell ref="A9:H9"/>
    <mergeCell ref="A10:H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zoomScale="80" zoomScaleNormal="80" zoomScalePageLayoutView="0" workbookViewId="0" topLeftCell="A56">
      <selection activeCell="A1" sqref="A1:H7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74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73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14" t="s">
        <v>169</v>
      </c>
      <c r="D15" s="86">
        <f>E15*G15</f>
        <v>7958.74</v>
      </c>
      <c r="E15" s="59">
        <f>F15*12</f>
        <v>38.88</v>
      </c>
      <c r="F15" s="61">
        <f>F25+F27</f>
        <v>3.24</v>
      </c>
      <c r="G15" s="10">
        <v>204.7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14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14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14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14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14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14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14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14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14"/>
      <c r="D24" s="86"/>
      <c r="E24" s="59"/>
      <c r="F24" s="61"/>
    </row>
    <row r="25" spans="1:6" s="10" customFormat="1" ht="18.75">
      <c r="A25" s="117" t="s">
        <v>29</v>
      </c>
      <c r="B25" s="116"/>
      <c r="C25" s="14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14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14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14" t="s">
        <v>169</v>
      </c>
      <c r="D28" s="86">
        <f>E28*G28</f>
        <v>2038.81</v>
      </c>
      <c r="E28" s="59">
        <f>F28*12</f>
        <v>9.96</v>
      </c>
      <c r="F28" s="72">
        <v>0.83</v>
      </c>
      <c r="G28" s="10">
        <v>204.7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14" t="s">
        <v>169</v>
      </c>
      <c r="D29" s="86">
        <f>E29*G29</f>
        <v>6632.28</v>
      </c>
      <c r="E29" s="59">
        <f>F29*12</f>
        <v>32.4</v>
      </c>
      <c r="F29" s="72">
        <v>2.7</v>
      </c>
      <c r="G29" s="10">
        <v>204.7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62.07</v>
      </c>
      <c r="E30" s="59">
        <f>D30/G30</f>
        <v>0.3</v>
      </c>
      <c r="F30" s="62">
        <f>E30/12</f>
        <v>0.03</v>
      </c>
      <c r="G30" s="10">
        <v>204.7</v>
      </c>
      <c r="H30" s="13">
        <v>7410.1</v>
      </c>
    </row>
    <row r="31" spans="1:8" s="13" customFormat="1" ht="42" customHeight="1">
      <c r="A31" s="54" t="s">
        <v>126</v>
      </c>
      <c r="B31" s="53" t="s">
        <v>7</v>
      </c>
      <c r="C31" s="56" t="s">
        <v>144</v>
      </c>
      <c r="D31" s="86">
        <f>2246.78*G31/H31</f>
        <v>62.99</v>
      </c>
      <c r="E31" s="59">
        <f>D31/G31</f>
        <v>0.31</v>
      </c>
      <c r="F31" s="62">
        <f>E31/12</f>
        <v>0.03</v>
      </c>
      <c r="G31" s="10">
        <v>204.7</v>
      </c>
      <c r="H31" s="13">
        <v>7301.7</v>
      </c>
    </row>
    <row r="32" spans="1:8" s="13" customFormat="1" ht="34.5" customHeight="1">
      <c r="A32" s="54" t="s">
        <v>127</v>
      </c>
      <c r="B32" s="53" t="s">
        <v>7</v>
      </c>
      <c r="C32" s="56" t="s">
        <v>144</v>
      </c>
      <c r="D32" s="86">
        <f>14185.73*G32/H32</f>
        <v>394.37</v>
      </c>
      <c r="E32" s="59">
        <f>D32/G32</f>
        <v>1.93</v>
      </c>
      <c r="F32" s="62">
        <f>E32/12</f>
        <v>0.16</v>
      </c>
      <c r="G32" s="10">
        <v>204.7</v>
      </c>
      <c r="H32" s="13">
        <v>7363.1</v>
      </c>
    </row>
    <row r="33" spans="1:8" s="10" customFormat="1" ht="18.75" customHeight="1">
      <c r="A33" s="54" t="s">
        <v>22</v>
      </c>
      <c r="B33" s="53" t="s">
        <v>23</v>
      </c>
      <c r="C33" s="56"/>
      <c r="D33" s="86">
        <f>E33*G33</f>
        <v>171.95</v>
      </c>
      <c r="E33" s="59">
        <f>F33*12</f>
        <v>0.84</v>
      </c>
      <c r="F33" s="62">
        <v>0.07</v>
      </c>
      <c r="G33" s="10">
        <v>204.7</v>
      </c>
      <c r="H33" s="10">
        <v>7436.7</v>
      </c>
    </row>
    <row r="34" spans="1:8" s="10" customFormat="1" ht="18" customHeight="1">
      <c r="A34" s="54" t="s">
        <v>24</v>
      </c>
      <c r="B34" s="123" t="s">
        <v>25</v>
      </c>
      <c r="C34" s="63"/>
      <c r="D34" s="86">
        <f>3926.58*G34/H34</f>
        <v>108.08</v>
      </c>
      <c r="E34" s="59">
        <f>D34/G34</f>
        <v>0.53</v>
      </c>
      <c r="F34" s="64">
        <f>E34/12</f>
        <v>0.04</v>
      </c>
      <c r="G34" s="10">
        <v>204.7</v>
      </c>
      <c r="H34" s="10">
        <v>7436.7</v>
      </c>
    </row>
    <row r="35" spans="1:8" s="55" customFormat="1" ht="35.25" customHeight="1">
      <c r="A35" s="54" t="s">
        <v>21</v>
      </c>
      <c r="B35" s="53"/>
      <c r="C35" s="56" t="s">
        <v>161</v>
      </c>
      <c r="D35" s="86">
        <f>5698.2*G35/H35</f>
        <v>159.75</v>
      </c>
      <c r="E35" s="59">
        <f>D35/G35</f>
        <v>0.78</v>
      </c>
      <c r="F35" s="62">
        <f>E35/12</f>
        <v>0.07</v>
      </c>
      <c r="G35" s="10">
        <v>204.7</v>
      </c>
      <c r="H35" s="55">
        <v>7301.7</v>
      </c>
    </row>
    <row r="36" spans="1:7" s="18" customFormat="1" ht="20.25" customHeight="1">
      <c r="A36" s="16" t="s">
        <v>31</v>
      </c>
      <c r="B36" s="17"/>
      <c r="C36" s="14"/>
      <c r="D36" s="87">
        <f>SUM(D37:D47)</f>
        <v>1553.9</v>
      </c>
      <c r="E36" s="59">
        <f>D36/G36</f>
        <v>7.59</v>
      </c>
      <c r="F36" s="56">
        <f>E36/12</f>
        <v>0.63</v>
      </c>
      <c r="G36" s="10">
        <v>204.7</v>
      </c>
    </row>
    <row r="37" spans="1:8" s="13" customFormat="1" ht="19.5" customHeight="1">
      <c r="A37" s="124" t="s">
        <v>162</v>
      </c>
      <c r="B37" s="81" t="s">
        <v>15</v>
      </c>
      <c r="C37" s="44"/>
      <c r="D37" s="134">
        <f>1043.27*G37/H37</f>
        <v>29</v>
      </c>
      <c r="E37" s="65"/>
      <c r="F37" s="66"/>
      <c r="G37" s="10">
        <v>204.7</v>
      </c>
      <c r="H37" s="13">
        <v>7363.1</v>
      </c>
    </row>
    <row r="38" spans="1:8" s="43" customFormat="1" ht="15">
      <c r="A38" s="124" t="s">
        <v>16</v>
      </c>
      <c r="B38" s="125" t="s">
        <v>20</v>
      </c>
      <c r="C38" s="45"/>
      <c r="D38" s="134">
        <f>2527.09*G38/H38</f>
        <v>70.26</v>
      </c>
      <c r="E38" s="67"/>
      <c r="F38" s="68"/>
      <c r="G38" s="10">
        <v>204.7</v>
      </c>
      <c r="H38" s="13">
        <v>7363.1</v>
      </c>
    </row>
    <row r="39" spans="1:8" s="43" customFormat="1" ht="15">
      <c r="A39" s="124" t="s">
        <v>83</v>
      </c>
      <c r="B39" s="126" t="s">
        <v>15</v>
      </c>
      <c r="C39" s="45"/>
      <c r="D39" s="134">
        <f>4503.08*G39/H39</f>
        <v>125.19</v>
      </c>
      <c r="E39" s="67"/>
      <c r="F39" s="68"/>
      <c r="G39" s="10">
        <v>204.7</v>
      </c>
      <c r="H39" s="13">
        <v>7363.1</v>
      </c>
    </row>
    <row r="40" spans="1:8" s="43" customFormat="1" ht="15">
      <c r="A40" s="124" t="s">
        <v>178</v>
      </c>
      <c r="B40" s="125" t="s">
        <v>15</v>
      </c>
      <c r="C40" s="45"/>
      <c r="D40" s="89">
        <f>6684.05*G40/H40</f>
        <v>185.82</v>
      </c>
      <c r="E40" s="67"/>
      <c r="F40" s="68"/>
      <c r="G40" s="10">
        <v>204.7</v>
      </c>
      <c r="H40" s="13">
        <v>7363.1</v>
      </c>
    </row>
    <row r="41" spans="1:8" s="43" customFormat="1" ht="15">
      <c r="A41" s="105" t="s">
        <v>163</v>
      </c>
      <c r="B41" s="76" t="s">
        <v>50</v>
      </c>
      <c r="C41" s="73"/>
      <c r="D41" s="122">
        <v>0</v>
      </c>
      <c r="E41" s="67"/>
      <c r="F41" s="68"/>
      <c r="G41" s="10">
        <v>204.7</v>
      </c>
      <c r="H41" s="13">
        <v>7363.1</v>
      </c>
    </row>
    <row r="42" spans="1:8" s="43" customFormat="1" ht="15">
      <c r="A42" s="124" t="s">
        <v>42</v>
      </c>
      <c r="B42" s="125" t="s">
        <v>15</v>
      </c>
      <c r="C42" s="45"/>
      <c r="D42" s="134">
        <f>2407.85*G42/H42</f>
        <v>66.94</v>
      </c>
      <c r="E42" s="67"/>
      <c r="F42" s="68"/>
      <c r="G42" s="10">
        <v>204.7</v>
      </c>
      <c r="H42" s="43">
        <v>7363.1</v>
      </c>
    </row>
    <row r="43" spans="1:8" s="13" customFormat="1" ht="15">
      <c r="A43" s="124" t="s">
        <v>43</v>
      </c>
      <c r="B43" s="81" t="s">
        <v>20</v>
      </c>
      <c r="C43" s="44"/>
      <c r="D43" s="134">
        <f>9631.74*G43/H43</f>
        <v>267.77</v>
      </c>
      <c r="E43" s="65"/>
      <c r="F43" s="66"/>
      <c r="G43" s="10">
        <v>204.7</v>
      </c>
      <c r="H43" s="43">
        <v>7363.1</v>
      </c>
    </row>
    <row r="44" spans="1:8" s="43" customFormat="1" ht="25.5">
      <c r="A44" s="124" t="s">
        <v>19</v>
      </c>
      <c r="B44" s="125" t="s">
        <v>15</v>
      </c>
      <c r="C44" s="45"/>
      <c r="D44" s="134">
        <f>8308.62*G44/H44</f>
        <v>230.99</v>
      </c>
      <c r="E44" s="67"/>
      <c r="F44" s="68"/>
      <c r="G44" s="10">
        <v>204.7</v>
      </c>
      <c r="H44" s="43">
        <v>7363.1</v>
      </c>
    </row>
    <row r="45" spans="1:8" s="13" customFormat="1" ht="25.5">
      <c r="A45" s="124" t="s">
        <v>165</v>
      </c>
      <c r="B45" s="81" t="s">
        <v>15</v>
      </c>
      <c r="C45" s="44"/>
      <c r="D45" s="134">
        <f>16805.41*G45/H45</f>
        <v>467.2</v>
      </c>
      <c r="E45" s="65"/>
      <c r="F45" s="66"/>
      <c r="G45" s="10">
        <v>204.7</v>
      </c>
      <c r="H45" s="43">
        <v>7363.1</v>
      </c>
    </row>
    <row r="46" spans="1:8" s="13" customFormat="1" ht="29.25" customHeight="1">
      <c r="A46" s="124" t="s">
        <v>180</v>
      </c>
      <c r="B46" s="126" t="s">
        <v>49</v>
      </c>
      <c r="C46" s="73"/>
      <c r="D46" s="122">
        <f>3982.97*G46/H46</f>
        <v>110.73</v>
      </c>
      <c r="E46" s="65"/>
      <c r="F46" s="66"/>
      <c r="G46" s="10">
        <v>204.7</v>
      </c>
      <c r="H46" s="13">
        <v>7363.1</v>
      </c>
    </row>
    <row r="47" spans="1:8" s="13" customFormat="1" ht="29.25" customHeight="1">
      <c r="A47" s="124" t="s">
        <v>160</v>
      </c>
      <c r="B47" s="126" t="s">
        <v>50</v>
      </c>
      <c r="C47" s="100"/>
      <c r="D47" s="116">
        <v>0</v>
      </c>
      <c r="E47" s="69"/>
      <c r="F47" s="66"/>
      <c r="G47" s="10">
        <v>204.7</v>
      </c>
      <c r="H47" s="13">
        <v>7363.1</v>
      </c>
    </row>
    <row r="48" spans="1:7" s="18" customFormat="1" ht="30">
      <c r="A48" s="16" t="s">
        <v>36</v>
      </c>
      <c r="B48" s="17"/>
      <c r="C48" s="14"/>
      <c r="D48" s="87">
        <f>SUM(D49:D57)</f>
        <v>597.54</v>
      </c>
      <c r="E48" s="59">
        <f>D48/G48</f>
        <v>2.92</v>
      </c>
      <c r="F48" s="62">
        <f>E48/12</f>
        <v>0.24</v>
      </c>
      <c r="G48" s="10">
        <v>204.7</v>
      </c>
    </row>
    <row r="49" spans="1:8" s="13" customFormat="1" ht="17.25" customHeight="1">
      <c r="A49" s="124" t="s">
        <v>32</v>
      </c>
      <c r="B49" s="81" t="s">
        <v>46</v>
      </c>
      <c r="C49" s="65"/>
      <c r="D49" s="88">
        <f>2889.52*G49/H49</f>
        <v>81.01</v>
      </c>
      <c r="E49" s="65"/>
      <c r="F49" s="66"/>
      <c r="G49" s="10">
        <v>204.7</v>
      </c>
      <c r="H49" s="13">
        <v>7301.7</v>
      </c>
    </row>
    <row r="50" spans="1:8" s="13" customFormat="1" ht="25.5">
      <c r="A50" s="124" t="s">
        <v>33</v>
      </c>
      <c r="B50" s="81" t="s">
        <v>39</v>
      </c>
      <c r="C50" s="65"/>
      <c r="D50" s="88">
        <f>1926.35*G50/H50</f>
        <v>54</v>
      </c>
      <c r="E50" s="65"/>
      <c r="F50" s="66"/>
      <c r="G50" s="10">
        <v>204.7</v>
      </c>
      <c r="H50" s="13">
        <v>7301.7</v>
      </c>
    </row>
    <row r="51" spans="1:8" s="13" customFormat="1" ht="21" customHeight="1">
      <c r="A51" s="124" t="s">
        <v>51</v>
      </c>
      <c r="B51" s="81" t="s">
        <v>50</v>
      </c>
      <c r="C51" s="65"/>
      <c r="D51" s="88">
        <f>2021.63*G51/H51</f>
        <v>56.68</v>
      </c>
      <c r="E51" s="65"/>
      <c r="F51" s="66"/>
      <c r="G51" s="10">
        <v>204.7</v>
      </c>
      <c r="H51" s="13">
        <v>7301.7</v>
      </c>
    </row>
    <row r="52" spans="1:8" s="13" customFormat="1" ht="18" customHeight="1">
      <c r="A52" s="124" t="s">
        <v>68</v>
      </c>
      <c r="B52" s="127" t="s">
        <v>50</v>
      </c>
      <c r="C52" s="65"/>
      <c r="D52" s="88">
        <v>0</v>
      </c>
      <c r="E52" s="65"/>
      <c r="F52" s="66"/>
      <c r="G52" s="10">
        <v>204.7</v>
      </c>
      <c r="H52" s="13">
        <v>7301.7</v>
      </c>
    </row>
    <row r="53" spans="1:8" s="13" customFormat="1" ht="20.25" customHeight="1">
      <c r="A53" s="124" t="s">
        <v>44</v>
      </c>
      <c r="B53" s="81" t="s">
        <v>7</v>
      </c>
      <c r="C53" s="69"/>
      <c r="D53" s="88">
        <f>6851.28*G53/H53</f>
        <v>192.07</v>
      </c>
      <c r="E53" s="65"/>
      <c r="F53" s="66"/>
      <c r="G53" s="10">
        <v>204.7</v>
      </c>
      <c r="H53" s="13">
        <v>7301.7</v>
      </c>
    </row>
    <row r="54" spans="1:8" s="13" customFormat="1" ht="29.25" customHeight="1">
      <c r="A54" s="124" t="s">
        <v>129</v>
      </c>
      <c r="B54" s="126" t="s">
        <v>15</v>
      </c>
      <c r="C54" s="69"/>
      <c r="D54" s="90">
        <f>7625.73*G54/H54</f>
        <v>213.78</v>
      </c>
      <c r="E54" s="69"/>
      <c r="F54" s="70"/>
      <c r="G54" s="10">
        <v>204.7</v>
      </c>
      <c r="H54" s="13">
        <v>7301.7</v>
      </c>
    </row>
    <row r="55" spans="1:8" s="13" customFormat="1" ht="28.5" customHeight="1">
      <c r="A55" s="124" t="s">
        <v>128</v>
      </c>
      <c r="B55" s="126" t="s">
        <v>15</v>
      </c>
      <c r="C55" s="69"/>
      <c r="D55" s="90">
        <f>0*G55/H55</f>
        <v>0</v>
      </c>
      <c r="E55" s="69"/>
      <c r="F55" s="70"/>
      <c r="G55" s="10">
        <v>204.7</v>
      </c>
      <c r="H55" s="13">
        <v>7301.7</v>
      </c>
    </row>
    <row r="56" spans="1:8" s="13" customFormat="1" ht="23.25" customHeight="1">
      <c r="A56" s="105" t="s">
        <v>130</v>
      </c>
      <c r="B56" s="126" t="s">
        <v>15</v>
      </c>
      <c r="C56" s="69"/>
      <c r="D56" s="90">
        <f>0*G56/H56</f>
        <v>0</v>
      </c>
      <c r="E56" s="69"/>
      <c r="F56" s="70"/>
      <c r="G56" s="10">
        <v>204.7</v>
      </c>
      <c r="H56" s="13">
        <v>7301.7</v>
      </c>
    </row>
    <row r="57" spans="1:8" s="13" customFormat="1" ht="19.5" customHeight="1">
      <c r="A57" s="124" t="s">
        <v>131</v>
      </c>
      <c r="B57" s="126" t="s">
        <v>15</v>
      </c>
      <c r="C57" s="69"/>
      <c r="D57" s="90">
        <f>0*G57/H57</f>
        <v>0</v>
      </c>
      <c r="E57" s="69"/>
      <c r="F57" s="70"/>
      <c r="G57" s="10">
        <v>204.7</v>
      </c>
      <c r="H57" s="13">
        <v>7301.7</v>
      </c>
    </row>
    <row r="58" spans="1:7" s="13" customFormat="1" ht="30">
      <c r="A58" s="16" t="s">
        <v>37</v>
      </c>
      <c r="B58" s="15"/>
      <c r="C58" s="39"/>
      <c r="D58" s="87">
        <f>SUM(D59:D62)</f>
        <v>381.54</v>
      </c>
      <c r="E58" s="59">
        <f>D58/G58</f>
        <v>1.86</v>
      </c>
      <c r="F58" s="60">
        <f>E58/12</f>
        <v>0.16</v>
      </c>
      <c r="G58" s="10">
        <v>204.7</v>
      </c>
    </row>
    <row r="59" spans="1:8" s="13" customFormat="1" ht="24" customHeight="1">
      <c r="A59" s="124" t="s">
        <v>132</v>
      </c>
      <c r="B59" s="81" t="s">
        <v>15</v>
      </c>
      <c r="C59" s="82"/>
      <c r="D59" s="91">
        <f>0*G59/H59</f>
        <v>0</v>
      </c>
      <c r="E59" s="65"/>
      <c r="F59" s="66"/>
      <c r="G59" s="10">
        <v>204.7</v>
      </c>
      <c r="H59" s="13">
        <v>7410.1</v>
      </c>
    </row>
    <row r="60" spans="1:8" s="13" customFormat="1" ht="18.75" customHeight="1">
      <c r="A60" s="105" t="s">
        <v>148</v>
      </c>
      <c r="B60" s="76" t="s">
        <v>50</v>
      </c>
      <c r="C60" s="73"/>
      <c r="D60" s="122">
        <f>11492.61*G60/H60</f>
        <v>317.48</v>
      </c>
      <c r="E60" s="65"/>
      <c r="F60" s="70"/>
      <c r="G60" s="10">
        <v>204.7</v>
      </c>
      <c r="H60" s="13">
        <v>7410.1</v>
      </c>
    </row>
    <row r="61" spans="1:8" s="13" customFormat="1" ht="19.5" customHeight="1">
      <c r="A61" s="124" t="s">
        <v>133</v>
      </c>
      <c r="B61" s="126" t="s">
        <v>49</v>
      </c>
      <c r="C61" s="82"/>
      <c r="D61" s="92">
        <v>0</v>
      </c>
      <c r="E61" s="65"/>
      <c r="F61" s="70"/>
      <c r="G61" s="10">
        <v>204.7</v>
      </c>
      <c r="H61" s="13">
        <v>7410.1</v>
      </c>
    </row>
    <row r="62" spans="1:8" s="13" customFormat="1" ht="32.25" customHeight="1">
      <c r="A62" s="124" t="s">
        <v>134</v>
      </c>
      <c r="B62" s="126" t="s">
        <v>49</v>
      </c>
      <c r="C62" s="82"/>
      <c r="D62" s="92">
        <f>2318.85*G62/H62</f>
        <v>64.06</v>
      </c>
      <c r="E62" s="65"/>
      <c r="F62" s="70"/>
      <c r="G62" s="10">
        <v>204.7</v>
      </c>
      <c r="H62" s="13">
        <v>7410.1</v>
      </c>
    </row>
    <row r="63" spans="1:7" s="13" customFormat="1" ht="32.25" customHeight="1">
      <c r="A63" s="54" t="s">
        <v>135</v>
      </c>
      <c r="B63" s="126"/>
      <c r="C63" s="82"/>
      <c r="D63" s="87">
        <f>D64</f>
        <v>1405.11</v>
      </c>
      <c r="E63" s="59">
        <f>D63/G63</f>
        <v>6.86</v>
      </c>
      <c r="F63" s="60">
        <f>E63/12</f>
        <v>0.57</v>
      </c>
      <c r="G63" s="10">
        <v>204.7</v>
      </c>
    </row>
    <row r="64" spans="1:8" s="13" customFormat="1" ht="55.5" customHeight="1">
      <c r="A64" s="124" t="s">
        <v>139</v>
      </c>
      <c r="B64" s="126" t="s">
        <v>69</v>
      </c>
      <c r="C64" s="65"/>
      <c r="D64" s="88">
        <f>50120.56*G64/H64</f>
        <v>1405.11</v>
      </c>
      <c r="E64" s="69"/>
      <c r="F64" s="70"/>
      <c r="G64" s="10">
        <v>204.7</v>
      </c>
      <c r="H64" s="13">
        <v>7301.7</v>
      </c>
    </row>
    <row r="65" spans="1:7" s="13" customFormat="1" ht="15">
      <c r="A65" s="16" t="s">
        <v>38</v>
      </c>
      <c r="B65" s="15"/>
      <c r="C65" s="39"/>
      <c r="D65" s="87">
        <f>D66</f>
        <v>0</v>
      </c>
      <c r="E65" s="59">
        <f>D65/G65</f>
        <v>0</v>
      </c>
      <c r="F65" s="62">
        <f>E65/12</f>
        <v>0</v>
      </c>
      <c r="G65" s="10">
        <v>204.7</v>
      </c>
    </row>
    <row r="66" spans="1:8" s="13" customFormat="1" ht="21" customHeight="1" thickBot="1">
      <c r="A66" s="124" t="s">
        <v>35</v>
      </c>
      <c r="B66" s="81" t="s">
        <v>15</v>
      </c>
      <c r="C66" s="65"/>
      <c r="D66" s="88">
        <v>0</v>
      </c>
      <c r="E66" s="65"/>
      <c r="F66" s="66"/>
      <c r="G66" s="10">
        <v>204.7</v>
      </c>
      <c r="H66" s="13">
        <v>7336.5</v>
      </c>
    </row>
    <row r="67" spans="1:7" s="10" customFormat="1" ht="19.5" thickBot="1">
      <c r="A67" s="46" t="s">
        <v>29</v>
      </c>
      <c r="B67" s="8"/>
      <c r="C67" s="47"/>
      <c r="D67" s="97">
        <f>D65+D58+D48+D36+D35+D34+D33+D32+D31+D30+D29+D28+D15+D63</f>
        <v>21527.13</v>
      </c>
      <c r="E67" s="97">
        <f>E65+E58+E48+E36+E35+E34+E33+E32+E31+E30+E29+E28+E15+E63</f>
        <v>105.16</v>
      </c>
      <c r="F67" s="97">
        <f>F65+F58+F48+F36+F35+F34+F33+F32+F31+F30+F29+F28+F15+F63</f>
        <v>8.77</v>
      </c>
      <c r="G67" s="10">
        <v>204.7</v>
      </c>
    </row>
    <row r="68" spans="1:7" s="25" customFormat="1" ht="15">
      <c r="A68" s="24"/>
      <c r="D68" s="98"/>
      <c r="F68" s="26"/>
      <c r="G68" s="10">
        <v>204.7</v>
      </c>
    </row>
    <row r="69" spans="1:7" s="25" customFormat="1" ht="15.75" thickBot="1">
      <c r="A69" s="24"/>
      <c r="D69" s="98"/>
      <c r="F69" s="26"/>
      <c r="G69" s="10">
        <v>204.7</v>
      </c>
    </row>
    <row r="70" spans="1:7" s="10" customFormat="1" ht="19.5" thickBot="1">
      <c r="A70" s="101" t="s">
        <v>57</v>
      </c>
      <c r="B70" s="8"/>
      <c r="C70" s="47"/>
      <c r="D70" s="102">
        <f>D71</f>
        <v>253.91</v>
      </c>
      <c r="E70" s="102">
        <f>E71</f>
        <v>1.24</v>
      </c>
      <c r="F70" s="102">
        <f>F71</f>
        <v>0.1</v>
      </c>
      <c r="G70" s="10">
        <v>204.7</v>
      </c>
    </row>
    <row r="71" spans="1:8" s="40" customFormat="1" ht="15" customHeight="1">
      <c r="A71" s="105" t="s">
        <v>154</v>
      </c>
      <c r="B71" s="76"/>
      <c r="C71" s="73"/>
      <c r="D71" s="122">
        <f>9090.21*G71/H71</f>
        <v>253.91</v>
      </c>
      <c r="E71" s="73">
        <f>D71/G71</f>
        <v>1.24</v>
      </c>
      <c r="F71" s="106">
        <f>E71/12</f>
        <v>0.1</v>
      </c>
      <c r="G71" s="40">
        <v>204.7</v>
      </c>
      <c r="H71" s="40">
        <v>7328.4</v>
      </c>
    </row>
    <row r="72" spans="1:6" s="40" customFormat="1" ht="15" customHeight="1">
      <c r="A72" s="107"/>
      <c r="B72" s="78"/>
      <c r="C72" s="79"/>
      <c r="D72" s="130"/>
      <c r="E72" s="79"/>
      <c r="F72" s="79"/>
    </row>
    <row r="73" spans="1:6" s="25" customFormat="1" ht="13.5" thickBot="1">
      <c r="A73" s="24"/>
      <c r="D73" s="98"/>
      <c r="F73" s="26"/>
    </row>
    <row r="74" spans="1:6" s="50" customFormat="1" ht="15.75" thickBot="1">
      <c r="A74" s="48" t="s">
        <v>58</v>
      </c>
      <c r="B74" s="49"/>
      <c r="C74" s="49"/>
      <c r="D74" s="51">
        <f>D67+D70</f>
        <v>21781.04</v>
      </c>
      <c r="E74" s="51">
        <f>E67+E70</f>
        <v>106.4</v>
      </c>
      <c r="F74" s="51">
        <f>F67+F70</f>
        <v>8.87</v>
      </c>
    </row>
    <row r="75" spans="1:6" s="25" customFormat="1" ht="12.75">
      <c r="A75" s="24"/>
      <c r="F75" s="26"/>
    </row>
    <row r="76" spans="1:6" s="25" customFormat="1" ht="14.25">
      <c r="A76" s="153" t="s">
        <v>26</v>
      </c>
      <c r="B76" s="153"/>
      <c r="C76" s="153"/>
      <c r="D76" s="153"/>
      <c r="F76" s="26"/>
    </row>
    <row r="77" s="25" customFormat="1" ht="12.75">
      <c r="F77" s="26"/>
    </row>
    <row r="78" spans="1:6" s="25" customFormat="1" ht="12.75">
      <c r="A78" s="24" t="s">
        <v>27</v>
      </c>
      <c r="F78" s="26"/>
    </row>
    <row r="79" spans="1:6" s="25" customFormat="1" ht="12.75">
      <c r="A79" s="24"/>
      <c r="F79" s="26"/>
    </row>
    <row r="80" spans="1:6" s="22" customFormat="1" ht="18.75">
      <c r="A80" s="27"/>
      <c r="B80" s="28"/>
      <c r="C80" s="29"/>
      <c r="D80" s="29"/>
      <c r="E80" s="29"/>
      <c r="F80" s="30"/>
    </row>
    <row r="81" spans="1:6" s="23" customFormat="1" ht="19.5">
      <c r="A81" s="31"/>
      <c r="B81" s="32"/>
      <c r="C81" s="33"/>
      <c r="D81" s="33"/>
      <c r="E81" s="33"/>
      <c r="F81" s="34"/>
    </row>
    <row r="82" spans="1:4" s="25" customFormat="1" ht="14.25">
      <c r="A82" s="153"/>
      <c r="B82" s="153"/>
      <c r="C82" s="153"/>
      <c r="D82" s="153"/>
    </row>
    <row r="83" s="25" customFormat="1" ht="12.75">
      <c r="F83" s="26"/>
    </row>
    <row r="84" spans="1:6" s="25" customFormat="1" ht="12.75">
      <c r="A84" s="24"/>
      <c r="F84" s="26"/>
    </row>
    <row r="85" s="25" customFormat="1" ht="12.75">
      <c r="F85" s="26"/>
    </row>
    <row r="86" s="25" customFormat="1" ht="12.75">
      <c r="F86" s="26"/>
    </row>
    <row r="87" s="25" customFormat="1" ht="12.75">
      <c r="F87" s="26"/>
    </row>
    <row r="88" s="25" customFormat="1" ht="12.75">
      <c r="F88" s="26"/>
    </row>
    <row r="89" s="25" customFormat="1" ht="12.75">
      <c r="F89" s="26"/>
    </row>
    <row r="90" s="25" customFormat="1" ht="12.75">
      <c r="F90" s="26"/>
    </row>
    <row r="91" s="25" customFormat="1" ht="12.75">
      <c r="F91" s="26"/>
    </row>
    <row r="92" s="25" customFormat="1" ht="12.75">
      <c r="F92" s="26"/>
    </row>
    <row r="93" s="25" customFormat="1" ht="12.75">
      <c r="F93" s="26"/>
    </row>
    <row r="94" s="25" customFormat="1" ht="12.75">
      <c r="F94" s="26"/>
    </row>
    <row r="95" s="25" customFormat="1" ht="12.75">
      <c r="F95" s="26"/>
    </row>
    <row r="96" s="25" customFormat="1" ht="12.75">
      <c r="F96" s="26"/>
    </row>
    <row r="97" s="25" customFormat="1" ht="12.75">
      <c r="F97" s="26"/>
    </row>
    <row r="98" s="25" customFormat="1" ht="12.75">
      <c r="F98" s="26"/>
    </row>
    <row r="99" s="25" customFormat="1" ht="12.75">
      <c r="F99" s="26"/>
    </row>
    <row r="100" s="25" customFormat="1" ht="12.75">
      <c r="F100" s="26"/>
    </row>
    <row r="101" s="25" customFormat="1" ht="12.75">
      <c r="F101" s="26"/>
    </row>
    <row r="102" s="25" customFormat="1" ht="12.75">
      <c r="F102" s="26"/>
    </row>
  </sheetData>
  <sheetProtection/>
  <mergeCells count="14">
    <mergeCell ref="A1:F1"/>
    <mergeCell ref="B2:F2"/>
    <mergeCell ref="B3:F3"/>
    <mergeCell ref="B4:F4"/>
    <mergeCell ref="A5:F5"/>
    <mergeCell ref="A6:F6"/>
    <mergeCell ref="A76:D76"/>
    <mergeCell ref="A82:D82"/>
    <mergeCell ref="A7:F7"/>
    <mergeCell ref="A8:H8"/>
    <mergeCell ref="A9:H9"/>
    <mergeCell ref="A10:H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2"/>
  <sheetViews>
    <sheetView zoomScale="80" zoomScaleNormal="80" zoomScalePageLayoutView="0" workbookViewId="0" topLeftCell="A52">
      <selection activeCell="A1" sqref="A1:H8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35" customWidth="1"/>
    <col min="7" max="12" width="15.375" style="1" customWidth="1"/>
    <col min="13" max="16384" width="9.125" style="1" customWidth="1"/>
  </cols>
  <sheetData>
    <row r="1" spans="1:6" ht="16.5" customHeight="1">
      <c r="A1" s="154" t="s">
        <v>174</v>
      </c>
      <c r="B1" s="155"/>
      <c r="C1" s="155"/>
      <c r="D1" s="155"/>
      <c r="E1" s="155"/>
      <c r="F1" s="155"/>
    </row>
    <row r="2" spans="2:6" ht="12.75" customHeight="1">
      <c r="B2" s="156"/>
      <c r="C2" s="156"/>
      <c r="D2" s="156"/>
      <c r="E2" s="155"/>
      <c r="F2" s="155"/>
    </row>
    <row r="3" spans="1:6" ht="28.5" customHeight="1">
      <c r="A3" s="58" t="s">
        <v>157</v>
      </c>
      <c r="B3" s="156" t="s">
        <v>0</v>
      </c>
      <c r="C3" s="156"/>
      <c r="D3" s="156"/>
      <c r="E3" s="155"/>
      <c r="F3" s="155"/>
    </row>
    <row r="4" spans="2:6" ht="14.25" customHeight="1">
      <c r="B4" s="156" t="s">
        <v>175</v>
      </c>
      <c r="C4" s="156"/>
      <c r="D4" s="156"/>
      <c r="E4" s="155"/>
      <c r="F4" s="155"/>
    </row>
    <row r="5" spans="1:7" ht="24.75" customHeight="1">
      <c r="A5" s="157"/>
      <c r="B5" s="157"/>
      <c r="C5" s="157"/>
      <c r="D5" s="157"/>
      <c r="E5" s="157"/>
      <c r="F5" s="157"/>
      <c r="G5" s="2"/>
    </row>
    <row r="6" spans="1:7" ht="24.75" customHeight="1">
      <c r="A6" s="157" t="s">
        <v>170</v>
      </c>
      <c r="B6" s="158"/>
      <c r="C6" s="158"/>
      <c r="D6" s="158"/>
      <c r="E6" s="158"/>
      <c r="F6" s="158"/>
      <c r="G6" s="2"/>
    </row>
    <row r="7" spans="1:6" s="3" customFormat="1" ht="22.5" customHeight="1">
      <c r="A7" s="143" t="s">
        <v>1</v>
      </c>
      <c r="B7" s="143"/>
      <c r="C7" s="143"/>
      <c r="D7" s="143"/>
      <c r="E7" s="144"/>
      <c r="F7" s="144"/>
    </row>
    <row r="8" spans="1:8" s="4" customFormat="1" ht="18.75" customHeight="1">
      <c r="A8" s="143" t="s">
        <v>75</v>
      </c>
      <c r="B8" s="143"/>
      <c r="C8" s="143"/>
      <c r="D8" s="143"/>
      <c r="E8" s="144"/>
      <c r="F8" s="144"/>
      <c r="G8" s="144"/>
      <c r="H8" s="144"/>
    </row>
    <row r="9" spans="1:8" s="5" customFormat="1" ht="17.25" customHeight="1">
      <c r="A9" s="145" t="s">
        <v>54</v>
      </c>
      <c r="B9" s="145"/>
      <c r="C9" s="145"/>
      <c r="D9" s="145"/>
      <c r="E9" s="146"/>
      <c r="F9" s="146"/>
      <c r="G9" s="146"/>
      <c r="H9" s="146"/>
    </row>
    <row r="10" spans="1:8" s="5" customFormat="1" ht="17.25" customHeight="1">
      <c r="A10" s="160" t="s">
        <v>76</v>
      </c>
      <c r="B10" s="160"/>
      <c r="C10" s="160"/>
      <c r="D10" s="160"/>
      <c r="E10" s="160"/>
      <c r="F10" s="160"/>
      <c r="G10" s="160"/>
      <c r="H10" s="160"/>
    </row>
    <row r="11" spans="1:6" s="4" customFormat="1" ht="30" customHeight="1" thickBot="1">
      <c r="A11" s="147" t="s">
        <v>56</v>
      </c>
      <c r="B11" s="147"/>
      <c r="C11" s="147"/>
      <c r="D11" s="147"/>
      <c r="E11" s="148"/>
      <c r="F11" s="148"/>
    </row>
    <row r="12" spans="1:6" s="10" customFormat="1" ht="139.5" customHeight="1" thickBot="1">
      <c r="A12" s="6" t="s">
        <v>2</v>
      </c>
      <c r="B12" s="7" t="s">
        <v>3</v>
      </c>
      <c r="C12" s="8" t="s">
        <v>141</v>
      </c>
      <c r="D12" s="8" t="s">
        <v>30</v>
      </c>
      <c r="E12" s="8" t="s">
        <v>4</v>
      </c>
      <c r="F12" s="9" t="s">
        <v>5</v>
      </c>
    </row>
    <row r="13" spans="1:6" s="13" customFormat="1" ht="12.75">
      <c r="A13" s="11">
        <v>1</v>
      </c>
      <c r="B13" s="12">
        <v>2</v>
      </c>
      <c r="C13" s="12">
        <v>3</v>
      </c>
      <c r="D13" s="36">
        <v>4</v>
      </c>
      <c r="E13" s="37">
        <v>5</v>
      </c>
      <c r="F13" s="38">
        <v>6</v>
      </c>
    </row>
    <row r="14" spans="1:6" s="13" customFormat="1" ht="49.5" customHeight="1">
      <c r="A14" s="149" t="s">
        <v>6</v>
      </c>
      <c r="B14" s="150"/>
      <c r="C14" s="150"/>
      <c r="D14" s="150"/>
      <c r="E14" s="151"/>
      <c r="F14" s="152"/>
    </row>
    <row r="15" spans="1:8" s="10" customFormat="1" ht="18.75">
      <c r="A15" s="80" t="s">
        <v>84</v>
      </c>
      <c r="B15" s="53" t="s">
        <v>7</v>
      </c>
      <c r="C15" s="59" t="s">
        <v>173</v>
      </c>
      <c r="D15" s="86">
        <f>E15*G15</f>
        <v>6329.66</v>
      </c>
      <c r="E15" s="59">
        <f>F15*12</f>
        <v>38.88</v>
      </c>
      <c r="F15" s="61">
        <f>F25+F27</f>
        <v>3.24</v>
      </c>
      <c r="G15" s="10">
        <v>162.8</v>
      </c>
      <c r="H15" s="10">
        <v>7436.7</v>
      </c>
    </row>
    <row r="16" spans="1:6" s="10" customFormat="1" ht="27.75" customHeight="1">
      <c r="A16" s="115" t="s">
        <v>59</v>
      </c>
      <c r="B16" s="116" t="s">
        <v>60</v>
      </c>
      <c r="C16" s="59"/>
      <c r="D16" s="86"/>
      <c r="E16" s="59"/>
      <c r="F16" s="61"/>
    </row>
    <row r="17" spans="1:6" s="10" customFormat="1" ht="18.75">
      <c r="A17" s="115" t="s">
        <v>61</v>
      </c>
      <c r="B17" s="116" t="s">
        <v>60</v>
      </c>
      <c r="C17" s="59"/>
      <c r="D17" s="86"/>
      <c r="E17" s="59"/>
      <c r="F17" s="61"/>
    </row>
    <row r="18" spans="1:6" s="10" customFormat="1" ht="123" customHeight="1">
      <c r="A18" s="115" t="s">
        <v>94</v>
      </c>
      <c r="B18" s="116" t="s">
        <v>20</v>
      </c>
      <c r="C18" s="59"/>
      <c r="D18" s="86"/>
      <c r="E18" s="59"/>
      <c r="F18" s="61"/>
    </row>
    <row r="19" spans="1:6" s="10" customFormat="1" ht="18.75">
      <c r="A19" s="115" t="s">
        <v>95</v>
      </c>
      <c r="B19" s="116" t="s">
        <v>60</v>
      </c>
      <c r="C19" s="59"/>
      <c r="D19" s="86"/>
      <c r="E19" s="59"/>
      <c r="F19" s="61"/>
    </row>
    <row r="20" spans="1:6" s="10" customFormat="1" ht="18.75">
      <c r="A20" s="115" t="s">
        <v>96</v>
      </c>
      <c r="B20" s="116" t="s">
        <v>60</v>
      </c>
      <c r="C20" s="59"/>
      <c r="D20" s="86"/>
      <c r="E20" s="59"/>
      <c r="F20" s="61"/>
    </row>
    <row r="21" spans="1:6" s="10" customFormat="1" ht="25.5">
      <c r="A21" s="115" t="s">
        <v>97</v>
      </c>
      <c r="B21" s="116" t="s">
        <v>10</v>
      </c>
      <c r="C21" s="59"/>
      <c r="D21" s="86"/>
      <c r="E21" s="59"/>
      <c r="F21" s="61"/>
    </row>
    <row r="22" spans="1:6" s="10" customFormat="1" ht="18.75">
      <c r="A22" s="115" t="s">
        <v>98</v>
      </c>
      <c r="B22" s="116" t="s">
        <v>12</v>
      </c>
      <c r="C22" s="59"/>
      <c r="D22" s="86"/>
      <c r="E22" s="59"/>
      <c r="F22" s="61"/>
    </row>
    <row r="23" spans="1:6" s="10" customFormat="1" ht="18.75">
      <c r="A23" s="115" t="s">
        <v>99</v>
      </c>
      <c r="B23" s="116" t="s">
        <v>60</v>
      </c>
      <c r="C23" s="59"/>
      <c r="D23" s="86"/>
      <c r="E23" s="59"/>
      <c r="F23" s="61"/>
    </row>
    <row r="24" spans="1:6" s="10" customFormat="1" ht="21" customHeight="1">
      <c r="A24" s="115" t="s">
        <v>100</v>
      </c>
      <c r="B24" s="116" t="s">
        <v>15</v>
      </c>
      <c r="C24" s="59"/>
      <c r="D24" s="86"/>
      <c r="E24" s="59"/>
      <c r="F24" s="61"/>
    </row>
    <row r="25" spans="1:6" s="10" customFormat="1" ht="18.75">
      <c r="A25" s="117" t="s">
        <v>29</v>
      </c>
      <c r="B25" s="116"/>
      <c r="C25" s="59"/>
      <c r="D25" s="86"/>
      <c r="E25" s="59"/>
      <c r="F25" s="61">
        <v>3.24</v>
      </c>
    </row>
    <row r="26" spans="1:6" s="10" customFormat="1" ht="15">
      <c r="A26" s="115" t="s">
        <v>88</v>
      </c>
      <c r="B26" s="116" t="s">
        <v>60</v>
      </c>
      <c r="C26" s="59"/>
      <c r="D26" s="86"/>
      <c r="E26" s="59"/>
      <c r="F26" s="74">
        <v>0</v>
      </c>
    </row>
    <row r="27" spans="1:6" s="10" customFormat="1" ht="18.75">
      <c r="A27" s="117" t="s">
        <v>29</v>
      </c>
      <c r="B27" s="116"/>
      <c r="C27" s="59"/>
      <c r="D27" s="86"/>
      <c r="E27" s="59"/>
      <c r="F27" s="61">
        <f>F26</f>
        <v>0</v>
      </c>
    </row>
    <row r="28" spans="1:8" s="18" customFormat="1" ht="18.75">
      <c r="A28" s="54" t="s">
        <v>11</v>
      </c>
      <c r="B28" s="53" t="s">
        <v>12</v>
      </c>
      <c r="C28" s="59" t="s">
        <v>173</v>
      </c>
      <c r="D28" s="86">
        <f>E28*G28</f>
        <v>1621.49</v>
      </c>
      <c r="E28" s="59">
        <f>F28*12</f>
        <v>9.96</v>
      </c>
      <c r="F28" s="72">
        <v>0.83</v>
      </c>
      <c r="G28" s="10">
        <v>162.8</v>
      </c>
      <c r="H28" s="18">
        <v>7436.7</v>
      </c>
    </row>
    <row r="29" spans="1:8" s="10" customFormat="1" ht="18.75">
      <c r="A29" s="54" t="s">
        <v>13</v>
      </c>
      <c r="B29" s="53" t="s">
        <v>14</v>
      </c>
      <c r="C29" s="59" t="s">
        <v>173</v>
      </c>
      <c r="D29" s="86">
        <f>E29*G29</f>
        <v>5274.72</v>
      </c>
      <c r="E29" s="59">
        <f>F29*12</f>
        <v>32.4</v>
      </c>
      <c r="F29" s="72">
        <v>2.7</v>
      </c>
      <c r="G29" s="10">
        <v>162.8</v>
      </c>
      <c r="H29" s="10">
        <v>7436.7</v>
      </c>
    </row>
    <row r="30" spans="1:8" s="13" customFormat="1" ht="35.25" customHeight="1">
      <c r="A30" s="54" t="s">
        <v>125</v>
      </c>
      <c r="B30" s="53" t="s">
        <v>7</v>
      </c>
      <c r="C30" s="56" t="s">
        <v>144</v>
      </c>
      <c r="D30" s="86">
        <f>2246.78*G30/H30</f>
        <v>49.36</v>
      </c>
      <c r="E30" s="59">
        <f>D30/G30</f>
        <v>0.3</v>
      </c>
      <c r="F30" s="62">
        <f>E30/12</f>
        <v>0.03</v>
      </c>
      <c r="G30" s="10">
        <v>162.8</v>
      </c>
      <c r="H30" s="13">
        <v>7410.1</v>
      </c>
    </row>
    <row r="31" spans="1:8" s="13" customFormat="1" ht="42" customHeight="1">
      <c r="A31" s="54" t="s">
        <v>126</v>
      </c>
      <c r="B31" s="53" t="s">
        <v>7</v>
      </c>
      <c r="C31" s="56" t="s">
        <v>144</v>
      </c>
      <c r="D31" s="86">
        <f>2246.78*G31/H31</f>
        <v>50.09</v>
      </c>
      <c r="E31" s="59">
        <f>D31/G31</f>
        <v>0.31</v>
      </c>
      <c r="F31" s="62">
        <f>E31/12</f>
        <v>0.03</v>
      </c>
      <c r="G31" s="10">
        <v>162.8</v>
      </c>
      <c r="H31" s="13">
        <v>7301.7</v>
      </c>
    </row>
    <row r="32" spans="1:8" s="13" customFormat="1" ht="34.5" customHeight="1">
      <c r="A32" s="54" t="s">
        <v>127</v>
      </c>
      <c r="B32" s="53" t="s">
        <v>7</v>
      </c>
      <c r="C32" s="56" t="s">
        <v>144</v>
      </c>
      <c r="D32" s="86">
        <f>14185.73*G32/H32</f>
        <v>313.65</v>
      </c>
      <c r="E32" s="59">
        <f>D32/G32</f>
        <v>1.93</v>
      </c>
      <c r="F32" s="62">
        <f>E32/12</f>
        <v>0.16</v>
      </c>
      <c r="G32" s="10">
        <v>162.8</v>
      </c>
      <c r="H32" s="13">
        <v>7363.1</v>
      </c>
    </row>
    <row r="33" spans="1:8" s="10" customFormat="1" ht="18.75" customHeight="1">
      <c r="A33" s="54" t="s">
        <v>22</v>
      </c>
      <c r="B33" s="53" t="s">
        <v>23</v>
      </c>
      <c r="C33" s="56"/>
      <c r="D33" s="86">
        <f>E33*G33</f>
        <v>136.75</v>
      </c>
      <c r="E33" s="59">
        <f>F33*12</f>
        <v>0.84</v>
      </c>
      <c r="F33" s="62">
        <v>0.07</v>
      </c>
      <c r="G33" s="10">
        <v>162.8</v>
      </c>
      <c r="H33" s="10">
        <v>7436.7</v>
      </c>
    </row>
    <row r="34" spans="1:8" s="10" customFormat="1" ht="18" customHeight="1">
      <c r="A34" s="54" t="s">
        <v>24</v>
      </c>
      <c r="B34" s="123" t="s">
        <v>25</v>
      </c>
      <c r="C34" s="63"/>
      <c r="D34" s="86">
        <f>3926.58*G34/H34</f>
        <v>85.96</v>
      </c>
      <c r="E34" s="59">
        <f>D34/G34</f>
        <v>0.53</v>
      </c>
      <c r="F34" s="64">
        <f>E34/12</f>
        <v>0.04</v>
      </c>
      <c r="G34" s="10">
        <v>162.8</v>
      </c>
      <c r="H34" s="10">
        <v>7436.7</v>
      </c>
    </row>
    <row r="35" spans="1:8" s="55" customFormat="1" ht="35.25" customHeight="1">
      <c r="A35" s="54" t="s">
        <v>21</v>
      </c>
      <c r="B35" s="53"/>
      <c r="C35" s="56" t="s">
        <v>161</v>
      </c>
      <c r="D35" s="86">
        <f>5698.2*G35/H35</f>
        <v>127.05</v>
      </c>
      <c r="E35" s="59">
        <f>D35/G35</f>
        <v>0.78</v>
      </c>
      <c r="F35" s="62">
        <f>E35/12</f>
        <v>0.07</v>
      </c>
      <c r="G35" s="10">
        <v>162.8</v>
      </c>
      <c r="H35" s="55">
        <v>7301.7</v>
      </c>
    </row>
    <row r="36" spans="1:7" s="18" customFormat="1" ht="20.25" customHeight="1">
      <c r="A36" s="16" t="s">
        <v>31</v>
      </c>
      <c r="B36" s="17"/>
      <c r="C36" s="59"/>
      <c r="D36" s="87">
        <f>SUM(D37:D47)</f>
        <v>1235.83</v>
      </c>
      <c r="E36" s="59">
        <f>D36/G36</f>
        <v>7.59</v>
      </c>
      <c r="F36" s="56">
        <f>E36/12</f>
        <v>0.63</v>
      </c>
      <c r="G36" s="10">
        <v>162.8</v>
      </c>
    </row>
    <row r="37" spans="1:8" s="13" customFormat="1" ht="19.5" customHeight="1">
      <c r="A37" s="124" t="s">
        <v>162</v>
      </c>
      <c r="B37" s="81" t="s">
        <v>15</v>
      </c>
      <c r="C37" s="65"/>
      <c r="D37" s="134">
        <f>1043.27*G37/H37</f>
        <v>23.07</v>
      </c>
      <c r="E37" s="65"/>
      <c r="F37" s="66"/>
      <c r="G37" s="10">
        <v>162.8</v>
      </c>
      <c r="H37" s="13">
        <v>7363.1</v>
      </c>
    </row>
    <row r="38" spans="1:8" s="43" customFormat="1" ht="15">
      <c r="A38" s="124" t="s">
        <v>16</v>
      </c>
      <c r="B38" s="125" t="s">
        <v>20</v>
      </c>
      <c r="C38" s="67"/>
      <c r="D38" s="134">
        <f>2527.09*G38/H38</f>
        <v>55.87</v>
      </c>
      <c r="E38" s="67"/>
      <c r="F38" s="68"/>
      <c r="G38" s="10">
        <v>162.8</v>
      </c>
      <c r="H38" s="13">
        <v>7363.1</v>
      </c>
    </row>
    <row r="39" spans="1:8" s="43" customFormat="1" ht="15">
      <c r="A39" s="124" t="s">
        <v>83</v>
      </c>
      <c r="B39" s="126" t="s">
        <v>15</v>
      </c>
      <c r="C39" s="67"/>
      <c r="D39" s="134">
        <f>4503.08*G39/H39</f>
        <v>99.56</v>
      </c>
      <c r="E39" s="67"/>
      <c r="F39" s="68"/>
      <c r="G39" s="10">
        <v>162.8</v>
      </c>
      <c r="H39" s="13">
        <v>7363.1</v>
      </c>
    </row>
    <row r="40" spans="1:8" s="43" customFormat="1" ht="15">
      <c r="A40" s="124" t="s">
        <v>179</v>
      </c>
      <c r="B40" s="125" t="s">
        <v>15</v>
      </c>
      <c r="C40" s="67"/>
      <c r="D40" s="89">
        <f>6684.05*G40/H40</f>
        <v>147.79</v>
      </c>
      <c r="E40" s="67"/>
      <c r="F40" s="68"/>
      <c r="G40" s="10">
        <v>162.8</v>
      </c>
      <c r="H40" s="13">
        <v>7363.1</v>
      </c>
    </row>
    <row r="41" spans="1:8" s="43" customFormat="1" ht="15">
      <c r="A41" s="105" t="s">
        <v>163</v>
      </c>
      <c r="B41" s="76" t="s">
        <v>50</v>
      </c>
      <c r="C41" s="73"/>
      <c r="D41" s="122">
        <v>0</v>
      </c>
      <c r="E41" s="67"/>
      <c r="F41" s="68"/>
      <c r="G41" s="10">
        <v>162.8</v>
      </c>
      <c r="H41" s="13">
        <v>7363.1</v>
      </c>
    </row>
    <row r="42" spans="1:8" s="43" customFormat="1" ht="15">
      <c r="A42" s="124" t="s">
        <v>42</v>
      </c>
      <c r="B42" s="125" t="s">
        <v>15</v>
      </c>
      <c r="C42" s="67"/>
      <c r="D42" s="134">
        <f>2407.85*G42/H42</f>
        <v>53.24</v>
      </c>
      <c r="E42" s="67"/>
      <c r="F42" s="68"/>
      <c r="G42" s="10">
        <v>162.8</v>
      </c>
      <c r="H42" s="43">
        <v>7363.1</v>
      </c>
    </row>
    <row r="43" spans="1:8" s="13" customFormat="1" ht="15">
      <c r="A43" s="124" t="s">
        <v>43</v>
      </c>
      <c r="B43" s="81" t="s">
        <v>20</v>
      </c>
      <c r="C43" s="65"/>
      <c r="D43" s="134">
        <f>9631.74*G43/H43</f>
        <v>212.96</v>
      </c>
      <c r="E43" s="65"/>
      <c r="F43" s="66"/>
      <c r="G43" s="10">
        <v>162.8</v>
      </c>
      <c r="H43" s="43">
        <v>7363.1</v>
      </c>
    </row>
    <row r="44" spans="1:8" s="43" customFormat="1" ht="25.5">
      <c r="A44" s="124" t="s">
        <v>19</v>
      </c>
      <c r="B44" s="125" t="s">
        <v>15</v>
      </c>
      <c r="C44" s="67"/>
      <c r="D44" s="134">
        <f>8308.62*G44/H44</f>
        <v>183.71</v>
      </c>
      <c r="E44" s="67"/>
      <c r="F44" s="68"/>
      <c r="G44" s="10">
        <v>162.8</v>
      </c>
      <c r="H44" s="43">
        <v>7363.1</v>
      </c>
    </row>
    <row r="45" spans="1:8" s="13" customFormat="1" ht="25.5">
      <c r="A45" s="124" t="s">
        <v>165</v>
      </c>
      <c r="B45" s="81" t="s">
        <v>15</v>
      </c>
      <c r="C45" s="65"/>
      <c r="D45" s="134">
        <f>16805.41*G45/H45</f>
        <v>371.57</v>
      </c>
      <c r="E45" s="65"/>
      <c r="F45" s="66"/>
      <c r="G45" s="10">
        <v>162.8</v>
      </c>
      <c r="H45" s="43">
        <v>7363.1</v>
      </c>
    </row>
    <row r="46" spans="1:8" s="13" customFormat="1" ht="29.25" customHeight="1">
      <c r="A46" s="124" t="s">
        <v>180</v>
      </c>
      <c r="B46" s="126" t="s">
        <v>49</v>
      </c>
      <c r="C46" s="73"/>
      <c r="D46" s="122">
        <f>3982.97*G46/H46</f>
        <v>88.06</v>
      </c>
      <c r="E46" s="65"/>
      <c r="F46" s="66"/>
      <c r="G46" s="10">
        <v>162.8</v>
      </c>
      <c r="H46" s="13">
        <v>7363.1</v>
      </c>
    </row>
    <row r="47" spans="1:8" s="13" customFormat="1" ht="29.25" customHeight="1">
      <c r="A47" s="124" t="s">
        <v>160</v>
      </c>
      <c r="B47" s="126" t="s">
        <v>50</v>
      </c>
      <c r="C47" s="100"/>
      <c r="D47" s="116">
        <v>0</v>
      </c>
      <c r="E47" s="69"/>
      <c r="F47" s="66"/>
      <c r="G47" s="10">
        <v>162.8</v>
      </c>
      <c r="H47" s="13">
        <v>7363.1</v>
      </c>
    </row>
    <row r="48" spans="1:7" s="18" customFormat="1" ht="30">
      <c r="A48" s="16" t="s">
        <v>36</v>
      </c>
      <c r="B48" s="17"/>
      <c r="C48" s="59"/>
      <c r="D48" s="87">
        <f>SUM(D49:D57)</f>
        <v>475.23</v>
      </c>
      <c r="E48" s="59">
        <f>D48/G48</f>
        <v>2.92</v>
      </c>
      <c r="F48" s="62">
        <f>E48/12</f>
        <v>0.24</v>
      </c>
      <c r="G48" s="10">
        <v>162.8</v>
      </c>
    </row>
    <row r="49" spans="1:8" s="13" customFormat="1" ht="17.25" customHeight="1">
      <c r="A49" s="124" t="s">
        <v>32</v>
      </c>
      <c r="B49" s="81" t="s">
        <v>46</v>
      </c>
      <c r="C49" s="65"/>
      <c r="D49" s="134">
        <f>2889.52*G49/H49</f>
        <v>64.43</v>
      </c>
      <c r="E49" s="65"/>
      <c r="F49" s="66"/>
      <c r="G49" s="10">
        <v>162.8</v>
      </c>
      <c r="H49" s="13">
        <v>7301.7</v>
      </c>
    </row>
    <row r="50" spans="1:8" s="13" customFormat="1" ht="25.5">
      <c r="A50" s="124" t="s">
        <v>33</v>
      </c>
      <c r="B50" s="81" t="s">
        <v>39</v>
      </c>
      <c r="C50" s="65"/>
      <c r="D50" s="134">
        <f>1926.35*G50/H50</f>
        <v>42.95</v>
      </c>
      <c r="E50" s="65"/>
      <c r="F50" s="66"/>
      <c r="G50" s="10">
        <v>162.8</v>
      </c>
      <c r="H50" s="13">
        <v>7301.7</v>
      </c>
    </row>
    <row r="51" spans="1:8" s="13" customFormat="1" ht="21" customHeight="1">
      <c r="A51" s="124" t="s">
        <v>51</v>
      </c>
      <c r="B51" s="81" t="s">
        <v>50</v>
      </c>
      <c r="C51" s="65"/>
      <c r="D51" s="134">
        <f>2021.63*G51/H51</f>
        <v>45.07</v>
      </c>
      <c r="E51" s="65"/>
      <c r="F51" s="66"/>
      <c r="G51" s="10">
        <v>162.8</v>
      </c>
      <c r="H51" s="13">
        <v>7301.7</v>
      </c>
    </row>
    <row r="52" spans="1:8" s="13" customFormat="1" ht="18" customHeight="1">
      <c r="A52" s="124" t="s">
        <v>68</v>
      </c>
      <c r="B52" s="127" t="s">
        <v>50</v>
      </c>
      <c r="C52" s="65"/>
      <c r="D52" s="134">
        <v>0</v>
      </c>
      <c r="E52" s="65"/>
      <c r="F52" s="66"/>
      <c r="G52" s="10">
        <v>162.8</v>
      </c>
      <c r="H52" s="13">
        <v>7301.7</v>
      </c>
    </row>
    <row r="53" spans="1:8" s="13" customFormat="1" ht="20.25" customHeight="1">
      <c r="A53" s="124" t="s">
        <v>44</v>
      </c>
      <c r="B53" s="81" t="s">
        <v>7</v>
      </c>
      <c r="C53" s="69"/>
      <c r="D53" s="134">
        <f>6851.28*G53/H53</f>
        <v>152.76</v>
      </c>
      <c r="E53" s="65"/>
      <c r="F53" s="66"/>
      <c r="G53" s="10">
        <v>162.8</v>
      </c>
      <c r="H53" s="13">
        <v>7301.7</v>
      </c>
    </row>
    <row r="54" spans="1:8" s="13" customFormat="1" ht="29.25" customHeight="1">
      <c r="A54" s="124" t="s">
        <v>129</v>
      </c>
      <c r="B54" s="126" t="s">
        <v>15</v>
      </c>
      <c r="C54" s="69"/>
      <c r="D54" s="135">
        <f>7625.73*G54/H54</f>
        <v>170.02</v>
      </c>
      <c r="E54" s="69"/>
      <c r="F54" s="70"/>
      <c r="G54" s="10">
        <v>162.8</v>
      </c>
      <c r="H54" s="13">
        <v>7301.7</v>
      </c>
    </row>
    <row r="55" spans="1:8" s="13" customFormat="1" ht="28.5" customHeight="1">
      <c r="A55" s="124" t="s">
        <v>128</v>
      </c>
      <c r="B55" s="126" t="s">
        <v>15</v>
      </c>
      <c r="C55" s="69"/>
      <c r="D55" s="135">
        <f>0*G55/H55</f>
        <v>0</v>
      </c>
      <c r="E55" s="69"/>
      <c r="F55" s="70"/>
      <c r="G55" s="10">
        <v>162.8</v>
      </c>
      <c r="H55" s="13">
        <v>7301.7</v>
      </c>
    </row>
    <row r="56" spans="1:8" s="13" customFormat="1" ht="23.25" customHeight="1">
      <c r="A56" s="105" t="s">
        <v>130</v>
      </c>
      <c r="B56" s="126" t="s">
        <v>15</v>
      </c>
      <c r="C56" s="69"/>
      <c r="D56" s="135">
        <f>0*G56/H56</f>
        <v>0</v>
      </c>
      <c r="E56" s="69"/>
      <c r="F56" s="70"/>
      <c r="G56" s="10">
        <v>162.8</v>
      </c>
      <c r="H56" s="13">
        <v>7301.7</v>
      </c>
    </row>
    <row r="57" spans="1:8" s="13" customFormat="1" ht="19.5" customHeight="1">
      <c r="A57" s="124" t="s">
        <v>131</v>
      </c>
      <c r="B57" s="126" t="s">
        <v>15</v>
      </c>
      <c r="C57" s="69"/>
      <c r="D57" s="135">
        <f>0*G57/H57</f>
        <v>0</v>
      </c>
      <c r="E57" s="69"/>
      <c r="F57" s="70"/>
      <c r="G57" s="10">
        <v>162.8</v>
      </c>
      <c r="H57" s="13">
        <v>7301.7</v>
      </c>
    </row>
    <row r="58" spans="1:7" s="13" customFormat="1" ht="30">
      <c r="A58" s="16" t="s">
        <v>37</v>
      </c>
      <c r="B58" s="15"/>
      <c r="C58" s="56"/>
      <c r="D58" s="87">
        <f>SUM(D59:D62)</f>
        <v>303.44</v>
      </c>
      <c r="E58" s="59">
        <f>D58/G58</f>
        <v>1.86</v>
      </c>
      <c r="F58" s="60">
        <f>E58/12</f>
        <v>0.16</v>
      </c>
      <c r="G58" s="10">
        <v>162.8</v>
      </c>
    </row>
    <row r="59" spans="1:8" s="13" customFormat="1" ht="24" customHeight="1">
      <c r="A59" s="124" t="s">
        <v>132</v>
      </c>
      <c r="B59" s="81" t="s">
        <v>15</v>
      </c>
      <c r="C59" s="82"/>
      <c r="D59" s="92">
        <f>0*G59/H59</f>
        <v>0</v>
      </c>
      <c r="E59" s="65"/>
      <c r="F59" s="66"/>
      <c r="G59" s="10">
        <v>162.8</v>
      </c>
      <c r="H59" s="13">
        <v>7410.1</v>
      </c>
    </row>
    <row r="60" spans="1:8" s="13" customFormat="1" ht="18.75" customHeight="1">
      <c r="A60" s="105" t="s">
        <v>148</v>
      </c>
      <c r="B60" s="76" t="s">
        <v>50</v>
      </c>
      <c r="C60" s="73"/>
      <c r="D60" s="122">
        <f>11492.61*G60/H60</f>
        <v>252.49</v>
      </c>
      <c r="E60" s="65"/>
      <c r="F60" s="70"/>
      <c r="G60" s="10">
        <v>162.8</v>
      </c>
      <c r="H60" s="13">
        <v>7410.1</v>
      </c>
    </row>
    <row r="61" spans="1:8" s="13" customFormat="1" ht="19.5" customHeight="1">
      <c r="A61" s="124" t="s">
        <v>133</v>
      </c>
      <c r="B61" s="126" t="s">
        <v>49</v>
      </c>
      <c r="C61" s="82"/>
      <c r="D61" s="92">
        <v>0</v>
      </c>
      <c r="E61" s="65"/>
      <c r="F61" s="70"/>
      <c r="G61" s="10">
        <v>162.8</v>
      </c>
      <c r="H61" s="13">
        <v>7410.1</v>
      </c>
    </row>
    <row r="62" spans="1:8" s="13" customFormat="1" ht="32.25" customHeight="1">
      <c r="A62" s="124" t="s">
        <v>134</v>
      </c>
      <c r="B62" s="126" t="s">
        <v>49</v>
      </c>
      <c r="C62" s="82"/>
      <c r="D62" s="92">
        <f>2318.85*G62/H62</f>
        <v>50.95</v>
      </c>
      <c r="E62" s="65"/>
      <c r="F62" s="70"/>
      <c r="G62" s="10">
        <v>162.8</v>
      </c>
      <c r="H62" s="13">
        <v>7410.1</v>
      </c>
    </row>
    <row r="63" spans="1:7" s="13" customFormat="1" ht="32.25" customHeight="1">
      <c r="A63" s="54" t="s">
        <v>135</v>
      </c>
      <c r="B63" s="126"/>
      <c r="C63" s="82"/>
      <c r="D63" s="87">
        <f>D64</f>
        <v>1117.5</v>
      </c>
      <c r="E63" s="87">
        <f>D63/G63</f>
        <v>6.86</v>
      </c>
      <c r="F63" s="87">
        <f>E63/12</f>
        <v>0.57</v>
      </c>
      <c r="G63" s="10">
        <v>162.8</v>
      </c>
    </row>
    <row r="64" spans="1:8" s="13" customFormat="1" ht="58.5" customHeight="1">
      <c r="A64" s="124" t="s">
        <v>139</v>
      </c>
      <c r="B64" s="126" t="s">
        <v>69</v>
      </c>
      <c r="C64" s="65"/>
      <c r="D64" s="88">
        <f>50120.56*G64/H64</f>
        <v>1117.5</v>
      </c>
      <c r="E64" s="69"/>
      <c r="F64" s="70"/>
      <c r="G64" s="10">
        <v>162.8</v>
      </c>
      <c r="H64" s="13">
        <v>7301.7</v>
      </c>
    </row>
    <row r="65" spans="1:7" s="13" customFormat="1" ht="15">
      <c r="A65" s="16" t="s">
        <v>38</v>
      </c>
      <c r="B65" s="15"/>
      <c r="C65" s="56"/>
      <c r="D65" s="87">
        <f>D66</f>
        <v>0</v>
      </c>
      <c r="E65" s="59">
        <f>D65/G65</f>
        <v>0</v>
      </c>
      <c r="F65" s="62">
        <f>E65/12</f>
        <v>0</v>
      </c>
      <c r="G65" s="10">
        <v>162.8</v>
      </c>
    </row>
    <row r="66" spans="1:8" s="13" customFormat="1" ht="21" customHeight="1" thickBot="1">
      <c r="A66" s="124" t="s">
        <v>35</v>
      </c>
      <c r="B66" s="81" t="s">
        <v>15</v>
      </c>
      <c r="C66" s="65"/>
      <c r="D66" s="88">
        <v>0</v>
      </c>
      <c r="E66" s="65"/>
      <c r="F66" s="66"/>
      <c r="G66" s="10">
        <v>162.8</v>
      </c>
      <c r="H66" s="13">
        <v>7336.5</v>
      </c>
    </row>
    <row r="67" spans="1:7" s="10" customFormat="1" ht="19.5" thickBot="1">
      <c r="A67" s="46" t="s">
        <v>29</v>
      </c>
      <c r="B67" s="8"/>
      <c r="C67" s="47"/>
      <c r="D67" s="97">
        <f>D65+D58+D48+D36+D35+D34+D33+D32+D31+D30+D29+D28+D15+D63</f>
        <v>17120.73</v>
      </c>
      <c r="E67" s="97">
        <f>E65+E58+E48+E36+E35+E34+E33+E32+E31+E30+E29+E28+E15+E63</f>
        <v>105.16</v>
      </c>
      <c r="F67" s="97">
        <f>F65+F58+F48+F36+F35+F34+F33+F32+F31+F30+F29+F28+F15+F63</f>
        <v>8.77</v>
      </c>
      <c r="G67" s="10">
        <v>162.8</v>
      </c>
    </row>
    <row r="68" spans="1:7" s="25" customFormat="1" ht="15">
      <c r="A68" s="24"/>
      <c r="D68" s="98"/>
      <c r="F68" s="26"/>
      <c r="G68" s="10">
        <v>162.8</v>
      </c>
    </row>
    <row r="69" spans="1:7" s="25" customFormat="1" ht="15.75" thickBot="1">
      <c r="A69" s="24"/>
      <c r="D69" s="98"/>
      <c r="F69" s="26"/>
      <c r="G69" s="10">
        <v>162.8</v>
      </c>
    </row>
    <row r="70" spans="1:7" s="10" customFormat="1" ht="19.5" thickBot="1">
      <c r="A70" s="101" t="s">
        <v>57</v>
      </c>
      <c r="B70" s="8"/>
      <c r="C70" s="47"/>
      <c r="D70" s="102">
        <f>D71</f>
        <v>201.94</v>
      </c>
      <c r="E70" s="102">
        <f>E71</f>
        <v>1.24</v>
      </c>
      <c r="F70" s="102">
        <f>F71</f>
        <v>0.1</v>
      </c>
      <c r="G70" s="10">
        <v>162.8</v>
      </c>
    </row>
    <row r="71" spans="1:8" s="40" customFormat="1" ht="15" customHeight="1">
      <c r="A71" s="105" t="s">
        <v>154</v>
      </c>
      <c r="B71" s="76"/>
      <c r="C71" s="73"/>
      <c r="D71" s="122">
        <f>9090.21*G71/H71</f>
        <v>201.94</v>
      </c>
      <c r="E71" s="73">
        <f>D71/G71</f>
        <v>1.24</v>
      </c>
      <c r="F71" s="106">
        <f>E71/12</f>
        <v>0.1</v>
      </c>
      <c r="G71" s="40">
        <v>162.8</v>
      </c>
      <c r="H71" s="40">
        <v>7328.4</v>
      </c>
    </row>
    <row r="72" spans="1:6" s="40" customFormat="1" ht="15" customHeight="1">
      <c r="A72" s="107"/>
      <c r="B72" s="78"/>
      <c r="C72" s="79"/>
      <c r="D72" s="130"/>
      <c r="E72" s="79"/>
      <c r="F72" s="79"/>
    </row>
    <row r="73" spans="1:6" s="25" customFormat="1" ht="13.5" thickBot="1">
      <c r="A73" s="24"/>
      <c r="D73" s="98"/>
      <c r="F73" s="26"/>
    </row>
    <row r="74" spans="1:6" s="50" customFormat="1" ht="15.75" thickBot="1">
      <c r="A74" s="48" t="s">
        <v>58</v>
      </c>
      <c r="B74" s="49"/>
      <c r="C74" s="49"/>
      <c r="D74" s="51">
        <f>D67+D70</f>
        <v>17322.67</v>
      </c>
      <c r="E74" s="51">
        <f>E67+E70</f>
        <v>106.4</v>
      </c>
      <c r="F74" s="51">
        <f>F67+F70</f>
        <v>8.87</v>
      </c>
    </row>
    <row r="75" spans="1:6" s="25" customFormat="1" ht="12.75">
      <c r="A75" s="24"/>
      <c r="F75" s="26"/>
    </row>
    <row r="76" spans="1:6" s="25" customFormat="1" ht="14.25">
      <c r="A76" s="153" t="s">
        <v>26</v>
      </c>
      <c r="B76" s="153"/>
      <c r="C76" s="153"/>
      <c r="D76" s="153"/>
      <c r="F76" s="26"/>
    </row>
    <row r="77" s="25" customFormat="1" ht="12.75">
      <c r="F77" s="26"/>
    </row>
    <row r="78" spans="1:6" s="25" customFormat="1" ht="12.75">
      <c r="A78" s="24" t="s">
        <v>27</v>
      </c>
      <c r="F78" s="26"/>
    </row>
    <row r="79" spans="1:6" s="25" customFormat="1" ht="12.75">
      <c r="A79" s="24"/>
      <c r="F79" s="26"/>
    </row>
    <row r="80" spans="1:6" s="22" customFormat="1" ht="18.75">
      <c r="A80" s="27"/>
      <c r="B80" s="28"/>
      <c r="C80" s="29"/>
      <c r="D80" s="29"/>
      <c r="E80" s="29"/>
      <c r="F80" s="30"/>
    </row>
    <row r="81" spans="1:6" s="23" customFormat="1" ht="19.5">
      <c r="A81" s="31"/>
      <c r="B81" s="32"/>
      <c r="C81" s="33"/>
      <c r="D81" s="33"/>
      <c r="E81" s="33"/>
      <c r="F81" s="34"/>
    </row>
    <row r="82" spans="1:4" s="25" customFormat="1" ht="14.25">
      <c r="A82" s="153"/>
      <c r="B82" s="153"/>
      <c r="C82" s="153"/>
      <c r="D82" s="153"/>
    </row>
    <row r="83" s="25" customFormat="1" ht="12.75">
      <c r="F83" s="26"/>
    </row>
    <row r="84" spans="1:6" s="25" customFormat="1" ht="12.75">
      <c r="A84" s="24"/>
      <c r="F84" s="26"/>
    </row>
    <row r="85" s="25" customFormat="1" ht="12.75">
      <c r="F85" s="26"/>
    </row>
    <row r="86" s="25" customFormat="1" ht="12.75">
      <c r="F86" s="26"/>
    </row>
    <row r="87" s="25" customFormat="1" ht="12.75">
      <c r="F87" s="26"/>
    </row>
    <row r="88" s="25" customFormat="1" ht="12.75">
      <c r="F88" s="26"/>
    </row>
    <row r="89" s="25" customFormat="1" ht="12.75">
      <c r="F89" s="26"/>
    </row>
    <row r="90" s="25" customFormat="1" ht="12.75">
      <c r="F90" s="26"/>
    </row>
    <row r="91" s="25" customFormat="1" ht="12.75">
      <c r="F91" s="26"/>
    </row>
    <row r="92" s="25" customFormat="1" ht="12.75">
      <c r="F92" s="26"/>
    </row>
    <row r="93" s="25" customFormat="1" ht="12.75">
      <c r="F93" s="26"/>
    </row>
    <row r="94" s="25" customFormat="1" ht="12.75">
      <c r="F94" s="26"/>
    </row>
    <row r="95" s="25" customFormat="1" ht="12.75">
      <c r="F95" s="26"/>
    </row>
    <row r="96" s="25" customFormat="1" ht="12.75">
      <c r="F96" s="26"/>
    </row>
    <row r="97" s="25" customFormat="1" ht="12.75">
      <c r="F97" s="26"/>
    </row>
    <row r="98" s="25" customFormat="1" ht="12.75">
      <c r="F98" s="26"/>
    </row>
    <row r="99" s="25" customFormat="1" ht="12.75">
      <c r="F99" s="26"/>
    </row>
    <row r="100" s="25" customFormat="1" ht="12.75">
      <c r="F100" s="26"/>
    </row>
    <row r="101" s="25" customFormat="1" ht="12.75">
      <c r="F101" s="26"/>
    </row>
    <row r="102" s="25" customFormat="1" ht="12.75">
      <c r="F102" s="26"/>
    </row>
  </sheetData>
  <sheetProtection/>
  <mergeCells count="14">
    <mergeCell ref="A1:F1"/>
    <mergeCell ref="B2:F2"/>
    <mergeCell ref="B3:F3"/>
    <mergeCell ref="B4:F4"/>
    <mergeCell ref="A5:F5"/>
    <mergeCell ref="A6:F6"/>
    <mergeCell ref="A76:D76"/>
    <mergeCell ref="A82:D82"/>
    <mergeCell ref="A7:F7"/>
    <mergeCell ref="A8:H8"/>
    <mergeCell ref="A9:H9"/>
    <mergeCell ref="A10:H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2016-07-01T11:24:02Z</cp:lastPrinted>
  <dcterms:created xsi:type="dcterms:W3CDTF">2010-04-02T14:46:04Z</dcterms:created>
  <dcterms:modified xsi:type="dcterms:W3CDTF">2017-02-06T10:07:22Z</dcterms:modified>
  <cp:category/>
  <cp:version/>
  <cp:contentType/>
  <cp:contentStatus/>
</cp:coreProperties>
</file>