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'Лист1'!$EL$1:$EP$105</definedName>
  </definedNames>
  <calcPr fullCalcOnLoad="1"/>
</workbook>
</file>

<file path=xl/sharedStrings.xml><?xml version="1.0" encoding="utf-8"?>
<sst xmlns="http://schemas.openxmlformats.org/spreadsheetml/2006/main" count="2033" uniqueCount="833">
  <si>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</si>
  <si>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</si>
  <si>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</si>
  <si>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</si>
  <si>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</si>
  <si>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</si>
  <si>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</si>
  <si>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</si>
  <si>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</si>
  <si>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</si>
  <si>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</si>
  <si>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</si>
  <si>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</si>
  <si>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</si>
  <si>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</si>
  <si>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</si>
  <si>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</si>
  <si>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</si>
  <si>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4 чел./ч.</t>
  </si>
  <si>
    <t>10091 м2</t>
  </si>
  <si>
    <t>Ремонт системы водоснабжения</t>
  </si>
  <si>
    <t>Вентиль D20 - 1 шт.</t>
  </si>
  <si>
    <t>2 м2</t>
  </si>
  <si>
    <t>Труба чуг. D100 - 5 п.м, отводы D100 - 3 шт.</t>
  </si>
  <si>
    <t>ЛОН - 2 шт.</t>
  </si>
  <si>
    <t>Задвижка (БУ) - 1 шт.</t>
  </si>
  <si>
    <t>Задвижки - 6 шт., САГ - 4 чел./ч.</t>
  </si>
  <si>
    <t>автоматы АЕ1031 - 2 шт.</t>
  </si>
  <si>
    <t>1 лифт.кабинка</t>
  </si>
  <si>
    <t>Задвижки D80 - 2 шт.</t>
  </si>
  <si>
    <t>0,05 м3 цем.раст-ра</t>
  </si>
  <si>
    <t>х</t>
  </si>
  <si>
    <t>413 чел.</t>
  </si>
  <si>
    <t>415 чел.</t>
  </si>
  <si>
    <t>432 чел.</t>
  </si>
  <si>
    <t>429 чел.</t>
  </si>
  <si>
    <t>423 чел.</t>
  </si>
  <si>
    <t>422 чел.</t>
  </si>
  <si>
    <t>октябрь</t>
  </si>
  <si>
    <t>24 п.м</t>
  </si>
  <si>
    <t>Восстановление освещения</t>
  </si>
  <si>
    <t>ЛОН - 5 шт.</t>
  </si>
  <si>
    <t>ноябрь</t>
  </si>
  <si>
    <t>кран шар. D15 - 16 шт.</t>
  </si>
  <si>
    <t>Задвижки D50 - 2 шт.</t>
  </si>
  <si>
    <t>2 двери</t>
  </si>
  <si>
    <t>421 чел.</t>
  </si>
  <si>
    <t>декабрь</t>
  </si>
  <si>
    <t>кран шар. D15 - 15 шт.</t>
  </si>
  <si>
    <t>1 м2</t>
  </si>
  <si>
    <t>1 дверь</t>
  </si>
  <si>
    <t>427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</si>
  <si>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</si>
  <si>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</si>
  <si>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</si>
  <si>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</si>
  <si>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</si>
  <si>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</si>
  <si>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</si>
  <si>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</si>
  <si>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</si>
  <si>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(3 шт.)</t>
  </si>
  <si>
    <t>Обслуживание регуляторов тепла (3 шт.)</t>
  </si>
  <si>
    <t>Обслуживание и ремонт общедомовых приборов учета (6 шт.)</t>
  </si>
  <si>
    <t>Обслуживание вводных и внутренних газопроводов жилого фонда (115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</si>
  <si>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</si>
  <si>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</si>
  <si>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</si>
  <si>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</si>
  <si>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</si>
  <si>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</si>
  <si>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</si>
  <si>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</si>
  <si>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</si>
  <si>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</si>
  <si>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</si>
  <si>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</si>
  <si>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</si>
  <si>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</si>
  <si>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</si>
  <si>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60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</si>
  <si>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</si>
  <si>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</si>
  <si>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</si>
  <si>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</si>
  <si>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Ревизия задвижек</t>
  </si>
  <si>
    <t>№ 7 от 04.02.09г.</t>
  </si>
  <si>
    <t>Перевод реле времени уличного освещения</t>
  </si>
  <si>
    <t>№ 15 от 04.02.09*г.</t>
  </si>
  <si>
    <t>Замена лампочки в тамбуре</t>
  </si>
  <si>
    <t>№ 29 от 06.02.09г.</t>
  </si>
  <si>
    <t>№ 20 от 09.02.09г.</t>
  </si>
  <si>
    <t>Прочистка подвальной канализации кв.5</t>
  </si>
  <si>
    <t>Техосмотр ВРУ домов, сверка эл.снабжения</t>
  </si>
  <si>
    <t>№41 от 13.02.09г.</t>
  </si>
  <si>
    <t>Замена лампы ул.освещения ДРЛ 400 - 1шт.</t>
  </si>
  <si>
    <t>№121 от 24.02.09г.</t>
  </si>
  <si>
    <t>Тех.осмотр систем тепло-, водоснабжения, водоотведения</t>
  </si>
  <si>
    <t>№105 от 27.02.09г.</t>
  </si>
  <si>
    <t>апрель 2009 г.</t>
  </si>
  <si>
    <t>март 2009 г.</t>
  </si>
  <si>
    <t>Замена лампочек в подъезде</t>
  </si>
  <si>
    <t>№ 202 от 25.03.09 г.</t>
  </si>
  <si>
    <t>Прочистка подвальной канализации</t>
  </si>
  <si>
    <t>№ 192 от 25.03.09 г.</t>
  </si>
  <si>
    <t>Подключение эл.насоса</t>
  </si>
  <si>
    <t>№ 207 от 26.03.09 г.</t>
  </si>
  <si>
    <t>Откачка воды в подвале</t>
  </si>
  <si>
    <t>№ 198 от 26.03.09 г.</t>
  </si>
  <si>
    <t>Устранение засора</t>
  </si>
  <si>
    <t>№ 199 от 26.03.09 г.</t>
  </si>
  <si>
    <t>Ревизия канализационного л ежака</t>
  </si>
  <si>
    <t>№ 230 от 30.03.09г.</t>
  </si>
  <si>
    <t>Врезка воздушника и ревизия вентиля на чердаке</t>
  </si>
  <si>
    <t>№ 232 от 30.03.09г.</t>
  </si>
  <si>
    <t>Замена лампочек а подъезде</t>
  </si>
  <si>
    <t>№ 79 от 13.03.09г.</t>
  </si>
  <si>
    <t>Устранение течи канализационного стояка в подвале</t>
  </si>
  <si>
    <t>№ 116 от 18.03.09г.</t>
  </si>
  <si>
    <t>№ 129 от 18.03.09г.</t>
  </si>
  <si>
    <t>Замена лампочек в подъезде ЛОН 25 - 1шт.</t>
  </si>
  <si>
    <t>№ 163 от 20.03.09г.</t>
  </si>
  <si>
    <t>Ремонт канализационного лежака</t>
  </si>
  <si>
    <t>№ 148 от 20.03.09г</t>
  </si>
  <si>
    <t>Прочистка каналитзации</t>
  </si>
  <si>
    <t>№ 7 от 03.03.09г.</t>
  </si>
  <si>
    <t>№ 10 от 03.03.09г.</t>
  </si>
  <si>
    <t>Устранение течи в батареи</t>
  </si>
  <si>
    <t>№ 11 от 03.03.09г.</t>
  </si>
  <si>
    <t>Ремонт канализационной системы, откачка воды из подвала</t>
  </si>
  <si>
    <t>№ 38 от 10.03.09г.</t>
  </si>
  <si>
    <t>Ремонт задвижки горячего водоснабжения</t>
  </si>
  <si>
    <t>№ 52 от 11.03.09г.</t>
  </si>
  <si>
    <t>Проверка реле впемени, регулировка уличного освещения</t>
  </si>
  <si>
    <t>№ 7 от 04.03.09г.</t>
  </si>
  <si>
    <t>№ 16 от 05.03.09г.</t>
  </si>
  <si>
    <t>Замена лампоче в подъезде ЛОН 25 - 1шт.</t>
  </si>
  <si>
    <t>Вывод выключателя на уличное освещение</t>
  </si>
  <si>
    <t>№ 55 от 11.03.09г.</t>
  </si>
  <si>
    <t>Подключение насоса " Гном "</t>
  </si>
  <si>
    <t>№ 41 от 10.03.09г.</t>
  </si>
  <si>
    <t>Ревизия вентиля на отопление</t>
  </si>
  <si>
    <t>№ 177 от 23.04.09г.</t>
  </si>
  <si>
    <t>Откачка воды из подвала</t>
  </si>
  <si>
    <t>№ 223 от 29.04.09г.</t>
  </si>
  <si>
    <t>Подключение насоса</t>
  </si>
  <si>
    <t>№ 210 от 29.04.09г.</t>
  </si>
  <si>
    <t>Отключение насоса</t>
  </si>
  <si>
    <t>№ 211 от 29.04.09г.</t>
  </si>
  <si>
    <t>Перевод реле времени на уличное освещение</t>
  </si>
  <si>
    <t>№ 205 от 28.04.09г.</t>
  </si>
  <si>
    <t>Устранение течи из-под контройгайки</t>
  </si>
  <si>
    <t>№ 148 от 17.04.09г.</t>
  </si>
  <si>
    <t>Проверка работы подвальной канализации</t>
  </si>
  <si>
    <t>№ 120 от 15.04.09г.</t>
  </si>
  <si>
    <t>Замена лампочек при входе в подъезд 1 шт.</t>
  </si>
  <si>
    <t>№ 1 от 01.04.09г.</t>
  </si>
  <si>
    <t>№ 8 от 01.04.09г.</t>
  </si>
  <si>
    <t>маи 2009*г.</t>
  </si>
  <si>
    <t>июнь 2009г.</t>
  </si>
  <si>
    <t>Отключение отопления</t>
  </si>
  <si>
    <t>№ 5 от 04.05.09г.</t>
  </si>
  <si>
    <t>Установка пробок на ливневых в подвале</t>
  </si>
  <si>
    <t>№ 68 от 12.05.09г.</t>
  </si>
  <si>
    <t>Замена лампочек в подъезде - 1шт.</t>
  </si>
  <si>
    <t>№ 70 от 15.05.09г.</t>
  </si>
  <si>
    <t>№ 90 от 19.05.09г.</t>
  </si>
  <si>
    <t>Ревизия вентиля хол.воды</t>
  </si>
  <si>
    <t>№ 131 от 19.05.09г.</t>
  </si>
  <si>
    <t>Проверка на плотность СТС /опресовка/</t>
  </si>
  <si>
    <t>№ 142 от 20.05.09г.</t>
  </si>
  <si>
    <t>Ремонт двери на кровлю</t>
  </si>
  <si>
    <t>№ 37 от 26.05.09г.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</si>
  <si>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</si>
  <si>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</si>
  <si>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</si>
  <si>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</si>
  <si>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</si>
  <si>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</si>
  <si>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Проведена вода в мус.камерах для уборщицы</t>
  </si>
  <si>
    <t>№ 30/сл от 03.06.09г.</t>
  </si>
  <si>
    <t>Изготовление и установка досок объявлений</t>
  </si>
  <si>
    <t>№ 16/пк от 05.06.09г.</t>
  </si>
  <si>
    <t>Крепление отливов на кровле</t>
  </si>
  <si>
    <t>№ 34/пк от 11.06.09г.</t>
  </si>
  <si>
    <t>Освещение подвала</t>
  </si>
  <si>
    <t>№ 71/эл от 11.06.09г.</t>
  </si>
  <si>
    <t>Замена вентилей 2шт.</t>
  </si>
  <si>
    <t>№ 246/сл от 25.06.09г.</t>
  </si>
  <si>
    <t>Смена задвижек в подвале</t>
  </si>
  <si>
    <t>№ 274/сл от 29.06.09г.</t>
  </si>
  <si>
    <t>Освещение узла</t>
  </si>
  <si>
    <t>№ 172/эл от 29.06.09г.</t>
  </si>
  <si>
    <t>Обслуживание приборов учета</t>
  </si>
  <si>
    <t>№ 274 ОТ 31.05.09Г.</t>
  </si>
  <si>
    <t>№ 154 от 30.04.09г.</t>
  </si>
  <si>
    <t>уборка мусоропроводов</t>
  </si>
  <si>
    <t>управление мкд</t>
  </si>
  <si>
    <t>обслуживание приборов учета</t>
  </si>
  <si>
    <t>№ 100/эл от 15.07.09г</t>
  </si>
  <si>
    <t>Врезка вентилей под промывку</t>
  </si>
  <si>
    <t>№ 88 от 08.07.09.</t>
  </si>
  <si>
    <t xml:space="preserve">замена линолеума в лифте </t>
  </si>
  <si>
    <t>№ 31 от 10.07.09.</t>
  </si>
  <si>
    <t>замена вентиля</t>
  </si>
  <si>
    <t>№ 137 от 13.07.09.</t>
  </si>
  <si>
    <t>врезка вентиля на теп узел</t>
  </si>
  <si>
    <t>№ 163 от 15.07.09</t>
  </si>
  <si>
    <t>подключение и отключение компрессора</t>
  </si>
  <si>
    <t>№ 110 от 16.07.09.</t>
  </si>
  <si>
    <t>промывка системы отопления</t>
  </si>
  <si>
    <t>№ 176 от 16.07.09.</t>
  </si>
  <si>
    <t>Установка выключателей в подвал</t>
  </si>
  <si>
    <t>№ 159 от 24.07.09.</t>
  </si>
  <si>
    <t xml:space="preserve">Замена лампочек </t>
  </si>
  <si>
    <t>№ 207 от 31.07.09.</t>
  </si>
  <si>
    <t>замена лампочек</t>
  </si>
  <si>
    <t>№ 211 от 31.07.09.</t>
  </si>
  <si>
    <t>август 2009г.</t>
  </si>
  <si>
    <t>№ 92 от 11.08.09.</t>
  </si>
  <si>
    <t>№ 110 от 17.08.09.</t>
  </si>
  <si>
    <t>смена стекол</t>
  </si>
  <si>
    <t>№ 37 от 18.08.09.</t>
  </si>
  <si>
    <t>№ 136 от 19.08.09.</t>
  </si>
  <si>
    <t>№ 141 от 19.08.09.</t>
  </si>
  <si>
    <t>замена пакетника</t>
  </si>
  <si>
    <t>№ 174 от 24.08.09.</t>
  </si>
  <si>
    <t>отключение системы теплоснабжения на ВВП</t>
  </si>
  <si>
    <t>№ 174 от 25.08.09.</t>
  </si>
  <si>
    <t>№ 191 от 27.08.09.</t>
  </si>
  <si>
    <t>ремонт входного вентиля</t>
  </si>
  <si>
    <t>№ 195 от 28.08.09.</t>
  </si>
  <si>
    <t>№ 199 от 28.08.09.</t>
  </si>
  <si>
    <t>сентябрь 2009 г.</t>
  </si>
  <si>
    <t>замена лампы уличного освещения</t>
  </si>
  <si>
    <t>№ 23 от 07.09.09.</t>
  </si>
  <si>
    <t>проведение испытаний на плотность, прочность системы теплоснабжения</t>
  </si>
  <si>
    <t>№ 11 от 03.09.09.</t>
  </si>
  <si>
    <t>ревизия вентиля</t>
  </si>
  <si>
    <t>№ 13 от 04.09.09.</t>
  </si>
  <si>
    <t>подключение воды в мусорокамере</t>
  </si>
  <si>
    <t>№ 59 от 14.09.09.</t>
  </si>
  <si>
    <t>замена лампочек в подъезде</t>
  </si>
  <si>
    <t>№ 93 от 14.09.09.</t>
  </si>
  <si>
    <t>№ 94 от 14.09.09.</t>
  </si>
  <si>
    <t>№ 110 от 16.09.09.</t>
  </si>
  <si>
    <t>№ 134 от 21.09.09.</t>
  </si>
  <si>
    <t>№ 167 от 24.09.09.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</si>
  <si>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</si>
  <si>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</si>
  <si>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</si>
  <si>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</si>
  <si>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</si>
  <si>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</si>
  <si>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</si>
  <si>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</si>
  <si>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</si>
  <si>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8559 от 31.08.09.</t>
  </si>
  <si>
    <t>июль 2009 г.</t>
  </si>
  <si>
    <t>№ 60  от 08.09.09.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</si>
  <si>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</si>
  <si>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</si>
  <si>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</si>
  <si>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</si>
  <si>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входных вентилей ф 15</t>
  </si>
  <si>
    <t>№ 889 от 01.10.09г.</t>
  </si>
  <si>
    <t>№ 899 от 05.10.09г.</t>
  </si>
  <si>
    <t>№ 910 от 08.10.09г.</t>
  </si>
  <si>
    <t>ревизия вентилей ф 15-ф 40</t>
  </si>
  <si>
    <t>943 от 20.10.09г.</t>
  </si>
  <si>
    <t>устранение свища на плоской батареи</t>
  </si>
  <si>
    <t>959 от 26.10.09г.</t>
  </si>
  <si>
    <t>961 от 26.10.09г.</t>
  </si>
  <si>
    <t>ревизия эл.щитка</t>
  </si>
  <si>
    <t>960 от 26.10.09г.</t>
  </si>
  <si>
    <t xml:space="preserve">замена автомата АЕ 25 А </t>
  </si>
  <si>
    <t>964 от 27.10.09г.</t>
  </si>
  <si>
    <t>ремонт повводки к батареи со сварочным аппаратиом</t>
  </si>
  <si>
    <t>972 от 29.10.09г.</t>
  </si>
  <si>
    <t>замена лампочек 40 Вт в подъезде</t>
  </si>
  <si>
    <t>980 от 30.10.09г.</t>
  </si>
  <si>
    <t>ноябрь2009г.</t>
  </si>
  <si>
    <t>декабрь 2009г.</t>
  </si>
  <si>
    <t>замена лампочек 100 Вт в подъезде</t>
  </si>
  <si>
    <t>1102 от 31.12.09г.</t>
  </si>
  <si>
    <t>1102 от 31,.12.09г.</t>
  </si>
  <si>
    <t>ревизия ВРУ, замена деталей, протяжка</t>
  </si>
  <si>
    <t>замена лампочек 40Вт -1 шт.</t>
  </si>
  <si>
    <t>замена выключателя - 1шт.</t>
  </si>
  <si>
    <t>1087 от 04.12.09г.</t>
  </si>
  <si>
    <t>замена вх.вентилей д.15 - 2шт.</t>
  </si>
  <si>
    <t>1089 от 11.12.09г.</t>
  </si>
  <si>
    <t>замена лампочек 40 Вт в подъезде - 1шт.</t>
  </si>
  <si>
    <t>1090 от 11.12.09г.</t>
  </si>
  <si>
    <t>замена вх.вентилей д.20 - 1шт.</t>
  </si>
  <si>
    <t>1092 от 18.12.09г.</t>
  </si>
  <si>
    <t>устранение свища на плоской батареи - 2усл.</t>
  </si>
  <si>
    <t>ремонт подводки к батареи со сваркой</t>
  </si>
  <si>
    <t>замена спускника в подвале - 1шт.</t>
  </si>
  <si>
    <t>определение в работе</t>
  </si>
  <si>
    <t>1093 от 18.12.09г.</t>
  </si>
  <si>
    <t>ремонт двери выхода на кровлю</t>
  </si>
  <si>
    <t>1094 от 18.12.09г.</t>
  </si>
  <si>
    <t>1096 от 25.12.09г.</t>
  </si>
  <si>
    <t>герметизация межпанельных швов-102 п.м.</t>
  </si>
  <si>
    <t>1098/1 от 25.12.09г.</t>
  </si>
  <si>
    <t>замена вх.вентилей д.15-2 шт.</t>
  </si>
  <si>
    <t>1101 от 31.12.09г.</t>
  </si>
  <si>
    <t>замена вх.вентилей д.15-4 шт.</t>
  </si>
  <si>
    <t>986 от 02.11.09г.</t>
  </si>
  <si>
    <t>991 от 03.11.09г.</t>
  </si>
  <si>
    <t>замена лампочек в подъезде - 4шт.</t>
  </si>
  <si>
    <t>1004 от 06.11.09г.</t>
  </si>
  <si>
    <t>замена лампочек в подъезде - 1шт.</t>
  </si>
  <si>
    <t>1006 от 06.11.09г.</t>
  </si>
  <si>
    <t>1029 от 126.11.09г.</t>
  </si>
  <si>
    <t>замена выключателей</t>
  </si>
  <si>
    <t>1054 от 23.11.09г.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</si>
  <si>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</si>
  <si>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</si>
  <si>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</si>
  <si>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</si>
  <si>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</si>
  <si>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</si>
  <si>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</si>
  <si>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</si>
  <si>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</si>
  <si>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</si>
  <si>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7 от 22.01.10</t>
  </si>
  <si>
    <t>герметизация межпанельных швов</t>
  </si>
  <si>
    <t>11 от 29.01.10</t>
  </si>
  <si>
    <t>восстановление освещения на чердаке</t>
  </si>
  <si>
    <t>19 от 12.02.10</t>
  </si>
  <si>
    <t>восстановление подвального освещения</t>
  </si>
  <si>
    <t>освещение чердака</t>
  </si>
  <si>
    <t>восстановление освещения в подвале</t>
  </si>
  <si>
    <t>23 от 19.02.10</t>
  </si>
  <si>
    <t>подключение сварочного аппарата</t>
  </si>
  <si>
    <t>замена лампочек 100 Вт</t>
  </si>
  <si>
    <t>25 от 26.02.10</t>
  </si>
  <si>
    <t>подключение и отключение насоса для откачки воды из подвала</t>
  </si>
  <si>
    <t>смена вентиля ф 15 мм с аппаратом для газовой сварки и резки</t>
  </si>
  <si>
    <t>9 от 22.01.10</t>
  </si>
  <si>
    <t>ревизия вентилей ф 15,20,25</t>
  </si>
  <si>
    <t>устранение течи батареи под контргайкой</t>
  </si>
  <si>
    <t>3 от 11.01.10</t>
  </si>
  <si>
    <t>12 от 29.01.10</t>
  </si>
  <si>
    <t>смена вентиля ф 15 мм с САГ</t>
  </si>
  <si>
    <t>15 от 05.02.10</t>
  </si>
  <si>
    <t>22 от 19.02.10</t>
  </si>
  <si>
    <t>откачка воды из подвала</t>
  </si>
  <si>
    <t>26 от 27.02.10</t>
  </si>
  <si>
    <t>ремонт канализационной системы</t>
  </si>
  <si>
    <t>ремонт запорной арматуры инженерных систем ГВС и ХВС</t>
  </si>
  <si>
    <t>замена лампочек 100 вт в подъезде</t>
  </si>
  <si>
    <t>25 от 27.02.10</t>
  </si>
  <si>
    <t>подключение и отключение насоса для откачки из подвала</t>
  </si>
  <si>
    <t xml:space="preserve">смена вентиля ф 20 мм </t>
  </si>
  <si>
    <t>20 от 12.02.10</t>
  </si>
  <si>
    <t>устранение течи батареи</t>
  </si>
  <si>
    <t>43 от 19.03.10</t>
  </si>
  <si>
    <t>ревизия эл.щитка, замена автомата АЕ 16А</t>
  </si>
  <si>
    <t>47 от 26.03.10</t>
  </si>
  <si>
    <t>смена вентиля ф 20 мм с САГ</t>
  </si>
  <si>
    <t>50 от 31.03.10</t>
  </si>
  <si>
    <t>40 от 12.03.10</t>
  </si>
  <si>
    <t>38 от 12.03.10</t>
  </si>
  <si>
    <t>перенос светильников в подъезде</t>
  </si>
  <si>
    <t>46 от 26.03.10</t>
  </si>
  <si>
    <t>44 от 19.03.10</t>
  </si>
  <si>
    <t>увеличение дроссельной шайбы ф 80 мм</t>
  </si>
  <si>
    <t>60 от 09.04.10</t>
  </si>
  <si>
    <t>смена вентиля ф 15 мм с аппаратом для газовой сварки ирезки</t>
  </si>
  <si>
    <t>57 от 02.04.10</t>
  </si>
  <si>
    <t>опредлеление в работе</t>
  </si>
  <si>
    <t>66 от 23.04.10</t>
  </si>
  <si>
    <t>62 от 16.04.10</t>
  </si>
  <si>
    <t>ревизия ВРУ, замена деталей</t>
  </si>
  <si>
    <t>ревизия ВРУ и этажных эл.щитков, замена деталей, протяжка контактов</t>
  </si>
  <si>
    <t>отключение отопления</t>
  </si>
  <si>
    <t>63 от 16.04.10</t>
  </si>
  <si>
    <t>восстановление подъездного освещения</t>
  </si>
  <si>
    <t>68 от 30.04.10</t>
  </si>
  <si>
    <t>отключение и подключение эл.энергии после проиочки</t>
  </si>
  <si>
    <t>59 от 09.04.10</t>
  </si>
  <si>
    <t>ревизия задвижек ф 50 мм</t>
  </si>
  <si>
    <t>523 от 29.06.09</t>
  </si>
  <si>
    <t>апрель 2010г.</t>
  </si>
  <si>
    <t>краска</t>
  </si>
  <si>
    <t>тр.38 от 31.07.09г.</t>
  </si>
  <si>
    <t>типография</t>
  </si>
  <si>
    <t>май 2010г</t>
  </si>
  <si>
    <t>замена лампочек 40 вт в подъезде</t>
  </si>
  <si>
    <t>82 от 31.05.10</t>
  </si>
  <si>
    <t>гидравлическое испытание вх.запорной арматуры</t>
  </si>
  <si>
    <t>77 от 14.05.10</t>
  </si>
  <si>
    <t>смена вентиля ф 20 мм</t>
  </si>
  <si>
    <t>80 от 21.05.10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</si>
  <si>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</si>
  <si>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</si>
  <si>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</si>
  <si>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</si>
  <si>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</si>
  <si>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</si>
  <si>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</si>
  <si>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</si>
  <si>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</si>
  <si>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</si>
  <si>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</si>
  <si>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уборка мусорокамер</t>
  </si>
  <si>
    <t>июнь 2010 г.</t>
  </si>
  <si>
    <t>смена вентиля ф 15 мм с аппарпатом для газовой сварки и резки</t>
  </si>
  <si>
    <t>88 от 04.06.10</t>
  </si>
  <si>
    <t>смена вентиля с аппаратом для газовой сварки</t>
  </si>
  <si>
    <t>91 от 11.06.10</t>
  </si>
  <si>
    <t>установка датчиков движения в подъезде</t>
  </si>
  <si>
    <t>90 от 11.06.10</t>
  </si>
  <si>
    <t>смена вентиля ф 15 мм</t>
  </si>
  <si>
    <t>95 от 18.06.10</t>
  </si>
  <si>
    <t>смена вентиля</t>
  </si>
  <si>
    <t>установка реле времени на уличное освещение</t>
  </si>
  <si>
    <t>97 от 25.06.10</t>
  </si>
  <si>
    <t>98 от 25.06.10</t>
  </si>
  <si>
    <t>промывка системы центрального отопления</t>
  </si>
  <si>
    <t>101 от 30.06.10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</si>
  <si>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</si>
  <si>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</si>
  <si>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</si>
  <si>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</si>
  <si>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105 огт 02.07.10</t>
  </si>
  <si>
    <t>106 от 02.07.10</t>
  </si>
  <si>
    <t>ревизия задвижек ф 80,100 мм</t>
  </si>
  <si>
    <t>установка розетки</t>
  </si>
  <si>
    <t>108 от 09.07.10</t>
  </si>
  <si>
    <t>112 от 16.07.10</t>
  </si>
  <si>
    <t>смена задвижек на элеваторных узлах</t>
  </si>
  <si>
    <t>смена задвижек стальных ф 80 мм</t>
  </si>
  <si>
    <t>установка КИП</t>
  </si>
  <si>
    <t>освещение подвала</t>
  </si>
  <si>
    <t>111 от 16.07.10</t>
  </si>
  <si>
    <t>замена автомата АЕ 25А</t>
  </si>
  <si>
    <t>119 от 30.07.10</t>
  </si>
  <si>
    <t>118 от 30.07.10</t>
  </si>
  <si>
    <t>август 2010 г.</t>
  </si>
  <si>
    <t>перевод реле времени уличного освещения</t>
  </si>
  <si>
    <t>124 от 06.08.10</t>
  </si>
  <si>
    <t>139 от 27.08.10</t>
  </si>
  <si>
    <t>сентябрь 2010 г.</t>
  </si>
  <si>
    <t>установка насоса, устройство приямков</t>
  </si>
  <si>
    <t>157 от 17.09.10</t>
  </si>
  <si>
    <t>154 от 10.09.10</t>
  </si>
  <si>
    <t>ремонт кровли</t>
  </si>
  <si>
    <t>144 от 31.08.10</t>
  </si>
  <si>
    <t>138 от 27.08.10</t>
  </si>
  <si>
    <t>запуск системы отопления</t>
  </si>
  <si>
    <t>164 от 30.09.10</t>
  </si>
  <si>
    <t>150 от 03.09.10</t>
  </si>
  <si>
    <t>восстановление изоляции</t>
  </si>
  <si>
    <t>155 от 10.09.10</t>
  </si>
  <si>
    <t>прочистка канализационной вытяжки</t>
  </si>
  <si>
    <t>октябрь 2010г.</t>
  </si>
  <si>
    <t>171 от 08.10.10</t>
  </si>
  <si>
    <t>смена вентиля ф 20 мм с аппаратом для газовой сварки и резки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</si>
  <si>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</si>
  <si>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</si>
  <si>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</si>
  <si>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устранение свищ0а на плоской батареи</t>
  </si>
  <si>
    <t>170 от 08.10.10</t>
  </si>
  <si>
    <t>177 от 22.10.10</t>
  </si>
  <si>
    <t>Аварийное обслуживание</t>
  </si>
  <si>
    <t>Расчетно-кассовое обслуживание</t>
  </si>
  <si>
    <t>ноябрь 2010г.</t>
  </si>
  <si>
    <t>ремонт освещения</t>
  </si>
  <si>
    <t>195 от 26.11.10</t>
  </si>
  <si>
    <t>осмотр и ревизия ВРУ</t>
  </si>
  <si>
    <t>196 от 26.11.10</t>
  </si>
  <si>
    <t>189 от 13.11.10</t>
  </si>
  <si>
    <t>199 от 30.11.10</t>
  </si>
  <si>
    <t>186 от 03.11.10</t>
  </si>
  <si>
    <t>декабрь 2010г.</t>
  </si>
  <si>
    <t>смена вентиля ф 20мм</t>
  </si>
  <si>
    <t>210 от 10.12.10</t>
  </si>
  <si>
    <t>устранение свища на плоской батаре</t>
  </si>
  <si>
    <t>устранение течи канализационной трубы в подвале</t>
  </si>
  <si>
    <t>209 от 10.12.10</t>
  </si>
  <si>
    <t>207 от 03.12.10</t>
  </si>
  <si>
    <t>устранение течи канализационного стояка</t>
  </si>
  <si>
    <t>216 от 17.12.10</t>
  </si>
  <si>
    <t>январь 2011г.</t>
  </si>
  <si>
    <t>19 от 31.01.11</t>
  </si>
  <si>
    <t>12 от 21.01.11</t>
  </si>
  <si>
    <t>февраль 2011 г.</t>
  </si>
  <si>
    <t>устранение течи канализационных стыков</t>
  </si>
  <si>
    <t>38 от 18.02.11</t>
  </si>
  <si>
    <t>27 от 04.02.11</t>
  </si>
  <si>
    <t>ремонт канализационного стояка</t>
  </si>
  <si>
    <t>32 от 11.02.11</t>
  </si>
  <si>
    <t>40 от 25.02.11</t>
  </si>
  <si>
    <t>март 2011г.</t>
  </si>
  <si>
    <t>перевод реле времени</t>
  </si>
  <si>
    <t>60 от 18.03.11</t>
  </si>
  <si>
    <t>ревизия эл.щитка, замена автомата АЕ 16 А</t>
  </si>
  <si>
    <t>67 от 31.03.11</t>
  </si>
  <si>
    <t>55 от 11.03.11</t>
  </si>
  <si>
    <t>65 от 25.03.11</t>
  </si>
  <si>
    <t>устранение свища на батареи</t>
  </si>
  <si>
    <t>68 от 31.03.11</t>
  </si>
  <si>
    <t>апрель 2011г.</t>
  </si>
  <si>
    <t>крепление оцинковки к парапету</t>
  </si>
  <si>
    <t>84 от 29.04.11</t>
  </si>
  <si>
    <t>83 от 29.04.11</t>
  </si>
  <si>
    <t>отключение системы теплоснабжения</t>
  </si>
  <si>
    <t>80 от 22.04.11</t>
  </si>
  <si>
    <t>78 от 15.04.11</t>
  </si>
  <si>
    <t>ревизия эл.щитка,замена деталей</t>
  </si>
  <si>
    <t>76 от 15.04.11</t>
  </si>
  <si>
    <t>ревизия эл.щитка,замена автомата АЕ 16А</t>
  </si>
  <si>
    <t>нежилое</t>
  </si>
  <si>
    <t>Обороты с мая 2010г. по апрель 2011г.</t>
  </si>
  <si>
    <t>Остаток на 01.05.2011г.</t>
  </si>
  <si>
    <t>май 2011г.</t>
  </si>
  <si>
    <t>97 от 20.05.11</t>
  </si>
  <si>
    <t>ревизия задвижек отопления ф 50 мм</t>
  </si>
  <si>
    <t>100 от 27.05.11</t>
  </si>
  <si>
    <t>ревизия задвижек отопления ф 80,100 мм</t>
  </si>
  <si>
    <t>ревизия задвижек хвс ф 50 мм</t>
  </si>
  <si>
    <t>ревизия задвижек хвс ф 80,100</t>
  </si>
  <si>
    <t>ревизия задвижек гвс 50 мм</t>
  </si>
  <si>
    <t xml:space="preserve">ревизия задвижек гвс ф 80,100 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</si>
  <si>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</si>
  <si>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</si>
  <si>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</si>
  <si>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</si>
  <si>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90 от 06.05.11</t>
  </si>
  <si>
    <t>91 от 06.05.11</t>
  </si>
  <si>
    <t>93 от 13.05.11</t>
  </si>
  <si>
    <t>регулировка датчика движения</t>
  </si>
  <si>
    <t>96 от 20.05.11</t>
  </si>
  <si>
    <t>99 от 27.05.11</t>
  </si>
  <si>
    <t>июнь 2011г.</t>
  </si>
  <si>
    <t>116 от 17.06.11</t>
  </si>
  <si>
    <t>устранение течи вентиля</t>
  </si>
  <si>
    <t>устранение течи канализационного тройника</t>
  </si>
  <si>
    <t>110 от 03.06.11</t>
  </si>
  <si>
    <t>июль 2011г.</t>
  </si>
  <si>
    <t>135 от 29.07.11</t>
  </si>
  <si>
    <t>ревизия эл.щитка, замена деталей</t>
  </si>
  <si>
    <t>смена КИП</t>
  </si>
  <si>
    <t>133 от 22.07.11</t>
  </si>
  <si>
    <t>смена запорной арматуры системы отопления</t>
  </si>
  <si>
    <t>127 от 08.07.11</t>
  </si>
  <si>
    <t>132 от 22.07.11</t>
  </si>
  <si>
    <t>август 2011г.</t>
  </si>
  <si>
    <t>142 от 05.08.11</t>
  </si>
  <si>
    <t>смена чугунных задвижек на стальные</t>
  </si>
  <si>
    <t>ремонт панельных швов</t>
  </si>
  <si>
    <t>153 от 26.08.11</t>
  </si>
  <si>
    <t>отключение системы отопления</t>
  </si>
  <si>
    <t>152 от 26.08.11</t>
  </si>
  <si>
    <t>врезка кип</t>
  </si>
  <si>
    <t>149 от 19.08.11</t>
  </si>
  <si>
    <t>установка манометров</t>
  </si>
  <si>
    <t>подключение системы отопления</t>
  </si>
  <si>
    <t>сентябрь 2011г.</t>
  </si>
  <si>
    <t>175 от 23.09.11</t>
  </si>
  <si>
    <t>смена вентиля ф 15 с аппаратом для газовой сварки и резки</t>
  </si>
  <si>
    <t>164 от 02.09.11</t>
  </si>
  <si>
    <t>172 от 16.09.11</t>
  </si>
  <si>
    <t>171 огт 16.09.11</t>
  </si>
  <si>
    <t>163 от 02.09.11</t>
  </si>
  <si>
    <t>179 от 30.09.11</t>
  </si>
  <si>
    <t>ревизия распаечной коробки</t>
  </si>
  <si>
    <t>166 от 09.09.11</t>
  </si>
  <si>
    <t>178 от 30.09.11</t>
  </si>
  <si>
    <t>177 от 30.09.11</t>
  </si>
  <si>
    <t>замена ламп уличного освещения</t>
  </si>
  <si>
    <t>октябрь 2011г.</t>
  </si>
  <si>
    <t>замена трансформаторов тока</t>
  </si>
  <si>
    <t>196 от 28.10.11</t>
  </si>
  <si>
    <t>замена патрона настенного</t>
  </si>
  <si>
    <t>186 от 07.10.11</t>
  </si>
  <si>
    <t>замена вентиля на батарее</t>
  </si>
  <si>
    <t>187 от 07.10.11</t>
  </si>
  <si>
    <t>190 от 14.10.11</t>
  </si>
  <si>
    <t>удаление воздушных пробок</t>
  </si>
  <si>
    <t>197 от 28.10.11</t>
  </si>
  <si>
    <t>ноябрь 2011г.</t>
  </si>
  <si>
    <t>205 от 03.11.11</t>
  </si>
  <si>
    <t>замена патрона настенного и лампочки</t>
  </si>
  <si>
    <t>207 от 11.11.11</t>
  </si>
  <si>
    <t>209 от 11.11.11</t>
  </si>
  <si>
    <t>212 от 18.11.11</t>
  </si>
  <si>
    <t>оценка соответствия лифтов</t>
  </si>
  <si>
    <t>10-0778-10 от 05,10,2011</t>
  </si>
  <si>
    <t xml:space="preserve"> декабрь  2011г.</t>
  </si>
  <si>
    <t xml:space="preserve">перевод реле времени </t>
  </si>
  <si>
    <t>226 от 02.12.11</t>
  </si>
  <si>
    <t>ревизия эл щитка, замена автомата АЕ 16А</t>
  </si>
  <si>
    <t>230 от 09.12.11</t>
  </si>
  <si>
    <t>420 от 01.12.11</t>
  </si>
  <si>
    <t>Оценка соответствия лифтов</t>
  </si>
  <si>
    <t>10-0778-12 от 06,12.11</t>
  </si>
  <si>
    <t>Смена вентеля (Локальная смета № 25)</t>
  </si>
  <si>
    <t>235 от 16.12.11</t>
  </si>
  <si>
    <t>Ремонт системы воотведения (Локальная смета № 72 /тр/11(канал)</t>
  </si>
  <si>
    <t>Поверка водосчетчика холодной воды (Смета№2)</t>
  </si>
  <si>
    <t>240 от 23.12.11</t>
  </si>
  <si>
    <t>Удаление воздушных пробок</t>
  </si>
  <si>
    <t>239 от 23.12.11</t>
  </si>
  <si>
    <t>Отключение циркуляционного насоса</t>
  </si>
  <si>
    <t>244 от 30.12.11</t>
  </si>
  <si>
    <t>Подключение цируляционного насоса, удаление воздушных пробок</t>
  </si>
  <si>
    <t>Устранение свища на батарее</t>
  </si>
  <si>
    <t xml:space="preserve">Январь 2012 г. </t>
  </si>
  <si>
    <t>Ревизия эл щитка (Калькуляция №4/эл)</t>
  </si>
  <si>
    <t>13 от 27.01.12</t>
  </si>
  <si>
    <t>Ревизия ВРУ (Калькуляция №6ЭЛ/ТСС/11)</t>
  </si>
  <si>
    <t xml:space="preserve">Февраль 2012 г. </t>
  </si>
  <si>
    <t>14 от 27.01.12</t>
  </si>
  <si>
    <t>Перевод реле времени (Калькуляция №10эл/ТСС/11)</t>
  </si>
  <si>
    <t>22 от 03.02.12</t>
  </si>
  <si>
    <t>Замена выключателей (Калькуляция №26/эл)</t>
  </si>
  <si>
    <t>25 от 10.02.12</t>
  </si>
  <si>
    <t>32 от 24.02.12</t>
  </si>
  <si>
    <t xml:space="preserve">Март 2012 г. </t>
  </si>
  <si>
    <t xml:space="preserve">Устранение свища на плоской батарее </t>
  </si>
  <si>
    <t>23 от 03.02.12 (акт № 7 от 02.02.12)</t>
  </si>
  <si>
    <t>Устранение свища на узле отопления</t>
  </si>
  <si>
    <t>23 от 03.02.12 (акт №8 от 03.02.12)</t>
  </si>
  <si>
    <t>устранение течи плоской батареи, удаление воздушных пробок</t>
  </si>
  <si>
    <t>26 от 10.02.12</t>
  </si>
  <si>
    <t xml:space="preserve">Смена крана на элеваторном узле </t>
  </si>
  <si>
    <t>50 от 02.03.12 (акт № 3 от 02.03.12)</t>
  </si>
  <si>
    <t>Замена лампочек 40 Вт  в подъезде (в подвале)</t>
  </si>
  <si>
    <t>49 от 02.03.12</t>
  </si>
  <si>
    <t>Перевод реле времени</t>
  </si>
  <si>
    <t>63 от 16.03.12</t>
  </si>
  <si>
    <t>Ревизия ЩЭ</t>
  </si>
  <si>
    <t>75 от 23.03.12</t>
  </si>
  <si>
    <t>Ревизия ШР</t>
  </si>
  <si>
    <t>75  от 23.03.12</t>
  </si>
  <si>
    <t>Ревизия ЩЭ и ШР (мат-лы)</t>
  </si>
  <si>
    <t>75 от  23.03.12 (акт № 31 от 22.03.12)</t>
  </si>
  <si>
    <t xml:space="preserve">Апрель  2012 г. </t>
  </si>
  <si>
    <t>95 от 13.04.12</t>
  </si>
  <si>
    <t>Замена патрона подвесного и лампочки</t>
  </si>
  <si>
    <t>90 от 06.04.12</t>
  </si>
  <si>
    <t>96 от 13.04.12</t>
  </si>
  <si>
    <t>Устранение свища на плоской батарее</t>
  </si>
  <si>
    <t>100 от 20.04.12 (акт №34 от 16.04.12)</t>
  </si>
  <si>
    <t xml:space="preserve">100 от 20.04.12 </t>
  </si>
  <si>
    <t>Отключение системы отопления</t>
  </si>
  <si>
    <t>105 от 28.04.12</t>
  </si>
  <si>
    <t>ростелеком</t>
  </si>
  <si>
    <t>Обороты с мая 2011г. по апрель 2012г.</t>
  </si>
  <si>
    <t>Остаток на 01.05.2012г.</t>
  </si>
  <si>
    <t>Генеральный директор</t>
  </si>
  <si>
    <t>Экономист 2-ой категории по учету лицевых счетов МКД</t>
  </si>
  <si>
    <t xml:space="preserve">Май  2012 г. </t>
  </si>
  <si>
    <t xml:space="preserve">Июнь  2012 г. </t>
  </si>
  <si>
    <t xml:space="preserve">Июль  2012 г. </t>
  </si>
  <si>
    <t xml:space="preserve">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</si>
  <si>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</si>
  <si>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</si>
  <si>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</si>
  <si>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121 от 25.05.12 (акт№20 от 23.05.12)</t>
  </si>
  <si>
    <t>Гидравлические испытания вх.запорной арматуры</t>
  </si>
  <si>
    <t>118 от 18.05.12</t>
  </si>
  <si>
    <t>Демонтаж теплосчетчика</t>
  </si>
  <si>
    <t>119 от 18.05.12 (акт № 6 от 17.05.12)</t>
  </si>
  <si>
    <t>Ревизия эл.щитка, замена автомата АЕ 16А</t>
  </si>
  <si>
    <t>117 от 18.05.12</t>
  </si>
  <si>
    <t>Ревизия эл.щитка</t>
  </si>
  <si>
    <t>160 от 27.07.12</t>
  </si>
  <si>
    <t>Заполнение системы отопления технической водой с у далением воздушных пробок</t>
  </si>
  <si>
    <t>147 от 02.07.12</t>
  </si>
  <si>
    <t>Ревизия задвижек отопления ф 50 мм</t>
  </si>
  <si>
    <t>146 от 02.07.12</t>
  </si>
  <si>
    <t>Ревизия задвижек отопления ф 80,100  мм</t>
  </si>
  <si>
    <t>Ревизия задвижек ХВС ф  80,100 мм</t>
  </si>
  <si>
    <t>Ревизия задвижек ГВС ф 50 мм</t>
  </si>
  <si>
    <t>Ревизия элеваторного узла (сопло)</t>
  </si>
  <si>
    <t>Промывка системы центрального отопления</t>
  </si>
  <si>
    <t>Опрессовка системы центрального отопления</t>
  </si>
  <si>
    <t>Монтаж теплосчетчика</t>
  </si>
  <si>
    <t>144 от 02.07.12 (акт№ 10 от 02.07.12)</t>
  </si>
  <si>
    <t>145 от 02.07.12</t>
  </si>
  <si>
    <t>141 от 02.07.12 (акт № 2 от 02.07.12)</t>
  </si>
  <si>
    <t>124 от 31.05.12</t>
  </si>
  <si>
    <t>109 от 05.05.12</t>
  </si>
  <si>
    <t>Изготовление и установка сопла</t>
  </si>
  <si>
    <t>170 от 03.08.12</t>
  </si>
  <si>
    <t>Замена эл.счетчика</t>
  </si>
  <si>
    <t>172 от 10.08.12 (акт № 7 от 09.08.12)</t>
  </si>
  <si>
    <t>Замена выключателей</t>
  </si>
  <si>
    <t>185 от 31.08.12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</si>
  <si>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</si>
  <si>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</si>
  <si>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</si>
  <si>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</si>
  <si>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186 от 31.08.12 (акт № 38 от 27. 08.12)</t>
  </si>
  <si>
    <t xml:space="preserve">Сентябрь  2012 г. </t>
  </si>
  <si>
    <t>Электрические замеры и электроиспытания</t>
  </si>
  <si>
    <t xml:space="preserve">С-ф (акт № 00000028 от 25.07.12 </t>
  </si>
  <si>
    <t>199 от 21.09.12 (акт №17 от 17.09.12)</t>
  </si>
  <si>
    <t>199 от 21.09.12</t>
  </si>
  <si>
    <t>Подключение системы отопления</t>
  </si>
  <si>
    <t>203 от28.09.12</t>
  </si>
  <si>
    <t>197 от 21.09.12</t>
  </si>
  <si>
    <t>Ревизия эл.щитка, замена деталей</t>
  </si>
  <si>
    <t>197 от 21.09.12 (акт № 11 от 18.09.12)</t>
  </si>
  <si>
    <t>208 от 30.09.12 (акт № 6 от 30.09.12)</t>
  </si>
  <si>
    <t>208 от 30.09.12 (акт № 9 от 30.09.12)</t>
  </si>
  <si>
    <t>Ремонт канализационного стояка</t>
  </si>
  <si>
    <t>208 от 30.09.12 (акт № 16 от 30.09.12)</t>
  </si>
  <si>
    <t>Смена шарового крана ф 15 мм</t>
  </si>
  <si>
    <t>208 от 30.09.12</t>
  </si>
  <si>
    <t>208 от 30.09.12 (акт № 33 от 30.09.12)</t>
  </si>
  <si>
    <t>Устранение течи канализационного стояка</t>
  </si>
  <si>
    <t>208 от 30.09.12 (акт № 45 от 30.09.12)</t>
  </si>
  <si>
    <t>Замена датчика движения</t>
  </si>
  <si>
    <t>207 от 30.09.12 (акт №2 от 30.09.12)</t>
  </si>
  <si>
    <t>207 от 30.09.12</t>
  </si>
  <si>
    <t>213 от 30.09.12 (акт № 2 от 30.09.12)</t>
  </si>
  <si>
    <t>Замена лампочек 60 Вт в подъезде (в подвале)</t>
  </si>
  <si>
    <t>213 от 30.09.12</t>
  </si>
  <si>
    <t>Установка фотореле</t>
  </si>
  <si>
    <t>213 от 30.09.12 (акт № 12 от 30.09.12)</t>
  </si>
  <si>
    <t>210 от 30.09.12</t>
  </si>
  <si>
    <t xml:space="preserve">Октябрь  2012 г. </t>
  </si>
  <si>
    <t>Оценка соответствия лифтов (1 подъезд)</t>
  </si>
  <si>
    <t>Счет № ГАЦ/11-1326-10 от 02.10.12</t>
  </si>
  <si>
    <t xml:space="preserve">Ноябрь  2012 г. </t>
  </si>
  <si>
    <t>Окраска газопровода</t>
  </si>
  <si>
    <t>209 от 30.09.12</t>
  </si>
  <si>
    <t>231 от 30.11.12</t>
  </si>
  <si>
    <t xml:space="preserve">Декабрь  2012 г. </t>
  </si>
  <si>
    <t>163 от 31.07.12</t>
  </si>
  <si>
    <t>Смена элеваторных узлов</t>
  </si>
  <si>
    <t>153 от 13.07.12</t>
  </si>
  <si>
    <t>Опрессовка элеваторного узла</t>
  </si>
  <si>
    <t>148 от 02.07.12</t>
  </si>
  <si>
    <t>Январь 2013 г.</t>
  </si>
  <si>
    <t>Исследование горячей воды</t>
  </si>
  <si>
    <t>Счет-фактура № 5/01565 от 20.085.12 (протоколо исследования  № 5988-5997 отт 15.08.12)</t>
  </si>
  <si>
    <t>20 от 25.01.13</t>
  </si>
  <si>
    <t>Обслуживание вводных и внутренних газопроводов жилого дома</t>
  </si>
  <si>
    <t>Смена шарового крана ф 20 мм</t>
  </si>
  <si>
    <t>6 от 11.01.13</t>
  </si>
  <si>
    <t>Февраль  2013 г.</t>
  </si>
  <si>
    <t>Ревизия ЩЭ и ШР (мат - лы)</t>
  </si>
  <si>
    <t xml:space="preserve">34 от 08.02.13 </t>
  </si>
  <si>
    <t>34 от 08.02.13 (акт № 9 от 06.02.13)</t>
  </si>
  <si>
    <t xml:space="preserve">Смена шарового крана ф 20 мм </t>
  </si>
  <si>
    <t>35 от 08.02.13</t>
  </si>
  <si>
    <t>44 от 15.02.13</t>
  </si>
  <si>
    <t>Регулировка системы ГВС</t>
  </si>
  <si>
    <t>44 от 15.02.13 (акт № 13 от 15.02.13)</t>
  </si>
  <si>
    <t>47 от 22.02.13</t>
  </si>
  <si>
    <t>48 от 22.02.13</t>
  </si>
  <si>
    <t>Прочистка вентиляционных каналов и канализационных вытяжек</t>
  </si>
  <si>
    <t>52 от 28.02.13</t>
  </si>
  <si>
    <t>Устройство кровли</t>
  </si>
  <si>
    <t>Ремонт панельных швов, установка решеток на подвальные продухи</t>
  </si>
  <si>
    <t>Промывка фильтров в тепловом пункте</t>
  </si>
  <si>
    <t>Установка дроссельной шайбы</t>
  </si>
  <si>
    <t>214 от 30.09.12 (акт № 5 от 30.09.12)</t>
  </si>
  <si>
    <t>214 от 30.09.12 (акт № 11 от 30.09.12)</t>
  </si>
  <si>
    <t>Устранение свища на плоской батареи</t>
  </si>
  <si>
    <t>214 от 30.09.12 (акт № 19 от 30.09.12)</t>
  </si>
  <si>
    <t>Замена сгона</t>
  </si>
  <si>
    <t>214 от 30.09.12 (акт № 24 от 30.09.12)</t>
  </si>
  <si>
    <t>214 от 30.09.12</t>
  </si>
  <si>
    <t>Март  2013 г.</t>
  </si>
  <si>
    <t>Установка шайбы</t>
  </si>
  <si>
    <t>61 от 07.03.13 (акт № 4 от 05.03.13)</t>
  </si>
  <si>
    <t>Смена шарового крана ф 20 мм с САГ</t>
  </si>
  <si>
    <t>61 от 07.03.13</t>
  </si>
  <si>
    <t>73 от 29.03.13 (акт № 33 от 25.03.13)</t>
  </si>
  <si>
    <t>215 от 30.09.12 (акт от 20.12.12)</t>
  </si>
  <si>
    <t>215 от 30.09.12 (акт от 21.12.12)</t>
  </si>
  <si>
    <t>Поверка прибора учета тепловой энергии и теплоносителя, 2-х водосчетчиков холодной воды</t>
  </si>
  <si>
    <t>90 от 05.04.13 (акт от 25.12.12)</t>
  </si>
  <si>
    <t>Ремонт подъездных козырьков</t>
  </si>
  <si>
    <t xml:space="preserve">90 от 05.04.13 (акт от 21.12.12) </t>
  </si>
  <si>
    <t>Апрель  2013 г.</t>
  </si>
  <si>
    <t>Ревизия ВРУ</t>
  </si>
  <si>
    <t xml:space="preserve">91 от 12.04.13 (акт от 10.04.13) </t>
  </si>
  <si>
    <t>Ревизия эл.проводки</t>
  </si>
  <si>
    <t>94 от 19.04.13 (акт № 8 от 17.04.13)</t>
  </si>
  <si>
    <t>Отчет по выполненным работам ул. Ленинского Комсомола ,60 с мая 2012 г. по апрель 2013 г.</t>
  </si>
  <si>
    <t>89 от 05.04.13 (акт от 04.04.13)</t>
  </si>
  <si>
    <t>Смена шарового крана ф 20 мм с аппаратом для газовой сварки и резки</t>
  </si>
  <si>
    <t>92 от 12.04.13 (акт от 10.04.13)</t>
  </si>
  <si>
    <t>95 от 19.04.13 (акт от 17.04.13)</t>
  </si>
  <si>
    <t>Ремонт системы водоотведения</t>
  </si>
  <si>
    <t>101 от 30.04.13 (акт от 08.04.13)</t>
  </si>
  <si>
    <t>62 от 7.03.13 (акт от 5.03.13)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</si>
  <si>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</si>
  <si>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</si>
  <si>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</si>
  <si>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</si>
  <si>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</si>
  <si>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</si>
  <si>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</si>
  <si>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</si>
  <si>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</si>
  <si>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36402,84 (по тарифу)</t>
  </si>
  <si>
    <t>Обороты с мая 2012г. по апрель 2013г.</t>
  </si>
  <si>
    <t>Замена светильников уличного освещения</t>
  </si>
  <si>
    <t>акт от 1.03.13</t>
  </si>
  <si>
    <t>Прокладка циркуляционной линии на ГВС</t>
  </si>
  <si>
    <t>акт от 27.11.12</t>
  </si>
  <si>
    <t>ВымпелКом</t>
  </si>
  <si>
    <t xml:space="preserve">Начислено  </t>
  </si>
  <si>
    <t>Жители МКД</t>
  </si>
  <si>
    <t>Молодежный центр</t>
  </si>
  <si>
    <t>НОУ ЦДО "ЛОГО"</t>
  </si>
  <si>
    <t>Ростелеком+ВымпелКом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</si>
  <si>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</si>
  <si>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</si>
  <si>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</si>
  <si>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</si>
  <si>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</si>
  <si>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Смена задвижек (ф80-5шт, ф100-2шт)</t>
  </si>
  <si>
    <t>Смена задвижки на ГВС (ф50-1шт)</t>
  </si>
  <si>
    <t>акт от 14.12.12</t>
  </si>
  <si>
    <t>Смена задвижек на ГВС (ф50-1шт, ф40-1шт)</t>
  </si>
  <si>
    <t>акт от 21.11.123</t>
  </si>
  <si>
    <t>А. В. Митрофанов</t>
  </si>
  <si>
    <t>Е. П. Калинина</t>
  </si>
  <si>
    <t>Установка регулир.шайб ГВС</t>
  </si>
  <si>
    <t>А/отчет 12 от 05.04.13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</si>
</sst>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35" borderId="11" xfId="0" applyNumberFormat="1" applyFont="1" applyFill="1" applyBorder="1" applyAlignment="1">
      <alignment horizontal="center" vertical="center" wrapText="1"/>
    </xf>
    <xf numFmtId="2" fontId="12" fillId="3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4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11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5" fillId="34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left" wrapText="1"/>
    </xf>
    <xf numFmtId="0" fontId="0" fillId="0" borderId="11" xfId="0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6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6">
          <cell r="EN86">
            <v>5264.379090908964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481"/>
  <sheetViews>
    <sheetView tabSelected="1" zoomScalePageLayoutView="0" workbookViewId="0" topLeftCell="A88">
      <pane xSplit="1" topLeftCell="FV1" activePane="topRight" state="frozen"/>
      <selection pane="topLeft" activeCell="A1" sqref="A1"/>
      <selection pane="topRight" activeCell="FX28" sqref="FX28"/>
    </sheetView>
  </sheetViews>
  <sheetFormatPr defaultColWidth="9.00390625" defaultRowHeight="12.75"/>
  <cols>
    <col min="1" max="1" width="38.25390625" style="9" customWidth="1"/>
    <col min="2" max="19" width="12.1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9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10.625" style="9" hidden="1" customWidth="1"/>
    <col min="70" max="70" width="9.1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4.375" style="9" hidden="1" customWidth="1"/>
    <col min="102" max="103" width="12.125" style="9" hidden="1" customWidth="1"/>
    <col min="104" max="104" width="34.375" style="9" hidden="1" customWidth="1"/>
    <col min="105" max="106" width="12.125" style="9" hidden="1" customWidth="1"/>
    <col min="107" max="107" width="9.125" style="9" hidden="1" customWidth="1"/>
    <col min="108" max="108" width="12.375" style="9" hidden="1" customWidth="1"/>
    <col min="109" max="109" width="34.375" style="9" hidden="1" customWidth="1"/>
    <col min="110" max="111" width="12.125" style="9" hidden="1" customWidth="1"/>
    <col min="112" max="112" width="34.375" style="9" hidden="1" customWidth="1"/>
    <col min="113" max="114" width="12.125" style="9" hidden="1" customWidth="1"/>
    <col min="115" max="115" width="34.375" style="9" hidden="1" customWidth="1"/>
    <col min="116" max="117" width="12.125" style="9" hidden="1" customWidth="1"/>
    <col min="118" max="118" width="34.375" style="9" hidden="1" customWidth="1"/>
    <col min="119" max="120" width="12.125" style="9" hidden="1" customWidth="1"/>
    <col min="121" max="121" width="34.375" style="9" hidden="1" customWidth="1"/>
    <col min="122" max="123" width="12.125" style="9" hidden="1" customWidth="1"/>
    <col min="124" max="124" width="34.375" style="9" hidden="1" customWidth="1"/>
    <col min="125" max="126" width="12.125" style="9" hidden="1" customWidth="1"/>
    <col min="127" max="127" width="34.375" style="9" hidden="1" customWidth="1"/>
    <col min="128" max="129" width="12.125" style="9" hidden="1" customWidth="1"/>
    <col min="130" max="130" width="34.375" style="9" hidden="1" customWidth="1"/>
    <col min="131" max="132" width="12.125" style="9" hidden="1" customWidth="1"/>
    <col min="133" max="133" width="34.375" style="9" hidden="1" customWidth="1"/>
    <col min="134" max="135" width="12.125" style="9" hidden="1" customWidth="1"/>
    <col min="136" max="136" width="34.375" style="9" hidden="1" customWidth="1"/>
    <col min="137" max="138" width="12.125" style="9" hidden="1" customWidth="1"/>
    <col min="139" max="139" width="34.375" style="9" hidden="1" customWidth="1"/>
    <col min="140" max="141" width="12.125" style="9" hidden="1" customWidth="1"/>
    <col min="142" max="142" width="34.375" style="9" hidden="1" customWidth="1"/>
    <col min="143" max="144" width="12.125" style="9" hidden="1" customWidth="1"/>
    <col min="145" max="146" width="12.125" style="9" customWidth="1"/>
    <col min="147" max="147" width="34.375" style="9" customWidth="1"/>
    <col min="148" max="149" width="12.125" style="9" customWidth="1"/>
    <col min="150" max="150" width="34.375" style="9" customWidth="1"/>
    <col min="151" max="152" width="12.125" style="9" customWidth="1"/>
    <col min="153" max="153" width="34.375" style="9" customWidth="1"/>
    <col min="154" max="155" width="12.125" style="9" customWidth="1"/>
    <col min="156" max="156" width="34.375" style="9" customWidth="1"/>
    <col min="157" max="158" width="12.125" style="9" customWidth="1"/>
    <col min="159" max="159" width="34.375" style="9" customWidth="1"/>
    <col min="160" max="161" width="12.125" style="9" customWidth="1"/>
    <col min="162" max="162" width="34.375" style="9" customWidth="1"/>
    <col min="163" max="164" width="12.125" style="9" customWidth="1"/>
    <col min="165" max="165" width="34.375" style="9" customWidth="1"/>
    <col min="166" max="167" width="12.125" style="9" customWidth="1"/>
    <col min="168" max="168" width="34.375" style="9" customWidth="1"/>
    <col min="169" max="170" width="12.125" style="9" customWidth="1"/>
    <col min="171" max="171" width="34.375" style="9" customWidth="1"/>
    <col min="172" max="173" width="12.125" style="9" customWidth="1"/>
    <col min="174" max="174" width="33.75390625" style="0" customWidth="1"/>
    <col min="175" max="175" width="14.00390625" style="0" customWidth="1"/>
    <col min="176" max="176" width="11.875" style="0" customWidth="1"/>
    <col min="177" max="177" width="34.125" style="0" customWidth="1"/>
    <col min="178" max="178" width="12.125" style="0" customWidth="1"/>
    <col min="179" max="179" width="11.625" style="106" customWidth="1"/>
    <col min="180" max="180" width="36.25390625" style="0" customWidth="1"/>
    <col min="181" max="181" width="12.75390625" style="0" customWidth="1"/>
    <col min="182" max="182" width="12.375" style="106" customWidth="1"/>
    <col min="183" max="183" width="10.875" style="0" customWidth="1"/>
  </cols>
  <sheetData>
    <row r="1" spans="1:182" s="7" customFormat="1" ht="12.75" customHeight="1">
      <c r="A1" s="152" t="s">
        <v>790</v>
      </c>
      <c r="B1" s="153"/>
      <c r="C1" s="153"/>
      <c r="D1" s="153"/>
      <c r="E1" s="153"/>
      <c r="F1" s="153"/>
      <c r="G1" s="153"/>
      <c r="H1" s="15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W1" s="39"/>
      <c r="FZ1" s="39"/>
    </row>
    <row r="2" spans="1:182" s="7" customFormat="1" ht="13.5" customHeight="1">
      <c r="A2" s="153"/>
      <c r="B2" s="153"/>
      <c r="C2" s="153"/>
      <c r="D2" s="153"/>
      <c r="E2" s="153"/>
      <c r="F2" s="153"/>
      <c r="G2" s="153"/>
      <c r="H2" s="15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W2" s="39"/>
      <c r="FZ2" s="39"/>
    </row>
    <row r="3" spans="1:173" ht="31.5" customHeight="1">
      <c r="A3" s="154"/>
      <c r="B3" s="154"/>
      <c r="C3" s="154"/>
      <c r="D3" s="154"/>
      <c r="E3" s="154"/>
      <c r="F3" s="154"/>
      <c r="G3" s="154"/>
      <c r="H3" s="15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57" t="s">
        <v>0</v>
      </c>
      <c r="B4" s="155" t="s">
        <v>10</v>
      </c>
      <c r="C4" s="155"/>
      <c r="D4" s="155" t="s">
        <v>11</v>
      </c>
      <c r="E4" s="155"/>
      <c r="F4" s="156" t="s">
        <v>12</v>
      </c>
      <c r="G4" s="156"/>
      <c r="H4" s="156" t="s">
        <v>13</v>
      </c>
      <c r="I4" s="156"/>
      <c r="J4" s="156" t="s">
        <v>14</v>
      </c>
      <c r="K4" s="156"/>
      <c r="L4" s="143" t="s">
        <v>38</v>
      </c>
      <c r="M4" s="151"/>
      <c r="N4" s="143" t="s">
        <v>42</v>
      </c>
      <c r="O4" s="151"/>
      <c r="P4" s="143" t="s">
        <v>47</v>
      </c>
      <c r="Q4" s="151"/>
      <c r="R4" s="156" t="s">
        <v>8</v>
      </c>
      <c r="S4" s="156"/>
      <c r="T4" s="143" t="s">
        <v>177</v>
      </c>
      <c r="U4" s="144"/>
      <c r="V4" s="145"/>
      <c r="W4" s="143" t="s">
        <v>81</v>
      </c>
      <c r="X4" s="144"/>
      <c r="Y4" s="159"/>
      <c r="Z4" s="143" t="s">
        <v>100</v>
      </c>
      <c r="AA4" s="144"/>
      <c r="AB4" s="159"/>
      <c r="AC4" s="160" t="s">
        <v>99</v>
      </c>
      <c r="AD4" s="160"/>
      <c r="AE4" s="160"/>
      <c r="AF4" s="10"/>
      <c r="AG4" s="143" t="s">
        <v>158</v>
      </c>
      <c r="AH4" s="144"/>
      <c r="AI4" s="145"/>
      <c r="AJ4" s="143" t="s">
        <v>159</v>
      </c>
      <c r="AK4" s="144"/>
      <c r="AL4" s="145"/>
      <c r="AM4" s="143" t="s">
        <v>258</v>
      </c>
      <c r="AN4" s="144"/>
      <c r="AO4" s="145"/>
      <c r="AP4" s="143" t="s">
        <v>218</v>
      </c>
      <c r="AQ4" s="144"/>
      <c r="AR4" s="145"/>
      <c r="AS4" s="143" t="s">
        <v>233</v>
      </c>
      <c r="AT4" s="144"/>
      <c r="AU4" s="145"/>
      <c r="AV4" s="143" t="s">
        <v>261</v>
      </c>
      <c r="AW4" s="144"/>
      <c r="AX4" s="145"/>
      <c r="AY4" s="143" t="s">
        <v>281</v>
      </c>
      <c r="AZ4" s="144"/>
      <c r="BA4" s="145"/>
      <c r="BB4" s="143" t="s">
        <v>282</v>
      </c>
      <c r="BC4" s="144"/>
      <c r="BD4" s="145"/>
      <c r="BE4" s="143" t="s">
        <v>323</v>
      </c>
      <c r="BF4" s="144"/>
      <c r="BG4" s="145"/>
      <c r="BH4" s="143" t="s">
        <v>324</v>
      </c>
      <c r="BI4" s="144"/>
      <c r="BJ4" s="145"/>
      <c r="BK4" s="143" t="s">
        <v>325</v>
      </c>
      <c r="BL4" s="144"/>
      <c r="BM4" s="145"/>
      <c r="BN4" s="143" t="s">
        <v>387</v>
      </c>
      <c r="BO4" s="144"/>
      <c r="BP4" s="145"/>
      <c r="BS4" s="143" t="s">
        <v>391</v>
      </c>
      <c r="BT4" s="144"/>
      <c r="BU4" s="145"/>
      <c r="BV4" s="143" t="s">
        <v>410</v>
      </c>
      <c r="BW4" s="144"/>
      <c r="BX4" s="145"/>
      <c r="BY4" s="143" t="s">
        <v>428</v>
      </c>
      <c r="BZ4" s="144"/>
      <c r="CA4" s="145"/>
      <c r="CB4" s="143" t="s">
        <v>443</v>
      </c>
      <c r="CC4" s="144"/>
      <c r="CD4" s="145"/>
      <c r="CE4" s="143" t="s">
        <v>447</v>
      </c>
      <c r="CF4" s="144"/>
      <c r="CG4" s="145"/>
      <c r="CH4" s="143" t="s">
        <v>460</v>
      </c>
      <c r="CI4" s="144"/>
      <c r="CJ4" s="145"/>
      <c r="CK4" s="143" t="s">
        <v>471</v>
      </c>
      <c r="CL4" s="144"/>
      <c r="CM4" s="145"/>
      <c r="CN4" s="143" t="s">
        <v>479</v>
      </c>
      <c r="CO4" s="144"/>
      <c r="CP4" s="145"/>
      <c r="CQ4" s="143" t="s">
        <v>488</v>
      </c>
      <c r="CR4" s="144"/>
      <c r="CS4" s="145"/>
      <c r="CT4" s="143" t="s">
        <v>491</v>
      </c>
      <c r="CU4" s="144"/>
      <c r="CV4" s="145"/>
      <c r="CW4" s="143" t="s">
        <v>498</v>
      </c>
      <c r="CX4" s="144"/>
      <c r="CY4" s="145"/>
      <c r="CZ4" s="143" t="s">
        <v>507</v>
      </c>
      <c r="DA4" s="144"/>
      <c r="DB4" s="145"/>
      <c r="DE4" s="143" t="s">
        <v>520</v>
      </c>
      <c r="DF4" s="144"/>
      <c r="DG4" s="145"/>
      <c r="DH4" s="143" t="s">
        <v>539</v>
      </c>
      <c r="DI4" s="144"/>
      <c r="DJ4" s="145"/>
      <c r="DK4" s="143" t="s">
        <v>544</v>
      </c>
      <c r="DL4" s="144"/>
      <c r="DM4" s="145"/>
      <c r="DN4" s="143" t="s">
        <v>552</v>
      </c>
      <c r="DO4" s="144"/>
      <c r="DP4" s="145"/>
      <c r="DQ4" s="143" t="s">
        <v>563</v>
      </c>
      <c r="DR4" s="144"/>
      <c r="DS4" s="145"/>
      <c r="DT4" s="143" t="s">
        <v>576</v>
      </c>
      <c r="DU4" s="144"/>
      <c r="DV4" s="145"/>
      <c r="DW4" s="143" t="s">
        <v>586</v>
      </c>
      <c r="DX4" s="144"/>
      <c r="DY4" s="145"/>
      <c r="DZ4" s="143" t="s">
        <v>594</v>
      </c>
      <c r="EA4" s="144"/>
      <c r="EB4" s="145"/>
      <c r="EC4" s="143" t="s">
        <v>613</v>
      </c>
      <c r="ED4" s="144"/>
      <c r="EE4" s="145"/>
      <c r="EF4" s="143" t="s">
        <v>617</v>
      </c>
      <c r="EG4" s="144"/>
      <c r="EH4" s="145"/>
      <c r="EI4" s="143" t="s">
        <v>624</v>
      </c>
      <c r="EJ4" s="144"/>
      <c r="EK4" s="145"/>
      <c r="EL4" s="143" t="s">
        <v>643</v>
      </c>
      <c r="EM4" s="144"/>
      <c r="EN4" s="145"/>
      <c r="EQ4" s="143" t="s">
        <v>658</v>
      </c>
      <c r="ER4" s="144"/>
      <c r="ES4" s="145"/>
      <c r="ET4" s="143" t="s">
        <v>659</v>
      </c>
      <c r="EU4" s="144"/>
      <c r="EV4" s="145"/>
      <c r="EW4" s="143" t="s">
        <v>660</v>
      </c>
      <c r="EX4" s="144"/>
      <c r="EY4" s="145"/>
      <c r="EZ4" s="143" t="s">
        <v>661</v>
      </c>
      <c r="FA4" s="144"/>
      <c r="FB4" s="145"/>
      <c r="FC4" s="143" t="s">
        <v>701</v>
      </c>
      <c r="FD4" s="144"/>
      <c r="FE4" s="145"/>
      <c r="FF4" s="143" t="s">
        <v>729</v>
      </c>
      <c r="FG4" s="144"/>
      <c r="FH4" s="145"/>
      <c r="FI4" s="143" t="s">
        <v>732</v>
      </c>
      <c r="FJ4" s="144"/>
      <c r="FK4" s="145"/>
      <c r="FL4" s="143" t="s">
        <v>736</v>
      </c>
      <c r="FM4" s="144"/>
      <c r="FN4" s="145"/>
      <c r="FO4" s="143" t="s">
        <v>742</v>
      </c>
      <c r="FP4" s="144"/>
      <c r="FQ4" s="145"/>
      <c r="FR4" s="143" t="s">
        <v>749</v>
      </c>
      <c r="FS4" s="144"/>
      <c r="FT4" s="145"/>
      <c r="FU4" s="143" t="s">
        <v>773</v>
      </c>
      <c r="FV4" s="144"/>
      <c r="FW4" s="145"/>
      <c r="FX4" s="143" t="s">
        <v>785</v>
      </c>
      <c r="FY4" s="144"/>
      <c r="FZ4" s="145"/>
    </row>
    <row r="5" spans="1:182" ht="16.5" customHeight="1">
      <c r="A5" s="158"/>
      <c r="B5" s="11" t="s">
        <v>1</v>
      </c>
      <c r="C5" s="11" t="s">
        <v>52</v>
      </c>
      <c r="D5" s="11" t="s">
        <v>1</v>
      </c>
      <c r="E5" s="11" t="s">
        <v>52</v>
      </c>
      <c r="F5" s="11" t="s">
        <v>1</v>
      </c>
      <c r="G5" s="11" t="s">
        <v>52</v>
      </c>
      <c r="H5" s="11" t="s">
        <v>1</v>
      </c>
      <c r="I5" s="11" t="s">
        <v>52</v>
      </c>
      <c r="J5" s="11" t="s">
        <v>1</v>
      </c>
      <c r="K5" s="11" t="s">
        <v>52</v>
      </c>
      <c r="L5" s="11" t="s">
        <v>1</v>
      </c>
      <c r="M5" s="11" t="s">
        <v>52</v>
      </c>
      <c r="N5" s="11" t="s">
        <v>1</v>
      </c>
      <c r="O5" s="11" t="s">
        <v>52</v>
      </c>
      <c r="P5" s="11" t="s">
        <v>1</v>
      </c>
      <c r="Q5" s="11" t="s">
        <v>52</v>
      </c>
      <c r="R5" s="11" t="s">
        <v>1</v>
      </c>
      <c r="S5" s="11" t="s">
        <v>52</v>
      </c>
      <c r="T5" s="11" t="s">
        <v>0</v>
      </c>
      <c r="U5" s="11" t="s">
        <v>82</v>
      </c>
      <c r="V5" s="11" t="s">
        <v>83</v>
      </c>
      <c r="W5" s="11" t="s">
        <v>0</v>
      </c>
      <c r="X5" s="11" t="s">
        <v>82</v>
      </c>
      <c r="Y5" s="12" t="s">
        <v>83</v>
      </c>
      <c r="Z5" s="11" t="s">
        <v>0</v>
      </c>
      <c r="AA5" s="11" t="s">
        <v>82</v>
      </c>
      <c r="AB5" s="12" t="s">
        <v>83</v>
      </c>
      <c r="AC5" s="11" t="s">
        <v>0</v>
      </c>
      <c r="AD5" s="11" t="s">
        <v>82</v>
      </c>
      <c r="AE5" s="11" t="s">
        <v>83</v>
      </c>
      <c r="AF5" s="11"/>
      <c r="AG5" s="11" t="s">
        <v>0</v>
      </c>
      <c r="AH5" s="11" t="s">
        <v>82</v>
      </c>
      <c r="AI5" s="11" t="s">
        <v>83</v>
      </c>
      <c r="AJ5" s="11" t="s">
        <v>0</v>
      </c>
      <c r="AK5" s="11" t="s">
        <v>82</v>
      </c>
      <c r="AL5" s="11" t="s">
        <v>83</v>
      </c>
      <c r="AM5" s="11" t="s">
        <v>0</v>
      </c>
      <c r="AN5" s="11" t="s">
        <v>82</v>
      </c>
      <c r="AO5" s="11" t="s">
        <v>83</v>
      </c>
      <c r="AP5" s="11" t="s">
        <v>0</v>
      </c>
      <c r="AQ5" s="11" t="s">
        <v>82</v>
      </c>
      <c r="AR5" s="11" t="s">
        <v>83</v>
      </c>
      <c r="AS5" s="11" t="s">
        <v>0</v>
      </c>
      <c r="AT5" s="11" t="s">
        <v>82</v>
      </c>
      <c r="AU5" s="11" t="s">
        <v>83</v>
      </c>
      <c r="AV5" s="11" t="s">
        <v>0</v>
      </c>
      <c r="AW5" s="11" t="s">
        <v>82</v>
      </c>
      <c r="AX5" s="11" t="s">
        <v>83</v>
      </c>
      <c r="AY5" s="11" t="s">
        <v>0</v>
      </c>
      <c r="AZ5" s="11" t="s">
        <v>82</v>
      </c>
      <c r="BA5" s="11" t="s">
        <v>83</v>
      </c>
      <c r="BB5" s="11" t="s">
        <v>0</v>
      </c>
      <c r="BC5" s="11" t="s">
        <v>82</v>
      </c>
      <c r="BD5" s="11" t="s">
        <v>83</v>
      </c>
      <c r="BE5" s="11" t="s">
        <v>0</v>
      </c>
      <c r="BF5" s="11" t="s">
        <v>82</v>
      </c>
      <c r="BG5" s="11" t="s">
        <v>83</v>
      </c>
      <c r="BH5" s="11" t="s">
        <v>0</v>
      </c>
      <c r="BI5" s="11" t="s">
        <v>82</v>
      </c>
      <c r="BJ5" s="11" t="s">
        <v>83</v>
      </c>
      <c r="BK5" s="11" t="s">
        <v>0</v>
      </c>
      <c r="BL5" s="11" t="s">
        <v>82</v>
      </c>
      <c r="BM5" s="11" t="s">
        <v>83</v>
      </c>
      <c r="BN5" s="11" t="s">
        <v>0</v>
      </c>
      <c r="BO5" s="11" t="s">
        <v>82</v>
      </c>
      <c r="BP5" s="11" t="s">
        <v>83</v>
      </c>
      <c r="BS5" s="11" t="s">
        <v>0</v>
      </c>
      <c r="BT5" s="11" t="s">
        <v>82</v>
      </c>
      <c r="BU5" s="11" t="s">
        <v>83</v>
      </c>
      <c r="BV5" s="11" t="s">
        <v>0</v>
      </c>
      <c r="BW5" s="11" t="s">
        <v>82</v>
      </c>
      <c r="BX5" s="11" t="s">
        <v>83</v>
      </c>
      <c r="BY5" s="11" t="s">
        <v>0</v>
      </c>
      <c r="BZ5" s="11" t="s">
        <v>82</v>
      </c>
      <c r="CA5" s="11" t="s">
        <v>83</v>
      </c>
      <c r="CB5" s="11" t="s">
        <v>0</v>
      </c>
      <c r="CC5" s="11" t="s">
        <v>82</v>
      </c>
      <c r="CD5" s="11" t="s">
        <v>83</v>
      </c>
      <c r="CE5" s="11" t="s">
        <v>0</v>
      </c>
      <c r="CF5" s="11" t="s">
        <v>82</v>
      </c>
      <c r="CG5" s="11" t="s">
        <v>83</v>
      </c>
      <c r="CH5" s="11" t="s">
        <v>0</v>
      </c>
      <c r="CI5" s="11" t="s">
        <v>82</v>
      </c>
      <c r="CJ5" s="11" t="s">
        <v>83</v>
      </c>
      <c r="CK5" s="11" t="s">
        <v>0</v>
      </c>
      <c r="CL5" s="11" t="s">
        <v>82</v>
      </c>
      <c r="CM5" s="11" t="s">
        <v>83</v>
      </c>
      <c r="CN5" s="11" t="s">
        <v>0</v>
      </c>
      <c r="CO5" s="11" t="s">
        <v>82</v>
      </c>
      <c r="CP5" s="11" t="s">
        <v>83</v>
      </c>
      <c r="CQ5" s="11" t="s">
        <v>0</v>
      </c>
      <c r="CR5" s="11" t="s">
        <v>82</v>
      </c>
      <c r="CS5" s="11" t="s">
        <v>83</v>
      </c>
      <c r="CT5" s="11" t="s">
        <v>0</v>
      </c>
      <c r="CU5" s="11" t="s">
        <v>82</v>
      </c>
      <c r="CV5" s="11" t="s">
        <v>83</v>
      </c>
      <c r="CW5" s="11" t="s">
        <v>0</v>
      </c>
      <c r="CX5" s="11" t="s">
        <v>82</v>
      </c>
      <c r="CY5" s="11" t="s">
        <v>83</v>
      </c>
      <c r="CZ5" s="11" t="s">
        <v>0</v>
      </c>
      <c r="DA5" s="11" t="s">
        <v>82</v>
      </c>
      <c r="DB5" s="11" t="s">
        <v>83</v>
      </c>
      <c r="DE5" s="11" t="s">
        <v>0</v>
      </c>
      <c r="DF5" s="11" t="s">
        <v>82</v>
      </c>
      <c r="DG5" s="11" t="s">
        <v>83</v>
      </c>
      <c r="DH5" s="11" t="s">
        <v>0</v>
      </c>
      <c r="DI5" s="11" t="s">
        <v>82</v>
      </c>
      <c r="DJ5" s="11" t="s">
        <v>83</v>
      </c>
      <c r="DK5" s="11" t="s">
        <v>0</v>
      </c>
      <c r="DL5" s="11" t="s">
        <v>82</v>
      </c>
      <c r="DM5" s="11" t="s">
        <v>83</v>
      </c>
      <c r="DN5" s="11" t="s">
        <v>0</v>
      </c>
      <c r="DO5" s="11" t="s">
        <v>82</v>
      </c>
      <c r="DP5" s="11" t="s">
        <v>83</v>
      </c>
      <c r="DQ5" s="11" t="s">
        <v>0</v>
      </c>
      <c r="DR5" s="11" t="s">
        <v>82</v>
      </c>
      <c r="DS5" s="11" t="s">
        <v>83</v>
      </c>
      <c r="DT5" s="11" t="s">
        <v>0</v>
      </c>
      <c r="DU5" s="11" t="s">
        <v>82</v>
      </c>
      <c r="DV5" s="11" t="s">
        <v>83</v>
      </c>
      <c r="DW5" s="11" t="s">
        <v>0</v>
      </c>
      <c r="DX5" s="11" t="s">
        <v>82</v>
      </c>
      <c r="DY5" s="11" t="s">
        <v>83</v>
      </c>
      <c r="DZ5" s="11" t="s">
        <v>0</v>
      </c>
      <c r="EA5" s="11" t="s">
        <v>82</v>
      </c>
      <c r="EB5" s="11" t="s">
        <v>83</v>
      </c>
      <c r="EC5" s="11" t="s">
        <v>0</v>
      </c>
      <c r="ED5" s="11" t="s">
        <v>82</v>
      </c>
      <c r="EE5" s="11" t="s">
        <v>83</v>
      </c>
      <c r="EF5" s="11" t="s">
        <v>0</v>
      </c>
      <c r="EG5" s="11" t="s">
        <v>82</v>
      </c>
      <c r="EH5" s="11" t="s">
        <v>83</v>
      </c>
      <c r="EI5" s="11" t="s">
        <v>0</v>
      </c>
      <c r="EJ5" s="11" t="s">
        <v>82</v>
      </c>
      <c r="EK5" s="11" t="s">
        <v>83</v>
      </c>
      <c r="EL5" s="11" t="s">
        <v>0</v>
      </c>
      <c r="EM5" s="11" t="s">
        <v>82</v>
      </c>
      <c r="EN5" s="11" t="s">
        <v>83</v>
      </c>
      <c r="EO5" s="11"/>
      <c r="EP5" s="11"/>
      <c r="EQ5" s="11" t="s">
        <v>0</v>
      </c>
      <c r="ER5" s="11" t="s">
        <v>82</v>
      </c>
      <c r="ES5" s="11" t="s">
        <v>83</v>
      </c>
      <c r="ET5" s="11" t="s">
        <v>0</v>
      </c>
      <c r="EU5" s="11" t="s">
        <v>82</v>
      </c>
      <c r="EV5" s="11" t="s">
        <v>83</v>
      </c>
      <c r="EW5" s="11" t="s">
        <v>0</v>
      </c>
      <c r="EX5" s="11" t="s">
        <v>82</v>
      </c>
      <c r="EY5" s="11" t="s">
        <v>83</v>
      </c>
      <c r="EZ5" s="11" t="s">
        <v>0</v>
      </c>
      <c r="FA5" s="11" t="s">
        <v>82</v>
      </c>
      <c r="FB5" s="11" t="s">
        <v>83</v>
      </c>
      <c r="FC5" s="65" t="s">
        <v>0</v>
      </c>
      <c r="FD5" s="65" t="s">
        <v>82</v>
      </c>
      <c r="FE5" s="65" t="s">
        <v>83</v>
      </c>
      <c r="FF5" s="66" t="s">
        <v>0</v>
      </c>
      <c r="FG5" s="66" t="s">
        <v>82</v>
      </c>
      <c r="FH5" s="66" t="s">
        <v>83</v>
      </c>
      <c r="FI5" s="67" t="s">
        <v>0</v>
      </c>
      <c r="FJ5" s="67" t="s">
        <v>82</v>
      </c>
      <c r="FK5" s="67" t="s">
        <v>83</v>
      </c>
      <c r="FL5" s="68" t="s">
        <v>0</v>
      </c>
      <c r="FM5" s="68" t="s">
        <v>82</v>
      </c>
      <c r="FN5" s="68" t="s">
        <v>83</v>
      </c>
      <c r="FO5" s="69" t="s">
        <v>0</v>
      </c>
      <c r="FP5" s="69" t="s">
        <v>82</v>
      </c>
      <c r="FQ5" s="69" t="s">
        <v>83</v>
      </c>
      <c r="FR5" s="72" t="s">
        <v>0</v>
      </c>
      <c r="FS5" s="72" t="s">
        <v>82</v>
      </c>
      <c r="FT5" s="72" t="s">
        <v>83</v>
      </c>
      <c r="FU5" s="104" t="s">
        <v>0</v>
      </c>
      <c r="FV5" s="104" t="s">
        <v>82</v>
      </c>
      <c r="FW5" s="107" t="s">
        <v>83</v>
      </c>
      <c r="FX5" s="105" t="s">
        <v>0</v>
      </c>
      <c r="FY5" s="105" t="s">
        <v>82</v>
      </c>
      <c r="FZ5" s="107" t="s">
        <v>83</v>
      </c>
    </row>
    <row r="6" spans="1:182" ht="16.5" customHeight="1">
      <c r="A6" s="13"/>
      <c r="B6" s="146" t="s">
        <v>2</v>
      </c>
      <c r="C6" s="146"/>
      <c r="D6" s="146" t="s">
        <v>2</v>
      </c>
      <c r="E6" s="146"/>
      <c r="F6" s="146" t="s">
        <v>2</v>
      </c>
      <c r="G6" s="146"/>
      <c r="H6" s="146" t="s">
        <v>2</v>
      </c>
      <c r="I6" s="146"/>
      <c r="J6" s="146" t="s">
        <v>2</v>
      </c>
      <c r="K6" s="146"/>
      <c r="L6" s="146" t="s">
        <v>2</v>
      </c>
      <c r="M6" s="146"/>
      <c r="N6" s="146" t="s">
        <v>2</v>
      </c>
      <c r="O6" s="146"/>
      <c r="P6" s="146" t="s">
        <v>2</v>
      </c>
      <c r="Q6" s="146"/>
      <c r="R6" s="146" t="s">
        <v>2</v>
      </c>
      <c r="S6" s="146"/>
      <c r="T6" s="148"/>
      <c r="U6" s="149"/>
      <c r="V6" s="150"/>
      <c r="W6" s="148"/>
      <c r="X6" s="149"/>
      <c r="Y6" s="150"/>
      <c r="Z6" s="148"/>
      <c r="AA6" s="149"/>
      <c r="AB6" s="150"/>
      <c r="AC6" s="14"/>
      <c r="AD6" s="14"/>
      <c r="AE6" s="14"/>
      <c r="AF6" s="15"/>
      <c r="AG6" s="148"/>
      <c r="AH6" s="149"/>
      <c r="AI6" s="150"/>
      <c r="AJ6" s="148"/>
      <c r="AK6" s="149"/>
      <c r="AL6" s="150"/>
      <c r="AM6" s="148"/>
      <c r="AN6" s="149"/>
      <c r="AO6" s="150"/>
      <c r="AP6" s="148"/>
      <c r="AQ6" s="149"/>
      <c r="AR6" s="150"/>
      <c r="AS6" s="148"/>
      <c r="AT6" s="149"/>
      <c r="AU6" s="150"/>
      <c r="AV6" s="148"/>
      <c r="AW6" s="149"/>
      <c r="AX6" s="150"/>
      <c r="AY6" s="148"/>
      <c r="AZ6" s="149"/>
      <c r="BA6" s="150"/>
      <c r="BB6" s="148"/>
      <c r="BC6" s="149"/>
      <c r="BD6" s="150"/>
      <c r="BE6" s="148"/>
      <c r="BF6" s="149"/>
      <c r="BG6" s="150"/>
      <c r="BH6" s="148"/>
      <c r="BI6" s="149"/>
      <c r="BJ6" s="150"/>
      <c r="BK6" s="148"/>
      <c r="BL6" s="149"/>
      <c r="BM6" s="150"/>
      <c r="BN6" s="148"/>
      <c r="BO6" s="149"/>
      <c r="BP6" s="150"/>
      <c r="BS6" s="148"/>
      <c r="BT6" s="149"/>
      <c r="BU6" s="150"/>
      <c r="BV6" s="148"/>
      <c r="BW6" s="149"/>
      <c r="BX6" s="150"/>
      <c r="BY6" s="148"/>
      <c r="BZ6" s="149"/>
      <c r="CA6" s="150"/>
      <c r="CB6" s="148"/>
      <c r="CC6" s="149"/>
      <c r="CD6" s="150"/>
      <c r="CE6" s="148"/>
      <c r="CF6" s="149"/>
      <c r="CG6" s="150"/>
      <c r="CH6" s="148"/>
      <c r="CI6" s="149"/>
      <c r="CJ6" s="150"/>
      <c r="CK6" s="148"/>
      <c r="CL6" s="149"/>
      <c r="CM6" s="150"/>
      <c r="CN6" s="148"/>
      <c r="CO6" s="149"/>
      <c r="CP6" s="150"/>
      <c r="CQ6" s="148"/>
      <c r="CR6" s="149"/>
      <c r="CS6" s="150"/>
      <c r="CT6" s="148"/>
      <c r="CU6" s="149"/>
      <c r="CV6" s="150"/>
      <c r="CW6" s="148"/>
      <c r="CX6" s="149"/>
      <c r="CY6" s="150"/>
      <c r="CZ6" s="148"/>
      <c r="DA6" s="149"/>
      <c r="DB6" s="150"/>
      <c r="DE6" s="148"/>
      <c r="DF6" s="149"/>
      <c r="DG6" s="150"/>
      <c r="DH6" s="148"/>
      <c r="DI6" s="149"/>
      <c r="DJ6" s="150"/>
      <c r="DK6" s="148"/>
      <c r="DL6" s="149"/>
      <c r="DM6" s="150"/>
      <c r="DN6" s="148"/>
      <c r="DO6" s="149"/>
      <c r="DP6" s="150"/>
      <c r="DQ6" s="148"/>
      <c r="DR6" s="149"/>
      <c r="DS6" s="150"/>
      <c r="DT6" s="148"/>
      <c r="DU6" s="149"/>
      <c r="DV6" s="150"/>
      <c r="DW6" s="148"/>
      <c r="DX6" s="149"/>
      <c r="DY6" s="150"/>
      <c r="DZ6" s="148"/>
      <c r="EA6" s="149"/>
      <c r="EB6" s="150"/>
      <c r="EC6" s="148"/>
      <c r="ED6" s="149"/>
      <c r="EE6" s="150"/>
      <c r="EF6" s="148"/>
      <c r="EG6" s="149"/>
      <c r="EH6" s="150"/>
      <c r="EI6" s="148"/>
      <c r="EJ6" s="149"/>
      <c r="EK6" s="150"/>
      <c r="EL6" s="148"/>
      <c r="EM6" s="149"/>
      <c r="EN6" s="150"/>
      <c r="EQ6" s="148"/>
      <c r="ER6" s="149"/>
      <c r="ES6" s="150"/>
      <c r="ET6" s="148"/>
      <c r="EU6" s="149"/>
      <c r="EV6" s="150"/>
      <c r="EW6" s="148"/>
      <c r="EX6" s="149"/>
      <c r="EY6" s="150"/>
      <c r="EZ6" s="148"/>
      <c r="FA6" s="149"/>
      <c r="FB6" s="150"/>
      <c r="FC6" s="148"/>
      <c r="FD6" s="149"/>
      <c r="FE6" s="150"/>
      <c r="FF6" s="148"/>
      <c r="FG6" s="149"/>
      <c r="FH6" s="150"/>
      <c r="FI6" s="148"/>
      <c r="FJ6" s="149"/>
      <c r="FK6" s="150"/>
      <c r="FL6" s="148"/>
      <c r="FM6" s="149"/>
      <c r="FN6" s="150"/>
      <c r="FO6" s="148"/>
      <c r="FP6" s="149"/>
      <c r="FQ6" s="150"/>
      <c r="FR6" s="146"/>
      <c r="FS6" s="146"/>
      <c r="FT6" s="147"/>
      <c r="FU6" s="146"/>
      <c r="FV6" s="146"/>
      <c r="FW6" s="147"/>
      <c r="FX6" s="146"/>
      <c r="FY6" s="146"/>
      <c r="FZ6" s="147"/>
    </row>
    <row r="7" spans="1:182" s="1" customFormat="1" ht="12.75" customHeight="1">
      <c r="A7" s="11"/>
      <c r="B7" s="16" t="s">
        <v>19</v>
      </c>
      <c r="C7" s="17">
        <v>6660.06</v>
      </c>
      <c r="D7" s="16" t="s">
        <v>19</v>
      </c>
      <c r="E7" s="17">
        <v>6660.06</v>
      </c>
      <c r="F7" s="16" t="s">
        <v>19</v>
      </c>
      <c r="G7" s="17">
        <v>6660.06</v>
      </c>
      <c r="H7" s="16" t="s">
        <v>19</v>
      </c>
      <c r="I7" s="17">
        <v>6660.06</v>
      </c>
      <c r="J7" s="16" t="s">
        <v>19</v>
      </c>
      <c r="K7" s="17">
        <v>6660.06</v>
      </c>
      <c r="L7" s="16" t="s">
        <v>19</v>
      </c>
      <c r="M7" s="17">
        <v>6660.06</v>
      </c>
      <c r="N7" s="16" t="s">
        <v>19</v>
      </c>
      <c r="O7" s="17">
        <v>6660.06</v>
      </c>
      <c r="P7" s="16" t="s">
        <v>19</v>
      </c>
      <c r="Q7" s="17">
        <v>6660.06</v>
      </c>
      <c r="R7" s="16" t="s">
        <v>19</v>
      </c>
      <c r="S7" s="18">
        <f>C7+E7+G7+I7+K7+M7+O7+Q7</f>
        <v>53280.479999999996</v>
      </c>
      <c r="T7" s="19" t="s">
        <v>196</v>
      </c>
      <c r="U7" s="16"/>
      <c r="V7" s="20">
        <v>6660.06</v>
      </c>
      <c r="W7" s="19" t="s">
        <v>17</v>
      </c>
      <c r="X7" s="16"/>
      <c r="Y7" s="20">
        <v>6660.06</v>
      </c>
      <c r="Z7" s="19" t="s">
        <v>17</v>
      </c>
      <c r="AA7" s="16"/>
      <c r="AB7" s="20">
        <v>6660.06</v>
      </c>
      <c r="AC7" s="19" t="s">
        <v>17</v>
      </c>
      <c r="AD7" s="14"/>
      <c r="AE7" s="20">
        <v>6660.06</v>
      </c>
      <c r="AF7" s="20"/>
      <c r="AG7" s="19" t="s">
        <v>17</v>
      </c>
      <c r="AH7" s="16"/>
      <c r="AI7" s="20">
        <v>8173.71</v>
      </c>
      <c r="AJ7" s="19" t="s">
        <v>17</v>
      </c>
      <c r="AK7" s="16"/>
      <c r="AL7" s="20">
        <v>8173.71</v>
      </c>
      <c r="AM7" s="19" t="s">
        <v>17</v>
      </c>
      <c r="AN7" s="16"/>
      <c r="AO7" s="20">
        <v>8173.71</v>
      </c>
      <c r="AP7" s="19" t="s">
        <v>17</v>
      </c>
      <c r="AQ7" s="16"/>
      <c r="AR7" s="20">
        <v>8173.71</v>
      </c>
      <c r="AS7" s="19" t="s">
        <v>17</v>
      </c>
      <c r="AT7" s="16"/>
      <c r="AU7" s="20">
        <v>8173.71</v>
      </c>
      <c r="AV7" s="19" t="s">
        <v>17</v>
      </c>
      <c r="AW7" s="16"/>
      <c r="AX7" s="20">
        <v>8173.71</v>
      </c>
      <c r="AY7" s="19" t="s">
        <v>17</v>
      </c>
      <c r="AZ7" s="16"/>
      <c r="BA7" s="20">
        <v>8173.71</v>
      </c>
      <c r="BB7" s="19" t="s">
        <v>17</v>
      </c>
      <c r="BC7" s="16"/>
      <c r="BD7" s="20">
        <v>8173.71</v>
      </c>
      <c r="BE7" s="19" t="s">
        <v>17</v>
      </c>
      <c r="BF7" s="16"/>
      <c r="BG7" s="20">
        <v>8173.71</v>
      </c>
      <c r="BH7" s="19" t="s">
        <v>17</v>
      </c>
      <c r="BI7" s="16"/>
      <c r="BJ7" s="20">
        <v>8173.71</v>
      </c>
      <c r="BK7" s="19" t="s">
        <v>17</v>
      </c>
      <c r="BL7" s="16"/>
      <c r="BM7" s="20">
        <v>8173.71</v>
      </c>
      <c r="BN7" s="19" t="s">
        <v>17</v>
      </c>
      <c r="BO7" s="16"/>
      <c r="BP7" s="20">
        <v>8173.71</v>
      </c>
      <c r="BQ7" s="9"/>
      <c r="BR7" s="9"/>
      <c r="BS7" s="19" t="s">
        <v>408</v>
      </c>
      <c r="BT7" s="16"/>
      <c r="BU7" s="20">
        <v>18807.76</v>
      </c>
      <c r="BV7" s="19" t="s">
        <v>408</v>
      </c>
      <c r="BW7" s="16"/>
      <c r="BX7" s="20">
        <v>18807.76</v>
      </c>
      <c r="BY7" s="19" t="s">
        <v>408</v>
      </c>
      <c r="BZ7" s="16"/>
      <c r="CA7" s="20">
        <v>18807.76</v>
      </c>
      <c r="CB7" s="19" t="s">
        <v>408</v>
      </c>
      <c r="CC7" s="16"/>
      <c r="CD7" s="20">
        <v>18807.76</v>
      </c>
      <c r="CE7" s="19" t="s">
        <v>408</v>
      </c>
      <c r="CF7" s="16"/>
      <c r="CG7" s="20">
        <v>18807.76</v>
      </c>
      <c r="CH7" s="19" t="s">
        <v>408</v>
      </c>
      <c r="CI7" s="16"/>
      <c r="CJ7" s="20">
        <v>18807.76</v>
      </c>
      <c r="CK7" s="19" t="s">
        <v>408</v>
      </c>
      <c r="CL7" s="16"/>
      <c r="CM7" s="20">
        <v>18807.76</v>
      </c>
      <c r="CN7" s="19" t="s">
        <v>408</v>
      </c>
      <c r="CO7" s="16"/>
      <c r="CP7" s="20">
        <v>18807.76</v>
      </c>
      <c r="CQ7" s="19" t="s">
        <v>408</v>
      </c>
      <c r="CR7" s="16"/>
      <c r="CS7" s="20">
        <v>18807.76</v>
      </c>
      <c r="CT7" s="19" t="s">
        <v>408</v>
      </c>
      <c r="CU7" s="16"/>
      <c r="CV7" s="20">
        <v>18807.76</v>
      </c>
      <c r="CW7" s="19" t="s">
        <v>408</v>
      </c>
      <c r="CX7" s="16"/>
      <c r="CY7" s="20">
        <v>18807.76</v>
      </c>
      <c r="CZ7" s="19" t="s">
        <v>408</v>
      </c>
      <c r="DA7" s="16"/>
      <c r="DB7" s="20">
        <v>18807.76</v>
      </c>
      <c r="DC7" s="9"/>
      <c r="DD7" s="9"/>
      <c r="DE7" s="19" t="s">
        <v>408</v>
      </c>
      <c r="DF7" s="16"/>
      <c r="DG7" s="20">
        <v>21133.45</v>
      </c>
      <c r="DH7" s="19" t="s">
        <v>408</v>
      </c>
      <c r="DI7" s="16"/>
      <c r="DJ7" s="20">
        <v>21133.45</v>
      </c>
      <c r="DK7" s="19" t="s">
        <v>408</v>
      </c>
      <c r="DL7" s="16"/>
      <c r="DM7" s="20">
        <v>21133.45</v>
      </c>
      <c r="DN7" s="19" t="s">
        <v>408</v>
      </c>
      <c r="DO7" s="16"/>
      <c r="DP7" s="20">
        <v>21133.45</v>
      </c>
      <c r="DQ7" s="19" t="s">
        <v>408</v>
      </c>
      <c r="DR7" s="16"/>
      <c r="DS7" s="20">
        <v>21133.45</v>
      </c>
      <c r="DT7" s="19" t="s">
        <v>408</v>
      </c>
      <c r="DU7" s="16"/>
      <c r="DV7" s="20">
        <v>21133.45</v>
      </c>
      <c r="DW7" s="19" t="s">
        <v>408</v>
      </c>
      <c r="DX7" s="16"/>
      <c r="DY7" s="20">
        <v>21133.45</v>
      </c>
      <c r="DZ7" s="19" t="s">
        <v>408</v>
      </c>
      <c r="EA7" s="16"/>
      <c r="EB7" s="20">
        <v>21133.45</v>
      </c>
      <c r="EC7" s="19" t="s">
        <v>408</v>
      </c>
      <c r="ED7" s="16"/>
      <c r="EE7" s="20">
        <v>21133.45</v>
      </c>
      <c r="EF7" s="19" t="s">
        <v>408</v>
      </c>
      <c r="EG7" s="16"/>
      <c r="EH7" s="20">
        <v>21133.45</v>
      </c>
      <c r="EI7" s="19" t="s">
        <v>408</v>
      </c>
      <c r="EJ7" s="16"/>
      <c r="EK7" s="20">
        <v>21133.45</v>
      </c>
      <c r="EL7" s="19" t="s">
        <v>408</v>
      </c>
      <c r="EM7" s="16"/>
      <c r="EN7" s="20">
        <v>21133.45</v>
      </c>
      <c r="EO7" s="20"/>
      <c r="EP7" s="20"/>
      <c r="EQ7" s="64" t="s">
        <v>408</v>
      </c>
      <c r="ER7" s="16"/>
      <c r="ES7" s="108">
        <v>23299.81</v>
      </c>
      <c r="ET7" s="64" t="s">
        <v>408</v>
      </c>
      <c r="EU7" s="16"/>
      <c r="EV7" s="108">
        <v>23299.81</v>
      </c>
      <c r="EW7" s="64" t="s">
        <v>408</v>
      </c>
      <c r="EX7" s="16"/>
      <c r="EY7" s="108">
        <v>23299.81</v>
      </c>
      <c r="EZ7" s="64" t="s">
        <v>408</v>
      </c>
      <c r="FA7" s="16"/>
      <c r="FB7" s="108">
        <v>23299.81</v>
      </c>
      <c r="FC7" s="65" t="s">
        <v>408</v>
      </c>
      <c r="FD7" s="16"/>
      <c r="FE7" s="108">
        <v>23299.81</v>
      </c>
      <c r="FF7" s="66" t="s">
        <v>408</v>
      </c>
      <c r="FG7" s="16"/>
      <c r="FH7" s="108">
        <v>23299.81</v>
      </c>
      <c r="FI7" s="67" t="s">
        <v>408</v>
      </c>
      <c r="FJ7" s="16"/>
      <c r="FK7" s="108">
        <v>23299.81</v>
      </c>
      <c r="FL7" s="68" t="s">
        <v>408</v>
      </c>
      <c r="FM7" s="16"/>
      <c r="FN7" s="108">
        <v>23299.81</v>
      </c>
      <c r="FO7" s="69" t="s">
        <v>408</v>
      </c>
      <c r="FP7" s="16"/>
      <c r="FQ7" s="108">
        <v>23299.81</v>
      </c>
      <c r="FR7" s="72" t="s">
        <v>408</v>
      </c>
      <c r="FS7" s="16"/>
      <c r="FT7" s="108">
        <v>23299.81</v>
      </c>
      <c r="FU7" s="104" t="s">
        <v>408</v>
      </c>
      <c r="FV7" s="16"/>
      <c r="FW7" s="108">
        <v>23299.81</v>
      </c>
      <c r="FX7" s="105" t="s">
        <v>408</v>
      </c>
      <c r="FY7" s="16"/>
      <c r="FZ7" s="108">
        <v>23299.81</v>
      </c>
    </row>
    <row r="8" spans="1:182" s="1" customFormat="1" ht="23.25" customHeight="1">
      <c r="A8" s="11"/>
      <c r="B8" s="16" t="s">
        <v>19</v>
      </c>
      <c r="C8" s="21">
        <v>19172.9</v>
      </c>
      <c r="D8" s="16" t="s">
        <v>19</v>
      </c>
      <c r="E8" s="21">
        <v>19172.9</v>
      </c>
      <c r="F8" s="16" t="s">
        <v>19</v>
      </c>
      <c r="G8" s="21">
        <v>19172.9</v>
      </c>
      <c r="H8" s="16" t="s">
        <v>19</v>
      </c>
      <c r="I8" s="21">
        <v>19172.9</v>
      </c>
      <c r="J8" s="16" t="s">
        <v>19</v>
      </c>
      <c r="K8" s="21">
        <v>19172.9</v>
      </c>
      <c r="L8" s="16" t="s">
        <v>19</v>
      </c>
      <c r="M8" s="21">
        <v>19172.9</v>
      </c>
      <c r="N8" s="16" t="s">
        <v>19</v>
      </c>
      <c r="O8" s="21">
        <v>19172.9</v>
      </c>
      <c r="P8" s="16" t="s">
        <v>19</v>
      </c>
      <c r="Q8" s="21">
        <v>19172.9</v>
      </c>
      <c r="R8" s="16" t="s">
        <v>19</v>
      </c>
      <c r="S8" s="18">
        <f aca="true" t="shared" si="0" ref="S8:S54">C8+E8+G8+I8+K8+M8+O8+Q8</f>
        <v>153383.19999999998</v>
      </c>
      <c r="T8" s="19" t="s">
        <v>84</v>
      </c>
      <c r="U8" s="21"/>
      <c r="V8" s="20">
        <v>19172.9</v>
      </c>
      <c r="W8" s="19" t="s">
        <v>84</v>
      </c>
      <c r="X8" s="21"/>
      <c r="Y8" s="20">
        <v>19172.9</v>
      </c>
      <c r="Z8" s="19" t="s">
        <v>84</v>
      </c>
      <c r="AA8" s="21"/>
      <c r="AB8" s="20">
        <v>19172.9</v>
      </c>
      <c r="AC8" s="19" t="s">
        <v>84</v>
      </c>
      <c r="AD8" s="14"/>
      <c r="AE8" s="20">
        <v>19172.9</v>
      </c>
      <c r="AF8" s="20"/>
      <c r="AG8" s="19" t="s">
        <v>84</v>
      </c>
      <c r="AH8" s="21"/>
      <c r="AI8" s="20">
        <v>18264.71</v>
      </c>
      <c r="AJ8" s="19" t="s">
        <v>84</v>
      </c>
      <c r="AK8" s="21"/>
      <c r="AL8" s="20">
        <v>18264.71</v>
      </c>
      <c r="AM8" s="19" t="s">
        <v>84</v>
      </c>
      <c r="AN8" s="21"/>
      <c r="AO8" s="20">
        <v>18264.71</v>
      </c>
      <c r="AP8" s="19" t="s">
        <v>84</v>
      </c>
      <c r="AQ8" s="21"/>
      <c r="AR8" s="20">
        <v>18264.71</v>
      </c>
      <c r="AS8" s="19" t="s">
        <v>84</v>
      </c>
      <c r="AT8" s="21"/>
      <c r="AU8" s="20">
        <v>18264.71</v>
      </c>
      <c r="AV8" s="19" t="s">
        <v>84</v>
      </c>
      <c r="AW8" s="21"/>
      <c r="AX8" s="20">
        <v>18264.71</v>
      </c>
      <c r="AY8" s="19" t="s">
        <v>84</v>
      </c>
      <c r="AZ8" s="21"/>
      <c r="BA8" s="20">
        <v>18264.71</v>
      </c>
      <c r="BB8" s="19" t="s">
        <v>84</v>
      </c>
      <c r="BC8" s="21"/>
      <c r="BD8" s="20">
        <v>18264.71</v>
      </c>
      <c r="BE8" s="19" t="s">
        <v>84</v>
      </c>
      <c r="BF8" s="21"/>
      <c r="BG8" s="20">
        <v>18264.71</v>
      </c>
      <c r="BH8" s="19" t="s">
        <v>84</v>
      </c>
      <c r="BI8" s="21"/>
      <c r="BJ8" s="20">
        <v>18264.71</v>
      </c>
      <c r="BK8" s="19" t="s">
        <v>84</v>
      </c>
      <c r="BL8" s="21"/>
      <c r="BM8" s="20">
        <v>18264.71</v>
      </c>
      <c r="BN8" s="19" t="s">
        <v>84</v>
      </c>
      <c r="BO8" s="21"/>
      <c r="BP8" s="20">
        <v>18264.71</v>
      </c>
      <c r="BQ8" s="9"/>
      <c r="BR8" s="9"/>
      <c r="BS8" s="19" t="s">
        <v>84</v>
      </c>
      <c r="BT8" s="22"/>
      <c r="BU8" s="22">
        <v>8923.55</v>
      </c>
      <c r="BV8" s="19" t="s">
        <v>84</v>
      </c>
      <c r="BW8" s="22"/>
      <c r="BX8" s="22">
        <v>8923.55</v>
      </c>
      <c r="BY8" s="19" t="s">
        <v>84</v>
      </c>
      <c r="BZ8" s="22"/>
      <c r="CA8" s="22">
        <v>8923.55</v>
      </c>
      <c r="CB8" s="19" t="s">
        <v>84</v>
      </c>
      <c r="CC8" s="22"/>
      <c r="CD8" s="22">
        <v>8923.55</v>
      </c>
      <c r="CE8" s="19" t="s">
        <v>84</v>
      </c>
      <c r="CF8" s="22"/>
      <c r="CG8" s="22">
        <v>8923.55</v>
      </c>
      <c r="CH8" s="19" t="s">
        <v>84</v>
      </c>
      <c r="CI8" s="22"/>
      <c r="CJ8" s="22">
        <v>8923.55</v>
      </c>
      <c r="CK8" s="19" t="s">
        <v>84</v>
      </c>
      <c r="CL8" s="22"/>
      <c r="CM8" s="22">
        <v>8923.55</v>
      </c>
      <c r="CN8" s="19" t="s">
        <v>84</v>
      </c>
      <c r="CO8" s="22"/>
      <c r="CP8" s="22">
        <v>8923.55</v>
      </c>
      <c r="CQ8" s="19" t="s">
        <v>84</v>
      </c>
      <c r="CR8" s="22"/>
      <c r="CS8" s="22">
        <v>8923.55</v>
      </c>
      <c r="CT8" s="19" t="s">
        <v>84</v>
      </c>
      <c r="CU8" s="22"/>
      <c r="CV8" s="22">
        <v>8923.55</v>
      </c>
      <c r="CW8" s="19" t="s">
        <v>84</v>
      </c>
      <c r="CX8" s="22"/>
      <c r="CY8" s="22">
        <v>8923.55</v>
      </c>
      <c r="CZ8" s="19" t="s">
        <v>84</v>
      </c>
      <c r="DA8" s="22"/>
      <c r="DB8" s="22">
        <v>8923.55</v>
      </c>
      <c r="DC8" s="9"/>
      <c r="DD8" s="9"/>
      <c r="DE8" s="19" t="s">
        <v>84</v>
      </c>
      <c r="DF8" s="22"/>
      <c r="DG8" s="22">
        <v>11606.62</v>
      </c>
      <c r="DH8" s="19" t="s">
        <v>84</v>
      </c>
      <c r="DI8" s="22"/>
      <c r="DJ8" s="22">
        <v>11606.62</v>
      </c>
      <c r="DK8" s="19" t="s">
        <v>84</v>
      </c>
      <c r="DL8" s="22"/>
      <c r="DM8" s="22">
        <v>11606.62</v>
      </c>
      <c r="DN8" s="19" t="s">
        <v>84</v>
      </c>
      <c r="DO8" s="22"/>
      <c r="DP8" s="22">
        <v>11606.62</v>
      </c>
      <c r="DQ8" s="19" t="s">
        <v>84</v>
      </c>
      <c r="DR8" s="22"/>
      <c r="DS8" s="22">
        <v>11606.62</v>
      </c>
      <c r="DT8" s="19" t="s">
        <v>84</v>
      </c>
      <c r="DU8" s="22"/>
      <c r="DV8" s="22">
        <v>11606.62</v>
      </c>
      <c r="DW8" s="19" t="s">
        <v>84</v>
      </c>
      <c r="DX8" s="22"/>
      <c r="DY8" s="22">
        <v>11606.62</v>
      </c>
      <c r="DZ8" s="19" t="s">
        <v>84</v>
      </c>
      <c r="EA8" s="22"/>
      <c r="EB8" s="22">
        <v>11606.62</v>
      </c>
      <c r="EC8" s="19" t="s">
        <v>84</v>
      </c>
      <c r="ED8" s="22"/>
      <c r="EE8" s="22">
        <v>11606.62</v>
      </c>
      <c r="EF8" s="19" t="s">
        <v>84</v>
      </c>
      <c r="EG8" s="22"/>
      <c r="EH8" s="22">
        <v>11606.62</v>
      </c>
      <c r="EI8" s="19" t="s">
        <v>84</v>
      </c>
      <c r="EJ8" s="22"/>
      <c r="EK8" s="22">
        <v>11606.62</v>
      </c>
      <c r="EL8" s="19" t="s">
        <v>84</v>
      </c>
      <c r="EM8" s="22"/>
      <c r="EN8" s="22">
        <v>11606.62</v>
      </c>
      <c r="EO8" s="22"/>
      <c r="EP8" s="22"/>
      <c r="EQ8" s="64" t="s">
        <v>84</v>
      </c>
      <c r="ER8" s="22"/>
      <c r="ES8" s="102">
        <v>12437.64</v>
      </c>
      <c r="ET8" s="64" t="s">
        <v>84</v>
      </c>
      <c r="EU8" s="22"/>
      <c r="EV8" s="102">
        <v>12437.64</v>
      </c>
      <c r="EW8" s="64" t="s">
        <v>84</v>
      </c>
      <c r="EX8" s="22"/>
      <c r="EY8" s="102">
        <v>12437.64</v>
      </c>
      <c r="EZ8" s="64" t="s">
        <v>84</v>
      </c>
      <c r="FA8" s="22"/>
      <c r="FB8" s="102">
        <v>12437.64</v>
      </c>
      <c r="FC8" s="65" t="s">
        <v>84</v>
      </c>
      <c r="FD8" s="22"/>
      <c r="FE8" s="102">
        <v>12437.64</v>
      </c>
      <c r="FF8" s="66" t="s">
        <v>84</v>
      </c>
      <c r="FG8" s="22"/>
      <c r="FH8" s="102">
        <v>12437.64</v>
      </c>
      <c r="FI8" s="67" t="s">
        <v>84</v>
      </c>
      <c r="FJ8" s="22"/>
      <c r="FK8" s="102">
        <v>12437.64</v>
      </c>
      <c r="FL8" s="68" t="s">
        <v>84</v>
      </c>
      <c r="FM8" s="22"/>
      <c r="FN8" s="102">
        <v>12437.64</v>
      </c>
      <c r="FO8" s="69" t="s">
        <v>84</v>
      </c>
      <c r="FP8" s="22"/>
      <c r="FQ8" s="102">
        <v>12437.64</v>
      </c>
      <c r="FR8" s="72" t="s">
        <v>84</v>
      </c>
      <c r="FS8" s="22"/>
      <c r="FT8" s="102">
        <v>12437.64</v>
      </c>
      <c r="FU8" s="104" t="s">
        <v>84</v>
      </c>
      <c r="FV8" s="22"/>
      <c r="FW8" s="102">
        <v>12437.64</v>
      </c>
      <c r="FX8" s="105" t="s">
        <v>84</v>
      </c>
      <c r="FY8" s="22"/>
      <c r="FZ8" s="102">
        <v>12437.64</v>
      </c>
    </row>
    <row r="9" spans="1:182" s="1" customFormat="1" ht="17.25" customHeight="1">
      <c r="A9" s="11"/>
      <c r="B9" s="16" t="s">
        <v>19</v>
      </c>
      <c r="C9" s="17">
        <f>SUM(C10:C14)</f>
        <v>2421.84</v>
      </c>
      <c r="D9" s="16" t="s">
        <v>19</v>
      </c>
      <c r="E9" s="17">
        <f>SUM(E10:E14)</f>
        <v>2421.84</v>
      </c>
      <c r="F9" s="16" t="s">
        <v>19</v>
      </c>
      <c r="G9" s="17">
        <f>SUM(G10:G14)</f>
        <v>2421.84</v>
      </c>
      <c r="H9" s="16" t="s">
        <v>19</v>
      </c>
      <c r="I9" s="17">
        <f>SUM(I10:I14)</f>
        <v>2421.84</v>
      </c>
      <c r="J9" s="16" t="s">
        <v>19</v>
      </c>
      <c r="K9" s="17">
        <f>SUM(K10:K14)</f>
        <v>2421.84</v>
      </c>
      <c r="L9" s="16" t="s">
        <v>19</v>
      </c>
      <c r="M9" s="17">
        <f>SUM(M10:M14)</f>
        <v>2421.84</v>
      </c>
      <c r="N9" s="16" t="s">
        <v>19</v>
      </c>
      <c r="O9" s="17">
        <f>SUM(O10:O14)</f>
        <v>2421.84</v>
      </c>
      <c r="P9" s="16" t="s">
        <v>19</v>
      </c>
      <c r="Q9" s="17">
        <f>SUM(Q10:Q14)</f>
        <v>2421.84</v>
      </c>
      <c r="R9" s="16" t="s">
        <v>19</v>
      </c>
      <c r="S9" s="18">
        <f t="shared" si="0"/>
        <v>19374.72</v>
      </c>
      <c r="T9" s="19" t="s">
        <v>4</v>
      </c>
      <c r="U9" s="21" t="s">
        <v>178</v>
      </c>
      <c r="V9" s="20">
        <v>195.3</v>
      </c>
      <c r="W9" s="16" t="s">
        <v>85</v>
      </c>
      <c r="X9" s="17" t="s">
        <v>86</v>
      </c>
      <c r="Y9" s="23">
        <v>2778.43</v>
      </c>
      <c r="Z9" s="16" t="s">
        <v>101</v>
      </c>
      <c r="AA9" s="17" t="s">
        <v>102</v>
      </c>
      <c r="AB9" s="23">
        <v>174.13</v>
      </c>
      <c r="AC9" s="16" t="s">
        <v>141</v>
      </c>
      <c r="AD9" s="16" t="s">
        <v>142</v>
      </c>
      <c r="AE9" s="16">
        <v>737.16</v>
      </c>
      <c r="AF9" s="16"/>
      <c r="AG9" s="16" t="s">
        <v>160</v>
      </c>
      <c r="AH9" s="17" t="s">
        <v>161</v>
      </c>
      <c r="AI9" s="17">
        <f>1578.45/11</f>
        <v>143.49545454545455</v>
      </c>
      <c r="AJ9" s="16" t="s">
        <v>179</v>
      </c>
      <c r="AK9" s="17" t="s">
        <v>180</v>
      </c>
      <c r="AL9" s="17">
        <v>4882.05</v>
      </c>
      <c r="AM9" s="16" t="s">
        <v>101</v>
      </c>
      <c r="AN9" s="17" t="s">
        <v>199</v>
      </c>
      <c r="AO9" s="17">
        <v>164.95</v>
      </c>
      <c r="AP9" s="16" t="s">
        <v>216</v>
      </c>
      <c r="AQ9" s="17" t="s">
        <v>219</v>
      </c>
      <c r="AR9" s="17">
        <v>164.95</v>
      </c>
      <c r="AS9" s="16" t="s">
        <v>234</v>
      </c>
      <c r="AT9" s="17" t="s">
        <v>235</v>
      </c>
      <c r="AU9" s="17">
        <v>465.04</v>
      </c>
      <c r="AV9" s="16" t="s">
        <v>264</v>
      </c>
      <c r="AW9" s="17" t="s">
        <v>265</v>
      </c>
      <c r="AX9" s="17">
        <v>581.82</v>
      </c>
      <c r="AY9" s="16" t="s">
        <v>264</v>
      </c>
      <c r="AZ9" s="17" t="s">
        <v>309</v>
      </c>
      <c r="BA9" s="17">
        <v>581.82</v>
      </c>
      <c r="BB9" s="16" t="s">
        <v>283</v>
      </c>
      <c r="BC9" s="17" t="s">
        <v>284</v>
      </c>
      <c r="BD9" s="17">
        <v>70.73</v>
      </c>
      <c r="BE9" s="16" t="s">
        <v>299</v>
      </c>
      <c r="BF9" s="17" t="s">
        <v>328</v>
      </c>
      <c r="BG9" s="17">
        <v>90.23</v>
      </c>
      <c r="BH9" s="16" t="s">
        <v>331</v>
      </c>
      <c r="BI9" s="17" t="s">
        <v>332</v>
      </c>
      <c r="BJ9" s="17">
        <v>1866.51</v>
      </c>
      <c r="BK9" s="16" t="s">
        <v>279</v>
      </c>
      <c r="BL9" s="17" t="s">
        <v>360</v>
      </c>
      <c r="BM9" s="17">
        <v>56.97</v>
      </c>
      <c r="BN9" s="16" t="s">
        <v>347</v>
      </c>
      <c r="BO9" s="17" t="s">
        <v>371</v>
      </c>
      <c r="BP9" s="17">
        <v>4373.6</v>
      </c>
      <c r="BQ9" s="9"/>
      <c r="BR9" s="9"/>
      <c r="BS9" s="19" t="s">
        <v>409</v>
      </c>
      <c r="BT9" s="19"/>
      <c r="BU9" s="19">
        <v>9264.25</v>
      </c>
      <c r="BV9" s="19" t="s">
        <v>409</v>
      </c>
      <c r="BW9" s="19"/>
      <c r="BX9" s="19">
        <v>9264.25</v>
      </c>
      <c r="BY9" s="19" t="s">
        <v>409</v>
      </c>
      <c r="BZ9" s="19"/>
      <c r="CA9" s="19">
        <v>9264.25</v>
      </c>
      <c r="CB9" s="19" t="s">
        <v>409</v>
      </c>
      <c r="CC9" s="19"/>
      <c r="CD9" s="19">
        <v>9264.25</v>
      </c>
      <c r="CE9" s="19" t="s">
        <v>409</v>
      </c>
      <c r="CF9" s="19"/>
      <c r="CG9" s="19">
        <v>9264.25</v>
      </c>
      <c r="CH9" s="19" t="s">
        <v>409</v>
      </c>
      <c r="CI9" s="19"/>
      <c r="CJ9" s="19">
        <v>9264.25</v>
      </c>
      <c r="CK9" s="19" t="s">
        <v>409</v>
      </c>
      <c r="CL9" s="19"/>
      <c r="CM9" s="19">
        <v>9264.25</v>
      </c>
      <c r="CN9" s="19" t="s">
        <v>409</v>
      </c>
      <c r="CO9" s="19"/>
      <c r="CP9" s="19">
        <v>9264.25</v>
      </c>
      <c r="CQ9" s="19" t="s">
        <v>409</v>
      </c>
      <c r="CR9" s="19"/>
      <c r="CS9" s="19">
        <v>9264.25</v>
      </c>
      <c r="CT9" s="19" t="s">
        <v>409</v>
      </c>
      <c r="CU9" s="19"/>
      <c r="CV9" s="19">
        <v>9264.25</v>
      </c>
      <c r="CW9" s="19" t="s">
        <v>409</v>
      </c>
      <c r="CX9" s="19"/>
      <c r="CY9" s="19">
        <v>9264.25</v>
      </c>
      <c r="CZ9" s="19" t="s">
        <v>409</v>
      </c>
      <c r="DA9" s="19"/>
      <c r="DB9" s="19">
        <v>9264.25</v>
      </c>
      <c r="DC9" s="9"/>
      <c r="DD9" s="9"/>
      <c r="DE9" s="19" t="s">
        <v>409</v>
      </c>
      <c r="DF9" s="19"/>
      <c r="DG9" s="19">
        <v>11729.57</v>
      </c>
      <c r="DH9" s="19" t="s">
        <v>409</v>
      </c>
      <c r="DI9" s="19"/>
      <c r="DJ9" s="19">
        <v>11729.57</v>
      </c>
      <c r="DK9" s="19" t="s">
        <v>409</v>
      </c>
      <c r="DL9" s="19"/>
      <c r="DM9" s="19">
        <v>11729.57</v>
      </c>
      <c r="DN9" s="19" t="s">
        <v>409</v>
      </c>
      <c r="DO9" s="19"/>
      <c r="DP9" s="19">
        <v>11729.57</v>
      </c>
      <c r="DQ9" s="19" t="s">
        <v>409</v>
      </c>
      <c r="DR9" s="19"/>
      <c r="DS9" s="19">
        <v>11729.57</v>
      </c>
      <c r="DT9" s="19" t="s">
        <v>409</v>
      </c>
      <c r="DU9" s="19"/>
      <c r="DV9" s="19">
        <v>11729.57</v>
      </c>
      <c r="DW9" s="19" t="s">
        <v>409</v>
      </c>
      <c r="DX9" s="19"/>
      <c r="DY9" s="19">
        <v>11729.57</v>
      </c>
      <c r="DZ9" s="19" t="s">
        <v>409</v>
      </c>
      <c r="EA9" s="19"/>
      <c r="EB9" s="19">
        <v>11729.57</v>
      </c>
      <c r="EC9" s="19" t="s">
        <v>409</v>
      </c>
      <c r="ED9" s="19"/>
      <c r="EE9" s="19">
        <v>11729.57</v>
      </c>
      <c r="EF9" s="19" t="s">
        <v>409</v>
      </c>
      <c r="EG9" s="19"/>
      <c r="EH9" s="19">
        <v>11729.57</v>
      </c>
      <c r="EI9" s="19" t="s">
        <v>409</v>
      </c>
      <c r="EJ9" s="19"/>
      <c r="EK9" s="19">
        <v>11729.57</v>
      </c>
      <c r="EL9" s="19" t="s">
        <v>409</v>
      </c>
      <c r="EM9" s="19"/>
      <c r="EN9" s="19">
        <v>11729.57</v>
      </c>
      <c r="EO9" s="19"/>
      <c r="EP9" s="19"/>
      <c r="EQ9" s="64" t="s">
        <v>470</v>
      </c>
      <c r="ER9" s="19"/>
      <c r="ES9" s="102">
        <v>6241.02</v>
      </c>
      <c r="ET9" s="64" t="s">
        <v>470</v>
      </c>
      <c r="EU9" s="19"/>
      <c r="EV9" s="102">
        <v>6241.02</v>
      </c>
      <c r="EW9" s="64" t="s">
        <v>470</v>
      </c>
      <c r="EX9" s="19"/>
      <c r="EY9" s="102">
        <v>6241.02</v>
      </c>
      <c r="EZ9" s="64" t="s">
        <v>470</v>
      </c>
      <c r="FA9" s="19"/>
      <c r="FB9" s="102">
        <v>6241.02</v>
      </c>
      <c r="FC9" s="65" t="s">
        <v>470</v>
      </c>
      <c r="FD9" s="19"/>
      <c r="FE9" s="102">
        <v>6241.02</v>
      </c>
      <c r="FF9" s="66" t="s">
        <v>470</v>
      </c>
      <c r="FG9" s="19"/>
      <c r="FH9" s="102">
        <v>6241.02</v>
      </c>
      <c r="FI9" s="67" t="s">
        <v>470</v>
      </c>
      <c r="FJ9" s="19"/>
      <c r="FK9" s="102">
        <v>6241.02</v>
      </c>
      <c r="FL9" s="68" t="s">
        <v>470</v>
      </c>
      <c r="FM9" s="19"/>
      <c r="FN9" s="102">
        <v>6241.02</v>
      </c>
      <c r="FO9" s="69" t="s">
        <v>470</v>
      </c>
      <c r="FP9" s="19"/>
      <c r="FQ9" s="102">
        <v>6241.02</v>
      </c>
      <c r="FR9" s="72" t="s">
        <v>470</v>
      </c>
      <c r="FS9" s="19"/>
      <c r="FT9" s="102">
        <v>6241.02</v>
      </c>
      <c r="FU9" s="104" t="s">
        <v>470</v>
      </c>
      <c r="FV9" s="19"/>
      <c r="FW9" s="102">
        <v>6241.02</v>
      </c>
      <c r="FX9" s="105" t="s">
        <v>470</v>
      </c>
      <c r="FY9" s="19"/>
      <c r="FZ9" s="102">
        <v>6241.02</v>
      </c>
    </row>
    <row r="10" spans="1:182" ht="15" customHeight="1">
      <c r="A10" s="16"/>
      <c r="B10" s="16" t="s">
        <v>19</v>
      </c>
      <c r="C10" s="24">
        <v>1917.29</v>
      </c>
      <c r="D10" s="16" t="s">
        <v>19</v>
      </c>
      <c r="E10" s="24">
        <v>1917.29</v>
      </c>
      <c r="F10" s="16" t="s">
        <v>19</v>
      </c>
      <c r="G10" s="24">
        <v>1917.29</v>
      </c>
      <c r="H10" s="16" t="s">
        <v>19</v>
      </c>
      <c r="I10" s="24">
        <v>1917.29</v>
      </c>
      <c r="J10" s="16" t="s">
        <v>19</v>
      </c>
      <c r="K10" s="24">
        <v>1917.29</v>
      </c>
      <c r="L10" s="16" t="s">
        <v>19</v>
      </c>
      <c r="M10" s="24">
        <v>1917.29</v>
      </c>
      <c r="N10" s="16" t="s">
        <v>19</v>
      </c>
      <c r="O10" s="24">
        <v>1917.29</v>
      </c>
      <c r="P10" s="16" t="s">
        <v>19</v>
      </c>
      <c r="Q10" s="24">
        <v>1917.29</v>
      </c>
      <c r="R10" s="16" t="s">
        <v>19</v>
      </c>
      <c r="S10" s="18">
        <f t="shared" si="0"/>
        <v>15338.320000000003</v>
      </c>
      <c r="T10" s="16" t="s">
        <v>6</v>
      </c>
      <c r="U10" s="17"/>
      <c r="V10" s="24">
        <v>1917.29</v>
      </c>
      <c r="W10" s="16" t="s">
        <v>87</v>
      </c>
      <c r="X10" s="17" t="s">
        <v>88</v>
      </c>
      <c r="Y10" s="25">
        <v>335.05</v>
      </c>
      <c r="Z10" s="16" t="s">
        <v>103</v>
      </c>
      <c r="AA10" s="17" t="s">
        <v>104</v>
      </c>
      <c r="AB10" s="25">
        <v>2239.65</v>
      </c>
      <c r="AC10" s="16" t="s">
        <v>143</v>
      </c>
      <c r="AD10" s="16" t="s">
        <v>144</v>
      </c>
      <c r="AE10" s="16">
        <v>4248.21</v>
      </c>
      <c r="AF10" s="16"/>
      <c r="AG10" s="19" t="s">
        <v>162</v>
      </c>
      <c r="AH10" s="19" t="s">
        <v>163</v>
      </c>
      <c r="AI10" s="19">
        <v>498.62</v>
      </c>
      <c r="AJ10" s="19" t="s">
        <v>181</v>
      </c>
      <c r="AK10" s="19" t="s">
        <v>182</v>
      </c>
      <c r="AL10" s="19">
        <v>1789.12</v>
      </c>
      <c r="AM10" s="19" t="s">
        <v>200</v>
      </c>
      <c r="AN10" s="19" t="s">
        <v>201</v>
      </c>
      <c r="AO10" s="19">
        <v>11483.84</v>
      </c>
      <c r="AP10" s="19" t="s">
        <v>204</v>
      </c>
      <c r="AQ10" s="19" t="s">
        <v>220</v>
      </c>
      <c r="AR10" s="19">
        <v>436.54</v>
      </c>
      <c r="AS10" s="19" t="s">
        <v>236</v>
      </c>
      <c r="AT10" s="19" t="s">
        <v>259</v>
      </c>
      <c r="AU10" s="19">
        <v>245.71</v>
      </c>
      <c r="AV10" s="19" t="s">
        <v>264</v>
      </c>
      <c r="AW10" s="19" t="s">
        <v>266</v>
      </c>
      <c r="AX10" s="19">
        <v>1163.64</v>
      </c>
      <c r="AY10" s="19" t="s">
        <v>264</v>
      </c>
      <c r="AZ10" s="19" t="s">
        <v>310</v>
      </c>
      <c r="BA10" s="22">
        <v>423.5</v>
      </c>
      <c r="BB10" s="19" t="s">
        <v>273</v>
      </c>
      <c r="BC10" s="19" t="s">
        <v>285</v>
      </c>
      <c r="BD10" s="19">
        <v>180.46</v>
      </c>
      <c r="BE10" s="19" t="s">
        <v>329</v>
      </c>
      <c r="BF10" s="19" t="s">
        <v>330</v>
      </c>
      <c r="BG10" s="19">
        <v>30130.8</v>
      </c>
      <c r="BH10" s="19" t="s">
        <v>333</v>
      </c>
      <c r="BI10" s="19" t="s">
        <v>332</v>
      </c>
      <c r="BJ10" s="19">
        <v>1943.88</v>
      </c>
      <c r="BK10" s="19" t="s">
        <v>361</v>
      </c>
      <c r="BL10" s="19" t="s">
        <v>360</v>
      </c>
      <c r="BM10" s="19">
        <v>347.17</v>
      </c>
      <c r="BN10" s="19" t="s">
        <v>372</v>
      </c>
      <c r="BO10" s="19" t="s">
        <v>371</v>
      </c>
      <c r="BP10" s="19">
        <v>2129.32</v>
      </c>
      <c r="BS10" s="19" t="s">
        <v>320</v>
      </c>
      <c r="BT10" s="19"/>
      <c r="BU10" s="19">
        <v>303.35</v>
      </c>
      <c r="BV10" s="19" t="s">
        <v>411</v>
      </c>
      <c r="BW10" s="19" t="s">
        <v>412</v>
      </c>
      <c r="BX10" s="19">
        <v>2129.32</v>
      </c>
      <c r="BY10" s="19" t="s">
        <v>208</v>
      </c>
      <c r="BZ10" s="19" t="s">
        <v>429</v>
      </c>
      <c r="CA10" s="19">
        <v>180.46</v>
      </c>
      <c r="CB10" s="16" t="s">
        <v>444</v>
      </c>
      <c r="CC10" s="17" t="s">
        <v>445</v>
      </c>
      <c r="CD10" s="17">
        <v>44.35</v>
      </c>
      <c r="CE10" s="16" t="s">
        <v>448</v>
      </c>
      <c r="CF10" s="17" t="s">
        <v>449</v>
      </c>
      <c r="CG10" s="17">
        <v>19814.67</v>
      </c>
      <c r="CH10" s="16" t="s">
        <v>270</v>
      </c>
      <c r="CI10" s="17" t="s">
        <v>461</v>
      </c>
      <c r="CJ10" s="17">
        <v>3245.01</v>
      </c>
      <c r="CK10" s="16" t="s">
        <v>472</v>
      </c>
      <c r="CL10" s="17" t="s">
        <v>473</v>
      </c>
      <c r="CM10" s="17">
        <v>158.75</v>
      </c>
      <c r="CN10" s="16" t="s">
        <v>480</v>
      </c>
      <c r="CO10" s="17" t="s">
        <v>481</v>
      </c>
      <c r="CP10" s="17">
        <v>781.54</v>
      </c>
      <c r="CQ10" s="19" t="s">
        <v>444</v>
      </c>
      <c r="CR10" s="17" t="s">
        <v>489</v>
      </c>
      <c r="CS10" s="22">
        <v>44.35</v>
      </c>
      <c r="CT10" s="19" t="s">
        <v>492</v>
      </c>
      <c r="CU10" s="17" t="s">
        <v>493</v>
      </c>
      <c r="CV10" s="22">
        <v>1545.83</v>
      </c>
      <c r="CW10" s="19" t="s">
        <v>499</v>
      </c>
      <c r="CX10" s="17" t="s">
        <v>500</v>
      </c>
      <c r="CY10" s="22">
        <v>44.35</v>
      </c>
      <c r="CZ10" s="19" t="s">
        <v>508</v>
      </c>
      <c r="DA10" s="17" t="s">
        <v>509</v>
      </c>
      <c r="DB10" s="22">
        <v>505.41</v>
      </c>
      <c r="DE10" s="19" t="s">
        <v>505</v>
      </c>
      <c r="DF10" s="17" t="s">
        <v>521</v>
      </c>
      <c r="DG10" s="22">
        <v>540.23</v>
      </c>
      <c r="DH10" s="19" t="s">
        <v>417</v>
      </c>
      <c r="DI10" s="17" t="s">
        <v>540</v>
      </c>
      <c r="DJ10" s="22">
        <v>667.92</v>
      </c>
      <c r="DK10" s="19" t="s">
        <v>273</v>
      </c>
      <c r="DL10" s="17" t="s">
        <v>545</v>
      </c>
      <c r="DM10" s="22">
        <v>205.33</v>
      </c>
      <c r="DN10" s="16" t="s">
        <v>557</v>
      </c>
      <c r="DO10" s="17" t="s">
        <v>558</v>
      </c>
      <c r="DP10" s="17">
        <v>402.5</v>
      </c>
      <c r="DQ10" s="16" t="s">
        <v>419</v>
      </c>
      <c r="DR10" s="17" t="s">
        <v>564</v>
      </c>
      <c r="DS10" s="17">
        <v>531.92</v>
      </c>
      <c r="DT10" s="19" t="s">
        <v>577</v>
      </c>
      <c r="DU10" s="19" t="s">
        <v>578</v>
      </c>
      <c r="DV10" s="17">
        <v>6000</v>
      </c>
      <c r="DW10" s="19" t="s">
        <v>270</v>
      </c>
      <c r="DX10" s="19" t="s">
        <v>587</v>
      </c>
      <c r="DY10" s="17">
        <v>1265.31</v>
      </c>
      <c r="DZ10" s="19" t="s">
        <v>595</v>
      </c>
      <c r="EA10" s="19" t="s">
        <v>596</v>
      </c>
      <c r="EB10" s="17">
        <v>150.82</v>
      </c>
      <c r="EC10" s="19" t="s">
        <v>614</v>
      </c>
      <c r="ED10" s="19" t="s">
        <v>615</v>
      </c>
      <c r="EE10" s="17">
        <v>205.33</v>
      </c>
      <c r="EF10" s="19" t="s">
        <v>619</v>
      </c>
      <c r="EG10" s="19" t="s">
        <v>620</v>
      </c>
      <c r="EH10" s="17">
        <v>150.82</v>
      </c>
      <c r="EI10" s="19" t="s">
        <v>631</v>
      </c>
      <c r="EJ10" s="19" t="s">
        <v>632</v>
      </c>
      <c r="EK10" s="17">
        <v>816.07</v>
      </c>
      <c r="EL10" s="19" t="s">
        <v>635</v>
      </c>
      <c r="EM10" s="19" t="s">
        <v>644</v>
      </c>
      <c r="EN10" s="17">
        <v>150.82</v>
      </c>
      <c r="EO10" s="17"/>
      <c r="EP10" s="17"/>
      <c r="EQ10" s="64" t="s">
        <v>469</v>
      </c>
      <c r="ER10" s="19"/>
      <c r="ES10" s="103">
        <v>20179.3</v>
      </c>
      <c r="ET10" s="64" t="s">
        <v>469</v>
      </c>
      <c r="EU10" s="19"/>
      <c r="EV10" s="103">
        <v>20179.3</v>
      </c>
      <c r="EW10" s="64" t="s">
        <v>469</v>
      </c>
      <c r="EX10" s="19"/>
      <c r="EY10" s="103">
        <v>20179.3</v>
      </c>
      <c r="EZ10" s="64" t="s">
        <v>469</v>
      </c>
      <c r="FA10" s="19"/>
      <c r="FB10" s="103">
        <v>20179.3</v>
      </c>
      <c r="FC10" s="65" t="s">
        <v>469</v>
      </c>
      <c r="FD10" s="19"/>
      <c r="FE10" s="103">
        <v>20179.3</v>
      </c>
      <c r="FF10" s="66" t="s">
        <v>469</v>
      </c>
      <c r="FG10" s="19"/>
      <c r="FH10" s="103">
        <v>20179.3</v>
      </c>
      <c r="FI10" s="67" t="s">
        <v>469</v>
      </c>
      <c r="FJ10" s="19"/>
      <c r="FK10" s="103">
        <v>20179.3</v>
      </c>
      <c r="FL10" s="68" t="s">
        <v>469</v>
      </c>
      <c r="FM10" s="19"/>
      <c r="FN10" s="103">
        <v>20179.3</v>
      </c>
      <c r="FO10" s="69" t="s">
        <v>469</v>
      </c>
      <c r="FP10" s="19"/>
      <c r="FQ10" s="103">
        <v>20179.3</v>
      </c>
      <c r="FR10" s="72" t="s">
        <v>469</v>
      </c>
      <c r="FS10" s="19"/>
      <c r="FT10" s="103">
        <v>20179.3</v>
      </c>
      <c r="FU10" s="104" t="s">
        <v>469</v>
      </c>
      <c r="FV10" s="19"/>
      <c r="FW10" s="103">
        <v>20179.3</v>
      </c>
      <c r="FX10" s="105" t="s">
        <v>469</v>
      </c>
      <c r="FY10" s="19"/>
      <c r="FZ10" s="103">
        <v>20179.3</v>
      </c>
    </row>
    <row r="11" spans="1:182" ht="27" customHeight="1">
      <c r="A11" s="16"/>
      <c r="B11" s="16"/>
      <c r="C11" s="24"/>
      <c r="D11" s="16"/>
      <c r="E11" s="24"/>
      <c r="F11" s="16"/>
      <c r="G11" s="24"/>
      <c r="H11" s="16"/>
      <c r="I11" s="24"/>
      <c r="J11" s="16"/>
      <c r="K11" s="24"/>
      <c r="L11" s="16"/>
      <c r="M11" s="24"/>
      <c r="N11" s="16"/>
      <c r="O11" s="24"/>
      <c r="P11" s="16"/>
      <c r="Q11" s="24"/>
      <c r="R11" s="16"/>
      <c r="S11" s="18">
        <f t="shared" si="0"/>
        <v>0</v>
      </c>
      <c r="T11" s="16" t="s">
        <v>53</v>
      </c>
      <c r="U11" s="17"/>
      <c r="V11" s="24">
        <v>100.91</v>
      </c>
      <c r="W11" s="16" t="s">
        <v>89</v>
      </c>
      <c r="X11" s="17" t="s">
        <v>90</v>
      </c>
      <c r="Y11" s="25">
        <v>341.66</v>
      </c>
      <c r="Z11" s="16" t="s">
        <v>105</v>
      </c>
      <c r="AA11" s="17" t="s">
        <v>106</v>
      </c>
      <c r="AB11" s="25">
        <v>335.05</v>
      </c>
      <c r="AC11" s="16" t="s">
        <v>145</v>
      </c>
      <c r="AD11" s="16" t="s">
        <v>146</v>
      </c>
      <c r="AE11" s="16">
        <v>298.25</v>
      </c>
      <c r="AF11" s="16"/>
      <c r="AG11" s="19" t="s">
        <v>164</v>
      </c>
      <c r="AH11" s="19" t="s">
        <v>165</v>
      </c>
      <c r="AI11" s="22">
        <v>311.57</v>
      </c>
      <c r="AJ11" s="19" t="s">
        <v>183</v>
      </c>
      <c r="AK11" s="19" t="s">
        <v>184</v>
      </c>
      <c r="AL11" s="22">
        <v>329.73</v>
      </c>
      <c r="AM11" s="19" t="s">
        <v>202</v>
      </c>
      <c r="AN11" s="19" t="s">
        <v>203</v>
      </c>
      <c r="AO11" s="22">
        <v>949.02</v>
      </c>
      <c r="AP11" s="19" t="s">
        <v>221</v>
      </c>
      <c r="AQ11" s="19" t="s">
        <v>222</v>
      </c>
      <c r="AR11" s="22">
        <v>1345.83</v>
      </c>
      <c r="AS11" s="19" t="s">
        <v>204</v>
      </c>
      <c r="AT11" s="19" t="s">
        <v>237</v>
      </c>
      <c r="AU11" s="22">
        <v>943.91</v>
      </c>
      <c r="AV11" s="19" t="s">
        <v>264</v>
      </c>
      <c r="AW11" s="19" t="s">
        <v>267</v>
      </c>
      <c r="AX11" s="19">
        <v>290.91</v>
      </c>
      <c r="AY11" s="19" t="s">
        <v>311</v>
      </c>
      <c r="AZ11" s="19" t="s">
        <v>312</v>
      </c>
      <c r="BA11" s="22">
        <v>282.6</v>
      </c>
      <c r="BB11" s="19" t="s">
        <v>286</v>
      </c>
      <c r="BC11" s="19" t="s">
        <v>284</v>
      </c>
      <c r="BD11" s="19">
        <v>1804.11</v>
      </c>
      <c r="BE11" s="20" t="s">
        <v>341</v>
      </c>
      <c r="BF11" s="19" t="s">
        <v>342</v>
      </c>
      <c r="BG11" s="17">
        <v>1064.66</v>
      </c>
      <c r="BH11" s="19" t="s">
        <v>334</v>
      </c>
      <c r="BI11" s="19" t="s">
        <v>332</v>
      </c>
      <c r="BJ11" s="19">
        <v>1337.68</v>
      </c>
      <c r="BK11" s="19" t="s">
        <v>350</v>
      </c>
      <c r="BL11" s="19" t="s">
        <v>362</v>
      </c>
      <c r="BM11" s="19">
        <v>8060.04</v>
      </c>
      <c r="BN11" s="19" t="s">
        <v>341</v>
      </c>
      <c r="BO11" s="19" t="s">
        <v>373</v>
      </c>
      <c r="BP11" s="19">
        <v>1064.66</v>
      </c>
      <c r="BS11" s="19" t="s">
        <v>198</v>
      </c>
      <c r="BT11" s="21"/>
      <c r="BU11" s="20">
        <v>1711.51</v>
      </c>
      <c r="BV11" s="19" t="s">
        <v>198</v>
      </c>
      <c r="BW11" s="21"/>
      <c r="BX11" s="20">
        <v>1711.51</v>
      </c>
      <c r="BY11" s="19" t="s">
        <v>198</v>
      </c>
      <c r="BZ11" s="21"/>
      <c r="CA11" s="20">
        <v>1711.51</v>
      </c>
      <c r="CB11" s="19" t="s">
        <v>198</v>
      </c>
      <c r="CC11" s="21"/>
      <c r="CD11" s="20">
        <v>1711.51</v>
      </c>
      <c r="CE11" s="19" t="s">
        <v>198</v>
      </c>
      <c r="CF11" s="21"/>
      <c r="CG11" s="20">
        <v>1711.51</v>
      </c>
      <c r="CH11" s="19" t="s">
        <v>198</v>
      </c>
      <c r="CI11" s="21"/>
      <c r="CJ11" s="20">
        <v>1711.51</v>
      </c>
      <c r="CK11" s="19" t="s">
        <v>198</v>
      </c>
      <c r="CL11" s="21"/>
      <c r="CM11" s="20">
        <v>1711.51</v>
      </c>
      <c r="CN11" s="19" t="s">
        <v>198</v>
      </c>
      <c r="CO11" s="21"/>
      <c r="CP11" s="20">
        <v>1711.51</v>
      </c>
      <c r="CQ11" s="19" t="s">
        <v>198</v>
      </c>
      <c r="CR11" s="21"/>
      <c r="CS11" s="20">
        <v>1711.51</v>
      </c>
      <c r="CT11" s="19" t="s">
        <v>198</v>
      </c>
      <c r="CU11" s="21"/>
      <c r="CV11" s="20">
        <v>1711.51</v>
      </c>
      <c r="CW11" s="19" t="s">
        <v>198</v>
      </c>
      <c r="CX11" s="21"/>
      <c r="CY11" s="20">
        <v>1711.51</v>
      </c>
      <c r="CZ11" s="19" t="s">
        <v>198</v>
      </c>
      <c r="DA11" s="21"/>
      <c r="DB11" s="20">
        <v>1711.51</v>
      </c>
      <c r="DE11" s="17" t="s">
        <v>198</v>
      </c>
      <c r="DF11" s="17"/>
      <c r="DG11" s="17">
        <v>1141.29</v>
      </c>
      <c r="DH11" s="17" t="s">
        <v>198</v>
      </c>
      <c r="DI11" s="17"/>
      <c r="DJ11" s="17">
        <v>1141.29</v>
      </c>
      <c r="DK11" s="19" t="s">
        <v>546</v>
      </c>
      <c r="DL11" s="21" t="s">
        <v>545</v>
      </c>
      <c r="DM11" s="20">
        <v>330.28</v>
      </c>
      <c r="DN11" s="19" t="s">
        <v>554</v>
      </c>
      <c r="DO11" s="21" t="s">
        <v>553</v>
      </c>
      <c r="DP11" s="20">
        <v>11336.53</v>
      </c>
      <c r="DQ11" s="19" t="s">
        <v>565</v>
      </c>
      <c r="DR11" s="21" t="s">
        <v>566</v>
      </c>
      <c r="DS11" s="20">
        <v>1150.02</v>
      </c>
      <c r="DT11" s="19" t="s">
        <v>579</v>
      </c>
      <c r="DU11" s="21" t="s">
        <v>580</v>
      </c>
      <c r="DV11" s="20">
        <v>183.16</v>
      </c>
      <c r="DW11" s="19" t="s">
        <v>270</v>
      </c>
      <c r="DX11" s="21" t="s">
        <v>587</v>
      </c>
      <c r="DY11" s="20">
        <v>1838.11</v>
      </c>
      <c r="DZ11" s="19" t="s">
        <v>597</v>
      </c>
      <c r="EA11" s="21" t="s">
        <v>598</v>
      </c>
      <c r="EB11" s="20">
        <v>393.46</v>
      </c>
      <c r="EC11" s="16" t="s">
        <v>616</v>
      </c>
      <c r="ED11" s="21" t="s">
        <v>615</v>
      </c>
      <c r="EE11" s="20">
        <v>678.69</v>
      </c>
      <c r="EF11" s="16" t="s">
        <v>621</v>
      </c>
      <c r="EG11" s="21" t="s">
        <v>622</v>
      </c>
      <c r="EH11" s="20">
        <v>191.46</v>
      </c>
      <c r="EI11" s="16" t="s">
        <v>633</v>
      </c>
      <c r="EJ11" s="21" t="s">
        <v>634</v>
      </c>
      <c r="EK11" s="20">
        <v>64.06</v>
      </c>
      <c r="EL11" s="16" t="s">
        <v>645</v>
      </c>
      <c r="EM11" s="21" t="s">
        <v>644</v>
      </c>
      <c r="EN11" s="20">
        <v>187.6</v>
      </c>
      <c r="EO11" s="20"/>
      <c r="EP11" s="20"/>
      <c r="EQ11" s="64" t="s">
        <v>662</v>
      </c>
      <c r="ER11" s="21"/>
      <c r="ES11" s="108">
        <v>135.03</v>
      </c>
      <c r="ET11" s="64" t="s">
        <v>662</v>
      </c>
      <c r="EU11" s="21"/>
      <c r="EV11" s="108">
        <v>135.03</v>
      </c>
      <c r="EW11" s="64" t="s">
        <v>662</v>
      </c>
      <c r="EX11" s="21"/>
      <c r="EY11" s="108">
        <v>135.03</v>
      </c>
      <c r="EZ11" s="64" t="s">
        <v>662</v>
      </c>
      <c r="FA11" s="21"/>
      <c r="FB11" s="108">
        <v>135.03</v>
      </c>
      <c r="FC11" s="65" t="s">
        <v>662</v>
      </c>
      <c r="FD11" s="21"/>
      <c r="FE11" s="108">
        <v>135.03</v>
      </c>
      <c r="FF11" s="66" t="s">
        <v>662</v>
      </c>
      <c r="FG11" s="21"/>
      <c r="FH11" s="108">
        <v>135.03</v>
      </c>
      <c r="FI11" s="67" t="s">
        <v>662</v>
      </c>
      <c r="FJ11" s="21"/>
      <c r="FK11" s="108">
        <v>135.03</v>
      </c>
      <c r="FL11" s="68" t="s">
        <v>662</v>
      </c>
      <c r="FM11" s="21"/>
      <c r="FN11" s="108">
        <v>135.03</v>
      </c>
      <c r="FO11" s="69" t="s">
        <v>662</v>
      </c>
      <c r="FP11" s="21"/>
      <c r="FQ11" s="108">
        <v>135.03</v>
      </c>
      <c r="FR11" s="72" t="s">
        <v>662</v>
      </c>
      <c r="FS11" s="21"/>
      <c r="FT11" s="108">
        <v>135.03</v>
      </c>
      <c r="FU11" s="104" t="s">
        <v>662</v>
      </c>
      <c r="FV11" s="21"/>
      <c r="FW11" s="108">
        <v>135.03</v>
      </c>
      <c r="FX11" s="105" t="s">
        <v>662</v>
      </c>
      <c r="FY11" s="21"/>
      <c r="FZ11" s="108">
        <v>135.03</v>
      </c>
    </row>
    <row r="12" spans="1:182" ht="27" customHeight="1">
      <c r="A12" s="16"/>
      <c r="B12" s="16" t="s">
        <v>19</v>
      </c>
      <c r="C12" s="17">
        <v>100.91</v>
      </c>
      <c r="D12" s="16" t="s">
        <v>19</v>
      </c>
      <c r="E12" s="17">
        <v>100.91</v>
      </c>
      <c r="F12" s="16" t="s">
        <v>19</v>
      </c>
      <c r="G12" s="17">
        <v>100.91</v>
      </c>
      <c r="H12" s="16" t="s">
        <v>19</v>
      </c>
      <c r="I12" s="17">
        <v>100.91</v>
      </c>
      <c r="J12" s="16" t="s">
        <v>19</v>
      </c>
      <c r="K12" s="17">
        <v>100.91</v>
      </c>
      <c r="L12" s="16" t="s">
        <v>19</v>
      </c>
      <c r="M12" s="17">
        <v>100.91</v>
      </c>
      <c r="N12" s="16" t="s">
        <v>19</v>
      </c>
      <c r="O12" s="17">
        <v>100.91</v>
      </c>
      <c r="P12" s="16" t="s">
        <v>19</v>
      </c>
      <c r="Q12" s="17">
        <v>100.91</v>
      </c>
      <c r="R12" s="16" t="s">
        <v>19</v>
      </c>
      <c r="S12" s="18">
        <f t="shared" si="0"/>
        <v>807.2799999999999</v>
      </c>
      <c r="T12" s="16" t="s">
        <v>15</v>
      </c>
      <c r="U12" s="17"/>
      <c r="V12" s="24">
        <v>100.91</v>
      </c>
      <c r="W12" s="16" t="s">
        <v>92</v>
      </c>
      <c r="X12" s="17" t="s">
        <v>91</v>
      </c>
      <c r="Y12" s="25">
        <v>502.57</v>
      </c>
      <c r="Z12" s="16" t="s">
        <v>107</v>
      </c>
      <c r="AA12" s="17" t="s">
        <v>108</v>
      </c>
      <c r="AB12" s="25">
        <v>1849.19</v>
      </c>
      <c r="AC12" s="16" t="s">
        <v>147</v>
      </c>
      <c r="AD12" s="16" t="s">
        <v>148</v>
      </c>
      <c r="AE12" s="16">
        <v>298.25</v>
      </c>
      <c r="AF12" s="16"/>
      <c r="AG12" s="16" t="s">
        <v>149</v>
      </c>
      <c r="AH12" s="17" t="s">
        <v>166</v>
      </c>
      <c r="AI12" s="17">
        <f>298.25/5</f>
        <v>59.65</v>
      </c>
      <c r="AJ12" s="16" t="s">
        <v>185</v>
      </c>
      <c r="AK12" s="17" t="s">
        <v>186</v>
      </c>
      <c r="AL12" s="25">
        <v>157.32</v>
      </c>
      <c r="AM12" s="16" t="s">
        <v>204</v>
      </c>
      <c r="AN12" s="17" t="s">
        <v>205</v>
      </c>
      <c r="AO12" s="25">
        <v>831.16</v>
      </c>
      <c r="AP12" s="19" t="s">
        <v>204</v>
      </c>
      <c r="AQ12" s="17" t="s">
        <v>223</v>
      </c>
      <c r="AR12" s="25">
        <v>2854.69</v>
      </c>
      <c r="AS12" s="16" t="s">
        <v>238</v>
      </c>
      <c r="AT12" s="17" t="s">
        <v>239</v>
      </c>
      <c r="AU12" s="25">
        <v>217.51</v>
      </c>
      <c r="AV12" s="16" t="s">
        <v>268</v>
      </c>
      <c r="AW12" s="17" t="s">
        <v>269</v>
      </c>
      <c r="AX12" s="25">
        <v>207.6</v>
      </c>
      <c r="AY12" s="19" t="s">
        <v>313</v>
      </c>
      <c r="AZ12" s="19" t="s">
        <v>314</v>
      </c>
      <c r="BA12" s="19">
        <v>70.65</v>
      </c>
      <c r="BB12" s="20" t="s">
        <v>287</v>
      </c>
      <c r="BC12" s="19" t="s">
        <v>284</v>
      </c>
      <c r="BD12" s="17">
        <v>70.65</v>
      </c>
      <c r="BE12" s="20" t="s">
        <v>343</v>
      </c>
      <c r="BF12" s="19" t="s">
        <v>342</v>
      </c>
      <c r="BG12" s="17">
        <v>677.52</v>
      </c>
      <c r="BH12" s="20" t="s">
        <v>334</v>
      </c>
      <c r="BI12" s="19" t="s">
        <v>332</v>
      </c>
      <c r="BJ12" s="17">
        <v>1383.51</v>
      </c>
      <c r="BK12" s="20" t="s">
        <v>347</v>
      </c>
      <c r="BL12" s="19" t="s">
        <v>362</v>
      </c>
      <c r="BM12" s="17">
        <v>2186.8</v>
      </c>
      <c r="BN12" s="20" t="s">
        <v>374</v>
      </c>
      <c r="BO12" s="19" t="s">
        <v>375</v>
      </c>
      <c r="BP12" s="17">
        <v>193.94</v>
      </c>
      <c r="BS12" s="19" t="s">
        <v>401</v>
      </c>
      <c r="BT12" s="19" t="s">
        <v>400</v>
      </c>
      <c r="BU12" s="17">
        <v>241.92</v>
      </c>
      <c r="BV12" s="19" t="s">
        <v>413</v>
      </c>
      <c r="BW12" s="19" t="s">
        <v>414</v>
      </c>
      <c r="BX12" s="17">
        <v>1064.66</v>
      </c>
      <c r="BY12" s="19" t="s">
        <v>385</v>
      </c>
      <c r="BZ12" s="19" t="s">
        <v>430</v>
      </c>
      <c r="CA12" s="17">
        <v>5305.95</v>
      </c>
      <c r="CB12" s="19" t="s">
        <v>320</v>
      </c>
      <c r="CC12" s="19"/>
      <c r="CD12" s="19">
        <v>303.35</v>
      </c>
      <c r="CE12" s="19" t="s">
        <v>320</v>
      </c>
      <c r="CF12" s="19"/>
      <c r="CG12" s="19">
        <v>303.35</v>
      </c>
      <c r="CH12" s="19" t="s">
        <v>320</v>
      </c>
      <c r="CI12" s="19"/>
      <c r="CJ12" s="19">
        <v>303.35</v>
      </c>
      <c r="CK12" s="19" t="s">
        <v>320</v>
      </c>
      <c r="CL12" s="19"/>
      <c r="CM12" s="19">
        <v>303.35</v>
      </c>
      <c r="CN12" s="19" t="s">
        <v>320</v>
      </c>
      <c r="CO12" s="19"/>
      <c r="CP12" s="19">
        <v>303.35</v>
      </c>
      <c r="CQ12" s="19" t="s">
        <v>320</v>
      </c>
      <c r="CR12" s="19"/>
      <c r="CS12" s="19">
        <v>303.35</v>
      </c>
      <c r="CT12" s="19" t="s">
        <v>320</v>
      </c>
      <c r="CU12" s="19"/>
      <c r="CV12" s="19">
        <v>303.35</v>
      </c>
      <c r="CW12" s="19" t="s">
        <v>320</v>
      </c>
      <c r="CX12" s="19"/>
      <c r="CY12" s="19">
        <v>303.35</v>
      </c>
      <c r="CZ12" s="19" t="s">
        <v>320</v>
      </c>
      <c r="DA12" s="19"/>
      <c r="DB12" s="19">
        <v>303.35</v>
      </c>
      <c r="DE12" s="19" t="s">
        <v>522</v>
      </c>
      <c r="DF12" s="19" t="s">
        <v>523</v>
      </c>
      <c r="DG12" s="19">
        <v>5506.08</v>
      </c>
      <c r="DH12" s="19" t="s">
        <v>541</v>
      </c>
      <c r="DI12" s="19" t="s">
        <v>540</v>
      </c>
      <c r="DJ12" s="19">
        <v>144.44</v>
      </c>
      <c r="DK12" s="16" t="s">
        <v>499</v>
      </c>
      <c r="DL12" s="17" t="s">
        <v>545</v>
      </c>
      <c r="DM12" s="17">
        <v>75.41</v>
      </c>
      <c r="DN12" s="16" t="s">
        <v>555</v>
      </c>
      <c r="DO12" s="17" t="s">
        <v>556</v>
      </c>
      <c r="DP12" s="17">
        <v>184886.84</v>
      </c>
      <c r="DQ12" s="16" t="s">
        <v>394</v>
      </c>
      <c r="DR12" s="17" t="s">
        <v>567</v>
      </c>
      <c r="DS12" s="17">
        <v>681.4</v>
      </c>
      <c r="DT12" s="16" t="s">
        <v>581</v>
      </c>
      <c r="DU12" s="17" t="s">
        <v>582</v>
      </c>
      <c r="DV12" s="17">
        <v>581.39</v>
      </c>
      <c r="DW12" s="16" t="s">
        <v>588</v>
      </c>
      <c r="DX12" s="17" t="s">
        <v>589</v>
      </c>
      <c r="DY12" s="17">
        <v>207.08</v>
      </c>
      <c r="DZ12" s="16" t="s">
        <v>600</v>
      </c>
      <c r="EA12" s="17" t="s">
        <v>601</v>
      </c>
      <c r="EB12" s="17">
        <v>6000</v>
      </c>
      <c r="EC12" s="16" t="s">
        <v>612</v>
      </c>
      <c r="ED12" s="17" t="s">
        <v>618</v>
      </c>
      <c r="EE12" s="17">
        <v>999.66</v>
      </c>
      <c r="EF12" s="16" t="s">
        <v>619</v>
      </c>
      <c r="EG12" s="17" t="s">
        <v>623</v>
      </c>
      <c r="EH12" s="17">
        <v>150.82</v>
      </c>
      <c r="EI12" s="16" t="s">
        <v>635</v>
      </c>
      <c r="EJ12" s="17" t="s">
        <v>636</v>
      </c>
      <c r="EK12" s="17">
        <v>150.82</v>
      </c>
      <c r="EL12" s="16" t="s">
        <v>396</v>
      </c>
      <c r="EM12" s="17" t="s">
        <v>646</v>
      </c>
      <c r="EN12" s="17">
        <v>400.9</v>
      </c>
      <c r="EO12" s="17"/>
      <c r="EP12" s="17"/>
      <c r="EQ12" s="64" t="s">
        <v>663</v>
      </c>
      <c r="ER12" s="17"/>
      <c r="ES12" s="103">
        <v>270.06</v>
      </c>
      <c r="ET12" s="64" t="s">
        <v>663</v>
      </c>
      <c r="EU12" s="17"/>
      <c r="EV12" s="103">
        <v>270.06</v>
      </c>
      <c r="EW12" s="64" t="s">
        <v>663</v>
      </c>
      <c r="EX12" s="17"/>
      <c r="EY12" s="103">
        <v>270.06</v>
      </c>
      <c r="EZ12" s="64" t="s">
        <v>663</v>
      </c>
      <c r="FA12" s="17"/>
      <c r="FB12" s="103">
        <v>270.06</v>
      </c>
      <c r="FC12" s="65" t="s">
        <v>663</v>
      </c>
      <c r="FD12" s="17"/>
      <c r="FE12" s="103">
        <v>270.06</v>
      </c>
      <c r="FF12" s="66" t="s">
        <v>663</v>
      </c>
      <c r="FG12" s="17"/>
      <c r="FH12" s="103">
        <v>270.06</v>
      </c>
      <c r="FI12" s="67" t="s">
        <v>663</v>
      </c>
      <c r="FJ12" s="17"/>
      <c r="FK12" s="103">
        <v>270.06</v>
      </c>
      <c r="FL12" s="68" t="s">
        <v>663</v>
      </c>
      <c r="FM12" s="17"/>
      <c r="FN12" s="103">
        <v>270.06</v>
      </c>
      <c r="FO12" s="69" t="s">
        <v>663</v>
      </c>
      <c r="FP12" s="17"/>
      <c r="FQ12" s="103">
        <v>270.06</v>
      </c>
      <c r="FR12" s="72" t="s">
        <v>663</v>
      </c>
      <c r="FS12" s="17"/>
      <c r="FT12" s="103">
        <v>270.06</v>
      </c>
      <c r="FU12" s="104" t="s">
        <v>663</v>
      </c>
      <c r="FV12" s="17"/>
      <c r="FW12" s="103">
        <v>270.06</v>
      </c>
      <c r="FX12" s="105" t="s">
        <v>663</v>
      </c>
      <c r="FY12" s="17"/>
      <c r="FZ12" s="103">
        <v>270.06</v>
      </c>
    </row>
    <row r="13" spans="1:182" ht="29.25" customHeight="1">
      <c r="A13" s="16"/>
      <c r="B13" s="16" t="s">
        <v>19</v>
      </c>
      <c r="C13" s="17">
        <v>302.73</v>
      </c>
      <c r="D13" s="16" t="s">
        <v>19</v>
      </c>
      <c r="E13" s="17">
        <v>302.73</v>
      </c>
      <c r="F13" s="16" t="s">
        <v>19</v>
      </c>
      <c r="G13" s="17">
        <v>302.73</v>
      </c>
      <c r="H13" s="16" t="s">
        <v>19</v>
      </c>
      <c r="I13" s="17">
        <v>302.73</v>
      </c>
      <c r="J13" s="16" t="s">
        <v>19</v>
      </c>
      <c r="K13" s="17">
        <v>302.73</v>
      </c>
      <c r="L13" s="16" t="s">
        <v>19</v>
      </c>
      <c r="M13" s="17">
        <v>302.73</v>
      </c>
      <c r="N13" s="16" t="s">
        <v>19</v>
      </c>
      <c r="O13" s="17">
        <v>302.73</v>
      </c>
      <c r="P13" s="16" t="s">
        <v>19</v>
      </c>
      <c r="Q13" s="17">
        <v>302.73</v>
      </c>
      <c r="R13" s="16" t="s">
        <v>19</v>
      </c>
      <c r="S13" s="18">
        <f t="shared" si="0"/>
        <v>2421.84</v>
      </c>
      <c r="T13" s="16" t="s">
        <v>16</v>
      </c>
      <c r="U13" s="17"/>
      <c r="V13" s="24">
        <v>302.73</v>
      </c>
      <c r="W13" s="16" t="s">
        <v>93</v>
      </c>
      <c r="X13" s="17" t="s">
        <v>94</v>
      </c>
      <c r="Y13" s="23">
        <v>1005.14</v>
      </c>
      <c r="Z13" s="16" t="s">
        <v>109</v>
      </c>
      <c r="AA13" s="17" t="s">
        <v>110</v>
      </c>
      <c r="AB13" s="23">
        <v>2239.65</v>
      </c>
      <c r="AC13" s="19" t="s">
        <v>149</v>
      </c>
      <c r="AD13" s="19" t="s">
        <v>150</v>
      </c>
      <c r="AE13" s="19">
        <v>68.79</v>
      </c>
      <c r="AF13" s="19"/>
      <c r="AG13" s="16" t="s">
        <v>167</v>
      </c>
      <c r="AH13" s="17" t="s">
        <v>168</v>
      </c>
      <c r="AI13" s="24">
        <v>808.72</v>
      </c>
      <c r="AJ13" s="16" t="s">
        <v>187</v>
      </c>
      <c r="AK13" s="17" t="s">
        <v>188</v>
      </c>
      <c r="AL13" s="24">
        <v>754.56</v>
      </c>
      <c r="AM13" s="16" t="s">
        <v>206</v>
      </c>
      <c r="AN13" s="17" t="s">
        <v>207</v>
      </c>
      <c r="AO13" s="24">
        <v>2698.01</v>
      </c>
      <c r="AP13" s="16" t="s">
        <v>204</v>
      </c>
      <c r="AQ13" s="17" t="s">
        <v>224</v>
      </c>
      <c r="AR13" s="24">
        <v>1711.48</v>
      </c>
      <c r="AS13" s="16" t="s">
        <v>240</v>
      </c>
      <c r="AT13" s="17" t="s">
        <v>241</v>
      </c>
      <c r="AU13" s="17">
        <v>197.31</v>
      </c>
      <c r="AV13" s="16" t="s">
        <v>270</v>
      </c>
      <c r="AW13" s="17" t="s">
        <v>271</v>
      </c>
      <c r="AX13" s="17">
        <v>887.73</v>
      </c>
      <c r="AY13" s="16" t="s">
        <v>268</v>
      </c>
      <c r="AZ13" s="19" t="s">
        <v>315</v>
      </c>
      <c r="BA13" s="17">
        <v>207.6</v>
      </c>
      <c r="BB13" s="16" t="s">
        <v>288</v>
      </c>
      <c r="BC13" s="19" t="s">
        <v>289</v>
      </c>
      <c r="BD13" s="17">
        <v>153.82</v>
      </c>
      <c r="BE13" s="16" t="s">
        <v>344</v>
      </c>
      <c r="BF13" s="19" t="s">
        <v>342</v>
      </c>
      <c r="BG13" s="17">
        <v>306.6</v>
      </c>
      <c r="BH13" s="16" t="s">
        <v>335</v>
      </c>
      <c r="BI13" s="19" t="s">
        <v>336</v>
      </c>
      <c r="BJ13" s="17">
        <v>2649.08</v>
      </c>
      <c r="BK13" s="16" t="s">
        <v>363</v>
      </c>
      <c r="BL13" s="19" t="s">
        <v>362</v>
      </c>
      <c r="BM13" s="17">
        <v>1170.47</v>
      </c>
      <c r="BN13" s="16" t="s">
        <v>273</v>
      </c>
      <c r="BO13" s="19" t="s">
        <v>376</v>
      </c>
      <c r="BP13" s="17">
        <v>360.92</v>
      </c>
      <c r="BS13" s="11" t="s">
        <v>399</v>
      </c>
      <c r="BT13" s="17" t="s">
        <v>400</v>
      </c>
      <c r="BU13" s="22">
        <v>195.3</v>
      </c>
      <c r="BV13" s="19" t="s">
        <v>415</v>
      </c>
      <c r="BW13" s="17" t="s">
        <v>416</v>
      </c>
      <c r="BX13" s="22">
        <v>5169.32</v>
      </c>
      <c r="BY13" s="19" t="s">
        <v>431</v>
      </c>
      <c r="BZ13" s="17" t="s">
        <v>430</v>
      </c>
      <c r="CA13" s="22">
        <v>14589.25</v>
      </c>
      <c r="CB13" s="19" t="s">
        <v>417</v>
      </c>
      <c r="CC13" s="17" t="s">
        <v>446</v>
      </c>
      <c r="CD13" s="22">
        <v>310.07</v>
      </c>
      <c r="CE13" s="19" t="s">
        <v>270</v>
      </c>
      <c r="CF13" s="17" t="s">
        <v>450</v>
      </c>
      <c r="CG13" s="22">
        <v>1081.67</v>
      </c>
      <c r="CH13" s="19" t="s">
        <v>270</v>
      </c>
      <c r="CI13" s="17" t="s">
        <v>461</v>
      </c>
      <c r="CJ13" s="22">
        <v>373.19</v>
      </c>
      <c r="CK13" s="19" t="s">
        <v>474</v>
      </c>
      <c r="CL13" s="17" t="s">
        <v>473</v>
      </c>
      <c r="CM13" s="22">
        <v>1206.52</v>
      </c>
      <c r="CN13" s="19" t="s">
        <v>482</v>
      </c>
      <c r="CO13" s="17" t="s">
        <v>481</v>
      </c>
      <c r="CP13" s="22">
        <v>1081.67</v>
      </c>
      <c r="CQ13" s="19" t="s">
        <v>396</v>
      </c>
      <c r="CR13" s="17" t="s">
        <v>490</v>
      </c>
      <c r="CS13" s="22">
        <v>781.54</v>
      </c>
      <c r="CT13" s="19" t="s">
        <v>270</v>
      </c>
      <c r="CU13" s="17" t="s">
        <v>493</v>
      </c>
      <c r="CV13" s="22">
        <v>1081.67</v>
      </c>
      <c r="CW13" s="19" t="s">
        <v>501</v>
      </c>
      <c r="CX13" s="17" t="s">
        <v>502</v>
      </c>
      <c r="CY13" s="22">
        <v>347.17</v>
      </c>
      <c r="CZ13" s="19" t="s">
        <v>396</v>
      </c>
      <c r="DA13" s="17" t="s">
        <v>510</v>
      </c>
      <c r="DB13" s="22">
        <v>2735.39</v>
      </c>
      <c r="DE13" s="19" t="s">
        <v>524</v>
      </c>
      <c r="DF13" s="17" t="s">
        <v>523</v>
      </c>
      <c r="DG13" s="22">
        <v>11817.9</v>
      </c>
      <c r="DH13" s="19" t="s">
        <v>542</v>
      </c>
      <c r="DI13" s="17" t="s">
        <v>543</v>
      </c>
      <c r="DJ13" s="22">
        <v>676.06</v>
      </c>
      <c r="DK13" s="16" t="s">
        <v>547</v>
      </c>
      <c r="DL13" s="17" t="s">
        <v>548</v>
      </c>
      <c r="DM13" s="17">
        <v>4777.09</v>
      </c>
      <c r="DN13" s="16" t="s">
        <v>559</v>
      </c>
      <c r="DO13" s="17" t="s">
        <v>560</v>
      </c>
      <c r="DP13" s="17">
        <v>1170.87</v>
      </c>
      <c r="DQ13" s="16" t="s">
        <v>499</v>
      </c>
      <c r="DR13" s="17" t="s">
        <v>568</v>
      </c>
      <c r="DS13" s="17">
        <v>150.82</v>
      </c>
      <c r="DT13" s="16" t="s">
        <v>270</v>
      </c>
      <c r="DU13" s="17" t="s">
        <v>583</v>
      </c>
      <c r="DV13" s="17">
        <v>1026.1</v>
      </c>
      <c r="DW13" s="16" t="s">
        <v>392</v>
      </c>
      <c r="DX13" s="17" t="s">
        <v>589</v>
      </c>
      <c r="DY13" s="17">
        <v>64.06</v>
      </c>
      <c r="DZ13" s="16" t="s">
        <v>602</v>
      </c>
      <c r="EA13" s="17" t="s">
        <v>603</v>
      </c>
      <c r="EB13" s="17">
        <v>488.72</v>
      </c>
      <c r="EC13" s="16"/>
      <c r="ED13" s="17"/>
      <c r="EE13" s="17"/>
      <c r="EF13" s="16" t="s">
        <v>625</v>
      </c>
      <c r="EG13" s="17" t="s">
        <v>626</v>
      </c>
      <c r="EH13" s="17">
        <v>462.69</v>
      </c>
      <c r="EI13" s="16" t="s">
        <v>637</v>
      </c>
      <c r="EJ13" s="17" t="s">
        <v>638</v>
      </c>
      <c r="EK13" s="17">
        <v>13573.8</v>
      </c>
      <c r="EL13" s="16" t="s">
        <v>396</v>
      </c>
      <c r="EM13" s="17" t="s">
        <v>647</v>
      </c>
      <c r="EN13" s="17">
        <v>400.9</v>
      </c>
      <c r="EO13" s="17"/>
      <c r="EP13" s="17"/>
      <c r="EQ13" s="64" t="s">
        <v>664</v>
      </c>
      <c r="ER13" s="17"/>
      <c r="ES13" s="103">
        <v>852.66</v>
      </c>
      <c r="ET13" s="64" t="s">
        <v>664</v>
      </c>
      <c r="EU13" s="17"/>
      <c r="EV13" s="103">
        <v>852.66</v>
      </c>
      <c r="EW13" s="64" t="s">
        <v>664</v>
      </c>
      <c r="EX13" s="17"/>
      <c r="EY13" s="103">
        <v>852.66</v>
      </c>
      <c r="EZ13" s="64" t="s">
        <v>664</v>
      </c>
      <c r="FA13" s="17"/>
      <c r="FB13" s="103">
        <v>852.66</v>
      </c>
      <c r="FC13" s="65" t="s">
        <v>664</v>
      </c>
      <c r="FD13" s="17"/>
      <c r="FE13" s="103">
        <v>852.66</v>
      </c>
      <c r="FF13" s="66" t="s">
        <v>664</v>
      </c>
      <c r="FG13" s="17"/>
      <c r="FH13" s="103">
        <v>852.66</v>
      </c>
      <c r="FI13" s="67" t="s">
        <v>664</v>
      </c>
      <c r="FJ13" s="17"/>
      <c r="FK13" s="103">
        <v>852.66</v>
      </c>
      <c r="FL13" s="68" t="s">
        <v>664</v>
      </c>
      <c r="FM13" s="17"/>
      <c r="FN13" s="103">
        <v>852.66</v>
      </c>
      <c r="FO13" s="69" t="s">
        <v>664</v>
      </c>
      <c r="FP13" s="17"/>
      <c r="FQ13" s="103">
        <v>852.66</v>
      </c>
      <c r="FR13" s="72" t="s">
        <v>664</v>
      </c>
      <c r="FS13" s="17"/>
      <c r="FT13" s="103">
        <v>852.66</v>
      </c>
      <c r="FU13" s="104" t="s">
        <v>664</v>
      </c>
      <c r="FV13" s="17"/>
      <c r="FW13" s="103">
        <v>852.66</v>
      </c>
      <c r="FX13" s="105" t="s">
        <v>664</v>
      </c>
      <c r="FY13" s="17"/>
      <c r="FZ13" s="103">
        <v>852.66</v>
      </c>
    </row>
    <row r="14" spans="1:182" ht="18.75" customHeight="1">
      <c r="A14" s="16"/>
      <c r="B14" s="16" t="s">
        <v>19</v>
      </c>
      <c r="C14" s="17">
        <v>100.91</v>
      </c>
      <c r="D14" s="16" t="s">
        <v>19</v>
      </c>
      <c r="E14" s="17">
        <v>100.91</v>
      </c>
      <c r="F14" s="16" t="s">
        <v>19</v>
      </c>
      <c r="G14" s="17">
        <v>100.91</v>
      </c>
      <c r="H14" s="16" t="s">
        <v>19</v>
      </c>
      <c r="I14" s="17">
        <v>100.91</v>
      </c>
      <c r="J14" s="16" t="s">
        <v>19</v>
      </c>
      <c r="K14" s="17">
        <v>100.91</v>
      </c>
      <c r="L14" s="16" t="s">
        <v>19</v>
      </c>
      <c r="M14" s="17">
        <v>100.91</v>
      </c>
      <c r="N14" s="16" t="s">
        <v>19</v>
      </c>
      <c r="O14" s="17">
        <v>100.91</v>
      </c>
      <c r="P14" s="16" t="s">
        <v>19</v>
      </c>
      <c r="Q14" s="17">
        <v>100.91</v>
      </c>
      <c r="R14" s="16" t="s">
        <v>19</v>
      </c>
      <c r="S14" s="18">
        <f t="shared" si="0"/>
        <v>807.2799999999999</v>
      </c>
      <c r="T14" s="16" t="s">
        <v>9</v>
      </c>
      <c r="U14" s="17"/>
      <c r="V14" s="17">
        <v>100.91</v>
      </c>
      <c r="W14" s="16" t="s">
        <v>95</v>
      </c>
      <c r="X14" s="17" t="s">
        <v>96</v>
      </c>
      <c r="Y14" s="23">
        <v>2048.04</v>
      </c>
      <c r="Z14" s="16" t="s">
        <v>111</v>
      </c>
      <c r="AA14" s="17" t="s">
        <v>112</v>
      </c>
      <c r="AB14" s="23">
        <v>2976.11</v>
      </c>
      <c r="AC14" s="16" t="s">
        <v>151</v>
      </c>
      <c r="AD14" s="16" t="s">
        <v>152</v>
      </c>
      <c r="AE14" s="16">
        <v>695.99</v>
      </c>
      <c r="AF14" s="16"/>
      <c r="AG14" s="16" t="s">
        <v>169</v>
      </c>
      <c r="AH14" s="17" t="s">
        <v>170</v>
      </c>
      <c r="AI14" s="17">
        <f>1578.45/11</f>
        <v>143.49545454545455</v>
      </c>
      <c r="AJ14" s="16" t="s">
        <v>189</v>
      </c>
      <c r="AK14" s="17" t="s">
        <v>190</v>
      </c>
      <c r="AL14" s="17">
        <v>5432.35</v>
      </c>
      <c r="AM14" s="16" t="s">
        <v>208</v>
      </c>
      <c r="AN14" s="17" t="s">
        <v>209</v>
      </c>
      <c r="AO14" s="17">
        <v>447.36</v>
      </c>
      <c r="AP14" s="16" t="s">
        <v>225</v>
      </c>
      <c r="AQ14" s="17" t="s">
        <v>226</v>
      </c>
      <c r="AR14" s="17">
        <v>398.03</v>
      </c>
      <c r="AS14" s="16" t="s">
        <v>242</v>
      </c>
      <c r="AT14" s="17" t="s">
        <v>243</v>
      </c>
      <c r="AU14" s="17">
        <v>164.95</v>
      </c>
      <c r="AV14" s="16" t="s">
        <v>264</v>
      </c>
      <c r="AW14" s="17" t="s">
        <v>272</v>
      </c>
      <c r="AX14" s="17">
        <v>813.76</v>
      </c>
      <c r="AY14" s="16" t="s">
        <v>316</v>
      </c>
      <c r="AZ14" s="17" t="s">
        <v>317</v>
      </c>
      <c r="BA14" s="17">
        <v>153.82</v>
      </c>
      <c r="BB14" s="16" t="s">
        <v>290</v>
      </c>
      <c r="BC14" s="17" t="s">
        <v>291</v>
      </c>
      <c r="BD14" s="17">
        <v>813.76</v>
      </c>
      <c r="BE14" s="16" t="s">
        <v>270</v>
      </c>
      <c r="BF14" s="17" t="s">
        <v>342</v>
      </c>
      <c r="BG14" s="17">
        <v>1081.67</v>
      </c>
      <c r="BH14" s="16" t="s">
        <v>337</v>
      </c>
      <c r="BI14" s="19" t="s">
        <v>336</v>
      </c>
      <c r="BJ14" s="17">
        <v>180.46</v>
      </c>
      <c r="BK14" s="16" t="s">
        <v>341</v>
      </c>
      <c r="BL14" s="17" t="s">
        <v>364</v>
      </c>
      <c r="BM14" s="17">
        <v>1064.66</v>
      </c>
      <c r="BN14" s="16" t="s">
        <v>377</v>
      </c>
      <c r="BO14" s="17" t="s">
        <v>376</v>
      </c>
      <c r="BP14" s="17">
        <v>371.29</v>
      </c>
      <c r="BS14" s="16" t="s">
        <v>392</v>
      </c>
      <c r="BT14" s="17" t="s">
        <v>393</v>
      </c>
      <c r="BU14" s="17">
        <v>56.97</v>
      </c>
      <c r="BV14" s="16" t="s">
        <v>417</v>
      </c>
      <c r="BW14" s="17" t="s">
        <v>418</v>
      </c>
      <c r="BX14" s="17">
        <v>310.07</v>
      </c>
      <c r="BY14" s="16" t="s">
        <v>425</v>
      </c>
      <c r="BZ14" s="17" t="s">
        <v>430</v>
      </c>
      <c r="CA14" s="17">
        <v>2308.48</v>
      </c>
      <c r="CB14" s="16" t="s">
        <v>343</v>
      </c>
      <c r="CC14" s="17" t="s">
        <v>446</v>
      </c>
      <c r="CD14" s="17">
        <v>338.76</v>
      </c>
      <c r="CE14" s="19" t="s">
        <v>454</v>
      </c>
      <c r="CF14" s="17" t="s">
        <v>455</v>
      </c>
      <c r="CG14" s="22">
        <v>332.48</v>
      </c>
      <c r="CH14" s="19" t="s">
        <v>462</v>
      </c>
      <c r="CI14" s="17" t="s">
        <v>461</v>
      </c>
      <c r="CJ14" s="22">
        <v>1250.2</v>
      </c>
      <c r="CK14" s="19" t="s">
        <v>270</v>
      </c>
      <c r="CL14" s="17" t="s">
        <v>475</v>
      </c>
      <c r="CM14" s="22">
        <v>1081.67</v>
      </c>
      <c r="CN14" s="19" t="s">
        <v>483</v>
      </c>
      <c r="CO14" s="17" t="s">
        <v>481</v>
      </c>
      <c r="CP14" s="22">
        <v>348.01</v>
      </c>
      <c r="CQ14" s="16" t="s">
        <v>270</v>
      </c>
      <c r="CR14" s="17" t="s">
        <v>490</v>
      </c>
      <c r="CS14" s="22">
        <v>1081.67</v>
      </c>
      <c r="CT14" s="16" t="s">
        <v>417</v>
      </c>
      <c r="CU14" s="17" t="s">
        <v>494</v>
      </c>
      <c r="CV14" s="22">
        <v>310.07</v>
      </c>
      <c r="CW14" s="16" t="s">
        <v>396</v>
      </c>
      <c r="CX14" s="17" t="s">
        <v>503</v>
      </c>
      <c r="CY14" s="22">
        <v>390.77</v>
      </c>
      <c r="CZ14" s="19" t="s">
        <v>511</v>
      </c>
      <c r="DA14" s="17" t="s">
        <v>510</v>
      </c>
      <c r="DB14" s="22">
        <v>193.94</v>
      </c>
      <c r="DE14" s="19" t="s">
        <v>525</v>
      </c>
      <c r="DF14" s="17" t="s">
        <v>523</v>
      </c>
      <c r="DG14" s="22">
        <v>458.84</v>
      </c>
      <c r="DH14" s="16" t="s">
        <v>399</v>
      </c>
      <c r="DI14" s="17"/>
      <c r="DJ14" s="17">
        <v>195.3</v>
      </c>
      <c r="DK14" s="19" t="s">
        <v>549</v>
      </c>
      <c r="DL14" s="17" t="s">
        <v>550</v>
      </c>
      <c r="DM14" s="22">
        <v>164994.16</v>
      </c>
      <c r="DN14" s="19" t="s">
        <v>561</v>
      </c>
      <c r="DO14" s="17" t="s">
        <v>560</v>
      </c>
      <c r="DP14" s="22">
        <v>1829.46</v>
      </c>
      <c r="DQ14" s="19" t="s">
        <v>273</v>
      </c>
      <c r="DR14" s="17" t="s">
        <v>569</v>
      </c>
      <c r="DS14" s="22">
        <v>205.33</v>
      </c>
      <c r="DT14" s="19" t="s">
        <v>584</v>
      </c>
      <c r="DU14" s="17" t="s">
        <v>585</v>
      </c>
      <c r="DV14" s="22">
        <v>210.9</v>
      </c>
      <c r="DW14" s="19" t="s">
        <v>555</v>
      </c>
      <c r="DX14" s="17" t="s">
        <v>590</v>
      </c>
      <c r="DY14" s="22">
        <v>55672.84</v>
      </c>
      <c r="DZ14" s="19" t="s">
        <v>604</v>
      </c>
      <c r="EA14" s="17" t="s">
        <v>603</v>
      </c>
      <c r="EB14" s="22">
        <v>96932.83</v>
      </c>
      <c r="EC14" s="19"/>
      <c r="ED14" s="17"/>
      <c r="EE14" s="22"/>
      <c r="EF14" s="19" t="s">
        <v>627</v>
      </c>
      <c r="EG14" s="17" t="s">
        <v>628</v>
      </c>
      <c r="EH14" s="22">
        <v>770.24</v>
      </c>
      <c r="EI14" s="19" t="s">
        <v>639</v>
      </c>
      <c r="EJ14" s="17" t="s">
        <v>640</v>
      </c>
      <c r="EK14" s="22">
        <v>3167.19</v>
      </c>
      <c r="EL14" s="19" t="s">
        <v>648</v>
      </c>
      <c r="EM14" s="17" t="s">
        <v>649</v>
      </c>
      <c r="EN14" s="22">
        <v>809.44</v>
      </c>
      <c r="EO14" s="22"/>
      <c r="EP14" s="22"/>
      <c r="EQ14" s="64" t="s">
        <v>17</v>
      </c>
      <c r="ER14" s="17"/>
      <c r="ES14" s="102">
        <v>12538.76</v>
      </c>
      <c r="ET14" s="64" t="s">
        <v>17</v>
      </c>
      <c r="EU14" s="17"/>
      <c r="EV14" s="102">
        <v>12538.76</v>
      </c>
      <c r="EW14" s="64" t="s">
        <v>17</v>
      </c>
      <c r="EX14" s="17"/>
      <c r="EY14" s="102">
        <v>12538.76</v>
      </c>
      <c r="EZ14" s="64" t="s">
        <v>17</v>
      </c>
      <c r="FA14" s="17"/>
      <c r="FB14" s="102">
        <v>12538.76</v>
      </c>
      <c r="FC14" s="65" t="s">
        <v>17</v>
      </c>
      <c r="FD14" s="17"/>
      <c r="FE14" s="102">
        <v>12538.76</v>
      </c>
      <c r="FF14" s="66" t="s">
        <v>17</v>
      </c>
      <c r="FG14" s="17"/>
      <c r="FH14" s="102">
        <v>12538.76</v>
      </c>
      <c r="FI14" s="67" t="s">
        <v>17</v>
      </c>
      <c r="FJ14" s="17"/>
      <c r="FK14" s="102">
        <v>12538.76</v>
      </c>
      <c r="FL14" s="68" t="s">
        <v>17</v>
      </c>
      <c r="FM14" s="17"/>
      <c r="FN14" s="102">
        <v>12538.76</v>
      </c>
      <c r="FO14" s="69" t="s">
        <v>17</v>
      </c>
      <c r="FP14" s="17"/>
      <c r="FQ14" s="102">
        <v>12538.76</v>
      </c>
      <c r="FR14" s="72" t="s">
        <v>17</v>
      </c>
      <c r="FS14" s="17"/>
      <c r="FT14" s="102">
        <v>12538.76</v>
      </c>
      <c r="FU14" s="104" t="s">
        <v>17</v>
      </c>
      <c r="FV14" s="17"/>
      <c r="FW14" s="102">
        <v>12538.76</v>
      </c>
      <c r="FX14" s="105" t="s">
        <v>17</v>
      </c>
      <c r="FY14" s="17"/>
      <c r="FZ14" s="102">
        <v>12538.76</v>
      </c>
    </row>
    <row r="15" spans="1:182" ht="29.25" customHeight="1">
      <c r="A15" s="16"/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8"/>
      <c r="T15" s="16"/>
      <c r="U15" s="17"/>
      <c r="V15" s="17"/>
      <c r="W15" s="16"/>
      <c r="X15" s="17"/>
      <c r="Y15" s="23"/>
      <c r="Z15" s="16"/>
      <c r="AA15" s="17"/>
      <c r="AB15" s="23"/>
      <c r="AC15" s="16"/>
      <c r="AD15" s="16"/>
      <c r="AE15" s="16"/>
      <c r="AF15" s="16"/>
      <c r="AG15" s="16"/>
      <c r="AH15" s="17"/>
      <c r="AI15" s="17"/>
      <c r="AJ15" s="16"/>
      <c r="AK15" s="17"/>
      <c r="AL15" s="17"/>
      <c r="AM15" s="16"/>
      <c r="AN15" s="17"/>
      <c r="AO15" s="17"/>
      <c r="AP15" s="16"/>
      <c r="AQ15" s="17"/>
      <c r="AR15" s="17"/>
      <c r="AS15" s="16"/>
      <c r="AT15" s="17"/>
      <c r="AU15" s="17"/>
      <c r="AV15" s="16"/>
      <c r="AW15" s="17"/>
      <c r="AX15" s="17"/>
      <c r="AY15" s="16"/>
      <c r="AZ15" s="17"/>
      <c r="BA15" s="17"/>
      <c r="BB15" s="16"/>
      <c r="BC15" s="17"/>
      <c r="BD15" s="17"/>
      <c r="BE15" s="16"/>
      <c r="BF15" s="17"/>
      <c r="BG15" s="17"/>
      <c r="BH15" s="16"/>
      <c r="BI15" s="19"/>
      <c r="BJ15" s="17"/>
      <c r="BK15" s="16"/>
      <c r="BL15" s="17"/>
      <c r="BM15" s="17"/>
      <c r="BN15" s="16"/>
      <c r="BO15" s="17"/>
      <c r="BP15" s="17"/>
      <c r="BS15" s="16"/>
      <c r="BT15" s="17"/>
      <c r="BU15" s="17"/>
      <c r="BV15" s="16"/>
      <c r="BW15" s="17"/>
      <c r="BX15" s="17"/>
      <c r="BY15" s="16"/>
      <c r="BZ15" s="17"/>
      <c r="CA15" s="17"/>
      <c r="CB15" s="16"/>
      <c r="CC15" s="17"/>
      <c r="CD15" s="17"/>
      <c r="CE15" s="19"/>
      <c r="CF15" s="17"/>
      <c r="CG15" s="22"/>
      <c r="CH15" s="19"/>
      <c r="CI15" s="17"/>
      <c r="CJ15" s="22"/>
      <c r="CK15" s="19"/>
      <c r="CL15" s="17"/>
      <c r="CM15" s="22"/>
      <c r="CN15" s="19"/>
      <c r="CO15" s="17"/>
      <c r="CP15" s="22"/>
      <c r="CQ15" s="16"/>
      <c r="CR15" s="17"/>
      <c r="CS15" s="22"/>
      <c r="CT15" s="16"/>
      <c r="CU15" s="17"/>
      <c r="CV15" s="22"/>
      <c r="CW15" s="16"/>
      <c r="CX15" s="17"/>
      <c r="CY15" s="22"/>
      <c r="CZ15" s="19"/>
      <c r="DA15" s="17"/>
      <c r="DB15" s="22"/>
      <c r="DE15" s="19"/>
      <c r="DF15" s="17"/>
      <c r="DG15" s="22"/>
      <c r="DH15" s="16"/>
      <c r="DI15" s="17"/>
      <c r="DJ15" s="17"/>
      <c r="DK15" s="19"/>
      <c r="DL15" s="17"/>
      <c r="DM15" s="22"/>
      <c r="DN15" s="19"/>
      <c r="DO15" s="17"/>
      <c r="DP15" s="22"/>
      <c r="DQ15" s="19"/>
      <c r="DR15" s="17"/>
      <c r="DS15" s="22"/>
      <c r="DT15" s="19"/>
      <c r="DU15" s="17"/>
      <c r="DV15" s="22"/>
      <c r="DW15" s="19"/>
      <c r="DX15" s="17"/>
      <c r="DY15" s="22"/>
      <c r="DZ15" s="19"/>
      <c r="EA15" s="17"/>
      <c r="EB15" s="22"/>
      <c r="EC15" s="19"/>
      <c r="ED15" s="17"/>
      <c r="EE15" s="22"/>
      <c r="EF15" s="19"/>
      <c r="EG15" s="17"/>
      <c r="EH15" s="22"/>
      <c r="EI15" s="19"/>
      <c r="EJ15" s="17"/>
      <c r="EK15" s="22"/>
      <c r="EL15" s="19"/>
      <c r="EM15" s="17"/>
      <c r="EN15" s="22"/>
      <c r="EO15" s="22"/>
      <c r="EP15" s="22"/>
      <c r="EQ15" s="71" t="s">
        <v>746</v>
      </c>
      <c r="ER15" s="17"/>
      <c r="ES15" s="102">
        <v>1415.67</v>
      </c>
      <c r="ET15" s="71" t="s">
        <v>746</v>
      </c>
      <c r="EU15" s="17"/>
      <c r="EV15" s="102">
        <v>1415.67</v>
      </c>
      <c r="EW15" s="71" t="s">
        <v>746</v>
      </c>
      <c r="EX15" s="17"/>
      <c r="EY15" s="102">
        <v>1415.67</v>
      </c>
      <c r="EZ15" s="71" t="s">
        <v>746</v>
      </c>
      <c r="FA15" s="17"/>
      <c r="FB15" s="102">
        <v>1415.67</v>
      </c>
      <c r="FC15" s="71" t="s">
        <v>746</v>
      </c>
      <c r="FD15" s="17"/>
      <c r="FE15" s="102">
        <v>1415.67</v>
      </c>
      <c r="FF15" s="71" t="s">
        <v>746</v>
      </c>
      <c r="FG15" s="17"/>
      <c r="FH15" s="102">
        <v>1415.67</v>
      </c>
      <c r="FI15" s="71" t="s">
        <v>746</v>
      </c>
      <c r="FJ15" s="17"/>
      <c r="FK15" s="102">
        <v>1415.67</v>
      </c>
      <c r="FL15" s="71" t="s">
        <v>746</v>
      </c>
      <c r="FM15" s="17"/>
      <c r="FN15" s="102">
        <v>1415.67</v>
      </c>
      <c r="FO15" s="71" t="s">
        <v>746</v>
      </c>
      <c r="FP15" s="17"/>
      <c r="FQ15" s="102">
        <v>1415.67</v>
      </c>
      <c r="FR15" s="72" t="s">
        <v>746</v>
      </c>
      <c r="FS15" s="17"/>
      <c r="FT15" s="102">
        <v>1415.67</v>
      </c>
      <c r="FU15" s="104" t="s">
        <v>746</v>
      </c>
      <c r="FV15" s="17"/>
      <c r="FW15" s="102">
        <v>1415.67</v>
      </c>
      <c r="FX15" s="105" t="s">
        <v>746</v>
      </c>
      <c r="FY15" s="17"/>
      <c r="FZ15" s="102">
        <v>1415.67</v>
      </c>
    </row>
    <row r="16" spans="1:182" s="1" customFormat="1" ht="15.75" customHeight="1">
      <c r="A16" s="11"/>
      <c r="B16" s="16" t="s">
        <v>19</v>
      </c>
      <c r="C16" s="17">
        <f>SUM(C17:C28)</f>
        <v>9485.539999999999</v>
      </c>
      <c r="D16" s="16" t="s">
        <v>19</v>
      </c>
      <c r="E16" s="17">
        <f>SUM(E17:E28)</f>
        <v>9485.539999999999</v>
      </c>
      <c r="F16" s="16" t="s">
        <v>19</v>
      </c>
      <c r="G16" s="17">
        <f>SUM(G17:G28)</f>
        <v>9485.539999999999</v>
      </c>
      <c r="H16" s="16" t="s">
        <v>19</v>
      </c>
      <c r="I16" s="17">
        <f>SUM(I17:I28)</f>
        <v>9485.539999999999</v>
      </c>
      <c r="J16" s="16" t="s">
        <v>19</v>
      </c>
      <c r="K16" s="17">
        <f>SUM(K17:K28)</f>
        <v>9485.539999999999</v>
      </c>
      <c r="L16" s="16" t="s">
        <v>19</v>
      </c>
      <c r="M16" s="17">
        <f>SUM(M17:M28)</f>
        <v>9485.539999999999</v>
      </c>
      <c r="N16" s="16" t="s">
        <v>19</v>
      </c>
      <c r="O16" s="17">
        <f>SUM(O17:O28)</f>
        <v>9485.539999999999</v>
      </c>
      <c r="P16" s="16" t="s">
        <v>19</v>
      </c>
      <c r="Q16" s="17">
        <f>SUM(Q17:Q28)</f>
        <v>9485.539999999999</v>
      </c>
      <c r="R16" s="16" t="s">
        <v>19</v>
      </c>
      <c r="S16" s="18">
        <f t="shared" si="0"/>
        <v>75884.31999999999</v>
      </c>
      <c r="T16" s="16" t="s">
        <v>54</v>
      </c>
      <c r="U16" s="17"/>
      <c r="V16" s="17">
        <v>1614.56</v>
      </c>
      <c r="W16" s="16" t="s">
        <v>97</v>
      </c>
      <c r="X16" s="17" t="s">
        <v>98</v>
      </c>
      <c r="Y16" s="23">
        <v>674.04</v>
      </c>
      <c r="Z16" s="16" t="s">
        <v>113</v>
      </c>
      <c r="AA16" s="17" t="s">
        <v>114</v>
      </c>
      <c r="AB16" s="23">
        <v>2337.5</v>
      </c>
      <c r="AC16" s="16" t="s">
        <v>153</v>
      </c>
      <c r="AD16" s="16" t="s">
        <v>154</v>
      </c>
      <c r="AE16" s="16">
        <v>737.16</v>
      </c>
      <c r="AF16" s="16"/>
      <c r="AG16" s="16" t="s">
        <v>171</v>
      </c>
      <c r="AH16" s="17" t="s">
        <v>172</v>
      </c>
      <c r="AI16" s="17">
        <v>1925.88</v>
      </c>
      <c r="AJ16" s="16" t="s">
        <v>385</v>
      </c>
      <c r="AK16" s="17" t="s">
        <v>386</v>
      </c>
      <c r="AL16" s="17">
        <v>9569.56</v>
      </c>
      <c r="AM16" s="16" t="s">
        <v>210</v>
      </c>
      <c r="AN16" s="17" t="s">
        <v>211</v>
      </c>
      <c r="AO16" s="17">
        <v>2531.21</v>
      </c>
      <c r="AP16" s="16" t="s">
        <v>227</v>
      </c>
      <c r="AQ16" s="17" t="s">
        <v>228</v>
      </c>
      <c r="AR16" s="17">
        <v>143.49</v>
      </c>
      <c r="AS16" s="16" t="s">
        <v>234</v>
      </c>
      <c r="AT16" s="17" t="s">
        <v>244</v>
      </c>
      <c r="AU16" s="17">
        <v>465.04</v>
      </c>
      <c r="AV16" s="16" t="s">
        <v>273</v>
      </c>
      <c r="AW16" s="17" t="s">
        <v>274</v>
      </c>
      <c r="AX16" s="17">
        <v>180.46</v>
      </c>
      <c r="AY16" s="16" t="s">
        <v>198</v>
      </c>
      <c r="AZ16" s="17" t="s">
        <v>322</v>
      </c>
      <c r="BA16" s="17">
        <v>964.19</v>
      </c>
      <c r="BB16" s="20" t="s">
        <v>292</v>
      </c>
      <c r="BC16" s="19" t="s">
        <v>293</v>
      </c>
      <c r="BD16" s="17">
        <v>70.65</v>
      </c>
      <c r="BE16" s="20" t="s">
        <v>344</v>
      </c>
      <c r="BF16" s="19" t="s">
        <v>345</v>
      </c>
      <c r="BG16" s="17">
        <v>2017.82</v>
      </c>
      <c r="BH16" s="20" t="s">
        <v>338</v>
      </c>
      <c r="BI16" s="19" t="s">
        <v>339</v>
      </c>
      <c r="BJ16" s="17">
        <v>114.22</v>
      </c>
      <c r="BK16" s="20" t="s">
        <v>270</v>
      </c>
      <c r="BL16" s="19" t="s">
        <v>365</v>
      </c>
      <c r="BM16" s="17">
        <v>1081.67</v>
      </c>
      <c r="BN16" s="20" t="s">
        <v>378</v>
      </c>
      <c r="BO16" s="19" t="s">
        <v>376</v>
      </c>
      <c r="BP16" s="17">
        <v>4998.9</v>
      </c>
      <c r="BQ16" s="9"/>
      <c r="BR16" s="9"/>
      <c r="BS16" s="16" t="s">
        <v>394</v>
      </c>
      <c r="BT16" s="17" t="s">
        <v>395</v>
      </c>
      <c r="BU16" s="17">
        <v>1211.36</v>
      </c>
      <c r="BV16" s="16" t="s">
        <v>419</v>
      </c>
      <c r="BW16" s="17" t="s">
        <v>418</v>
      </c>
      <c r="BX16" s="17">
        <v>122.18</v>
      </c>
      <c r="BY16" s="16" t="s">
        <v>432</v>
      </c>
      <c r="BZ16" s="17" t="s">
        <v>433</v>
      </c>
      <c r="CA16" s="17">
        <v>254.88</v>
      </c>
      <c r="CB16" s="16" t="s">
        <v>451</v>
      </c>
      <c r="CC16" s="17" t="s">
        <v>452</v>
      </c>
      <c r="CD16" s="17">
        <v>3535.9</v>
      </c>
      <c r="CE16" s="16" t="s">
        <v>270</v>
      </c>
      <c r="CF16" s="17" t="s">
        <v>455</v>
      </c>
      <c r="CG16" s="17">
        <v>3245.01</v>
      </c>
      <c r="CH16" s="16" t="s">
        <v>396</v>
      </c>
      <c r="CI16" s="17" t="s">
        <v>461</v>
      </c>
      <c r="CJ16" s="17">
        <v>781.54</v>
      </c>
      <c r="CK16" s="19" t="s">
        <v>273</v>
      </c>
      <c r="CL16" s="17" t="s">
        <v>476</v>
      </c>
      <c r="CM16" s="22">
        <v>180.46</v>
      </c>
      <c r="CN16" s="19" t="s">
        <v>392</v>
      </c>
      <c r="CO16" s="17" t="s">
        <v>484</v>
      </c>
      <c r="CP16" s="22">
        <v>56.97</v>
      </c>
      <c r="CQ16" s="19"/>
      <c r="CR16" s="17"/>
      <c r="CS16" s="22"/>
      <c r="CT16" s="19" t="s">
        <v>495</v>
      </c>
      <c r="CU16" s="17" t="s">
        <v>494</v>
      </c>
      <c r="CV16" s="22">
        <v>418.41</v>
      </c>
      <c r="CW16" s="19" t="s">
        <v>396</v>
      </c>
      <c r="CX16" s="17" t="s">
        <v>504</v>
      </c>
      <c r="CY16" s="22">
        <v>1563.08</v>
      </c>
      <c r="CZ16" s="19" t="s">
        <v>505</v>
      </c>
      <c r="DA16" s="17" t="s">
        <v>512</v>
      </c>
      <c r="DB16" s="22">
        <v>235.86</v>
      </c>
      <c r="DC16" s="9"/>
      <c r="DD16" s="9"/>
      <c r="DE16" s="19" t="s">
        <v>526</v>
      </c>
      <c r="DF16" s="17" t="s">
        <v>523</v>
      </c>
      <c r="DG16" s="22">
        <v>1969.65</v>
      </c>
      <c r="DH16" s="19" t="s">
        <v>401</v>
      </c>
      <c r="DI16" s="19"/>
      <c r="DJ16" s="17">
        <v>258.3</v>
      </c>
      <c r="DK16" s="19" t="s">
        <v>432</v>
      </c>
      <c r="DL16" s="17" t="s">
        <v>551</v>
      </c>
      <c r="DM16" s="22">
        <v>268.51</v>
      </c>
      <c r="DN16" s="16"/>
      <c r="DO16" s="17"/>
      <c r="DP16" s="17"/>
      <c r="DQ16" s="19" t="s">
        <v>499</v>
      </c>
      <c r="DR16" s="17" t="s">
        <v>569</v>
      </c>
      <c r="DS16" s="17">
        <v>150.82</v>
      </c>
      <c r="DT16" s="19"/>
      <c r="DU16" s="17"/>
      <c r="DV16" s="17"/>
      <c r="DW16" s="19" t="s">
        <v>417</v>
      </c>
      <c r="DX16" s="17" t="s">
        <v>591</v>
      </c>
      <c r="DY16" s="17">
        <v>1001.88</v>
      </c>
      <c r="DZ16" s="19" t="s">
        <v>605</v>
      </c>
      <c r="EA16" s="17" t="s">
        <v>606</v>
      </c>
      <c r="EB16" s="17">
        <v>2708.18</v>
      </c>
      <c r="EC16" s="19"/>
      <c r="ED16" s="17"/>
      <c r="EE16" s="17"/>
      <c r="EF16" s="19" t="s">
        <v>629</v>
      </c>
      <c r="EG16" s="17" t="s">
        <v>630</v>
      </c>
      <c r="EH16" s="17">
        <v>412.26</v>
      </c>
      <c r="EI16" s="19" t="s">
        <v>641</v>
      </c>
      <c r="EJ16" s="17" t="s">
        <v>642</v>
      </c>
      <c r="EK16" s="17">
        <v>332.84</v>
      </c>
      <c r="EL16" s="19" t="s">
        <v>396</v>
      </c>
      <c r="EM16" s="17" t="s">
        <v>650</v>
      </c>
      <c r="EN16" s="17">
        <v>801.8</v>
      </c>
      <c r="EO16" s="17"/>
      <c r="EP16" s="17"/>
      <c r="EQ16" s="64" t="s">
        <v>4</v>
      </c>
      <c r="ER16" s="17"/>
      <c r="ES16" s="103">
        <v>312.05</v>
      </c>
      <c r="ET16" s="64" t="s">
        <v>4</v>
      </c>
      <c r="EU16" s="17"/>
      <c r="EV16" s="103">
        <v>312.05</v>
      </c>
      <c r="EW16" s="64" t="s">
        <v>4</v>
      </c>
      <c r="EX16" s="17"/>
      <c r="EY16" s="103">
        <v>312.05</v>
      </c>
      <c r="EZ16" s="64" t="s">
        <v>4</v>
      </c>
      <c r="FA16" s="17"/>
      <c r="FB16" s="103">
        <v>312.05</v>
      </c>
      <c r="FC16" s="65" t="s">
        <v>4</v>
      </c>
      <c r="FD16" s="17"/>
      <c r="FE16" s="103">
        <v>312.05</v>
      </c>
      <c r="FF16" s="66" t="s">
        <v>4</v>
      </c>
      <c r="FG16" s="17"/>
      <c r="FH16" s="103">
        <v>312.05</v>
      </c>
      <c r="FI16" s="67" t="s">
        <v>4</v>
      </c>
      <c r="FJ16" s="17"/>
      <c r="FK16" s="103">
        <v>312.05</v>
      </c>
      <c r="FL16" s="68" t="s">
        <v>4</v>
      </c>
      <c r="FM16" s="17"/>
      <c r="FN16" s="103">
        <v>312.05</v>
      </c>
      <c r="FO16" s="69" t="s">
        <v>4</v>
      </c>
      <c r="FP16" s="17"/>
      <c r="FQ16" s="103">
        <v>312.05</v>
      </c>
      <c r="FR16" s="72" t="s">
        <v>4</v>
      </c>
      <c r="FS16" s="17"/>
      <c r="FT16" s="103">
        <v>312.05</v>
      </c>
      <c r="FU16" s="104" t="s">
        <v>4</v>
      </c>
      <c r="FV16" s="17"/>
      <c r="FW16" s="103">
        <v>312.05</v>
      </c>
      <c r="FX16" s="105" t="s">
        <v>4</v>
      </c>
      <c r="FY16" s="17"/>
      <c r="FZ16" s="103">
        <v>312.05</v>
      </c>
    </row>
    <row r="17" spans="1:182" ht="18.75" customHeight="1">
      <c r="A17" s="16"/>
      <c r="B17" s="16" t="s">
        <v>19</v>
      </c>
      <c r="C17" s="17">
        <v>1614.56</v>
      </c>
      <c r="D17" s="16" t="s">
        <v>19</v>
      </c>
      <c r="E17" s="17">
        <v>1614.56</v>
      </c>
      <c r="F17" s="16" t="s">
        <v>19</v>
      </c>
      <c r="G17" s="17">
        <v>1614.56</v>
      </c>
      <c r="H17" s="16" t="s">
        <v>19</v>
      </c>
      <c r="I17" s="17">
        <v>1614.56</v>
      </c>
      <c r="J17" s="16" t="s">
        <v>19</v>
      </c>
      <c r="K17" s="17">
        <v>1614.56</v>
      </c>
      <c r="L17" s="16" t="s">
        <v>19</v>
      </c>
      <c r="M17" s="17">
        <v>1614.56</v>
      </c>
      <c r="N17" s="16" t="s">
        <v>19</v>
      </c>
      <c r="O17" s="17">
        <v>1614.56</v>
      </c>
      <c r="P17" s="16" t="s">
        <v>19</v>
      </c>
      <c r="Q17" s="17">
        <v>1614.56</v>
      </c>
      <c r="R17" s="16" t="s">
        <v>19</v>
      </c>
      <c r="S17" s="18">
        <f t="shared" si="0"/>
        <v>12916.479999999998</v>
      </c>
      <c r="T17" s="16" t="s">
        <v>55</v>
      </c>
      <c r="U17" s="17"/>
      <c r="V17" s="17">
        <v>100.91</v>
      </c>
      <c r="W17" s="11" t="s">
        <v>3</v>
      </c>
      <c r="X17" s="17"/>
      <c r="Y17" s="17">
        <v>16044.69</v>
      </c>
      <c r="Z17" s="16" t="s">
        <v>115</v>
      </c>
      <c r="AA17" s="17" t="s">
        <v>116</v>
      </c>
      <c r="AB17" s="23">
        <v>174.13</v>
      </c>
      <c r="AC17" s="16" t="s">
        <v>153</v>
      </c>
      <c r="AD17" s="16" t="s">
        <v>154</v>
      </c>
      <c r="AE17" s="16">
        <v>737.16</v>
      </c>
      <c r="AF17" s="16"/>
      <c r="AG17" s="16" t="s">
        <v>4</v>
      </c>
      <c r="AH17" s="17" t="s">
        <v>175</v>
      </c>
      <c r="AI17" s="25">
        <v>195.3</v>
      </c>
      <c r="AJ17" s="16" t="s">
        <v>191</v>
      </c>
      <c r="AK17" s="17" t="s">
        <v>192</v>
      </c>
      <c r="AL17" s="17">
        <v>629.29</v>
      </c>
      <c r="AM17" s="16" t="s">
        <v>212</v>
      </c>
      <c r="AN17" s="17" t="s">
        <v>213</v>
      </c>
      <c r="AO17" s="17">
        <v>668.09</v>
      </c>
      <c r="AP17" s="16" t="s">
        <v>204</v>
      </c>
      <c r="AQ17" s="17" t="s">
        <v>229</v>
      </c>
      <c r="AR17" s="17">
        <v>982.98</v>
      </c>
      <c r="AS17" s="16" t="s">
        <v>242</v>
      </c>
      <c r="AT17" s="17" t="s">
        <v>245</v>
      </c>
      <c r="AU17" s="17">
        <v>247.72</v>
      </c>
      <c r="AV17" s="16" t="s">
        <v>275</v>
      </c>
      <c r="AW17" s="17" t="s">
        <v>276</v>
      </c>
      <c r="AX17" s="17">
        <v>225.23</v>
      </c>
      <c r="AY17" s="19" t="s">
        <v>248</v>
      </c>
      <c r="AZ17" s="19" t="s">
        <v>321</v>
      </c>
      <c r="BA17" s="17">
        <v>195.3</v>
      </c>
      <c r="BB17" s="16" t="s">
        <v>294</v>
      </c>
      <c r="BC17" s="17" t="s">
        <v>295</v>
      </c>
      <c r="BD17" s="17">
        <v>493.86</v>
      </c>
      <c r="BE17" s="16" t="s">
        <v>344</v>
      </c>
      <c r="BF17" s="17" t="s">
        <v>346</v>
      </c>
      <c r="BG17" s="17">
        <v>659.89</v>
      </c>
      <c r="BH17" s="16" t="s">
        <v>340</v>
      </c>
      <c r="BI17" s="17" t="s">
        <v>339</v>
      </c>
      <c r="BJ17" s="17">
        <v>180.46</v>
      </c>
      <c r="BK17" s="16" t="s">
        <v>361</v>
      </c>
      <c r="BL17" s="17" t="s">
        <v>366</v>
      </c>
      <c r="BM17" s="17">
        <v>694.34</v>
      </c>
      <c r="BN17" s="16" t="s">
        <v>379</v>
      </c>
      <c r="BO17" s="17" t="s">
        <v>380</v>
      </c>
      <c r="BP17" s="17">
        <v>96.97</v>
      </c>
      <c r="BS17" s="16" t="s">
        <v>396</v>
      </c>
      <c r="BT17" s="17" t="s">
        <v>397</v>
      </c>
      <c r="BU17" s="17">
        <v>781.54</v>
      </c>
      <c r="BV17" s="16" t="s">
        <v>420</v>
      </c>
      <c r="BW17" s="17" t="s">
        <v>421</v>
      </c>
      <c r="BX17" s="17">
        <v>4517.52</v>
      </c>
      <c r="BY17" s="16" t="s">
        <v>377</v>
      </c>
      <c r="BZ17" s="17" t="s">
        <v>433</v>
      </c>
      <c r="CA17" s="17">
        <v>218.35</v>
      </c>
      <c r="CB17" s="16" t="s">
        <v>444</v>
      </c>
      <c r="CC17" s="17" t="s">
        <v>453</v>
      </c>
      <c r="CD17" s="17">
        <v>44.35</v>
      </c>
      <c r="CE17" s="16" t="s">
        <v>329</v>
      </c>
      <c r="CF17" s="17" t="s">
        <v>456</v>
      </c>
      <c r="CG17" s="17">
        <v>172176</v>
      </c>
      <c r="CH17" s="16" t="s">
        <v>392</v>
      </c>
      <c r="CI17" s="17" t="s">
        <v>463</v>
      </c>
      <c r="CJ17" s="17">
        <v>56.97</v>
      </c>
      <c r="CK17" s="16" t="s">
        <v>270</v>
      </c>
      <c r="CL17" s="17" t="s">
        <v>477</v>
      </c>
      <c r="CM17" s="17">
        <v>2163.34</v>
      </c>
      <c r="CN17" s="16" t="s">
        <v>270</v>
      </c>
      <c r="CO17" s="17" t="s">
        <v>485</v>
      </c>
      <c r="CP17" s="17">
        <v>4326.68</v>
      </c>
      <c r="CQ17" s="16"/>
      <c r="CR17" s="17"/>
      <c r="CS17" s="17"/>
      <c r="CT17" s="16" t="s">
        <v>273</v>
      </c>
      <c r="CU17" s="17" t="s">
        <v>496</v>
      </c>
      <c r="CV17" s="17">
        <v>436.7</v>
      </c>
      <c r="CW17" s="19" t="s">
        <v>505</v>
      </c>
      <c r="CX17" s="21" t="s">
        <v>506</v>
      </c>
      <c r="CY17" s="17">
        <v>647.27</v>
      </c>
      <c r="CZ17" s="19" t="s">
        <v>451</v>
      </c>
      <c r="DA17" s="21" t="s">
        <v>513</v>
      </c>
      <c r="DB17" s="17">
        <v>7071.8</v>
      </c>
      <c r="DE17" s="19" t="s">
        <v>527</v>
      </c>
      <c r="DF17" s="21" t="s">
        <v>523</v>
      </c>
      <c r="DG17" s="17">
        <v>917.68</v>
      </c>
      <c r="DH17" s="19"/>
      <c r="DI17" s="21"/>
      <c r="DJ17" s="17"/>
      <c r="DK17" s="16" t="s">
        <v>399</v>
      </c>
      <c r="DL17" s="17"/>
      <c r="DM17" s="17">
        <v>195.3</v>
      </c>
      <c r="DN17" s="16" t="s">
        <v>399</v>
      </c>
      <c r="DO17" s="17"/>
      <c r="DP17" s="17">
        <v>195.3</v>
      </c>
      <c r="DQ17" s="16" t="s">
        <v>399</v>
      </c>
      <c r="DR17" s="17"/>
      <c r="DS17" s="17">
        <v>195.3</v>
      </c>
      <c r="DT17" s="16" t="s">
        <v>399</v>
      </c>
      <c r="DU17" s="17"/>
      <c r="DV17" s="17">
        <v>195.3</v>
      </c>
      <c r="DW17" s="16" t="s">
        <v>399</v>
      </c>
      <c r="DX17" s="17"/>
      <c r="DY17" s="17">
        <v>195.3</v>
      </c>
      <c r="DZ17" s="16" t="s">
        <v>399</v>
      </c>
      <c r="EA17" s="17" t="s">
        <v>599</v>
      </c>
      <c r="EB17" s="17">
        <v>195.3</v>
      </c>
      <c r="EC17" s="16" t="s">
        <v>399</v>
      </c>
      <c r="ED17" s="17"/>
      <c r="EE17" s="17">
        <v>195.3</v>
      </c>
      <c r="EF17" s="16" t="s">
        <v>399</v>
      </c>
      <c r="EG17" s="17"/>
      <c r="EH17" s="17">
        <v>195.3</v>
      </c>
      <c r="EI17" s="16" t="s">
        <v>399</v>
      </c>
      <c r="EJ17" s="17"/>
      <c r="EK17" s="17">
        <v>195.3</v>
      </c>
      <c r="EL17" s="16" t="s">
        <v>399</v>
      </c>
      <c r="EM17" s="17"/>
      <c r="EN17" s="17">
        <v>195.3</v>
      </c>
      <c r="EO17" s="17"/>
      <c r="EP17" s="17"/>
      <c r="EQ17" s="64" t="s">
        <v>176</v>
      </c>
      <c r="ER17" s="17"/>
      <c r="ES17" s="103">
        <v>208.03</v>
      </c>
      <c r="ET17" s="64" t="s">
        <v>176</v>
      </c>
      <c r="EU17" s="17"/>
      <c r="EV17" s="103">
        <v>208.03</v>
      </c>
      <c r="EW17" s="64" t="s">
        <v>176</v>
      </c>
      <c r="EX17" s="17"/>
      <c r="EY17" s="103">
        <v>208.03</v>
      </c>
      <c r="EZ17" s="64" t="s">
        <v>176</v>
      </c>
      <c r="FA17" s="17"/>
      <c r="FB17" s="103">
        <v>208.03</v>
      </c>
      <c r="FC17" s="65" t="s">
        <v>176</v>
      </c>
      <c r="FD17" s="17"/>
      <c r="FE17" s="103">
        <v>208.03</v>
      </c>
      <c r="FF17" s="66" t="s">
        <v>176</v>
      </c>
      <c r="FG17" s="17"/>
      <c r="FH17" s="103">
        <v>208.03</v>
      </c>
      <c r="FI17" s="67" t="s">
        <v>176</v>
      </c>
      <c r="FJ17" s="17"/>
      <c r="FK17" s="103">
        <v>208.03</v>
      </c>
      <c r="FL17" s="68" t="s">
        <v>176</v>
      </c>
      <c r="FM17" s="17"/>
      <c r="FN17" s="103">
        <v>208.03</v>
      </c>
      <c r="FO17" s="70" t="s">
        <v>176</v>
      </c>
      <c r="FP17" s="17"/>
      <c r="FQ17" s="103">
        <v>208.03</v>
      </c>
      <c r="FR17" s="72" t="s">
        <v>176</v>
      </c>
      <c r="FS17" s="17"/>
      <c r="FT17" s="103">
        <v>208.03</v>
      </c>
      <c r="FU17" s="104" t="s">
        <v>176</v>
      </c>
      <c r="FV17" s="17"/>
      <c r="FW17" s="103">
        <v>208.03</v>
      </c>
      <c r="FX17" s="105" t="s">
        <v>176</v>
      </c>
      <c r="FY17" s="17"/>
      <c r="FZ17" s="103">
        <v>208.03</v>
      </c>
    </row>
    <row r="18" spans="1:182" ht="50.25" customHeight="1">
      <c r="A18" s="16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8"/>
      <c r="T18" s="16"/>
      <c r="U18" s="17"/>
      <c r="V18" s="17"/>
      <c r="W18" s="100"/>
      <c r="X18" s="17"/>
      <c r="Y18" s="17"/>
      <c r="Z18" s="16"/>
      <c r="AA18" s="17"/>
      <c r="AB18" s="23"/>
      <c r="AC18" s="16"/>
      <c r="AD18" s="16"/>
      <c r="AE18" s="16"/>
      <c r="AF18" s="16"/>
      <c r="AG18" s="16"/>
      <c r="AH18" s="17"/>
      <c r="AI18" s="25"/>
      <c r="AJ18" s="16"/>
      <c r="AK18" s="17"/>
      <c r="AL18" s="17"/>
      <c r="AM18" s="16"/>
      <c r="AN18" s="17"/>
      <c r="AO18" s="17"/>
      <c r="AP18" s="16"/>
      <c r="AQ18" s="17"/>
      <c r="AR18" s="17"/>
      <c r="AS18" s="16"/>
      <c r="AT18" s="17"/>
      <c r="AU18" s="17"/>
      <c r="AV18" s="16"/>
      <c r="AW18" s="17"/>
      <c r="AX18" s="17"/>
      <c r="AY18" s="19"/>
      <c r="AZ18" s="19"/>
      <c r="BA18" s="17"/>
      <c r="BB18" s="16"/>
      <c r="BC18" s="17"/>
      <c r="BD18" s="17"/>
      <c r="BE18" s="16"/>
      <c r="BF18" s="17"/>
      <c r="BG18" s="17"/>
      <c r="BH18" s="16"/>
      <c r="BI18" s="17"/>
      <c r="BJ18" s="17"/>
      <c r="BK18" s="16"/>
      <c r="BL18" s="17"/>
      <c r="BM18" s="17"/>
      <c r="BN18" s="16"/>
      <c r="BO18" s="17"/>
      <c r="BP18" s="17"/>
      <c r="BS18" s="16"/>
      <c r="BT18" s="17"/>
      <c r="BU18" s="17"/>
      <c r="BV18" s="16"/>
      <c r="BW18" s="17"/>
      <c r="BX18" s="17"/>
      <c r="BY18" s="16"/>
      <c r="BZ18" s="17"/>
      <c r="CA18" s="17"/>
      <c r="CB18" s="16"/>
      <c r="CC18" s="17"/>
      <c r="CD18" s="17"/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9"/>
      <c r="CX18" s="21"/>
      <c r="CY18" s="17"/>
      <c r="CZ18" s="19"/>
      <c r="DA18" s="21"/>
      <c r="DB18" s="17"/>
      <c r="DE18" s="19"/>
      <c r="DF18" s="21"/>
      <c r="DG18" s="17"/>
      <c r="DH18" s="19"/>
      <c r="DI18" s="21"/>
      <c r="DJ18" s="17"/>
      <c r="DK18" s="16"/>
      <c r="DL18" s="17"/>
      <c r="DM18" s="17"/>
      <c r="DN18" s="16"/>
      <c r="DO18" s="17"/>
      <c r="DP18" s="17"/>
      <c r="DQ18" s="16"/>
      <c r="DR18" s="17"/>
      <c r="DS18" s="17"/>
      <c r="DT18" s="16"/>
      <c r="DU18" s="17"/>
      <c r="DV18" s="17"/>
      <c r="DW18" s="16"/>
      <c r="DX18" s="17"/>
      <c r="DY18" s="17"/>
      <c r="DZ18" s="16"/>
      <c r="EA18" s="17"/>
      <c r="EB18" s="17"/>
      <c r="EC18" s="16"/>
      <c r="ED18" s="17"/>
      <c r="EE18" s="17"/>
      <c r="EF18" s="16"/>
      <c r="EG18" s="17"/>
      <c r="EH18" s="17"/>
      <c r="EI18" s="16"/>
      <c r="EJ18" s="17"/>
      <c r="EK18" s="17"/>
      <c r="EL18" s="16"/>
      <c r="EM18" s="17"/>
      <c r="EN18" s="17"/>
      <c r="EO18" s="17"/>
      <c r="EP18" s="17"/>
      <c r="EQ18" s="100" t="s">
        <v>60</v>
      </c>
      <c r="ER18" s="17"/>
      <c r="ES18" s="103">
        <v>312.05</v>
      </c>
      <c r="ET18" s="100" t="s">
        <v>60</v>
      </c>
      <c r="EU18" s="17"/>
      <c r="EV18" s="103">
        <v>312.05</v>
      </c>
      <c r="EW18" s="100" t="s">
        <v>60</v>
      </c>
      <c r="EX18" s="17"/>
      <c r="EY18" s="103">
        <v>312.05</v>
      </c>
      <c r="EZ18" s="100" t="s">
        <v>60</v>
      </c>
      <c r="FA18" s="17"/>
      <c r="FB18" s="103">
        <v>312.05</v>
      </c>
      <c r="FC18" s="100" t="s">
        <v>60</v>
      </c>
      <c r="FD18" s="17"/>
      <c r="FE18" s="103">
        <v>312.05</v>
      </c>
      <c r="FF18" s="100" t="s">
        <v>60</v>
      </c>
      <c r="FG18" s="17"/>
      <c r="FH18" s="103">
        <v>312.05</v>
      </c>
      <c r="FI18" s="100" t="s">
        <v>60</v>
      </c>
      <c r="FJ18" s="17"/>
      <c r="FK18" s="103">
        <v>312.05</v>
      </c>
      <c r="FL18" s="100" t="s">
        <v>60</v>
      </c>
      <c r="FM18" s="17"/>
      <c r="FN18" s="103">
        <v>312.05</v>
      </c>
      <c r="FO18" s="100" t="s">
        <v>60</v>
      </c>
      <c r="FP18" s="17"/>
      <c r="FQ18" s="103">
        <v>312.05</v>
      </c>
      <c r="FR18" s="100" t="s">
        <v>60</v>
      </c>
      <c r="FS18" s="17"/>
      <c r="FT18" s="103">
        <v>312.05</v>
      </c>
      <c r="FU18" s="104" t="s">
        <v>60</v>
      </c>
      <c r="FV18" s="17"/>
      <c r="FW18" s="103">
        <v>312.05</v>
      </c>
      <c r="FX18" s="105" t="s">
        <v>60</v>
      </c>
      <c r="FY18" s="17"/>
      <c r="FZ18" s="103">
        <v>312.05</v>
      </c>
    </row>
    <row r="19" spans="1:182" ht="35.25" customHeight="1">
      <c r="A19" s="16"/>
      <c r="B19" s="16" t="s">
        <v>19</v>
      </c>
      <c r="C19" s="17">
        <v>100.91</v>
      </c>
      <c r="D19" s="16" t="s">
        <v>19</v>
      </c>
      <c r="E19" s="17">
        <v>100.91</v>
      </c>
      <c r="F19" s="16" t="s">
        <v>19</v>
      </c>
      <c r="G19" s="17">
        <v>100.91</v>
      </c>
      <c r="H19" s="16" t="s">
        <v>19</v>
      </c>
      <c r="I19" s="17">
        <v>100.91</v>
      </c>
      <c r="J19" s="16" t="s">
        <v>19</v>
      </c>
      <c r="K19" s="17">
        <v>100.91</v>
      </c>
      <c r="L19" s="16" t="s">
        <v>19</v>
      </c>
      <c r="M19" s="17">
        <v>100.91</v>
      </c>
      <c r="N19" s="16" t="s">
        <v>19</v>
      </c>
      <c r="O19" s="17">
        <v>100.91</v>
      </c>
      <c r="P19" s="16" t="s">
        <v>19</v>
      </c>
      <c r="Q19" s="17">
        <v>100.91</v>
      </c>
      <c r="R19" s="16" t="s">
        <v>19</v>
      </c>
      <c r="S19" s="18">
        <f t="shared" si="0"/>
        <v>807.2799999999999</v>
      </c>
      <c r="T19" s="16" t="s">
        <v>56</v>
      </c>
      <c r="U19" s="17"/>
      <c r="V19" s="17">
        <v>403.64</v>
      </c>
      <c r="W19" s="11" t="s">
        <v>5</v>
      </c>
      <c r="X19" s="17"/>
      <c r="Y19" s="17">
        <v>6760.97</v>
      </c>
      <c r="Z19" s="16" t="s">
        <v>117</v>
      </c>
      <c r="AA19" s="17" t="s">
        <v>118</v>
      </c>
      <c r="AB19" s="23">
        <v>1340.19</v>
      </c>
      <c r="AC19" s="16" t="s">
        <v>155</v>
      </c>
      <c r="AD19" s="16" t="s">
        <v>156</v>
      </c>
      <c r="AE19" s="16">
        <v>155.72</v>
      </c>
      <c r="AF19" s="16"/>
      <c r="AG19" s="16" t="s">
        <v>176</v>
      </c>
      <c r="AH19" s="17" t="s">
        <v>175</v>
      </c>
      <c r="AI19" s="25">
        <v>241.92</v>
      </c>
      <c r="AJ19" s="11" t="s">
        <v>3</v>
      </c>
      <c r="AK19" s="17"/>
      <c r="AL19" s="17">
        <v>16246.51</v>
      </c>
      <c r="AM19" s="16" t="s">
        <v>214</v>
      </c>
      <c r="AN19" s="17" t="s">
        <v>215</v>
      </c>
      <c r="AO19" s="17">
        <v>82.48</v>
      </c>
      <c r="AP19" s="16" t="s">
        <v>230</v>
      </c>
      <c r="AQ19" s="17" t="s">
        <v>231</v>
      </c>
      <c r="AR19" s="17">
        <v>414.81</v>
      </c>
      <c r="AS19" s="16" t="s">
        <v>242</v>
      </c>
      <c r="AT19" s="17" t="s">
        <v>246</v>
      </c>
      <c r="AU19" s="17">
        <v>164.95</v>
      </c>
      <c r="AV19" s="16" t="s">
        <v>277</v>
      </c>
      <c r="AW19" s="17" t="s">
        <v>278</v>
      </c>
      <c r="AX19" s="17">
        <v>790.76</v>
      </c>
      <c r="AY19" s="11" t="s">
        <v>3</v>
      </c>
      <c r="AZ19" s="17"/>
      <c r="BA19" s="17">
        <v>16246.51</v>
      </c>
      <c r="BB19" s="16" t="s">
        <v>296</v>
      </c>
      <c r="BC19" s="17" t="s">
        <v>295</v>
      </c>
      <c r="BD19" s="17">
        <v>1775.46</v>
      </c>
      <c r="BE19" s="16"/>
      <c r="BF19" s="17"/>
      <c r="BG19" s="17"/>
      <c r="BH19" s="16" t="s">
        <v>347</v>
      </c>
      <c r="BI19" s="17" t="s">
        <v>348</v>
      </c>
      <c r="BJ19" s="17">
        <v>4373.6</v>
      </c>
      <c r="BK19" s="16" t="s">
        <v>367</v>
      </c>
      <c r="BL19" s="17" t="s">
        <v>368</v>
      </c>
      <c r="BM19" s="17">
        <v>1276.96</v>
      </c>
      <c r="BN19" s="16" t="s">
        <v>381</v>
      </c>
      <c r="BO19" s="17" t="s">
        <v>382</v>
      </c>
      <c r="BP19" s="17">
        <v>387.82</v>
      </c>
      <c r="BS19" s="16" t="s">
        <v>270</v>
      </c>
      <c r="BT19" s="17" t="s">
        <v>398</v>
      </c>
      <c r="BU19" s="17">
        <v>1081.67</v>
      </c>
      <c r="BV19" s="16" t="s">
        <v>417</v>
      </c>
      <c r="BW19" s="17" t="s">
        <v>422</v>
      </c>
      <c r="BX19" s="17">
        <v>4373.6</v>
      </c>
      <c r="BY19" s="16" t="s">
        <v>350</v>
      </c>
      <c r="BZ19" s="17" t="s">
        <v>434</v>
      </c>
      <c r="CA19" s="17">
        <v>2686.68</v>
      </c>
      <c r="CB19" s="16"/>
      <c r="CC19" s="17"/>
      <c r="CD19" s="17"/>
      <c r="CE19" s="16" t="s">
        <v>451</v>
      </c>
      <c r="CF19" s="17" t="s">
        <v>456</v>
      </c>
      <c r="CG19" s="17">
        <v>10607.7</v>
      </c>
      <c r="CH19" s="19" t="s">
        <v>444</v>
      </c>
      <c r="CI19" s="17" t="s">
        <v>463</v>
      </c>
      <c r="CJ19" s="22">
        <v>44.35</v>
      </c>
      <c r="CK19" s="19" t="s">
        <v>396</v>
      </c>
      <c r="CL19" s="17" t="s">
        <v>478</v>
      </c>
      <c r="CM19" s="22">
        <v>781.54</v>
      </c>
      <c r="CN19" s="19" t="s">
        <v>486</v>
      </c>
      <c r="CO19" s="17" t="s">
        <v>487</v>
      </c>
      <c r="CP19" s="22">
        <v>613.21</v>
      </c>
      <c r="CQ19" s="19"/>
      <c r="CR19" s="17"/>
      <c r="CS19" s="22"/>
      <c r="CT19" s="19" t="s">
        <v>444</v>
      </c>
      <c r="CU19" s="17" t="s">
        <v>497</v>
      </c>
      <c r="CV19" s="22">
        <v>44.35</v>
      </c>
      <c r="CW19" s="19"/>
      <c r="CX19" s="17"/>
      <c r="CY19" s="22"/>
      <c r="CZ19" s="19" t="s">
        <v>514</v>
      </c>
      <c r="DA19" s="17" t="s">
        <v>515</v>
      </c>
      <c r="DB19" s="22">
        <v>1231.11</v>
      </c>
      <c r="DE19" s="19" t="s">
        <v>528</v>
      </c>
      <c r="DF19" s="17" t="s">
        <v>523</v>
      </c>
      <c r="DG19" s="22">
        <v>656.55</v>
      </c>
      <c r="DH19" s="19"/>
      <c r="DI19" s="17"/>
      <c r="DJ19" s="22"/>
      <c r="DK19" s="19" t="s">
        <v>401</v>
      </c>
      <c r="DL19" s="19"/>
      <c r="DM19" s="17">
        <v>258.3</v>
      </c>
      <c r="DN19" s="19" t="s">
        <v>401</v>
      </c>
      <c r="DO19" s="19"/>
      <c r="DP19" s="17">
        <v>258.3</v>
      </c>
      <c r="DQ19" s="19" t="s">
        <v>401</v>
      </c>
      <c r="DR19" s="19"/>
      <c r="DS19" s="17">
        <v>258.3</v>
      </c>
      <c r="DT19" s="19" t="s">
        <v>401</v>
      </c>
      <c r="DU19" s="19"/>
      <c r="DV19" s="17">
        <v>258.3</v>
      </c>
      <c r="DW19" s="19"/>
      <c r="DX19" s="19"/>
      <c r="DY19" s="17"/>
      <c r="DZ19" s="19" t="s">
        <v>607</v>
      </c>
      <c r="EA19" s="19" t="s">
        <v>608</v>
      </c>
      <c r="EB19" s="17">
        <v>664.61</v>
      </c>
      <c r="EC19" s="19"/>
      <c r="ED19" s="19"/>
      <c r="EE19" s="17"/>
      <c r="EF19" s="19"/>
      <c r="EG19" s="19"/>
      <c r="EH19" s="17"/>
      <c r="EI19" s="19"/>
      <c r="EJ19" s="19"/>
      <c r="EK19" s="17"/>
      <c r="EL19" s="19" t="s">
        <v>651</v>
      </c>
      <c r="EM19" s="19" t="s">
        <v>652</v>
      </c>
      <c r="EN19" s="17">
        <v>402.5</v>
      </c>
      <c r="EO19" s="17"/>
      <c r="EP19" s="17"/>
      <c r="EQ19" s="19" t="s">
        <v>607</v>
      </c>
      <c r="ER19" s="19" t="s">
        <v>665</v>
      </c>
      <c r="ES19" s="112">
        <v>599.27</v>
      </c>
      <c r="ET19" s="19"/>
      <c r="EU19" s="19"/>
      <c r="EV19" s="17"/>
      <c r="EW19" s="19" t="s">
        <v>672</v>
      </c>
      <c r="EX19" s="19" t="s">
        <v>673</v>
      </c>
      <c r="EY19" s="112">
        <v>221.76</v>
      </c>
      <c r="EZ19" s="19" t="s">
        <v>690</v>
      </c>
      <c r="FA19" s="19" t="s">
        <v>691</v>
      </c>
      <c r="FB19" s="112">
        <v>1199.7</v>
      </c>
      <c r="FC19" s="19" t="s">
        <v>648</v>
      </c>
      <c r="FD19" s="19" t="s">
        <v>704</v>
      </c>
      <c r="FE19" s="112">
        <v>1667.29</v>
      </c>
      <c r="FF19" s="19" t="s">
        <v>730</v>
      </c>
      <c r="FG19" s="19" t="s">
        <v>731</v>
      </c>
      <c r="FH19" s="98">
        <v>1500</v>
      </c>
      <c r="FI19" s="19" t="s">
        <v>724</v>
      </c>
      <c r="FJ19" s="19" t="s">
        <v>735</v>
      </c>
      <c r="FK19" s="112">
        <v>68.46</v>
      </c>
      <c r="FL19" s="16" t="s">
        <v>760</v>
      </c>
      <c r="FM19" s="23" t="s">
        <v>779</v>
      </c>
      <c r="FN19" s="112">
        <v>355.74</v>
      </c>
      <c r="FO19" s="19" t="s">
        <v>635</v>
      </c>
      <c r="FP19" s="19" t="s">
        <v>745</v>
      </c>
      <c r="FQ19" s="98">
        <v>161.38</v>
      </c>
      <c r="FR19" s="77" t="s">
        <v>637</v>
      </c>
      <c r="FS19" s="78" t="s">
        <v>751</v>
      </c>
      <c r="FT19" s="121">
        <v>14523.75</v>
      </c>
      <c r="FU19" s="77" t="s">
        <v>774</v>
      </c>
      <c r="FV19" s="23" t="s">
        <v>775</v>
      </c>
      <c r="FW19" s="125">
        <v>987.17</v>
      </c>
      <c r="FX19" s="77" t="s">
        <v>786</v>
      </c>
      <c r="FY19" s="17" t="s">
        <v>787</v>
      </c>
      <c r="FZ19" s="126">
        <v>726.2</v>
      </c>
    </row>
    <row r="20" spans="1:182" ht="34.5" customHeight="1">
      <c r="A20" s="16"/>
      <c r="B20" s="16" t="s">
        <v>19</v>
      </c>
      <c r="C20" s="17">
        <v>403.64</v>
      </c>
      <c r="D20" s="16" t="s">
        <v>19</v>
      </c>
      <c r="E20" s="17">
        <v>403.64</v>
      </c>
      <c r="F20" s="16" t="s">
        <v>19</v>
      </c>
      <c r="G20" s="17">
        <v>403.64</v>
      </c>
      <c r="H20" s="16" t="s">
        <v>19</v>
      </c>
      <c r="I20" s="17">
        <v>403.64</v>
      </c>
      <c r="J20" s="16" t="s">
        <v>19</v>
      </c>
      <c r="K20" s="17">
        <v>403.64</v>
      </c>
      <c r="L20" s="16" t="s">
        <v>19</v>
      </c>
      <c r="M20" s="17">
        <v>403.64</v>
      </c>
      <c r="N20" s="16" t="s">
        <v>19</v>
      </c>
      <c r="O20" s="17">
        <v>403.64</v>
      </c>
      <c r="P20" s="16" t="s">
        <v>19</v>
      </c>
      <c r="Q20" s="17">
        <v>403.64</v>
      </c>
      <c r="R20" s="16" t="s">
        <v>19</v>
      </c>
      <c r="S20" s="18">
        <f t="shared" si="0"/>
        <v>3229.1199999999994</v>
      </c>
      <c r="T20" s="16" t="s">
        <v>57</v>
      </c>
      <c r="U20" s="17"/>
      <c r="V20" s="17">
        <v>1311.83</v>
      </c>
      <c r="W20" s="16" t="s">
        <v>198</v>
      </c>
      <c r="X20" s="17"/>
      <c r="Y20" s="23">
        <v>964.19</v>
      </c>
      <c r="Z20" s="16" t="s">
        <v>105</v>
      </c>
      <c r="AA20" s="17" t="s">
        <v>119</v>
      </c>
      <c r="AB20" s="23">
        <v>335.05</v>
      </c>
      <c r="AC20" s="16" t="s">
        <v>143</v>
      </c>
      <c r="AD20" s="16" t="s">
        <v>157</v>
      </c>
      <c r="AE20" s="16">
        <v>5038.92</v>
      </c>
      <c r="AF20" s="16"/>
      <c r="AG20" s="16" t="s">
        <v>193</v>
      </c>
      <c r="AH20" s="17" t="s">
        <v>194</v>
      </c>
      <c r="AI20" s="17">
        <v>964.19</v>
      </c>
      <c r="AJ20" s="11" t="s">
        <v>197</v>
      </c>
      <c r="AK20" s="17"/>
      <c r="AL20" s="17">
        <v>17255.61</v>
      </c>
      <c r="AM20" s="16" t="s">
        <v>216</v>
      </c>
      <c r="AN20" s="17" t="s">
        <v>217</v>
      </c>
      <c r="AO20" s="17">
        <v>165.52</v>
      </c>
      <c r="AP20" s="16" t="s">
        <v>216</v>
      </c>
      <c r="AQ20" s="17" t="s">
        <v>232</v>
      </c>
      <c r="AR20" s="17">
        <v>247.43</v>
      </c>
      <c r="AS20" s="16" t="s">
        <v>242</v>
      </c>
      <c r="AT20" s="17" t="s">
        <v>247</v>
      </c>
      <c r="AU20" s="17">
        <v>329.92</v>
      </c>
      <c r="AV20" s="16" t="s">
        <v>279</v>
      </c>
      <c r="AW20" s="17" t="s">
        <v>280</v>
      </c>
      <c r="AX20" s="17">
        <v>141.3</v>
      </c>
      <c r="AY20" s="11" t="s">
        <v>197</v>
      </c>
      <c r="AZ20" s="17"/>
      <c r="BA20" s="17">
        <v>17255.61</v>
      </c>
      <c r="BB20" s="16" t="s">
        <v>297</v>
      </c>
      <c r="BC20" s="17" t="s">
        <v>295</v>
      </c>
      <c r="BD20" s="17">
        <v>790.76</v>
      </c>
      <c r="BE20" s="16"/>
      <c r="BF20" s="17"/>
      <c r="BG20" s="17"/>
      <c r="BH20" s="16" t="s">
        <v>270</v>
      </c>
      <c r="BI20" s="17" t="s">
        <v>349</v>
      </c>
      <c r="BJ20" s="17">
        <v>1081.67</v>
      </c>
      <c r="BK20" s="16" t="s">
        <v>340</v>
      </c>
      <c r="BL20" s="17" t="s">
        <v>368</v>
      </c>
      <c r="BM20" s="17">
        <v>180.46</v>
      </c>
      <c r="BN20" s="16" t="s">
        <v>383</v>
      </c>
      <c r="BO20" s="17" t="s">
        <v>384</v>
      </c>
      <c r="BP20" s="17">
        <v>45.88</v>
      </c>
      <c r="BS20" s="16" t="s">
        <v>341</v>
      </c>
      <c r="BT20" s="17" t="s">
        <v>398</v>
      </c>
      <c r="BU20" s="17">
        <v>1064.66</v>
      </c>
      <c r="BV20" s="16" t="s">
        <v>423</v>
      </c>
      <c r="BW20" s="17" t="s">
        <v>424</v>
      </c>
      <c r="BX20" s="17">
        <v>7718.87</v>
      </c>
      <c r="BY20" s="16" t="s">
        <v>435</v>
      </c>
      <c r="BZ20" s="17" t="s">
        <v>434</v>
      </c>
      <c r="CA20" s="17">
        <v>23218.67</v>
      </c>
      <c r="CB20" s="16"/>
      <c r="CC20" s="17"/>
      <c r="CD20" s="17"/>
      <c r="CE20" s="16" t="s">
        <v>457</v>
      </c>
      <c r="CF20" s="17" t="s">
        <v>456</v>
      </c>
      <c r="CG20" s="17">
        <v>22663.39</v>
      </c>
      <c r="CH20" s="19" t="s">
        <v>464</v>
      </c>
      <c r="CI20" s="19" t="s">
        <v>465</v>
      </c>
      <c r="CJ20" s="17">
        <v>1340.55</v>
      </c>
      <c r="CK20" s="19"/>
      <c r="CL20" s="19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 t="s">
        <v>516</v>
      </c>
      <c r="DA20" s="17" t="s">
        <v>515</v>
      </c>
      <c r="DB20" s="17">
        <v>347.17</v>
      </c>
      <c r="DE20" s="16" t="s">
        <v>529</v>
      </c>
      <c r="DF20" s="17" t="s">
        <v>523</v>
      </c>
      <c r="DG20" s="17">
        <v>2597.08</v>
      </c>
      <c r="DH20" s="16"/>
      <c r="DI20" s="17"/>
      <c r="DJ20" s="17"/>
      <c r="DK20" s="16"/>
      <c r="DL20" s="17"/>
      <c r="DM20" s="17"/>
      <c r="DN20" s="16"/>
      <c r="DO20" s="17"/>
      <c r="DP20" s="17"/>
      <c r="DQ20" s="16" t="s">
        <v>555</v>
      </c>
      <c r="DR20" s="17" t="s">
        <v>570</v>
      </c>
      <c r="DS20" s="17">
        <v>168010.42</v>
      </c>
      <c r="DT20" s="16"/>
      <c r="DU20" s="17"/>
      <c r="DV20" s="17"/>
      <c r="DW20" s="16" t="s">
        <v>592</v>
      </c>
      <c r="DX20" s="17" t="s">
        <v>593</v>
      </c>
      <c r="DY20" s="17">
        <v>1500</v>
      </c>
      <c r="DZ20" s="16" t="s">
        <v>609</v>
      </c>
      <c r="EA20" s="17" t="s">
        <v>610</v>
      </c>
      <c r="EB20" s="17">
        <v>156.57</v>
      </c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  <c r="EQ20" s="16" t="s">
        <v>666</v>
      </c>
      <c r="ER20" s="17" t="s">
        <v>667</v>
      </c>
      <c r="ES20" s="98">
        <v>729.1</v>
      </c>
      <c r="ET20" s="16"/>
      <c r="EU20" s="17"/>
      <c r="EV20" s="17"/>
      <c r="EW20" s="16" t="s">
        <v>674</v>
      </c>
      <c r="EX20" s="17" t="s">
        <v>675</v>
      </c>
      <c r="EY20" s="98">
        <v>7313.74</v>
      </c>
      <c r="EZ20" s="16" t="s">
        <v>692</v>
      </c>
      <c r="FA20" s="17" t="s">
        <v>693</v>
      </c>
      <c r="FB20" s="98">
        <v>7246.57</v>
      </c>
      <c r="FC20" s="16" t="s">
        <v>666</v>
      </c>
      <c r="FD20" s="17" t="s">
        <v>705</v>
      </c>
      <c r="FE20" s="98">
        <v>729.1</v>
      </c>
      <c r="FF20" s="16"/>
      <c r="FG20" s="17"/>
      <c r="FH20" s="17"/>
      <c r="FI20" s="16" t="s">
        <v>811</v>
      </c>
      <c r="FJ20" s="17" t="s">
        <v>812</v>
      </c>
      <c r="FK20" s="98">
        <v>16902.31</v>
      </c>
      <c r="FL20" s="16" t="s">
        <v>781</v>
      </c>
      <c r="FM20" s="23" t="s">
        <v>780</v>
      </c>
      <c r="FN20" s="112">
        <v>12449.44</v>
      </c>
      <c r="FO20" s="16" t="s">
        <v>747</v>
      </c>
      <c r="FP20" s="17" t="s">
        <v>748</v>
      </c>
      <c r="FQ20" s="112">
        <v>505.36</v>
      </c>
      <c r="FR20" s="77" t="s">
        <v>639</v>
      </c>
      <c r="FS20" s="78" t="s">
        <v>751</v>
      </c>
      <c r="FT20" s="121">
        <v>3388.89</v>
      </c>
      <c r="FU20" s="77" t="s">
        <v>776</v>
      </c>
      <c r="FV20" s="78" t="s">
        <v>777</v>
      </c>
      <c r="FW20" s="125">
        <v>2571.62</v>
      </c>
      <c r="FX20" s="77" t="s">
        <v>788</v>
      </c>
      <c r="FY20" s="23" t="s">
        <v>789</v>
      </c>
      <c r="FZ20" s="125">
        <v>528.62</v>
      </c>
    </row>
    <row r="21" spans="1:182" ht="22.5" hidden="1">
      <c r="A21" s="16"/>
      <c r="B21" s="16" t="s">
        <v>19</v>
      </c>
      <c r="C21" s="17">
        <v>1311.83</v>
      </c>
      <c r="D21" s="16" t="s">
        <v>19</v>
      </c>
      <c r="E21" s="17">
        <v>1311.83</v>
      </c>
      <c r="F21" s="16" t="s">
        <v>19</v>
      </c>
      <c r="G21" s="17">
        <v>1311.83</v>
      </c>
      <c r="H21" s="16" t="s">
        <v>19</v>
      </c>
      <c r="I21" s="17">
        <v>1311.83</v>
      </c>
      <c r="J21" s="16" t="s">
        <v>19</v>
      </c>
      <c r="K21" s="17">
        <v>1311.83</v>
      </c>
      <c r="L21" s="16" t="s">
        <v>19</v>
      </c>
      <c r="M21" s="17">
        <v>1311.83</v>
      </c>
      <c r="N21" s="16" t="s">
        <v>19</v>
      </c>
      <c r="O21" s="17">
        <v>1311.83</v>
      </c>
      <c r="P21" s="16" t="s">
        <v>19</v>
      </c>
      <c r="Q21" s="17">
        <v>1311.83</v>
      </c>
      <c r="R21" s="16" t="s">
        <v>19</v>
      </c>
      <c r="S21" s="18">
        <f t="shared" si="0"/>
        <v>10494.64</v>
      </c>
      <c r="T21" s="16" t="s">
        <v>58</v>
      </c>
      <c r="U21" s="17"/>
      <c r="V21" s="17">
        <v>100.91</v>
      </c>
      <c r="W21" s="19" t="s">
        <v>4</v>
      </c>
      <c r="X21" s="21"/>
      <c r="Y21" s="20">
        <v>195.3</v>
      </c>
      <c r="Z21" s="16" t="s">
        <v>120</v>
      </c>
      <c r="AA21" s="17" t="s">
        <v>121</v>
      </c>
      <c r="AB21" s="23">
        <v>174.13</v>
      </c>
      <c r="AC21" s="16" t="s">
        <v>173</v>
      </c>
      <c r="AD21" s="17" t="s">
        <v>174</v>
      </c>
      <c r="AE21" s="24">
        <v>195.3</v>
      </c>
      <c r="AF21" s="24"/>
      <c r="AG21" s="11" t="s">
        <v>3</v>
      </c>
      <c r="AH21" s="17"/>
      <c r="AI21" s="17">
        <v>16246.51</v>
      </c>
      <c r="AJ21" s="16" t="s">
        <v>198</v>
      </c>
      <c r="AK21" s="17"/>
      <c r="AL21" s="23">
        <v>964.19</v>
      </c>
      <c r="AM21" s="16" t="s">
        <v>248</v>
      </c>
      <c r="AN21" s="17" t="s">
        <v>249</v>
      </c>
      <c r="AO21" s="17">
        <v>195.3</v>
      </c>
      <c r="AP21" s="11" t="s">
        <v>3</v>
      </c>
      <c r="AQ21" s="17"/>
      <c r="AR21" s="17">
        <v>16246.51</v>
      </c>
      <c r="AS21" s="16" t="s">
        <v>198</v>
      </c>
      <c r="AT21" s="17" t="s">
        <v>252</v>
      </c>
      <c r="AU21" s="17">
        <v>964.19</v>
      </c>
      <c r="AV21" s="16" t="s">
        <v>198</v>
      </c>
      <c r="AW21" s="17" t="s">
        <v>262</v>
      </c>
      <c r="AX21" s="17">
        <v>964.19</v>
      </c>
      <c r="AY21" s="16" t="s">
        <v>405</v>
      </c>
      <c r="AZ21" s="17"/>
      <c r="BA21" s="17">
        <v>101.12</v>
      </c>
      <c r="BB21" s="16" t="s">
        <v>298</v>
      </c>
      <c r="BC21" s="17" t="s">
        <v>295</v>
      </c>
      <c r="BD21" s="17">
        <v>320.17</v>
      </c>
      <c r="BE21" s="16"/>
      <c r="BF21" s="17"/>
      <c r="BG21" s="17"/>
      <c r="BH21" s="16" t="s">
        <v>350</v>
      </c>
      <c r="BI21" s="17" t="s">
        <v>351</v>
      </c>
      <c r="BJ21" s="17">
        <v>5353.36</v>
      </c>
      <c r="BK21" s="16" t="s">
        <v>340</v>
      </c>
      <c r="BL21" s="17" t="s">
        <v>368</v>
      </c>
      <c r="BM21" s="17">
        <v>180.46</v>
      </c>
      <c r="BN21" s="16"/>
      <c r="BO21" s="17"/>
      <c r="BP21" s="17"/>
      <c r="BS21" s="16" t="s">
        <v>469</v>
      </c>
      <c r="BT21" s="17"/>
      <c r="BU21" s="17">
        <v>16279.84</v>
      </c>
      <c r="BV21" s="16" t="s">
        <v>425</v>
      </c>
      <c r="BW21" s="17" t="s">
        <v>424</v>
      </c>
      <c r="BX21" s="17">
        <v>2308.48</v>
      </c>
      <c r="BY21" s="16" t="s">
        <v>436</v>
      </c>
      <c r="BZ21" s="17" t="s">
        <v>434</v>
      </c>
      <c r="CA21" s="17">
        <v>5697.44</v>
      </c>
      <c r="CB21" s="16"/>
      <c r="CC21" s="17"/>
      <c r="CD21" s="17"/>
      <c r="CE21" s="16" t="s">
        <v>451</v>
      </c>
      <c r="CF21" s="17" t="s">
        <v>458</v>
      </c>
      <c r="CG21" s="17">
        <v>7071.8</v>
      </c>
      <c r="CH21" s="16" t="s">
        <v>396</v>
      </c>
      <c r="CI21" s="17" t="s">
        <v>465</v>
      </c>
      <c r="CJ21" s="17">
        <v>1563.08</v>
      </c>
      <c r="CK21" s="16"/>
      <c r="CL21" s="17"/>
      <c r="CM21" s="17"/>
      <c r="CN21" s="16"/>
      <c r="CO21" s="17"/>
      <c r="CP21" s="17"/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 t="s">
        <v>530</v>
      </c>
      <c r="DF21" s="17" t="s">
        <v>523</v>
      </c>
      <c r="DG21" s="17">
        <v>1298.52</v>
      </c>
      <c r="DH21" s="16"/>
      <c r="DI21" s="17"/>
      <c r="DJ21" s="17"/>
      <c r="DK21" s="16"/>
      <c r="DL21" s="17"/>
      <c r="DM21" s="17"/>
      <c r="DN21" s="16"/>
      <c r="DO21" s="17"/>
      <c r="DP21" s="17"/>
      <c r="DQ21" s="16" t="s">
        <v>555</v>
      </c>
      <c r="DR21" s="17" t="s">
        <v>570</v>
      </c>
      <c r="DS21" s="17">
        <v>6519.77</v>
      </c>
      <c r="DT21" s="16"/>
      <c r="DU21" s="17"/>
      <c r="DV21" s="17"/>
      <c r="DW21" s="16"/>
      <c r="DX21" s="17"/>
      <c r="DY21" s="17"/>
      <c r="DZ21" s="16" t="s">
        <v>611</v>
      </c>
      <c r="EA21" s="17" t="s">
        <v>610</v>
      </c>
      <c r="EB21" s="17">
        <v>409.22</v>
      </c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  <c r="EQ21" s="16"/>
      <c r="ER21" s="17"/>
      <c r="ES21" s="17"/>
      <c r="ET21" s="16"/>
      <c r="EU21" s="17"/>
      <c r="EV21" s="17"/>
      <c r="EW21" s="16"/>
      <c r="EX21" s="17"/>
      <c r="EY21" s="17"/>
      <c r="EZ21" s="16"/>
      <c r="FA21" s="17"/>
      <c r="FB21" s="17"/>
      <c r="FC21" s="16"/>
      <c r="FD21" s="17"/>
      <c r="FE21" s="17"/>
      <c r="FF21" s="16"/>
      <c r="FG21" s="17"/>
      <c r="FH21" s="17"/>
      <c r="FI21" s="16"/>
      <c r="FJ21" s="17"/>
      <c r="FK21" s="17"/>
      <c r="FL21" s="16"/>
      <c r="FM21" s="17"/>
      <c r="FN21" s="17"/>
      <c r="FO21" s="16"/>
      <c r="FP21" s="17"/>
      <c r="FQ21" s="17"/>
      <c r="FR21" s="77"/>
      <c r="FS21" s="77"/>
      <c r="FT21" s="77"/>
      <c r="FU21" s="77"/>
      <c r="FV21" s="77"/>
      <c r="FW21" s="109"/>
      <c r="FX21" s="77"/>
      <c r="FY21" s="77"/>
      <c r="FZ21" s="109"/>
    </row>
    <row r="22" spans="1:182" ht="22.5" hidden="1">
      <c r="A22" s="16"/>
      <c r="B22" s="16" t="s">
        <v>19</v>
      </c>
      <c r="C22" s="17">
        <v>100.91</v>
      </c>
      <c r="D22" s="16" t="s">
        <v>19</v>
      </c>
      <c r="E22" s="17">
        <v>100.91</v>
      </c>
      <c r="F22" s="16" t="s">
        <v>19</v>
      </c>
      <c r="G22" s="17">
        <v>100.91</v>
      </c>
      <c r="H22" s="16" t="s">
        <v>19</v>
      </c>
      <c r="I22" s="17">
        <v>100.91</v>
      </c>
      <c r="J22" s="16" t="s">
        <v>19</v>
      </c>
      <c r="K22" s="17">
        <v>100.91</v>
      </c>
      <c r="L22" s="16" t="s">
        <v>19</v>
      </c>
      <c r="M22" s="17">
        <v>100.91</v>
      </c>
      <c r="N22" s="16" t="s">
        <v>19</v>
      </c>
      <c r="O22" s="17">
        <v>100.91</v>
      </c>
      <c r="P22" s="16" t="s">
        <v>19</v>
      </c>
      <c r="Q22" s="17">
        <v>100.91</v>
      </c>
      <c r="R22" s="16" t="s">
        <v>19</v>
      </c>
      <c r="S22" s="18">
        <f t="shared" si="0"/>
        <v>807.2799999999999</v>
      </c>
      <c r="T22" s="16" t="s">
        <v>61</v>
      </c>
      <c r="U22" s="17"/>
      <c r="V22" s="17">
        <v>1412.74</v>
      </c>
      <c r="W22" s="16"/>
      <c r="X22" s="17"/>
      <c r="Y22" s="23"/>
      <c r="Z22" s="16" t="s">
        <v>122</v>
      </c>
      <c r="AA22" s="17" t="s">
        <v>123</v>
      </c>
      <c r="AB22" s="23">
        <v>360.51</v>
      </c>
      <c r="AC22" s="16" t="s">
        <v>193</v>
      </c>
      <c r="AD22" s="17" t="s">
        <v>195</v>
      </c>
      <c r="AE22" s="24">
        <v>964.19</v>
      </c>
      <c r="AF22" s="24"/>
      <c r="AG22" s="11" t="s">
        <v>197</v>
      </c>
      <c r="AH22" s="17"/>
      <c r="AI22" s="17">
        <v>17255.61</v>
      </c>
      <c r="AJ22" s="16" t="s">
        <v>4</v>
      </c>
      <c r="AK22" s="17"/>
      <c r="AL22" s="25">
        <v>195.3</v>
      </c>
      <c r="AM22" s="16" t="s">
        <v>250</v>
      </c>
      <c r="AN22" s="17" t="s">
        <v>249</v>
      </c>
      <c r="AO22" s="25">
        <v>241.92</v>
      </c>
      <c r="AP22" s="19" t="s">
        <v>248</v>
      </c>
      <c r="AQ22" s="17" t="s">
        <v>254</v>
      </c>
      <c r="AR22" s="24">
        <v>195.3</v>
      </c>
      <c r="AS22" s="19" t="s">
        <v>248</v>
      </c>
      <c r="AT22" s="19" t="s">
        <v>253</v>
      </c>
      <c r="AU22" s="19">
        <v>195.3</v>
      </c>
      <c r="AV22" s="19" t="s">
        <v>248</v>
      </c>
      <c r="AW22" s="19" t="s">
        <v>263</v>
      </c>
      <c r="AX22" s="19">
        <v>195.3</v>
      </c>
      <c r="AY22" s="16" t="s">
        <v>406</v>
      </c>
      <c r="AZ22" s="17"/>
      <c r="BA22" s="17">
        <v>101.12</v>
      </c>
      <c r="BB22" s="20" t="s">
        <v>299</v>
      </c>
      <c r="BC22" s="19" t="s">
        <v>295</v>
      </c>
      <c r="BD22" s="17">
        <v>96.97</v>
      </c>
      <c r="BE22" s="20"/>
      <c r="BF22" s="19"/>
      <c r="BG22" s="17"/>
      <c r="BH22" s="20" t="s">
        <v>352</v>
      </c>
      <c r="BI22" s="19" t="s">
        <v>351</v>
      </c>
      <c r="BJ22" s="17">
        <v>446.56</v>
      </c>
      <c r="BK22" s="20" t="s">
        <v>299</v>
      </c>
      <c r="BL22" s="19" t="s">
        <v>369</v>
      </c>
      <c r="BM22" s="17">
        <v>96.97</v>
      </c>
      <c r="BN22" s="20"/>
      <c r="BO22" s="19"/>
      <c r="BP22" s="17"/>
      <c r="BS22" s="16" t="s">
        <v>470</v>
      </c>
      <c r="BT22" s="19"/>
      <c r="BU22" s="17">
        <v>5055.85</v>
      </c>
      <c r="BV22" s="20" t="s">
        <v>426</v>
      </c>
      <c r="BW22" s="19" t="s">
        <v>424</v>
      </c>
      <c r="BX22" s="17">
        <v>302.84</v>
      </c>
      <c r="BY22" s="20" t="s">
        <v>437</v>
      </c>
      <c r="BZ22" s="19" t="s">
        <v>434</v>
      </c>
      <c r="CA22" s="17">
        <v>24029.03</v>
      </c>
      <c r="CB22" s="20"/>
      <c r="CC22" s="19"/>
      <c r="CD22" s="17"/>
      <c r="CE22" s="20" t="s">
        <v>459</v>
      </c>
      <c r="CF22" s="19" t="s">
        <v>458</v>
      </c>
      <c r="CG22" s="17">
        <v>387.88</v>
      </c>
      <c r="CH22" s="20" t="s">
        <v>466</v>
      </c>
      <c r="CI22" s="19" t="s">
        <v>465</v>
      </c>
      <c r="CJ22" s="17">
        <v>2163.34</v>
      </c>
      <c r="CK22" s="20"/>
      <c r="CL22" s="19"/>
      <c r="CM22" s="17"/>
      <c r="CN22" s="20"/>
      <c r="CO22" s="19"/>
      <c r="CP22" s="17"/>
      <c r="CQ22" s="20"/>
      <c r="CR22" s="19"/>
      <c r="CS22" s="17"/>
      <c r="CT22" s="20"/>
      <c r="CU22" s="19"/>
      <c r="CV22" s="17"/>
      <c r="CW22" s="20"/>
      <c r="CX22" s="19"/>
      <c r="CY22" s="17"/>
      <c r="CZ22" s="20"/>
      <c r="DA22" s="19"/>
      <c r="DB22" s="17"/>
      <c r="DE22" s="16" t="s">
        <v>531</v>
      </c>
      <c r="DF22" s="17" t="s">
        <v>532</v>
      </c>
      <c r="DG22" s="17">
        <v>681.4</v>
      </c>
      <c r="DH22" s="16"/>
      <c r="DI22" s="17"/>
      <c r="DJ22" s="17"/>
      <c r="DK22" s="16"/>
      <c r="DL22" s="17"/>
      <c r="DM22" s="17"/>
      <c r="DN22" s="16"/>
      <c r="DO22" s="17"/>
      <c r="DP22" s="17"/>
      <c r="DQ22" s="16" t="s">
        <v>571</v>
      </c>
      <c r="DR22" s="17" t="s">
        <v>572</v>
      </c>
      <c r="DS22" s="17">
        <v>1210.34</v>
      </c>
      <c r="DT22" s="16"/>
      <c r="DU22" s="17"/>
      <c r="DV22" s="17"/>
      <c r="DW22" s="16"/>
      <c r="DX22" s="17"/>
      <c r="DY22" s="17"/>
      <c r="DZ22" s="16" t="s">
        <v>612</v>
      </c>
      <c r="EA22" s="17" t="s">
        <v>610</v>
      </c>
      <c r="EB22" s="17">
        <v>996.91</v>
      </c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  <c r="EQ22" s="16"/>
      <c r="ER22" s="17"/>
      <c r="ES22" s="17"/>
      <c r="ET22" s="16"/>
      <c r="EU22" s="17"/>
      <c r="EV22" s="17"/>
      <c r="EW22" s="16"/>
      <c r="EX22" s="17"/>
      <c r="EY22" s="17"/>
      <c r="EZ22" s="16"/>
      <c r="FA22" s="17"/>
      <c r="FB22" s="17"/>
      <c r="FC22" s="16"/>
      <c r="FD22" s="17"/>
      <c r="FE22" s="17"/>
      <c r="FF22" s="16"/>
      <c r="FG22" s="17"/>
      <c r="FH22" s="17"/>
      <c r="FI22" s="16"/>
      <c r="FJ22" s="17"/>
      <c r="FK22" s="17"/>
      <c r="FL22" s="16"/>
      <c r="FM22" s="17"/>
      <c r="FN22" s="17"/>
      <c r="FO22" s="16"/>
      <c r="FP22" s="17"/>
      <c r="FQ22" s="17"/>
      <c r="FR22" s="77"/>
      <c r="FS22" s="77"/>
      <c r="FT22" s="77"/>
      <c r="FU22" s="77"/>
      <c r="FV22" s="77"/>
      <c r="FW22" s="109"/>
      <c r="FX22" s="77"/>
      <c r="FY22" s="77"/>
      <c r="FZ22" s="109"/>
    </row>
    <row r="23" spans="1:182" ht="40.5" customHeight="1">
      <c r="A23" s="16"/>
      <c r="B23" s="16" t="s">
        <v>19</v>
      </c>
      <c r="C23" s="17">
        <v>1412.74</v>
      </c>
      <c r="D23" s="16" t="s">
        <v>19</v>
      </c>
      <c r="E23" s="17">
        <v>1412.74</v>
      </c>
      <c r="F23" s="16" t="s">
        <v>19</v>
      </c>
      <c r="G23" s="17">
        <v>1412.74</v>
      </c>
      <c r="H23" s="16" t="s">
        <v>19</v>
      </c>
      <c r="I23" s="17">
        <v>1412.74</v>
      </c>
      <c r="J23" s="16" t="s">
        <v>19</v>
      </c>
      <c r="K23" s="17">
        <v>1412.74</v>
      </c>
      <c r="L23" s="16" t="s">
        <v>19</v>
      </c>
      <c r="M23" s="17">
        <v>1412.74</v>
      </c>
      <c r="N23" s="16" t="s">
        <v>19</v>
      </c>
      <c r="O23" s="17">
        <v>1412.74</v>
      </c>
      <c r="P23" s="16" t="s">
        <v>19</v>
      </c>
      <c r="Q23" s="17">
        <v>1412.74</v>
      </c>
      <c r="R23" s="16" t="s">
        <v>19</v>
      </c>
      <c r="S23" s="18">
        <f t="shared" si="0"/>
        <v>11301.92</v>
      </c>
      <c r="T23" s="16" t="s">
        <v>59</v>
      </c>
      <c r="U23" s="17"/>
      <c r="V23" s="17">
        <v>100.91</v>
      </c>
      <c r="W23" s="16"/>
      <c r="X23" s="17"/>
      <c r="Y23" s="23"/>
      <c r="Z23" s="16" t="s">
        <v>124</v>
      </c>
      <c r="AA23" s="17" t="s">
        <v>125</v>
      </c>
      <c r="AB23" s="23">
        <v>2884.1</v>
      </c>
      <c r="AC23" s="11" t="s">
        <v>3</v>
      </c>
      <c r="AD23" s="17"/>
      <c r="AE23" s="17">
        <v>16044.69</v>
      </c>
      <c r="AF23" s="17"/>
      <c r="AG23" s="16" t="s">
        <v>198</v>
      </c>
      <c r="AH23" s="17"/>
      <c r="AI23" s="23">
        <v>964.19</v>
      </c>
      <c r="AJ23" s="16" t="s">
        <v>176</v>
      </c>
      <c r="AK23" s="17"/>
      <c r="AL23" s="25">
        <v>241.92</v>
      </c>
      <c r="AM23" s="16" t="s">
        <v>198</v>
      </c>
      <c r="AN23" s="17" t="s">
        <v>251</v>
      </c>
      <c r="AO23" s="17">
        <v>964.19</v>
      </c>
      <c r="AP23" s="16" t="s">
        <v>250</v>
      </c>
      <c r="AQ23" s="17" t="s">
        <v>254</v>
      </c>
      <c r="AR23" s="17">
        <v>241.92</v>
      </c>
      <c r="AS23" s="19" t="s">
        <v>250</v>
      </c>
      <c r="AT23" s="19" t="s">
        <v>253</v>
      </c>
      <c r="AU23" s="22">
        <v>241.92</v>
      </c>
      <c r="AV23" s="19" t="s">
        <v>250</v>
      </c>
      <c r="AW23" s="19" t="s">
        <v>263</v>
      </c>
      <c r="AX23" s="22">
        <v>241.92</v>
      </c>
      <c r="AY23" s="16" t="s">
        <v>320</v>
      </c>
      <c r="AZ23" s="17"/>
      <c r="BA23" s="17">
        <v>303.36</v>
      </c>
      <c r="BB23" s="16" t="s">
        <v>273</v>
      </c>
      <c r="BC23" s="17" t="s">
        <v>300</v>
      </c>
      <c r="BD23" s="17">
        <v>180.46</v>
      </c>
      <c r="BE23" s="16"/>
      <c r="BF23" s="17"/>
      <c r="BG23" s="17"/>
      <c r="BH23" s="16" t="s">
        <v>299</v>
      </c>
      <c r="BI23" s="17" t="s">
        <v>351</v>
      </c>
      <c r="BJ23" s="17">
        <v>96.97</v>
      </c>
      <c r="BK23" s="16" t="s">
        <v>370</v>
      </c>
      <c r="BL23" s="17" t="s">
        <v>369</v>
      </c>
      <c r="BM23" s="17">
        <v>672.01</v>
      </c>
      <c r="BN23" s="16"/>
      <c r="BO23" s="17"/>
      <c r="BP23" s="17"/>
      <c r="BS23" s="16"/>
      <c r="BT23" s="17"/>
      <c r="BU23" s="17"/>
      <c r="BV23" s="16" t="s">
        <v>427</v>
      </c>
      <c r="BW23" s="17" t="s">
        <v>424</v>
      </c>
      <c r="BX23" s="17">
        <v>153.93</v>
      </c>
      <c r="BY23" s="16" t="s">
        <v>438</v>
      </c>
      <c r="BZ23" s="17" t="s">
        <v>439</v>
      </c>
      <c r="CA23" s="17">
        <v>214.16</v>
      </c>
      <c r="CB23" s="16"/>
      <c r="CC23" s="17"/>
      <c r="CD23" s="17"/>
      <c r="CE23" s="16"/>
      <c r="CF23" s="17"/>
      <c r="CG23" s="17"/>
      <c r="CH23" s="19" t="s">
        <v>444</v>
      </c>
      <c r="CI23" s="19" t="s">
        <v>467</v>
      </c>
      <c r="CJ23" s="17">
        <v>44.35</v>
      </c>
      <c r="CK23" s="19"/>
      <c r="CL23" s="19"/>
      <c r="CM23" s="17"/>
      <c r="CN23" s="19"/>
      <c r="CO23" s="19"/>
      <c r="CP23" s="17"/>
      <c r="CQ23" s="19"/>
      <c r="CR23" s="19"/>
      <c r="CS23" s="17"/>
      <c r="CT23" s="19"/>
      <c r="CU23" s="19"/>
      <c r="CV23" s="17"/>
      <c r="CW23" s="19"/>
      <c r="CX23" s="19"/>
      <c r="CY23" s="17"/>
      <c r="CZ23" s="19"/>
      <c r="DA23" s="19"/>
      <c r="DB23" s="17"/>
      <c r="DE23" s="19" t="s">
        <v>423</v>
      </c>
      <c r="DF23" s="19" t="s">
        <v>523</v>
      </c>
      <c r="DG23" s="17">
        <v>8383.87</v>
      </c>
      <c r="DH23" s="19"/>
      <c r="DI23" s="19"/>
      <c r="DJ23" s="17"/>
      <c r="DK23" s="19"/>
      <c r="DL23" s="19"/>
      <c r="DM23" s="17"/>
      <c r="DN23" s="19"/>
      <c r="DO23" s="19"/>
      <c r="DP23" s="17"/>
      <c r="DQ23" s="19" t="s">
        <v>273</v>
      </c>
      <c r="DR23" s="19" t="s">
        <v>572</v>
      </c>
      <c r="DS23" s="17">
        <v>205.33</v>
      </c>
      <c r="DT23" s="19"/>
      <c r="DU23" s="19"/>
      <c r="DV23" s="17"/>
      <c r="DW23" s="19"/>
      <c r="DX23" s="19"/>
      <c r="DY23" s="17"/>
      <c r="DZ23" s="19"/>
      <c r="EA23" s="19"/>
      <c r="EB23" s="17"/>
      <c r="EC23" s="19"/>
      <c r="ED23" s="19"/>
      <c r="EE23" s="17"/>
      <c r="EF23" s="19"/>
      <c r="EG23" s="19"/>
      <c r="EH23" s="17"/>
      <c r="EI23" s="19"/>
      <c r="EJ23" s="19"/>
      <c r="EK23" s="17"/>
      <c r="EL23" s="19"/>
      <c r="EM23" s="19"/>
      <c r="EN23" s="17"/>
      <c r="EO23" s="17"/>
      <c r="EP23" s="17"/>
      <c r="EQ23" s="19" t="s">
        <v>668</v>
      </c>
      <c r="ER23" s="19" t="s">
        <v>669</v>
      </c>
      <c r="ES23" s="112">
        <v>1987.75</v>
      </c>
      <c r="ET23" s="19"/>
      <c r="EU23" s="19"/>
      <c r="EV23" s="17"/>
      <c r="EW23" s="19" t="s">
        <v>676</v>
      </c>
      <c r="EX23" s="19" t="s">
        <v>677</v>
      </c>
      <c r="EY23" s="98">
        <v>5929.92</v>
      </c>
      <c r="EZ23" s="19" t="s">
        <v>694</v>
      </c>
      <c r="FA23" s="19" t="s">
        <v>695</v>
      </c>
      <c r="FB23" s="112">
        <v>200.16</v>
      </c>
      <c r="FC23" s="19" t="s">
        <v>706</v>
      </c>
      <c r="FD23" s="19" t="s">
        <v>707</v>
      </c>
      <c r="FE23" s="98">
        <v>430.68</v>
      </c>
      <c r="FF23" s="19"/>
      <c r="FG23" s="19"/>
      <c r="FH23" s="17"/>
      <c r="FI23" s="19" t="s">
        <v>827</v>
      </c>
      <c r="FJ23" s="19" t="s">
        <v>828</v>
      </c>
      <c r="FK23" s="112">
        <v>7856.89</v>
      </c>
      <c r="FL23" s="16" t="s">
        <v>760</v>
      </c>
      <c r="FM23" s="17" t="s">
        <v>782</v>
      </c>
      <c r="FN23" s="112">
        <v>177.87</v>
      </c>
      <c r="FO23" s="19"/>
      <c r="FP23" s="19"/>
      <c r="FQ23" s="17"/>
      <c r="FR23" s="77" t="s">
        <v>750</v>
      </c>
      <c r="FS23" s="78" t="s">
        <v>752</v>
      </c>
      <c r="FT23" s="123">
        <v>577.2</v>
      </c>
      <c r="FU23" s="16" t="s">
        <v>648</v>
      </c>
      <c r="FV23" s="23" t="s">
        <v>778</v>
      </c>
      <c r="FW23" s="112">
        <v>1204.3</v>
      </c>
      <c r="FX23" s="23" t="s">
        <v>776</v>
      </c>
      <c r="FY23" s="23" t="s">
        <v>791</v>
      </c>
      <c r="FZ23" s="112">
        <v>1285.81</v>
      </c>
    </row>
    <row r="24" spans="1:182" ht="36" customHeight="1">
      <c r="A24" s="16"/>
      <c r="B24" s="16" t="s">
        <v>19</v>
      </c>
      <c r="C24" s="17">
        <v>100.91</v>
      </c>
      <c r="D24" s="16" t="s">
        <v>19</v>
      </c>
      <c r="E24" s="17">
        <v>100.91</v>
      </c>
      <c r="F24" s="16" t="s">
        <v>19</v>
      </c>
      <c r="G24" s="17">
        <v>100.91</v>
      </c>
      <c r="H24" s="16" t="s">
        <v>19</v>
      </c>
      <c r="I24" s="17">
        <v>100.91</v>
      </c>
      <c r="J24" s="16" t="s">
        <v>19</v>
      </c>
      <c r="K24" s="17">
        <v>100.91</v>
      </c>
      <c r="L24" s="16" t="s">
        <v>19</v>
      </c>
      <c r="M24" s="17">
        <v>100.91</v>
      </c>
      <c r="N24" s="16" t="s">
        <v>19</v>
      </c>
      <c r="O24" s="17">
        <v>100.91</v>
      </c>
      <c r="P24" s="16" t="s">
        <v>19</v>
      </c>
      <c r="Q24" s="17">
        <v>100.91</v>
      </c>
      <c r="R24" s="16" t="s">
        <v>19</v>
      </c>
      <c r="S24" s="18">
        <f t="shared" si="0"/>
        <v>807.2799999999999</v>
      </c>
      <c r="T24" s="16" t="s">
        <v>62</v>
      </c>
      <c r="U24" s="17"/>
      <c r="V24" s="17">
        <v>100.91</v>
      </c>
      <c r="W24" s="16"/>
      <c r="X24" s="17"/>
      <c r="Y24" s="23"/>
      <c r="Z24" s="16" t="s">
        <v>103</v>
      </c>
      <c r="AA24" s="17" t="s">
        <v>126</v>
      </c>
      <c r="AB24" s="23">
        <v>1442.05</v>
      </c>
      <c r="AC24" s="11" t="s">
        <v>5</v>
      </c>
      <c r="AD24" s="17"/>
      <c r="AE24" s="17">
        <v>6760.97</v>
      </c>
      <c r="AF24" s="17"/>
      <c r="AG24" s="16" t="s">
        <v>405</v>
      </c>
      <c r="AH24" s="17"/>
      <c r="AI24" s="17">
        <v>101.12</v>
      </c>
      <c r="AJ24" s="16" t="s">
        <v>260</v>
      </c>
      <c r="AK24" s="17"/>
      <c r="AL24" s="17">
        <v>15283.61</v>
      </c>
      <c r="AM24" s="11" t="s">
        <v>3</v>
      </c>
      <c r="AN24" s="17"/>
      <c r="AO24" s="17">
        <v>16246.51</v>
      </c>
      <c r="AP24" s="16" t="s">
        <v>198</v>
      </c>
      <c r="AQ24" s="17" t="s">
        <v>255</v>
      </c>
      <c r="AR24" s="17">
        <v>964.19</v>
      </c>
      <c r="AS24" s="11" t="s">
        <v>3</v>
      </c>
      <c r="AT24" s="17"/>
      <c r="AU24" s="17">
        <v>16246.51</v>
      </c>
      <c r="AV24" s="11" t="s">
        <v>3</v>
      </c>
      <c r="AW24" s="17"/>
      <c r="AX24" s="17">
        <v>16246.51</v>
      </c>
      <c r="AY24" s="16"/>
      <c r="AZ24" s="17"/>
      <c r="BA24" s="17"/>
      <c r="BB24" s="16" t="s">
        <v>301</v>
      </c>
      <c r="BC24" s="17" t="s">
        <v>302</v>
      </c>
      <c r="BD24" s="17">
        <v>301.13</v>
      </c>
      <c r="BE24" s="16"/>
      <c r="BF24" s="17"/>
      <c r="BG24" s="17"/>
      <c r="BH24" s="16" t="s">
        <v>353</v>
      </c>
      <c r="BI24" s="17" t="s">
        <v>351</v>
      </c>
      <c r="BJ24" s="17">
        <v>190436.43</v>
      </c>
      <c r="BK24" s="16" t="s">
        <v>390</v>
      </c>
      <c r="BL24" s="17"/>
      <c r="BM24" s="17">
        <v>535.4</v>
      </c>
      <c r="BN24" s="16"/>
      <c r="BO24" s="17"/>
      <c r="BP24" s="17"/>
      <c r="BS24" s="16"/>
      <c r="BT24" s="17"/>
      <c r="BU24" s="17"/>
      <c r="BV24" s="19" t="s">
        <v>401</v>
      </c>
      <c r="BW24" s="19"/>
      <c r="BX24" s="17">
        <v>241.92</v>
      </c>
      <c r="BY24" s="19" t="s">
        <v>401</v>
      </c>
      <c r="BZ24" s="19"/>
      <c r="CA24" s="17">
        <v>241.92</v>
      </c>
      <c r="CB24" s="19" t="s">
        <v>401</v>
      </c>
      <c r="CC24" s="19"/>
      <c r="CD24" s="17">
        <v>241.92</v>
      </c>
      <c r="CE24" s="19" t="s">
        <v>401</v>
      </c>
      <c r="CF24" s="19"/>
      <c r="CG24" s="17">
        <v>241.92</v>
      </c>
      <c r="CH24" s="19" t="s">
        <v>401</v>
      </c>
      <c r="CI24" s="19"/>
      <c r="CJ24" s="17">
        <v>241.92</v>
      </c>
      <c r="CK24" s="19"/>
      <c r="CL24" s="19"/>
      <c r="CM24" s="17"/>
      <c r="CN24" s="19"/>
      <c r="CO24" s="19"/>
      <c r="CP24" s="17"/>
      <c r="CQ24" s="19"/>
      <c r="CR24" s="19"/>
      <c r="CS24" s="17"/>
      <c r="CT24" s="19"/>
      <c r="CU24" s="19"/>
      <c r="CV24" s="17"/>
      <c r="CW24" s="19"/>
      <c r="CX24" s="19"/>
      <c r="CY24" s="17"/>
      <c r="CZ24" s="19"/>
      <c r="DA24" s="19"/>
      <c r="DB24" s="17"/>
      <c r="DE24" s="19" t="s">
        <v>426</v>
      </c>
      <c r="DF24" s="19" t="s">
        <v>523</v>
      </c>
      <c r="DG24" s="17">
        <v>681.4</v>
      </c>
      <c r="DH24" s="19"/>
      <c r="DI24" s="19"/>
      <c r="DJ24" s="17"/>
      <c r="DK24" s="19"/>
      <c r="DL24" s="19"/>
      <c r="DM24" s="17"/>
      <c r="DN24" s="19"/>
      <c r="DO24" s="19"/>
      <c r="DP24" s="17"/>
      <c r="DQ24" s="19" t="s">
        <v>514</v>
      </c>
      <c r="DR24" s="19" t="s">
        <v>572</v>
      </c>
      <c r="DS24" s="17">
        <v>467.88</v>
      </c>
      <c r="DT24" s="19"/>
      <c r="DU24" s="19"/>
      <c r="DV24" s="17"/>
      <c r="DW24" s="19"/>
      <c r="DX24" s="19"/>
      <c r="DY24" s="17"/>
      <c r="DZ24" s="19"/>
      <c r="EA24" s="19"/>
      <c r="EB24" s="17"/>
      <c r="EC24" s="19"/>
      <c r="ED24" s="19"/>
      <c r="EE24" s="17"/>
      <c r="EF24" s="19"/>
      <c r="EG24" s="19"/>
      <c r="EH24" s="17"/>
      <c r="EI24" s="19"/>
      <c r="EJ24" s="19"/>
      <c r="EK24" s="17"/>
      <c r="EL24" s="19"/>
      <c r="EM24" s="19"/>
      <c r="EN24" s="17"/>
      <c r="EO24" s="17"/>
      <c r="EP24" s="17"/>
      <c r="EQ24" s="19" t="s">
        <v>670</v>
      </c>
      <c r="ER24" s="19" t="s">
        <v>671</v>
      </c>
      <c r="ES24" s="112">
        <v>422.16</v>
      </c>
      <c r="ET24" s="19"/>
      <c r="EU24" s="19"/>
      <c r="EV24" s="17"/>
      <c r="EW24" s="19" t="s">
        <v>678</v>
      </c>
      <c r="EX24" s="19" t="s">
        <v>677</v>
      </c>
      <c r="EY24" s="98">
        <v>9347.52</v>
      </c>
      <c r="EZ24" s="19" t="s">
        <v>696</v>
      </c>
      <c r="FA24" s="19" t="s">
        <v>697</v>
      </c>
      <c r="FB24" s="112">
        <v>121.35</v>
      </c>
      <c r="FC24" s="19" t="s">
        <v>635</v>
      </c>
      <c r="FD24" s="19" t="s">
        <v>708</v>
      </c>
      <c r="FE24" s="98">
        <v>161.38</v>
      </c>
      <c r="FF24" s="19"/>
      <c r="FG24" s="19"/>
      <c r="FH24" s="17"/>
      <c r="FI24" s="19"/>
      <c r="FJ24" s="19"/>
      <c r="FK24" s="17"/>
      <c r="FL24" s="16" t="s">
        <v>783</v>
      </c>
      <c r="FM24" s="17" t="s">
        <v>784</v>
      </c>
      <c r="FN24" s="98">
        <v>26782.14</v>
      </c>
      <c r="FO24" s="19"/>
      <c r="FP24" s="19"/>
      <c r="FQ24" s="17"/>
      <c r="FR24" s="77" t="s">
        <v>753</v>
      </c>
      <c r="FS24" s="78" t="s">
        <v>754</v>
      </c>
      <c r="FT24" s="123">
        <v>2976.12</v>
      </c>
      <c r="FU24" s="23" t="s">
        <v>760</v>
      </c>
      <c r="FV24" s="23" t="s">
        <v>797</v>
      </c>
      <c r="FW24" s="124">
        <v>381.15</v>
      </c>
      <c r="FX24" s="23" t="s">
        <v>792</v>
      </c>
      <c r="FY24" s="23" t="s">
        <v>793</v>
      </c>
      <c r="FZ24" s="125">
        <v>1488.06</v>
      </c>
    </row>
    <row r="25" spans="1:182" ht="33.75">
      <c r="A25" s="16"/>
      <c r="B25" s="16" t="s">
        <v>19</v>
      </c>
      <c r="C25" s="17">
        <v>100.91</v>
      </c>
      <c r="D25" s="16" t="s">
        <v>19</v>
      </c>
      <c r="E25" s="17">
        <v>100.91</v>
      </c>
      <c r="F25" s="16" t="s">
        <v>19</v>
      </c>
      <c r="G25" s="17">
        <v>100.91</v>
      </c>
      <c r="H25" s="16" t="s">
        <v>19</v>
      </c>
      <c r="I25" s="17">
        <v>100.91</v>
      </c>
      <c r="J25" s="16" t="s">
        <v>19</v>
      </c>
      <c r="K25" s="17">
        <v>100.91</v>
      </c>
      <c r="L25" s="16" t="s">
        <v>19</v>
      </c>
      <c r="M25" s="17">
        <v>100.91</v>
      </c>
      <c r="N25" s="16" t="s">
        <v>19</v>
      </c>
      <c r="O25" s="17">
        <v>100.91</v>
      </c>
      <c r="P25" s="16" t="s">
        <v>19</v>
      </c>
      <c r="Q25" s="17">
        <v>100.91</v>
      </c>
      <c r="R25" s="16" t="s">
        <v>19</v>
      </c>
      <c r="S25" s="18">
        <f t="shared" si="0"/>
        <v>807.2799999999999</v>
      </c>
      <c r="T25" s="16" t="s">
        <v>64</v>
      </c>
      <c r="U25" s="17"/>
      <c r="V25" s="17">
        <v>1009.1</v>
      </c>
      <c r="W25" s="16"/>
      <c r="X25" s="17"/>
      <c r="Y25" s="23"/>
      <c r="Z25" s="16" t="s">
        <v>127</v>
      </c>
      <c r="AA25" s="17" t="s">
        <v>128</v>
      </c>
      <c r="AB25" s="23">
        <v>335.05</v>
      </c>
      <c r="AC25" s="16" t="s">
        <v>198</v>
      </c>
      <c r="AD25" s="17"/>
      <c r="AE25" s="23">
        <v>964.19</v>
      </c>
      <c r="AF25" s="23"/>
      <c r="AG25" s="16" t="s">
        <v>406</v>
      </c>
      <c r="AH25" s="17"/>
      <c r="AI25" s="17">
        <v>101.12</v>
      </c>
      <c r="AJ25" s="16" t="s">
        <v>405</v>
      </c>
      <c r="AK25" s="17"/>
      <c r="AL25" s="17">
        <v>101.12</v>
      </c>
      <c r="AM25" s="11" t="s">
        <v>197</v>
      </c>
      <c r="AN25" s="17"/>
      <c r="AO25" s="17">
        <v>17255.61</v>
      </c>
      <c r="AP25" s="16" t="s">
        <v>256</v>
      </c>
      <c r="AQ25" s="17" t="s">
        <v>257</v>
      </c>
      <c r="AR25" s="17">
        <v>45281.25</v>
      </c>
      <c r="AS25" s="11" t="s">
        <v>197</v>
      </c>
      <c r="AT25" s="17"/>
      <c r="AU25" s="17">
        <v>17255.61</v>
      </c>
      <c r="AV25" s="11" t="s">
        <v>197</v>
      </c>
      <c r="AW25" s="17"/>
      <c r="AX25" s="17">
        <v>17255.61</v>
      </c>
      <c r="AY25" s="16"/>
      <c r="AZ25" s="17"/>
      <c r="BA25" s="17"/>
      <c r="BB25" s="16" t="s">
        <v>296</v>
      </c>
      <c r="BC25" s="17" t="s">
        <v>303</v>
      </c>
      <c r="BD25" s="17">
        <v>1775.46</v>
      </c>
      <c r="BE25" s="16"/>
      <c r="BF25" s="17"/>
      <c r="BG25" s="17"/>
      <c r="BH25" s="16" t="s">
        <v>354</v>
      </c>
      <c r="BI25" s="17" t="s">
        <v>355</v>
      </c>
      <c r="BJ25" s="17">
        <v>114.22</v>
      </c>
      <c r="BK25" s="16"/>
      <c r="BL25" s="17"/>
      <c r="BM25" s="17"/>
      <c r="BN25" s="16"/>
      <c r="BO25" s="17"/>
      <c r="BP25" s="17"/>
      <c r="BS25" s="16"/>
      <c r="BT25" s="17"/>
      <c r="BU25" s="17"/>
      <c r="BV25" s="11" t="s">
        <v>399</v>
      </c>
      <c r="BW25" s="17"/>
      <c r="BX25" s="22">
        <v>195.3</v>
      </c>
      <c r="BY25" s="11" t="s">
        <v>399</v>
      </c>
      <c r="BZ25" s="17"/>
      <c r="CA25" s="22">
        <v>195.3</v>
      </c>
      <c r="CB25" s="11" t="s">
        <v>399</v>
      </c>
      <c r="CC25" s="17"/>
      <c r="CD25" s="22">
        <v>195.3</v>
      </c>
      <c r="CE25" s="11" t="s">
        <v>399</v>
      </c>
      <c r="CF25" s="17"/>
      <c r="CG25" s="22">
        <v>195.3</v>
      </c>
      <c r="CH25" s="11" t="s">
        <v>399</v>
      </c>
      <c r="CI25" s="17"/>
      <c r="CJ25" s="22">
        <v>195.3</v>
      </c>
      <c r="CK25" s="11" t="s">
        <v>399</v>
      </c>
      <c r="CL25" s="17"/>
      <c r="CM25" s="22">
        <v>195.3</v>
      </c>
      <c r="CN25" s="11" t="s">
        <v>399</v>
      </c>
      <c r="CO25" s="17"/>
      <c r="CP25" s="22">
        <v>195.3</v>
      </c>
      <c r="CQ25" s="11" t="s">
        <v>399</v>
      </c>
      <c r="CR25" s="17"/>
      <c r="CS25" s="22">
        <v>195.3</v>
      </c>
      <c r="CT25" s="11" t="s">
        <v>399</v>
      </c>
      <c r="CU25" s="17"/>
      <c r="CV25" s="22">
        <v>195.3</v>
      </c>
      <c r="CW25" s="11" t="s">
        <v>399</v>
      </c>
      <c r="CX25" s="17"/>
      <c r="CY25" s="22">
        <v>195.3</v>
      </c>
      <c r="CZ25" s="11" t="s">
        <v>399</v>
      </c>
      <c r="DA25" s="17"/>
      <c r="DB25" s="22">
        <v>195.3</v>
      </c>
      <c r="DE25" s="19" t="s">
        <v>427</v>
      </c>
      <c r="DF25" s="17" t="s">
        <v>523</v>
      </c>
      <c r="DG25" s="22">
        <v>6835.32</v>
      </c>
      <c r="DH25" s="19"/>
      <c r="DI25" s="17"/>
      <c r="DJ25" s="22"/>
      <c r="DK25" s="19"/>
      <c r="DL25" s="17"/>
      <c r="DM25" s="22"/>
      <c r="DN25" s="19"/>
      <c r="DO25" s="17"/>
      <c r="DP25" s="22"/>
      <c r="DQ25" s="19" t="s">
        <v>505</v>
      </c>
      <c r="DR25" s="17" t="s">
        <v>573</v>
      </c>
      <c r="DS25" s="22">
        <v>470.92</v>
      </c>
      <c r="DT25" s="19"/>
      <c r="DU25" s="17"/>
      <c r="DV25" s="22"/>
      <c r="DW25" s="19"/>
      <c r="DX25" s="17"/>
      <c r="DY25" s="22"/>
      <c r="DZ25" s="19"/>
      <c r="EA25" s="17"/>
      <c r="EB25" s="22"/>
      <c r="EC25" s="19"/>
      <c r="ED25" s="17"/>
      <c r="EE25" s="22"/>
      <c r="EF25" s="19"/>
      <c r="EG25" s="17"/>
      <c r="EH25" s="22"/>
      <c r="EI25" s="19"/>
      <c r="EJ25" s="17"/>
      <c r="EK25" s="22"/>
      <c r="EL25" s="19"/>
      <c r="EM25" s="17"/>
      <c r="EN25" s="22"/>
      <c r="EO25" s="22"/>
      <c r="EP25" s="22"/>
      <c r="EQ25" s="19" t="s">
        <v>635</v>
      </c>
      <c r="ER25" s="17" t="s">
        <v>688</v>
      </c>
      <c r="ES25" s="115">
        <v>161.38</v>
      </c>
      <c r="ET25" s="19"/>
      <c r="EU25" s="17"/>
      <c r="EV25" s="22"/>
      <c r="EW25" s="19" t="s">
        <v>679</v>
      </c>
      <c r="EX25" s="17" t="s">
        <v>677</v>
      </c>
      <c r="EY25" s="115">
        <v>667.68</v>
      </c>
      <c r="EZ25" s="19" t="s">
        <v>698</v>
      </c>
      <c r="FA25" s="17" t="s">
        <v>697</v>
      </c>
      <c r="FB25" s="118">
        <v>121.35</v>
      </c>
      <c r="FC25" s="19" t="s">
        <v>709</v>
      </c>
      <c r="FD25" s="17" t="s">
        <v>710</v>
      </c>
      <c r="FE25" s="118">
        <v>774.62</v>
      </c>
      <c r="FF25" s="19"/>
      <c r="FG25" s="17"/>
      <c r="FH25" s="22"/>
      <c r="FI25" s="19"/>
      <c r="FJ25" s="17"/>
      <c r="FK25" s="22"/>
      <c r="FL25" s="19" t="s">
        <v>825</v>
      </c>
      <c r="FM25" s="17" t="s">
        <v>826</v>
      </c>
      <c r="FN25" s="118">
        <v>3738.17</v>
      </c>
      <c r="FO25" s="19"/>
      <c r="FP25" s="17"/>
      <c r="FQ25" s="22"/>
      <c r="FR25" s="77" t="s">
        <v>753</v>
      </c>
      <c r="FS25" s="23" t="s">
        <v>755</v>
      </c>
      <c r="FT25" s="123">
        <v>1488.06</v>
      </c>
      <c r="FU25" s="77" t="s">
        <v>809</v>
      </c>
      <c r="FV25" s="23" t="s">
        <v>810</v>
      </c>
      <c r="FW25" s="126">
        <v>36451</v>
      </c>
      <c r="FX25" s="23" t="s">
        <v>792</v>
      </c>
      <c r="FY25" s="23" t="s">
        <v>794</v>
      </c>
      <c r="FZ25" s="112">
        <v>1488.06</v>
      </c>
    </row>
    <row r="26" spans="1:182" ht="39.75" customHeight="1">
      <c r="A26" s="16"/>
      <c r="B26" s="16" t="s">
        <v>19</v>
      </c>
      <c r="C26" s="17">
        <v>1009.1</v>
      </c>
      <c r="D26" s="16" t="s">
        <v>19</v>
      </c>
      <c r="E26" s="17">
        <v>1009.1</v>
      </c>
      <c r="F26" s="16" t="s">
        <v>19</v>
      </c>
      <c r="G26" s="17">
        <v>1009.1</v>
      </c>
      <c r="H26" s="16" t="s">
        <v>19</v>
      </c>
      <c r="I26" s="17">
        <v>1009.1</v>
      </c>
      <c r="J26" s="16" t="s">
        <v>19</v>
      </c>
      <c r="K26" s="17">
        <v>1009.1</v>
      </c>
      <c r="L26" s="16" t="s">
        <v>19</v>
      </c>
      <c r="M26" s="17">
        <v>1009.1</v>
      </c>
      <c r="N26" s="16" t="s">
        <v>19</v>
      </c>
      <c r="O26" s="17">
        <v>1009.1</v>
      </c>
      <c r="P26" s="16" t="s">
        <v>19</v>
      </c>
      <c r="Q26" s="17">
        <v>1009.1</v>
      </c>
      <c r="R26" s="16" t="s">
        <v>19</v>
      </c>
      <c r="S26" s="18">
        <f t="shared" si="0"/>
        <v>8072.800000000001</v>
      </c>
      <c r="T26" s="16" t="s">
        <v>63</v>
      </c>
      <c r="U26" s="17"/>
      <c r="V26" s="17">
        <v>2825.48</v>
      </c>
      <c r="W26" s="16"/>
      <c r="X26" s="17"/>
      <c r="Y26" s="23"/>
      <c r="Z26" s="16" t="s">
        <v>129</v>
      </c>
      <c r="AA26" s="17" t="s">
        <v>130</v>
      </c>
      <c r="AB26" s="23">
        <v>4016.47</v>
      </c>
      <c r="AC26" s="16"/>
      <c r="AD26" s="16"/>
      <c r="AE26" s="16"/>
      <c r="AF26" s="16"/>
      <c r="AG26" s="16" t="s">
        <v>320</v>
      </c>
      <c r="AH26" s="17"/>
      <c r="AI26" s="17">
        <v>303.36</v>
      </c>
      <c r="AJ26" s="16" t="s">
        <v>406</v>
      </c>
      <c r="AK26" s="17"/>
      <c r="AL26" s="17">
        <v>101.12</v>
      </c>
      <c r="AM26" s="16" t="s">
        <v>388</v>
      </c>
      <c r="AN26" s="17" t="s">
        <v>389</v>
      </c>
      <c r="AO26" s="17">
        <v>1031.52</v>
      </c>
      <c r="AP26" s="11" t="s">
        <v>197</v>
      </c>
      <c r="AQ26" s="17"/>
      <c r="AR26" s="17">
        <v>17255.61</v>
      </c>
      <c r="AS26" s="16" t="s">
        <v>260</v>
      </c>
      <c r="AT26" s="17"/>
      <c r="AU26" s="17">
        <v>3933.65</v>
      </c>
      <c r="AV26" s="16" t="s">
        <v>260</v>
      </c>
      <c r="AW26" s="17"/>
      <c r="AX26" s="17">
        <v>3933.65</v>
      </c>
      <c r="AY26" s="16"/>
      <c r="AZ26" s="17"/>
      <c r="BA26" s="17"/>
      <c r="BB26" s="16" t="s">
        <v>304</v>
      </c>
      <c r="BC26" s="17" t="s">
        <v>305</v>
      </c>
      <c r="BD26" s="17">
        <v>43912.02</v>
      </c>
      <c r="BE26" s="16" t="s">
        <v>407</v>
      </c>
      <c r="BF26" s="17"/>
      <c r="BG26" s="17">
        <v>1718.99</v>
      </c>
      <c r="BH26" s="16" t="s">
        <v>356</v>
      </c>
      <c r="BI26" s="17" t="s">
        <v>355</v>
      </c>
      <c r="BJ26" s="17">
        <v>180.46</v>
      </c>
      <c r="BK26" s="16"/>
      <c r="BL26" s="17"/>
      <c r="BM26" s="17"/>
      <c r="BN26" s="16" t="s">
        <v>407</v>
      </c>
      <c r="BO26" s="17"/>
      <c r="BP26" s="17">
        <v>1718.99</v>
      </c>
      <c r="BS26" s="16"/>
      <c r="BT26" s="17"/>
      <c r="BU26" s="17"/>
      <c r="BV26" s="19" t="s">
        <v>320</v>
      </c>
      <c r="BW26" s="19"/>
      <c r="BX26" s="19">
        <v>303.35</v>
      </c>
      <c r="BY26" s="16" t="s">
        <v>432</v>
      </c>
      <c r="BZ26" s="17" t="s">
        <v>439</v>
      </c>
      <c r="CA26" s="17">
        <v>254.88</v>
      </c>
      <c r="CB26" s="16" t="s">
        <v>469</v>
      </c>
      <c r="CC26" s="17"/>
      <c r="CD26" s="17">
        <v>16279.84</v>
      </c>
      <c r="CE26" s="16" t="s">
        <v>469</v>
      </c>
      <c r="CF26" s="17"/>
      <c r="CG26" s="17">
        <v>16279.84</v>
      </c>
      <c r="CH26" s="16" t="s">
        <v>270</v>
      </c>
      <c r="CI26" s="17" t="s">
        <v>468</v>
      </c>
      <c r="CJ26" s="17">
        <v>2163.34</v>
      </c>
      <c r="CK26" s="16"/>
      <c r="CL26" s="17"/>
      <c r="CM26" s="17"/>
      <c r="CN26" s="16"/>
      <c r="CO26" s="17"/>
      <c r="CP26" s="17"/>
      <c r="CQ26" s="16"/>
      <c r="CR26" s="17"/>
      <c r="CS26" s="17"/>
      <c r="CT26" s="16"/>
      <c r="CU26" s="17"/>
      <c r="CV26" s="17"/>
      <c r="CW26" s="16"/>
      <c r="CX26" s="17"/>
      <c r="CY26" s="17"/>
      <c r="CZ26" s="16"/>
      <c r="DA26" s="17"/>
      <c r="DB26" s="17"/>
      <c r="DE26" s="16" t="s">
        <v>499</v>
      </c>
      <c r="DF26" s="17" t="s">
        <v>533</v>
      </c>
      <c r="DG26" s="17">
        <v>150.82</v>
      </c>
      <c r="DH26" s="17"/>
      <c r="DI26" s="17"/>
      <c r="DJ26" s="17"/>
      <c r="DK26" s="17" t="s">
        <v>198</v>
      </c>
      <c r="DL26" s="17"/>
      <c r="DM26" s="17">
        <v>1141.29</v>
      </c>
      <c r="DN26" s="17" t="s">
        <v>198</v>
      </c>
      <c r="DO26" s="17"/>
      <c r="DP26" s="17">
        <v>1141.29</v>
      </c>
      <c r="DQ26" s="17" t="s">
        <v>198</v>
      </c>
      <c r="DR26" s="17"/>
      <c r="DS26" s="17">
        <v>1141.29</v>
      </c>
      <c r="DT26" s="17" t="s">
        <v>198</v>
      </c>
      <c r="DU26" s="17"/>
      <c r="DV26" s="17">
        <v>1141.29</v>
      </c>
      <c r="DW26" s="17" t="s">
        <v>198</v>
      </c>
      <c r="DX26" s="17"/>
      <c r="DY26" s="17">
        <v>1141.29</v>
      </c>
      <c r="DZ26" s="17" t="s">
        <v>198</v>
      </c>
      <c r="EA26" s="17"/>
      <c r="EB26" s="17">
        <v>1141.29</v>
      </c>
      <c r="EC26" s="17" t="s">
        <v>198</v>
      </c>
      <c r="ED26" s="17"/>
      <c r="EE26" s="17">
        <v>1141.29</v>
      </c>
      <c r="EF26" s="17" t="s">
        <v>198</v>
      </c>
      <c r="EG26" s="17"/>
      <c r="EH26" s="17">
        <v>1141.29</v>
      </c>
      <c r="EI26" s="17" t="s">
        <v>198</v>
      </c>
      <c r="EJ26" s="17"/>
      <c r="EK26" s="17">
        <v>1141.29</v>
      </c>
      <c r="EL26" s="17" t="s">
        <v>198</v>
      </c>
      <c r="EM26" s="17"/>
      <c r="EN26" s="17">
        <v>1141.29</v>
      </c>
      <c r="EO26" s="17"/>
      <c r="EP26" s="17"/>
      <c r="EQ26" s="17" t="s">
        <v>635</v>
      </c>
      <c r="ER26" s="17" t="s">
        <v>689</v>
      </c>
      <c r="ES26" s="98">
        <v>161.38</v>
      </c>
      <c r="ET26" s="17"/>
      <c r="EU26" s="17"/>
      <c r="EV26" s="17"/>
      <c r="EW26" s="17" t="s">
        <v>680</v>
      </c>
      <c r="EX26" s="17" t="s">
        <v>677</v>
      </c>
      <c r="EY26" s="98">
        <v>2470.8</v>
      </c>
      <c r="EZ26" s="17" t="s">
        <v>635</v>
      </c>
      <c r="FA26" s="17" t="s">
        <v>699</v>
      </c>
      <c r="FB26" s="98">
        <v>161.38</v>
      </c>
      <c r="FC26" s="17" t="s">
        <v>612</v>
      </c>
      <c r="FD26" s="17" t="s">
        <v>711</v>
      </c>
      <c r="FE26" s="112">
        <v>2224.11</v>
      </c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77" t="s">
        <v>756</v>
      </c>
      <c r="FS26" s="23" t="s">
        <v>757</v>
      </c>
      <c r="FT26" s="123">
        <v>2397.09</v>
      </c>
      <c r="FU26" s="77"/>
      <c r="FV26" s="23"/>
      <c r="FW26" s="109"/>
      <c r="FX26" s="77" t="s">
        <v>795</v>
      </c>
      <c r="FY26" s="23" t="s">
        <v>796</v>
      </c>
      <c r="FZ26" s="126">
        <v>34623.55</v>
      </c>
    </row>
    <row r="27" spans="1:182" ht="36" customHeight="1">
      <c r="A27" s="16"/>
      <c r="B27" s="16" t="s">
        <v>19</v>
      </c>
      <c r="C27" s="17">
        <v>2825.48</v>
      </c>
      <c r="D27" s="16" t="s">
        <v>19</v>
      </c>
      <c r="E27" s="17">
        <v>2825.48</v>
      </c>
      <c r="F27" s="16" t="s">
        <v>19</v>
      </c>
      <c r="G27" s="17">
        <v>2825.48</v>
      </c>
      <c r="H27" s="16" t="s">
        <v>19</v>
      </c>
      <c r="I27" s="17">
        <v>2825.48</v>
      </c>
      <c r="J27" s="16" t="s">
        <v>19</v>
      </c>
      <c r="K27" s="17">
        <v>2825.48</v>
      </c>
      <c r="L27" s="16" t="s">
        <v>19</v>
      </c>
      <c r="M27" s="17">
        <v>2825.48</v>
      </c>
      <c r="N27" s="16" t="s">
        <v>19</v>
      </c>
      <c r="O27" s="17">
        <v>2825.48</v>
      </c>
      <c r="P27" s="16" t="s">
        <v>19</v>
      </c>
      <c r="Q27" s="17">
        <v>2825.48</v>
      </c>
      <c r="R27" s="16" t="s">
        <v>19</v>
      </c>
      <c r="S27" s="18">
        <f t="shared" si="0"/>
        <v>22603.84</v>
      </c>
      <c r="T27" s="16" t="s">
        <v>60</v>
      </c>
      <c r="U27" s="17"/>
      <c r="V27" s="17">
        <v>504.55</v>
      </c>
      <c r="W27" s="16"/>
      <c r="X27" s="17"/>
      <c r="Y27" s="23"/>
      <c r="Z27" s="16" t="s">
        <v>131</v>
      </c>
      <c r="AA27" s="17" t="s">
        <v>132</v>
      </c>
      <c r="AB27" s="23">
        <v>2981.6</v>
      </c>
      <c r="AC27" s="16"/>
      <c r="AD27" s="16"/>
      <c r="AE27" s="16"/>
      <c r="AF27" s="16"/>
      <c r="AG27" s="16"/>
      <c r="AH27" s="17"/>
      <c r="AI27" s="17"/>
      <c r="AJ27" s="16" t="s">
        <v>320</v>
      </c>
      <c r="AK27" s="17"/>
      <c r="AL27" s="17">
        <v>303.36</v>
      </c>
      <c r="AM27" s="16" t="s">
        <v>405</v>
      </c>
      <c r="AN27" s="17"/>
      <c r="AO27" s="17">
        <v>101.12</v>
      </c>
      <c r="AP27" s="16" t="s">
        <v>405</v>
      </c>
      <c r="AQ27" s="17"/>
      <c r="AR27" s="17">
        <v>101.12</v>
      </c>
      <c r="AS27" s="16" t="s">
        <v>405</v>
      </c>
      <c r="AT27" s="17"/>
      <c r="AU27" s="17">
        <v>101.12</v>
      </c>
      <c r="AV27" s="16" t="s">
        <v>405</v>
      </c>
      <c r="AW27" s="17"/>
      <c r="AX27" s="17">
        <v>101.12</v>
      </c>
      <c r="AY27" s="16"/>
      <c r="AZ27" s="17"/>
      <c r="BA27" s="17"/>
      <c r="BB27" s="16" t="s">
        <v>306</v>
      </c>
      <c r="BC27" s="17" t="s">
        <v>307</v>
      </c>
      <c r="BD27" s="17">
        <v>813.76</v>
      </c>
      <c r="BE27" s="16" t="s">
        <v>405</v>
      </c>
      <c r="BF27" s="17"/>
      <c r="BG27" s="17">
        <v>101.12</v>
      </c>
      <c r="BH27" s="16" t="s">
        <v>357</v>
      </c>
      <c r="BI27" s="17" t="s">
        <v>358</v>
      </c>
      <c r="BJ27" s="17">
        <v>781.54</v>
      </c>
      <c r="BK27" s="16" t="s">
        <v>405</v>
      </c>
      <c r="BL27" s="17"/>
      <c r="BM27" s="17">
        <v>101.12</v>
      </c>
      <c r="BN27" s="16" t="s">
        <v>405</v>
      </c>
      <c r="BO27" s="17"/>
      <c r="BP27" s="17">
        <v>101.12</v>
      </c>
      <c r="BS27" s="16"/>
      <c r="BT27" s="17"/>
      <c r="BU27" s="17"/>
      <c r="BV27" s="16" t="s">
        <v>469</v>
      </c>
      <c r="BW27" s="17"/>
      <c r="BX27" s="17">
        <v>16279.84</v>
      </c>
      <c r="BY27" s="16" t="s">
        <v>440</v>
      </c>
      <c r="BZ27" s="17" t="s">
        <v>439</v>
      </c>
      <c r="CA27" s="17">
        <v>230.28</v>
      </c>
      <c r="CB27" s="16" t="s">
        <v>470</v>
      </c>
      <c r="CC27" s="19"/>
      <c r="CD27" s="17">
        <v>5055.85</v>
      </c>
      <c r="CE27" s="16" t="s">
        <v>470</v>
      </c>
      <c r="CF27" s="19"/>
      <c r="CG27" s="17">
        <v>5055.85</v>
      </c>
      <c r="CH27" s="16" t="s">
        <v>469</v>
      </c>
      <c r="CI27" s="17"/>
      <c r="CJ27" s="17">
        <v>16279.84</v>
      </c>
      <c r="CK27" s="16" t="s">
        <v>469</v>
      </c>
      <c r="CL27" s="17"/>
      <c r="CM27" s="17">
        <v>16279.84</v>
      </c>
      <c r="CN27" s="16" t="s">
        <v>469</v>
      </c>
      <c r="CO27" s="17"/>
      <c r="CP27" s="17">
        <v>16279.84</v>
      </c>
      <c r="CQ27" s="16" t="s">
        <v>469</v>
      </c>
      <c r="CR27" s="17"/>
      <c r="CS27" s="17">
        <v>16279.84</v>
      </c>
      <c r="CT27" s="16" t="s">
        <v>469</v>
      </c>
      <c r="CU27" s="17"/>
      <c r="CV27" s="17">
        <v>16279.84</v>
      </c>
      <c r="CW27" s="16" t="s">
        <v>469</v>
      </c>
      <c r="CX27" s="17"/>
      <c r="CY27" s="17">
        <v>16279.84</v>
      </c>
      <c r="CZ27" s="16" t="s">
        <v>469</v>
      </c>
      <c r="DA27" s="17"/>
      <c r="DB27" s="17">
        <v>16279.84</v>
      </c>
      <c r="DE27" s="16" t="s">
        <v>469</v>
      </c>
      <c r="DF27" s="17"/>
      <c r="DG27" s="17">
        <v>18302.18</v>
      </c>
      <c r="DH27" s="16" t="s">
        <v>469</v>
      </c>
      <c r="DI27" s="17"/>
      <c r="DJ27" s="17">
        <v>18302.18</v>
      </c>
      <c r="DK27" s="16" t="s">
        <v>469</v>
      </c>
      <c r="DL27" s="17"/>
      <c r="DM27" s="17">
        <v>18302.18</v>
      </c>
      <c r="DN27" s="16" t="s">
        <v>469</v>
      </c>
      <c r="DO27" s="17"/>
      <c r="DP27" s="17">
        <v>18302.18</v>
      </c>
      <c r="DQ27" s="16" t="s">
        <v>469</v>
      </c>
      <c r="DR27" s="17"/>
      <c r="DS27" s="17">
        <v>18302.18</v>
      </c>
      <c r="DT27" s="16" t="s">
        <v>469</v>
      </c>
      <c r="DU27" s="17"/>
      <c r="DV27" s="17">
        <v>18302.18</v>
      </c>
      <c r="DW27" s="16" t="s">
        <v>469</v>
      </c>
      <c r="DX27" s="17"/>
      <c r="DY27" s="17">
        <v>18302.18</v>
      </c>
      <c r="DZ27" s="16" t="s">
        <v>469</v>
      </c>
      <c r="EA27" s="17"/>
      <c r="EB27" s="17">
        <v>18302.18</v>
      </c>
      <c r="EC27" s="16" t="s">
        <v>469</v>
      </c>
      <c r="ED27" s="17"/>
      <c r="EE27" s="17">
        <v>18302.18</v>
      </c>
      <c r="EF27" s="16" t="s">
        <v>469</v>
      </c>
      <c r="EG27" s="17"/>
      <c r="EH27" s="17">
        <v>18302.18</v>
      </c>
      <c r="EI27" s="16" t="s">
        <v>469</v>
      </c>
      <c r="EJ27" s="17"/>
      <c r="EK27" s="17">
        <v>18302.18</v>
      </c>
      <c r="EL27" s="16" t="s">
        <v>469</v>
      </c>
      <c r="EM27" s="17"/>
      <c r="EN27" s="17">
        <v>18302.18</v>
      </c>
      <c r="EO27" s="17"/>
      <c r="EP27" s="17"/>
      <c r="EQ27" s="16"/>
      <c r="ER27" s="17"/>
      <c r="ES27" s="17"/>
      <c r="ET27" s="16"/>
      <c r="EU27" s="17"/>
      <c r="EV27" s="17"/>
      <c r="EW27" s="16" t="s">
        <v>681</v>
      </c>
      <c r="EX27" s="17" t="s">
        <v>677</v>
      </c>
      <c r="EY27" s="98">
        <v>2778.88</v>
      </c>
      <c r="EZ27" s="16" t="s">
        <v>607</v>
      </c>
      <c r="FA27" s="17" t="s">
        <v>700</v>
      </c>
      <c r="FB27" s="112">
        <v>598.73</v>
      </c>
      <c r="FC27" s="16" t="s">
        <v>612</v>
      </c>
      <c r="FD27" s="17" t="s">
        <v>712</v>
      </c>
      <c r="FE27" s="112">
        <v>1624.83</v>
      </c>
      <c r="FF27" s="16"/>
      <c r="FG27" s="17"/>
      <c r="FH27" s="17"/>
      <c r="FI27" s="16"/>
      <c r="FJ27" s="17"/>
      <c r="FK27" s="17"/>
      <c r="FL27" s="16"/>
      <c r="FM27" s="17"/>
      <c r="FN27" s="17"/>
      <c r="FO27" s="16"/>
      <c r="FP27" s="17"/>
      <c r="FQ27" s="17"/>
      <c r="FR27" s="16" t="s">
        <v>635</v>
      </c>
      <c r="FS27" s="23" t="s">
        <v>758</v>
      </c>
      <c r="FT27" s="91">
        <v>161.38</v>
      </c>
      <c r="FU27" s="16"/>
      <c r="FV27" s="23"/>
      <c r="FW27" s="17"/>
      <c r="FX27" s="16" t="s">
        <v>831</v>
      </c>
      <c r="FY27" s="23" t="s">
        <v>832</v>
      </c>
      <c r="FZ27" s="112">
        <v>267</v>
      </c>
    </row>
    <row r="28" spans="1:182" ht="78.75">
      <c r="A28" s="16"/>
      <c r="B28" s="16" t="s">
        <v>19</v>
      </c>
      <c r="C28" s="17">
        <v>504.55</v>
      </c>
      <c r="D28" s="16" t="s">
        <v>19</v>
      </c>
      <c r="E28" s="17">
        <v>504.55</v>
      </c>
      <c r="F28" s="16" t="s">
        <v>19</v>
      </c>
      <c r="G28" s="17">
        <v>504.55</v>
      </c>
      <c r="H28" s="16" t="s">
        <v>19</v>
      </c>
      <c r="I28" s="17">
        <v>504.55</v>
      </c>
      <c r="J28" s="16" t="s">
        <v>19</v>
      </c>
      <c r="K28" s="17">
        <v>504.55</v>
      </c>
      <c r="L28" s="16" t="s">
        <v>19</v>
      </c>
      <c r="M28" s="17">
        <v>504.55</v>
      </c>
      <c r="N28" s="16" t="s">
        <v>19</v>
      </c>
      <c r="O28" s="17">
        <v>504.55</v>
      </c>
      <c r="P28" s="16" t="s">
        <v>19</v>
      </c>
      <c r="Q28" s="17">
        <v>504.55</v>
      </c>
      <c r="R28" s="16" t="s">
        <v>19</v>
      </c>
      <c r="S28" s="18">
        <f t="shared" si="0"/>
        <v>4036.4000000000005</v>
      </c>
      <c r="T28" s="11" t="s">
        <v>3</v>
      </c>
      <c r="U28" s="17"/>
      <c r="V28" s="17">
        <v>16044.69</v>
      </c>
      <c r="W28" s="16"/>
      <c r="X28" s="17"/>
      <c r="Y28" s="23"/>
      <c r="Z28" s="16" t="s">
        <v>133</v>
      </c>
      <c r="AA28" s="17" t="s">
        <v>134</v>
      </c>
      <c r="AB28" s="23">
        <v>164.63</v>
      </c>
      <c r="AC28" s="16"/>
      <c r="AD28" s="16"/>
      <c r="AE28" s="16"/>
      <c r="AF28" s="16"/>
      <c r="AG28" s="16"/>
      <c r="AH28" s="17"/>
      <c r="AI28" s="17"/>
      <c r="AJ28" s="16"/>
      <c r="AK28" s="17"/>
      <c r="AL28" s="17"/>
      <c r="AM28" s="16" t="s">
        <v>406</v>
      </c>
      <c r="AN28" s="17"/>
      <c r="AO28" s="17">
        <v>101.12</v>
      </c>
      <c r="AP28" s="16" t="s">
        <v>406</v>
      </c>
      <c r="AQ28" s="17"/>
      <c r="AR28" s="17">
        <v>101.12</v>
      </c>
      <c r="AS28" s="16" t="s">
        <v>406</v>
      </c>
      <c r="AT28" s="17"/>
      <c r="AU28" s="17">
        <v>101.12</v>
      </c>
      <c r="AV28" s="16" t="s">
        <v>406</v>
      </c>
      <c r="AW28" s="17"/>
      <c r="AX28" s="17">
        <v>101.12</v>
      </c>
      <c r="AY28" s="16"/>
      <c r="AZ28" s="17"/>
      <c r="BA28" s="17"/>
      <c r="BB28" s="16" t="s">
        <v>308</v>
      </c>
      <c r="BC28" s="17" t="s">
        <v>307</v>
      </c>
      <c r="BD28" s="17">
        <v>3609.84</v>
      </c>
      <c r="BE28" s="16" t="s">
        <v>406</v>
      </c>
      <c r="BF28" s="17"/>
      <c r="BG28" s="17">
        <v>101.12</v>
      </c>
      <c r="BH28" s="16" t="s">
        <v>359</v>
      </c>
      <c r="BI28" s="17" t="s">
        <v>358</v>
      </c>
      <c r="BJ28" s="17">
        <v>2164.88</v>
      </c>
      <c r="BK28" s="16" t="s">
        <v>406</v>
      </c>
      <c r="BL28" s="17"/>
      <c r="BM28" s="17">
        <v>101.12</v>
      </c>
      <c r="BN28" s="16" t="s">
        <v>406</v>
      </c>
      <c r="BO28" s="17"/>
      <c r="BP28" s="17">
        <v>101.12</v>
      </c>
      <c r="BS28" s="16"/>
      <c r="BT28" s="17"/>
      <c r="BU28" s="17"/>
      <c r="BV28" s="16" t="s">
        <v>470</v>
      </c>
      <c r="BW28" s="19"/>
      <c r="BX28" s="17">
        <v>5055.85</v>
      </c>
      <c r="BY28" s="16" t="s">
        <v>341</v>
      </c>
      <c r="BZ28" s="17" t="s">
        <v>441</v>
      </c>
      <c r="CA28" s="17">
        <v>1064.66</v>
      </c>
      <c r="CB28" s="16"/>
      <c r="CC28" s="17"/>
      <c r="CD28" s="17"/>
      <c r="CE28" s="16"/>
      <c r="CF28" s="17"/>
      <c r="CG28" s="17"/>
      <c r="CH28" s="16" t="s">
        <v>470</v>
      </c>
      <c r="CI28" s="19"/>
      <c r="CJ28" s="17">
        <v>5055.85</v>
      </c>
      <c r="CK28" s="16" t="s">
        <v>470</v>
      </c>
      <c r="CL28" s="19"/>
      <c r="CM28" s="17">
        <v>5055.85</v>
      </c>
      <c r="CN28" s="16" t="s">
        <v>470</v>
      </c>
      <c r="CO28" s="19"/>
      <c r="CP28" s="17">
        <v>5055.85</v>
      </c>
      <c r="CQ28" s="16" t="s">
        <v>470</v>
      </c>
      <c r="CR28" s="19"/>
      <c r="CS28" s="17">
        <v>5055.85</v>
      </c>
      <c r="CT28" s="16" t="s">
        <v>470</v>
      </c>
      <c r="CU28" s="19"/>
      <c r="CV28" s="17">
        <v>5055.85</v>
      </c>
      <c r="CW28" s="16" t="s">
        <v>470</v>
      </c>
      <c r="CX28" s="19"/>
      <c r="CY28" s="17">
        <v>5055.85</v>
      </c>
      <c r="CZ28" s="16" t="s">
        <v>470</v>
      </c>
      <c r="DA28" s="19"/>
      <c r="DB28" s="17">
        <v>5055.85</v>
      </c>
      <c r="DE28" s="16" t="s">
        <v>470</v>
      </c>
      <c r="DF28" s="19"/>
      <c r="DG28" s="17">
        <v>5662.55</v>
      </c>
      <c r="DH28" s="16" t="s">
        <v>470</v>
      </c>
      <c r="DI28" s="19"/>
      <c r="DJ28" s="17">
        <v>5662.55</v>
      </c>
      <c r="DK28" s="16" t="s">
        <v>470</v>
      </c>
      <c r="DL28" s="19"/>
      <c r="DM28" s="17">
        <v>5662.55</v>
      </c>
      <c r="DN28" s="16" t="s">
        <v>470</v>
      </c>
      <c r="DO28" s="19"/>
      <c r="DP28" s="17">
        <v>5662.55</v>
      </c>
      <c r="DQ28" s="16" t="s">
        <v>470</v>
      </c>
      <c r="DR28" s="19"/>
      <c r="DS28" s="17">
        <v>5662.55</v>
      </c>
      <c r="DT28" s="16" t="s">
        <v>470</v>
      </c>
      <c r="DU28" s="19"/>
      <c r="DV28" s="17">
        <v>5662.55</v>
      </c>
      <c r="DW28" s="16" t="s">
        <v>470</v>
      </c>
      <c r="DX28" s="19"/>
      <c r="DY28" s="17">
        <v>5662.55</v>
      </c>
      <c r="DZ28" s="16" t="s">
        <v>470</v>
      </c>
      <c r="EA28" s="19"/>
      <c r="EB28" s="17">
        <v>5662.55</v>
      </c>
      <c r="EC28" s="16" t="s">
        <v>470</v>
      </c>
      <c r="ED28" s="19"/>
      <c r="EE28" s="17">
        <v>5662.55</v>
      </c>
      <c r="EF28" s="16" t="s">
        <v>470</v>
      </c>
      <c r="EG28" s="19"/>
      <c r="EH28" s="17">
        <v>5662.55</v>
      </c>
      <c r="EI28" s="16" t="s">
        <v>470</v>
      </c>
      <c r="EJ28" s="19"/>
      <c r="EK28" s="17">
        <v>5662.55</v>
      </c>
      <c r="EL28" s="16" t="s">
        <v>470</v>
      </c>
      <c r="EM28" s="19"/>
      <c r="EN28" s="17">
        <v>5662.55</v>
      </c>
      <c r="EO28" s="17"/>
      <c r="EP28" s="17"/>
      <c r="EQ28" s="16"/>
      <c r="ER28" s="19"/>
      <c r="ES28" s="17"/>
      <c r="ET28" s="16"/>
      <c r="EU28" s="19"/>
      <c r="EV28" s="17"/>
      <c r="EW28" s="16" t="s">
        <v>764</v>
      </c>
      <c r="EX28" s="19" t="s">
        <v>677</v>
      </c>
      <c r="EY28" s="98">
        <v>1389.4</v>
      </c>
      <c r="EZ28" s="16" t="s">
        <v>743</v>
      </c>
      <c r="FA28" s="19" t="s">
        <v>744</v>
      </c>
      <c r="FB28" s="17"/>
      <c r="FC28" s="16" t="s">
        <v>713</v>
      </c>
      <c r="FD28" s="19" t="s">
        <v>714</v>
      </c>
      <c r="FE28" s="112">
        <v>890.74</v>
      </c>
      <c r="FF28" s="16"/>
      <c r="FG28" s="19"/>
      <c r="FH28" s="17"/>
      <c r="FI28" s="16"/>
      <c r="FJ28" s="19"/>
      <c r="FK28" s="17"/>
      <c r="FL28" s="16"/>
      <c r="FM28" s="19"/>
      <c r="FN28" s="17"/>
      <c r="FO28" s="16"/>
      <c r="FP28" s="19"/>
      <c r="FQ28" s="17"/>
      <c r="FR28" s="16" t="s">
        <v>143</v>
      </c>
      <c r="FS28" s="79" t="s">
        <v>759</v>
      </c>
      <c r="FT28" s="122">
        <v>2391.99</v>
      </c>
      <c r="FU28" s="16"/>
      <c r="FV28" s="79"/>
      <c r="FW28" s="17"/>
      <c r="FX28" s="16"/>
      <c r="FY28" s="79"/>
      <c r="FZ28" s="17"/>
    </row>
    <row r="29" spans="1:182" s="1" customFormat="1" ht="26.25" customHeight="1">
      <c r="A29" s="11"/>
      <c r="B29" s="16" t="s">
        <v>19</v>
      </c>
      <c r="C29" s="17">
        <v>16044.69</v>
      </c>
      <c r="D29" s="16" t="s">
        <v>19</v>
      </c>
      <c r="E29" s="17">
        <v>16044.69</v>
      </c>
      <c r="F29" s="16" t="s">
        <v>19</v>
      </c>
      <c r="G29" s="17">
        <v>16044.69</v>
      </c>
      <c r="H29" s="16" t="s">
        <v>19</v>
      </c>
      <c r="I29" s="17">
        <v>16044.69</v>
      </c>
      <c r="J29" s="16" t="s">
        <v>19</v>
      </c>
      <c r="K29" s="17">
        <v>16044.69</v>
      </c>
      <c r="L29" s="16" t="s">
        <v>19</v>
      </c>
      <c r="M29" s="17">
        <v>16044.69</v>
      </c>
      <c r="N29" s="16" t="s">
        <v>19</v>
      </c>
      <c r="O29" s="17">
        <v>16044.69</v>
      </c>
      <c r="P29" s="16" t="s">
        <v>19</v>
      </c>
      <c r="Q29" s="17">
        <v>16044.69</v>
      </c>
      <c r="R29" s="16" t="s">
        <v>19</v>
      </c>
      <c r="S29" s="18">
        <f t="shared" si="0"/>
        <v>128357.52</v>
      </c>
      <c r="T29" s="11" t="s">
        <v>5</v>
      </c>
      <c r="U29" s="17"/>
      <c r="V29" s="17">
        <v>6760.97</v>
      </c>
      <c r="W29" s="26"/>
      <c r="X29" s="17"/>
      <c r="Y29" s="23"/>
      <c r="Z29" s="26" t="s">
        <v>136</v>
      </c>
      <c r="AA29" s="17" t="s">
        <v>135</v>
      </c>
      <c r="AB29" s="23">
        <v>174.13</v>
      </c>
      <c r="AC29" s="16"/>
      <c r="AD29" s="16"/>
      <c r="AE29" s="16"/>
      <c r="AF29" s="16"/>
      <c r="AG29" s="26"/>
      <c r="AH29" s="17"/>
      <c r="AI29" s="17"/>
      <c r="AJ29" s="26"/>
      <c r="AK29" s="17"/>
      <c r="AL29" s="17"/>
      <c r="AM29" s="16" t="s">
        <v>407</v>
      </c>
      <c r="AN29" s="17"/>
      <c r="AO29" s="17">
        <v>1718.99</v>
      </c>
      <c r="AP29" s="16" t="s">
        <v>320</v>
      </c>
      <c r="AQ29" s="17"/>
      <c r="AR29" s="17">
        <v>303.36</v>
      </c>
      <c r="AS29" s="16" t="s">
        <v>320</v>
      </c>
      <c r="AT29" s="17"/>
      <c r="AU29" s="17">
        <v>303.36</v>
      </c>
      <c r="AV29" s="16" t="s">
        <v>407</v>
      </c>
      <c r="AW29" s="17"/>
      <c r="AX29" s="17">
        <v>1718.99</v>
      </c>
      <c r="AY29" s="26"/>
      <c r="AZ29" s="17"/>
      <c r="BA29" s="17"/>
      <c r="BB29" s="19" t="s">
        <v>248</v>
      </c>
      <c r="BC29" s="17" t="s">
        <v>318</v>
      </c>
      <c r="BD29" s="17">
        <v>195.3</v>
      </c>
      <c r="BE29" s="19" t="s">
        <v>248</v>
      </c>
      <c r="BF29" s="19" t="s">
        <v>326</v>
      </c>
      <c r="BG29" s="17">
        <v>195.3</v>
      </c>
      <c r="BH29" s="19" t="s">
        <v>248</v>
      </c>
      <c r="BI29" s="17"/>
      <c r="BJ29" s="17">
        <v>195.3</v>
      </c>
      <c r="BK29" s="19" t="s">
        <v>248</v>
      </c>
      <c r="BL29" s="17"/>
      <c r="BM29" s="17">
        <v>195.3</v>
      </c>
      <c r="BN29" s="19" t="s">
        <v>248</v>
      </c>
      <c r="BO29" s="17"/>
      <c r="BP29" s="17">
        <v>195.3</v>
      </c>
      <c r="BQ29" s="9"/>
      <c r="BR29" s="9"/>
      <c r="BS29" s="19"/>
      <c r="BT29" s="17"/>
      <c r="BU29" s="17"/>
      <c r="BV29" s="19"/>
      <c r="BW29" s="17"/>
      <c r="BX29" s="17"/>
      <c r="BY29" s="19" t="s">
        <v>273</v>
      </c>
      <c r="BZ29" s="17" t="s">
        <v>442</v>
      </c>
      <c r="CA29" s="17">
        <v>180.46</v>
      </c>
      <c r="CB29" s="19"/>
      <c r="CC29" s="17"/>
      <c r="CD29" s="17"/>
      <c r="CE29" s="19"/>
      <c r="CF29" s="17"/>
      <c r="CG29" s="17"/>
      <c r="CH29" s="19"/>
      <c r="CI29" s="17"/>
      <c r="CJ29" s="17"/>
      <c r="CK29" s="19"/>
      <c r="CL29" s="17"/>
      <c r="CM29" s="17"/>
      <c r="CN29" s="19"/>
      <c r="CO29" s="17"/>
      <c r="CP29" s="17"/>
      <c r="CQ29" s="19"/>
      <c r="CR29" s="17"/>
      <c r="CS29" s="17"/>
      <c r="CT29" s="19"/>
      <c r="CU29" s="17"/>
      <c r="CV29" s="17"/>
      <c r="CW29" s="19"/>
      <c r="CX29" s="17"/>
      <c r="CY29" s="17"/>
      <c r="CZ29" s="19"/>
      <c r="DA29" s="17"/>
      <c r="DB29" s="17"/>
      <c r="DC29" s="9"/>
      <c r="DD29" s="9"/>
      <c r="DE29" s="19" t="s">
        <v>505</v>
      </c>
      <c r="DF29" s="17" t="s">
        <v>534</v>
      </c>
      <c r="DG29" s="17">
        <v>609.23</v>
      </c>
      <c r="DH29" s="19"/>
      <c r="DI29" s="17"/>
      <c r="DJ29" s="17"/>
      <c r="DK29" s="19"/>
      <c r="DL29" s="17"/>
      <c r="DM29" s="17"/>
      <c r="DN29" s="19"/>
      <c r="DO29" s="17"/>
      <c r="DP29" s="17"/>
      <c r="DQ29" s="16" t="s">
        <v>562</v>
      </c>
      <c r="DR29" s="17" t="s">
        <v>573</v>
      </c>
      <c r="DS29" s="17">
        <v>402.5</v>
      </c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  <c r="EQ29" s="16"/>
      <c r="ER29" s="17"/>
      <c r="ES29" s="17"/>
      <c r="ET29" s="16"/>
      <c r="EU29" s="17"/>
      <c r="EV29" s="17"/>
      <c r="EW29" s="16" t="s">
        <v>682</v>
      </c>
      <c r="EX29" s="17" t="s">
        <v>677</v>
      </c>
      <c r="EY29" s="98">
        <v>8970.74</v>
      </c>
      <c r="EZ29" s="16" t="s">
        <v>798</v>
      </c>
      <c r="FA29" s="19" t="s">
        <v>691</v>
      </c>
      <c r="FB29" s="98">
        <v>2426.81</v>
      </c>
      <c r="FC29" s="16" t="s">
        <v>715</v>
      </c>
      <c r="FD29" s="17" t="s">
        <v>716</v>
      </c>
      <c r="FE29" s="112">
        <v>871.08</v>
      </c>
      <c r="FF29" s="16"/>
      <c r="FG29" s="17"/>
      <c r="FH29" s="17"/>
      <c r="FI29" s="16"/>
      <c r="FJ29" s="17"/>
      <c r="FK29" s="17"/>
      <c r="FL29" s="16"/>
      <c r="FM29" s="17"/>
      <c r="FN29" s="17"/>
      <c r="FO29" s="16"/>
      <c r="FP29" s="17"/>
      <c r="FQ29" s="17"/>
      <c r="FR29" s="16" t="s">
        <v>760</v>
      </c>
      <c r="FS29" s="16" t="s">
        <v>761</v>
      </c>
      <c r="FT29" s="122">
        <v>177.87</v>
      </c>
      <c r="FU29" s="16"/>
      <c r="FV29" s="16"/>
      <c r="FW29" s="17"/>
      <c r="FX29" s="16"/>
      <c r="FY29" s="16"/>
      <c r="FZ29" s="17"/>
    </row>
    <row r="30" spans="1:182" s="1" customFormat="1" ht="33.75">
      <c r="A30" s="11"/>
      <c r="B30" s="16" t="s">
        <v>19</v>
      </c>
      <c r="C30" s="17">
        <v>302.73</v>
      </c>
      <c r="D30" s="16" t="s">
        <v>19</v>
      </c>
      <c r="E30" s="17">
        <v>302.73</v>
      </c>
      <c r="F30" s="16" t="s">
        <v>19</v>
      </c>
      <c r="G30" s="17">
        <v>302.73</v>
      </c>
      <c r="H30" s="16" t="s">
        <v>19</v>
      </c>
      <c r="I30" s="17">
        <v>302.73</v>
      </c>
      <c r="J30" s="16" t="s">
        <v>19</v>
      </c>
      <c r="K30" s="17">
        <v>302.73</v>
      </c>
      <c r="L30" s="16" t="s">
        <v>19</v>
      </c>
      <c r="M30" s="17">
        <v>302.73</v>
      </c>
      <c r="N30" s="16" t="s">
        <v>19</v>
      </c>
      <c r="O30" s="17">
        <v>302.73</v>
      </c>
      <c r="P30" s="16" t="s">
        <v>19</v>
      </c>
      <c r="Q30" s="17">
        <v>302.73</v>
      </c>
      <c r="R30" s="16" t="s">
        <v>19</v>
      </c>
      <c r="S30" s="18">
        <f t="shared" si="0"/>
        <v>2421.84</v>
      </c>
      <c r="T30" s="16" t="s">
        <v>20</v>
      </c>
      <c r="U30" s="17"/>
      <c r="V30" s="17">
        <v>1705.67</v>
      </c>
      <c r="W30" s="16"/>
      <c r="X30" s="17"/>
      <c r="Y30" s="23"/>
      <c r="Z30" s="16" t="s">
        <v>137</v>
      </c>
      <c r="AA30" s="17" t="s">
        <v>138</v>
      </c>
      <c r="AB30" s="23">
        <v>739.19</v>
      </c>
      <c r="AC30" s="16"/>
      <c r="AD30" s="16"/>
      <c r="AE30" s="16"/>
      <c r="AF30" s="16"/>
      <c r="AG30" s="16"/>
      <c r="AH30" s="17"/>
      <c r="AI30" s="17"/>
      <c r="AJ30" s="16"/>
      <c r="AK30" s="17"/>
      <c r="AL30" s="17"/>
      <c r="AM30" s="16" t="s">
        <v>320</v>
      </c>
      <c r="AN30" s="17"/>
      <c r="AO30" s="17">
        <v>303.36</v>
      </c>
      <c r="AP30" s="16"/>
      <c r="AQ30" s="17"/>
      <c r="AR30" s="17"/>
      <c r="AS30" s="16"/>
      <c r="AT30" s="17"/>
      <c r="AU30" s="17"/>
      <c r="AV30" s="16" t="s">
        <v>320</v>
      </c>
      <c r="AW30" s="17"/>
      <c r="AX30" s="17">
        <v>303.36</v>
      </c>
      <c r="AY30" s="16"/>
      <c r="AZ30" s="17"/>
      <c r="BA30" s="17"/>
      <c r="BB30" s="16" t="s">
        <v>198</v>
      </c>
      <c r="BC30" s="17" t="s">
        <v>319</v>
      </c>
      <c r="BD30" s="17">
        <v>964.19</v>
      </c>
      <c r="BE30" s="16" t="s">
        <v>198</v>
      </c>
      <c r="BF30" s="17" t="s">
        <v>327</v>
      </c>
      <c r="BG30" s="17">
        <v>964.19</v>
      </c>
      <c r="BH30" s="16" t="s">
        <v>198</v>
      </c>
      <c r="BI30" s="17"/>
      <c r="BJ30" s="17">
        <v>964.19</v>
      </c>
      <c r="BK30" s="16" t="s">
        <v>198</v>
      </c>
      <c r="BL30" s="17"/>
      <c r="BM30" s="17">
        <v>964.19</v>
      </c>
      <c r="BN30" s="16" t="s">
        <v>198</v>
      </c>
      <c r="BO30" s="17"/>
      <c r="BP30" s="17">
        <v>964.19</v>
      </c>
      <c r="BQ30" s="9"/>
      <c r="BR30" s="9"/>
      <c r="BS30" s="16"/>
      <c r="BT30" s="17"/>
      <c r="BU30" s="17"/>
      <c r="BV30" s="16"/>
      <c r="BW30" s="17"/>
      <c r="BX30" s="17"/>
      <c r="BY30" s="19" t="s">
        <v>320</v>
      </c>
      <c r="BZ30" s="19"/>
      <c r="CA30" s="19">
        <v>303.35</v>
      </c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9"/>
      <c r="DD30" s="9"/>
      <c r="DE30" s="16" t="s">
        <v>381</v>
      </c>
      <c r="DF30" s="17" t="s">
        <v>535</v>
      </c>
      <c r="DG30" s="17">
        <v>3368.86</v>
      </c>
      <c r="DH30" s="16"/>
      <c r="DI30" s="17"/>
      <c r="DJ30" s="17"/>
      <c r="DK30" s="16"/>
      <c r="DL30" s="17"/>
      <c r="DM30" s="17"/>
      <c r="DN30" s="16"/>
      <c r="DO30" s="17"/>
      <c r="DP30" s="17"/>
      <c r="DQ30" s="16" t="s">
        <v>396</v>
      </c>
      <c r="DR30" s="17" t="s">
        <v>573</v>
      </c>
      <c r="DS30" s="17">
        <v>1603.6</v>
      </c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7"/>
      <c r="EP30" s="17"/>
      <c r="EQ30" s="16"/>
      <c r="ER30" s="17"/>
      <c r="ES30" s="17"/>
      <c r="ET30" s="16"/>
      <c r="EU30" s="17"/>
      <c r="EV30" s="17"/>
      <c r="EW30" s="16" t="s">
        <v>683</v>
      </c>
      <c r="EX30" s="17" t="s">
        <v>677</v>
      </c>
      <c r="EY30" s="98">
        <v>729.1</v>
      </c>
      <c r="EZ30" s="16"/>
      <c r="FA30" s="17"/>
      <c r="FB30" s="17"/>
      <c r="FC30" s="16" t="s">
        <v>607</v>
      </c>
      <c r="FD30" s="17" t="s">
        <v>717</v>
      </c>
      <c r="FE30" s="112">
        <v>641.73</v>
      </c>
      <c r="FF30" s="16"/>
      <c r="FG30" s="17"/>
      <c r="FH30" s="17"/>
      <c r="FI30" s="16"/>
      <c r="FJ30" s="17"/>
      <c r="FK30" s="17"/>
      <c r="FL30" s="16"/>
      <c r="FM30" s="17"/>
      <c r="FN30" s="17"/>
      <c r="FO30" s="16"/>
      <c r="FP30" s="17"/>
      <c r="FQ30" s="17"/>
      <c r="FR30" s="16" t="s">
        <v>762</v>
      </c>
      <c r="FS30" s="16" t="s">
        <v>761</v>
      </c>
      <c r="FT30" s="122">
        <v>17823.5</v>
      </c>
      <c r="FU30" s="16"/>
      <c r="FV30" s="16"/>
      <c r="FW30" s="17"/>
      <c r="FX30" s="16"/>
      <c r="FY30" s="16"/>
      <c r="FZ30" s="17"/>
    </row>
    <row r="31" spans="1:182" s="1" customFormat="1" ht="33.75">
      <c r="A31" s="11"/>
      <c r="B31" s="16" t="s">
        <v>19</v>
      </c>
      <c r="C31" s="17">
        <v>201.82</v>
      </c>
      <c r="D31" s="16" t="s">
        <v>19</v>
      </c>
      <c r="E31" s="17">
        <v>201.82</v>
      </c>
      <c r="F31" s="16" t="s">
        <v>19</v>
      </c>
      <c r="G31" s="17">
        <v>201.82</v>
      </c>
      <c r="H31" s="16" t="s">
        <v>19</v>
      </c>
      <c r="I31" s="17">
        <v>201.82</v>
      </c>
      <c r="J31" s="16" t="s">
        <v>19</v>
      </c>
      <c r="K31" s="17">
        <v>201.82</v>
      </c>
      <c r="L31" s="16" t="s">
        <v>19</v>
      </c>
      <c r="M31" s="17">
        <v>201.82</v>
      </c>
      <c r="N31" s="16" t="s">
        <v>19</v>
      </c>
      <c r="O31" s="17">
        <v>201.82</v>
      </c>
      <c r="P31" s="16" t="s">
        <v>19</v>
      </c>
      <c r="Q31" s="17">
        <v>201.82</v>
      </c>
      <c r="R31" s="16" t="s">
        <v>19</v>
      </c>
      <c r="S31" s="18">
        <f t="shared" si="0"/>
        <v>1614.5599999999997</v>
      </c>
      <c r="T31" s="20" t="s">
        <v>40</v>
      </c>
      <c r="U31" s="17"/>
      <c r="V31" s="17">
        <v>571.25</v>
      </c>
      <c r="W31" s="16"/>
      <c r="X31" s="17"/>
      <c r="Y31" s="23"/>
      <c r="Z31" s="16" t="s">
        <v>139</v>
      </c>
      <c r="AA31" s="17" t="s">
        <v>140</v>
      </c>
      <c r="AB31" s="23">
        <v>335.05</v>
      </c>
      <c r="AC31" s="16"/>
      <c r="AD31" s="16"/>
      <c r="AE31" s="16"/>
      <c r="AF31" s="16"/>
      <c r="AG31" s="16"/>
      <c r="AH31" s="17"/>
      <c r="AI31" s="17"/>
      <c r="AJ31" s="16"/>
      <c r="AK31" s="17"/>
      <c r="AL31" s="17"/>
      <c r="AM31" s="16"/>
      <c r="AN31" s="17"/>
      <c r="AO31" s="17"/>
      <c r="AP31" s="16"/>
      <c r="AQ31" s="17"/>
      <c r="AR31" s="17"/>
      <c r="AS31" s="16"/>
      <c r="AT31" s="17"/>
      <c r="AU31" s="17"/>
      <c r="AV31" s="16"/>
      <c r="AW31" s="17"/>
      <c r="AX31" s="17"/>
      <c r="AY31" s="16"/>
      <c r="AZ31" s="17"/>
      <c r="BA31" s="17"/>
      <c r="BB31" s="19"/>
      <c r="BC31" s="21"/>
      <c r="BD31" s="17"/>
      <c r="BE31" s="19"/>
      <c r="BF31" s="21"/>
      <c r="BG31" s="17"/>
      <c r="BH31" s="19"/>
      <c r="BI31" s="21"/>
      <c r="BJ31" s="17"/>
      <c r="BK31" s="19"/>
      <c r="BL31" s="21"/>
      <c r="BM31" s="17"/>
      <c r="BN31" s="19"/>
      <c r="BO31" s="21"/>
      <c r="BP31" s="17"/>
      <c r="BQ31" s="9"/>
      <c r="BR31" s="9"/>
      <c r="BS31" s="19"/>
      <c r="BT31" s="21"/>
      <c r="BU31" s="17"/>
      <c r="BV31" s="19"/>
      <c r="BW31" s="21"/>
      <c r="BX31" s="17"/>
      <c r="BY31" s="16" t="s">
        <v>469</v>
      </c>
      <c r="BZ31" s="17"/>
      <c r="CA31" s="17">
        <v>16279.84</v>
      </c>
      <c r="CB31" s="19"/>
      <c r="CC31" s="21"/>
      <c r="CD31" s="17"/>
      <c r="CE31" s="19"/>
      <c r="CF31" s="21"/>
      <c r="CG31" s="17"/>
      <c r="CH31" s="19"/>
      <c r="CI31" s="21"/>
      <c r="CJ31" s="17"/>
      <c r="CK31" s="19"/>
      <c r="CL31" s="21"/>
      <c r="CM31" s="17"/>
      <c r="CN31" s="19"/>
      <c r="CO31" s="21"/>
      <c r="CP31" s="17"/>
      <c r="CQ31" s="19"/>
      <c r="CR31" s="21"/>
      <c r="CS31" s="17"/>
      <c r="CT31" s="19"/>
      <c r="CU31" s="21"/>
      <c r="CV31" s="17"/>
      <c r="CW31" s="19"/>
      <c r="CX31" s="21"/>
      <c r="CY31" s="17"/>
      <c r="CZ31" s="19"/>
      <c r="DA31" s="21"/>
      <c r="DB31" s="17"/>
      <c r="DC31" s="9"/>
      <c r="DD31" s="9"/>
      <c r="DE31" s="19" t="s">
        <v>381</v>
      </c>
      <c r="DF31" s="21" t="s">
        <v>535</v>
      </c>
      <c r="DG31" s="17">
        <v>3097.65</v>
      </c>
      <c r="DH31" s="19"/>
      <c r="DI31" s="21"/>
      <c r="DJ31" s="17"/>
      <c r="DK31" s="19"/>
      <c r="DL31" s="21"/>
      <c r="DM31" s="17"/>
      <c r="DN31" s="19"/>
      <c r="DO31" s="21"/>
      <c r="DP31" s="17"/>
      <c r="DQ31" s="19" t="s">
        <v>273</v>
      </c>
      <c r="DR31" s="21" t="s">
        <v>574</v>
      </c>
      <c r="DS31" s="17">
        <v>205.33</v>
      </c>
      <c r="DT31" s="19"/>
      <c r="DU31" s="21"/>
      <c r="DV31" s="17"/>
      <c r="DW31" s="19"/>
      <c r="DX31" s="21"/>
      <c r="DY31" s="17"/>
      <c r="DZ31" s="19"/>
      <c r="EA31" s="21"/>
      <c r="EB31" s="17"/>
      <c r="EC31" s="19"/>
      <c r="ED31" s="21"/>
      <c r="EE31" s="17"/>
      <c r="EF31" s="19"/>
      <c r="EG31" s="21"/>
      <c r="EH31" s="17"/>
      <c r="EI31" s="19"/>
      <c r="EJ31" s="21"/>
      <c r="EK31" s="17"/>
      <c r="EL31" s="19"/>
      <c r="EM31" s="21"/>
      <c r="EN31" s="17"/>
      <c r="EO31" s="17"/>
      <c r="EP31" s="17"/>
      <c r="EQ31" s="19"/>
      <c r="ER31" s="21"/>
      <c r="ES31" s="17"/>
      <c r="ET31" s="19"/>
      <c r="EU31" s="21"/>
      <c r="EV31" s="17"/>
      <c r="EW31" s="19" t="s">
        <v>824</v>
      </c>
      <c r="EX31" s="21" t="s">
        <v>677</v>
      </c>
      <c r="EY31" s="112">
        <v>32623.23</v>
      </c>
      <c r="EZ31" s="19"/>
      <c r="FA31" s="21"/>
      <c r="FB31" s="17"/>
      <c r="FC31" s="19" t="s">
        <v>718</v>
      </c>
      <c r="FD31" s="21" t="s">
        <v>719</v>
      </c>
      <c r="FE31" s="112">
        <v>562.36</v>
      </c>
      <c r="FF31" s="19"/>
      <c r="FG31" s="21"/>
      <c r="FH31" s="17"/>
      <c r="FI31" s="19"/>
      <c r="FJ31" s="21"/>
      <c r="FK31" s="17"/>
      <c r="FL31" s="19"/>
      <c r="FM31" s="21"/>
      <c r="FN31" s="17"/>
      <c r="FO31" s="19"/>
      <c r="FP31" s="21"/>
      <c r="FQ31" s="17"/>
      <c r="FR31" s="101"/>
      <c r="FS31" s="101"/>
      <c r="FT31" s="101"/>
      <c r="FU31" s="101"/>
      <c r="FV31" s="101"/>
      <c r="FW31" s="110"/>
      <c r="FX31" s="101"/>
      <c r="FY31" s="101"/>
      <c r="FZ31" s="110"/>
    </row>
    <row r="32" spans="1:182" s="1" customFormat="1" ht="33.75">
      <c r="A32" s="11"/>
      <c r="B32" s="16" t="s">
        <v>19</v>
      </c>
      <c r="C32" s="17">
        <v>6760.97</v>
      </c>
      <c r="D32" s="16" t="s">
        <v>19</v>
      </c>
      <c r="E32" s="17">
        <v>6760.97</v>
      </c>
      <c r="F32" s="16" t="s">
        <v>19</v>
      </c>
      <c r="G32" s="17">
        <v>6760.97</v>
      </c>
      <c r="H32" s="16" t="s">
        <v>19</v>
      </c>
      <c r="I32" s="17">
        <v>6760.97</v>
      </c>
      <c r="J32" s="16" t="s">
        <v>19</v>
      </c>
      <c r="K32" s="17">
        <v>6760.97</v>
      </c>
      <c r="L32" s="16" t="s">
        <v>19</v>
      </c>
      <c r="M32" s="17">
        <v>6760.97</v>
      </c>
      <c r="N32" s="16" t="s">
        <v>19</v>
      </c>
      <c r="O32" s="17">
        <v>6760.97</v>
      </c>
      <c r="P32" s="16" t="s">
        <v>19</v>
      </c>
      <c r="Q32" s="17">
        <v>6760.97</v>
      </c>
      <c r="R32" s="16" t="s">
        <v>19</v>
      </c>
      <c r="S32" s="18">
        <f t="shared" si="0"/>
        <v>54087.76</v>
      </c>
      <c r="T32" s="26"/>
      <c r="U32" s="17"/>
      <c r="V32" s="17"/>
      <c r="W32" s="26"/>
      <c r="X32" s="17"/>
      <c r="Y32" s="23"/>
      <c r="Z32" s="11" t="s">
        <v>3</v>
      </c>
      <c r="AA32" s="17"/>
      <c r="AB32" s="17">
        <v>16044.69</v>
      </c>
      <c r="AC32" s="16"/>
      <c r="AD32" s="16"/>
      <c r="AE32" s="16"/>
      <c r="AF32" s="16"/>
      <c r="AG32" s="26"/>
      <c r="AH32" s="17"/>
      <c r="AI32" s="17"/>
      <c r="AJ32" s="26"/>
      <c r="AK32" s="17"/>
      <c r="AL32" s="17"/>
      <c r="AM32" s="26"/>
      <c r="AN32" s="17"/>
      <c r="AO32" s="17"/>
      <c r="AP32" s="26"/>
      <c r="AQ32" s="17"/>
      <c r="AR32" s="17"/>
      <c r="AS32" s="26"/>
      <c r="AT32" s="17"/>
      <c r="AU32" s="17"/>
      <c r="AV32" s="26"/>
      <c r="AW32" s="17"/>
      <c r="AX32" s="17"/>
      <c r="AY32" s="26"/>
      <c r="AZ32" s="17"/>
      <c r="BA32" s="17"/>
      <c r="BB32" s="11" t="s">
        <v>3</v>
      </c>
      <c r="BC32" s="17"/>
      <c r="BD32" s="17">
        <v>16246.51</v>
      </c>
      <c r="BE32" s="11" t="s">
        <v>3</v>
      </c>
      <c r="BF32" s="17"/>
      <c r="BG32" s="17">
        <v>16246.51</v>
      </c>
      <c r="BH32" s="11" t="s">
        <v>3</v>
      </c>
      <c r="BI32" s="17"/>
      <c r="BJ32" s="17">
        <v>16246.51</v>
      </c>
      <c r="BK32" s="11" t="s">
        <v>3</v>
      </c>
      <c r="BL32" s="17"/>
      <c r="BM32" s="17">
        <v>16246.51</v>
      </c>
      <c r="BN32" s="11" t="s">
        <v>3</v>
      </c>
      <c r="BO32" s="17"/>
      <c r="BP32" s="17">
        <v>16246.51</v>
      </c>
      <c r="BQ32" s="9"/>
      <c r="BR32" s="9"/>
      <c r="BS32" s="11"/>
      <c r="BT32" s="17"/>
      <c r="BU32" s="17"/>
      <c r="BV32" s="11"/>
      <c r="BW32" s="17"/>
      <c r="BX32" s="17"/>
      <c r="BY32" s="16" t="s">
        <v>470</v>
      </c>
      <c r="BZ32" s="19"/>
      <c r="CA32" s="17">
        <v>5055.85</v>
      </c>
      <c r="CB32" s="11"/>
      <c r="CC32" s="17"/>
      <c r="CD32" s="17"/>
      <c r="CE32" s="11"/>
      <c r="CF32" s="17"/>
      <c r="CG32" s="17"/>
      <c r="CH32" s="11"/>
      <c r="CI32" s="17"/>
      <c r="CJ32" s="17"/>
      <c r="CK32" s="11"/>
      <c r="CL32" s="17"/>
      <c r="CM32" s="17"/>
      <c r="CN32" s="11"/>
      <c r="CO32" s="17"/>
      <c r="CP32" s="17"/>
      <c r="CQ32" s="11"/>
      <c r="CR32" s="17"/>
      <c r="CS32" s="17"/>
      <c r="CT32" s="11"/>
      <c r="CU32" s="17"/>
      <c r="CV32" s="17"/>
      <c r="CW32" s="11"/>
      <c r="CX32" s="17"/>
      <c r="CY32" s="17"/>
      <c r="CZ32" s="11"/>
      <c r="DA32" s="17"/>
      <c r="DB32" s="17"/>
      <c r="DC32" s="9"/>
      <c r="DD32" s="9"/>
      <c r="DE32" s="19" t="s">
        <v>536</v>
      </c>
      <c r="DF32" s="17" t="s">
        <v>537</v>
      </c>
      <c r="DG32" s="17">
        <v>77.19</v>
      </c>
      <c r="DH32" s="19"/>
      <c r="DI32" s="17"/>
      <c r="DJ32" s="17"/>
      <c r="DK32" s="19"/>
      <c r="DL32" s="17"/>
      <c r="DM32" s="17"/>
      <c r="DN32" s="19"/>
      <c r="DO32" s="17"/>
      <c r="DP32" s="17"/>
      <c r="DQ32" s="19" t="s">
        <v>575</v>
      </c>
      <c r="DR32" s="17" t="s">
        <v>574</v>
      </c>
      <c r="DS32" s="17">
        <v>977.63</v>
      </c>
      <c r="DT32" s="19"/>
      <c r="DU32" s="17"/>
      <c r="DV32" s="17"/>
      <c r="DW32" s="19"/>
      <c r="DX32" s="17"/>
      <c r="DY32" s="17"/>
      <c r="DZ32" s="19"/>
      <c r="EA32" s="17"/>
      <c r="EB32" s="17"/>
      <c r="EC32" s="19"/>
      <c r="ED32" s="17"/>
      <c r="EE32" s="17"/>
      <c r="EF32" s="19"/>
      <c r="EG32" s="17"/>
      <c r="EH32" s="17"/>
      <c r="EI32" s="19"/>
      <c r="EJ32" s="17"/>
      <c r="EK32" s="17"/>
      <c r="EL32" s="19"/>
      <c r="EM32" s="17"/>
      <c r="EN32" s="17"/>
      <c r="EO32" s="17"/>
      <c r="EP32" s="17"/>
      <c r="EQ32" s="19"/>
      <c r="ER32" s="17"/>
      <c r="ES32" s="17"/>
      <c r="ET32" s="19"/>
      <c r="EU32" s="17"/>
      <c r="EV32" s="17"/>
      <c r="EW32" s="19" t="s">
        <v>684</v>
      </c>
      <c r="EX32" s="17" t="s">
        <v>685</v>
      </c>
      <c r="EY32" s="112">
        <v>1590.2</v>
      </c>
      <c r="EZ32" s="19"/>
      <c r="FA32" s="17"/>
      <c r="FB32" s="17"/>
      <c r="FC32" s="19" t="s">
        <v>720</v>
      </c>
      <c r="FD32" s="17" t="s">
        <v>721</v>
      </c>
      <c r="FE32" s="112">
        <v>554.71</v>
      </c>
      <c r="FF32" s="19"/>
      <c r="FG32" s="17"/>
      <c r="FH32" s="17"/>
      <c r="FI32" s="19"/>
      <c r="FJ32" s="17"/>
      <c r="FK32" s="17"/>
      <c r="FL32" s="19"/>
      <c r="FM32" s="17"/>
      <c r="FN32" s="17"/>
      <c r="FO32" s="19"/>
      <c r="FP32" s="17"/>
      <c r="FQ32" s="17"/>
      <c r="FR32" s="101"/>
      <c r="FS32" s="101"/>
      <c r="FT32" s="101"/>
      <c r="FU32" s="101"/>
      <c r="FV32" s="101"/>
      <c r="FW32" s="110"/>
      <c r="FX32" s="101"/>
      <c r="FY32" s="101"/>
      <c r="FZ32" s="110"/>
    </row>
    <row r="33" spans="1:182" s="1" customFormat="1" ht="39.75" customHeight="1">
      <c r="A33" s="11"/>
      <c r="B33" s="16" t="s">
        <v>32</v>
      </c>
      <c r="C33" s="17">
        <v>9408.14</v>
      </c>
      <c r="D33" s="16" t="s">
        <v>33</v>
      </c>
      <c r="E33" s="17">
        <v>9453.7</v>
      </c>
      <c r="F33" s="16" t="s">
        <v>34</v>
      </c>
      <c r="G33" s="17">
        <v>9840.96</v>
      </c>
      <c r="H33" s="16" t="s">
        <v>35</v>
      </c>
      <c r="I33" s="17">
        <v>9772.62</v>
      </c>
      <c r="J33" s="16" t="s">
        <v>36</v>
      </c>
      <c r="K33" s="17">
        <v>9635.94</v>
      </c>
      <c r="L33" s="16" t="s">
        <v>37</v>
      </c>
      <c r="M33" s="17">
        <v>9613.16</v>
      </c>
      <c r="N33" s="16" t="s">
        <v>46</v>
      </c>
      <c r="O33" s="17">
        <v>9590.38</v>
      </c>
      <c r="P33" s="17" t="s">
        <v>51</v>
      </c>
      <c r="Q33" s="17">
        <v>9727.06</v>
      </c>
      <c r="R33" s="16" t="s">
        <v>36</v>
      </c>
      <c r="S33" s="18">
        <f t="shared" si="0"/>
        <v>77041.96</v>
      </c>
      <c r="T33" s="17"/>
      <c r="U33" s="17"/>
      <c r="V33" s="17"/>
      <c r="W33" s="17"/>
      <c r="X33" s="17"/>
      <c r="Y33" s="23"/>
      <c r="Z33" s="11" t="s">
        <v>5</v>
      </c>
      <c r="AA33" s="17"/>
      <c r="AB33" s="17">
        <v>6760.97</v>
      </c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1" t="s">
        <v>197</v>
      </c>
      <c r="BC33" s="17"/>
      <c r="BD33" s="17">
        <v>17255.61</v>
      </c>
      <c r="BE33" s="11" t="s">
        <v>197</v>
      </c>
      <c r="BF33" s="17"/>
      <c r="BG33" s="17">
        <v>17255.61</v>
      </c>
      <c r="BH33" s="11" t="s">
        <v>197</v>
      </c>
      <c r="BI33" s="17"/>
      <c r="BJ33" s="17">
        <v>17255.61</v>
      </c>
      <c r="BK33" s="11" t="s">
        <v>197</v>
      </c>
      <c r="BL33" s="17"/>
      <c r="BM33" s="17">
        <v>17255.61</v>
      </c>
      <c r="BN33" s="11" t="s">
        <v>197</v>
      </c>
      <c r="BO33" s="17"/>
      <c r="BP33" s="17">
        <v>17255.61</v>
      </c>
      <c r="BQ33" s="9"/>
      <c r="BR33" s="9"/>
      <c r="BS33" s="11"/>
      <c r="BT33" s="17"/>
      <c r="BU33" s="17"/>
      <c r="BV33" s="11"/>
      <c r="BW33" s="17"/>
      <c r="BX33" s="17"/>
      <c r="BY33" s="11"/>
      <c r="BZ33" s="17"/>
      <c r="CA33" s="17"/>
      <c r="CB33" s="11"/>
      <c r="CC33" s="17"/>
      <c r="CD33" s="17"/>
      <c r="CE33" s="11"/>
      <c r="CF33" s="17"/>
      <c r="CG33" s="17"/>
      <c r="CH33" s="11"/>
      <c r="CI33" s="17"/>
      <c r="CJ33" s="17"/>
      <c r="CK33" s="11"/>
      <c r="CL33" s="17"/>
      <c r="CM33" s="17"/>
      <c r="CN33" s="11"/>
      <c r="CO33" s="17"/>
      <c r="CP33" s="17"/>
      <c r="CQ33" s="11"/>
      <c r="CR33" s="17"/>
      <c r="CS33" s="17"/>
      <c r="CT33" s="11"/>
      <c r="CU33" s="17"/>
      <c r="CV33" s="17"/>
      <c r="CW33" s="11"/>
      <c r="CX33" s="17"/>
      <c r="CY33" s="17"/>
      <c r="CZ33" s="11"/>
      <c r="DA33" s="17"/>
      <c r="DB33" s="17"/>
      <c r="DC33" s="9"/>
      <c r="DD33" s="9"/>
      <c r="DE33" s="19" t="s">
        <v>499</v>
      </c>
      <c r="DF33" s="17" t="s">
        <v>537</v>
      </c>
      <c r="DG33" s="17">
        <v>150.82</v>
      </c>
      <c r="DH33" s="19"/>
      <c r="DI33" s="17"/>
      <c r="DJ33" s="17"/>
      <c r="DK33" s="19"/>
      <c r="DL33" s="17"/>
      <c r="DM33" s="17"/>
      <c r="DN33" s="19"/>
      <c r="DO33" s="17"/>
      <c r="DP33" s="17"/>
      <c r="DQ33" s="16" t="s">
        <v>499</v>
      </c>
      <c r="DR33" s="17" t="s">
        <v>574</v>
      </c>
      <c r="DS33" s="17">
        <v>150.82</v>
      </c>
      <c r="DT33" s="16"/>
      <c r="DU33" s="17"/>
      <c r="DV33" s="17"/>
      <c r="DW33" s="16"/>
      <c r="DX33" s="17"/>
      <c r="DY33" s="17"/>
      <c r="DZ33" s="16"/>
      <c r="EA33" s="17"/>
      <c r="EB33" s="17"/>
      <c r="EC33" s="16"/>
      <c r="ED33" s="17"/>
      <c r="EE33" s="17"/>
      <c r="EF33" s="16"/>
      <c r="EG33" s="17"/>
      <c r="EH33" s="17"/>
      <c r="EI33" s="16"/>
      <c r="EJ33" s="17"/>
      <c r="EK33" s="17"/>
      <c r="EL33" s="16"/>
      <c r="EM33" s="17"/>
      <c r="EN33" s="17"/>
      <c r="EO33" s="17"/>
      <c r="EP33" s="17"/>
      <c r="EQ33" s="16"/>
      <c r="ER33" s="17"/>
      <c r="ES33" s="17"/>
      <c r="ET33" s="16"/>
      <c r="EU33" s="17"/>
      <c r="EV33" s="17"/>
      <c r="EW33" s="16" t="s">
        <v>763</v>
      </c>
      <c r="EX33" s="17" t="s">
        <v>686</v>
      </c>
      <c r="EY33" s="98">
        <v>528658.38</v>
      </c>
      <c r="EZ33" s="16"/>
      <c r="FA33" s="17"/>
      <c r="FB33" s="17"/>
      <c r="FC33" s="16" t="s">
        <v>635</v>
      </c>
      <c r="FD33" s="17" t="s">
        <v>722</v>
      </c>
      <c r="FE33" s="98">
        <v>161.38</v>
      </c>
      <c r="FF33" s="16"/>
      <c r="FG33" s="17"/>
      <c r="FH33" s="17"/>
      <c r="FI33" s="16"/>
      <c r="FJ33" s="17"/>
      <c r="FK33" s="17"/>
      <c r="FL33" s="16"/>
      <c r="FM33" s="17"/>
      <c r="FN33" s="17"/>
      <c r="FO33" s="16"/>
      <c r="FP33" s="17"/>
      <c r="FQ33" s="17"/>
      <c r="FR33" s="101"/>
      <c r="FS33" s="101"/>
      <c r="FT33" s="101"/>
      <c r="FU33" s="101"/>
      <c r="FV33" s="101"/>
      <c r="FW33" s="110"/>
      <c r="FX33" s="101"/>
      <c r="FY33" s="101"/>
      <c r="FZ33" s="110"/>
    </row>
    <row r="34" spans="1:182" s="1" customFormat="1" ht="33.75">
      <c r="A34" s="11"/>
      <c r="B34" s="16" t="s">
        <v>32</v>
      </c>
      <c r="C34" s="17">
        <v>6591.48</v>
      </c>
      <c r="D34" s="16" t="s">
        <v>33</v>
      </c>
      <c r="E34" s="17">
        <v>6623.4</v>
      </c>
      <c r="F34" s="16" t="s">
        <v>34</v>
      </c>
      <c r="G34" s="17">
        <v>6894.72</v>
      </c>
      <c r="H34" s="16" t="s">
        <v>35</v>
      </c>
      <c r="I34" s="17">
        <v>6846.84</v>
      </c>
      <c r="J34" s="16" t="s">
        <v>36</v>
      </c>
      <c r="K34" s="17">
        <v>6751.08</v>
      </c>
      <c r="L34" s="16" t="s">
        <v>37</v>
      </c>
      <c r="M34" s="17">
        <v>6735.12</v>
      </c>
      <c r="N34" s="16" t="s">
        <v>46</v>
      </c>
      <c r="O34" s="17">
        <v>6719.16</v>
      </c>
      <c r="P34" s="17" t="s">
        <v>51</v>
      </c>
      <c r="Q34" s="17">
        <v>6814.92</v>
      </c>
      <c r="R34" s="16" t="s">
        <v>36</v>
      </c>
      <c r="S34" s="18">
        <f t="shared" si="0"/>
        <v>53976.72</v>
      </c>
      <c r="T34" s="17"/>
      <c r="U34" s="17"/>
      <c r="V34" s="17"/>
      <c r="W34" s="17"/>
      <c r="X34" s="17"/>
      <c r="Y34" s="23"/>
      <c r="Z34" s="16" t="s">
        <v>198</v>
      </c>
      <c r="AA34" s="17"/>
      <c r="AB34" s="23">
        <v>964.19</v>
      </c>
      <c r="AC34" s="16"/>
      <c r="AD34" s="16"/>
      <c r="AE34" s="16"/>
      <c r="AF34" s="16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6" t="s">
        <v>405</v>
      </c>
      <c r="BC34" s="17"/>
      <c r="BD34" s="17">
        <v>101.12</v>
      </c>
      <c r="BE34" s="16" t="s">
        <v>320</v>
      </c>
      <c r="BF34" s="17"/>
      <c r="BG34" s="17">
        <v>303.36</v>
      </c>
      <c r="BH34" s="16" t="s">
        <v>405</v>
      </c>
      <c r="BI34" s="17"/>
      <c r="BJ34" s="17">
        <v>101.12</v>
      </c>
      <c r="BK34" s="16" t="s">
        <v>320</v>
      </c>
      <c r="BL34" s="17"/>
      <c r="BM34" s="17">
        <v>303.36</v>
      </c>
      <c r="BN34" s="16" t="s">
        <v>320</v>
      </c>
      <c r="BO34" s="17"/>
      <c r="BP34" s="17">
        <v>303.36</v>
      </c>
      <c r="BQ34" s="9"/>
      <c r="BR34" s="9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9"/>
      <c r="DD34" s="9"/>
      <c r="DE34" s="16" t="s">
        <v>208</v>
      </c>
      <c r="DF34" s="17" t="s">
        <v>538</v>
      </c>
      <c r="DG34" s="17">
        <v>205.33</v>
      </c>
      <c r="DH34" s="16"/>
      <c r="DI34" s="17"/>
      <c r="DJ34" s="17"/>
      <c r="DK34" s="16"/>
      <c r="DL34" s="17"/>
      <c r="DM34" s="17"/>
      <c r="DN34" s="16"/>
      <c r="DO34" s="17"/>
      <c r="DP34" s="17"/>
      <c r="DQ34" s="16"/>
      <c r="DR34" s="17"/>
      <c r="DS34" s="17"/>
      <c r="DT34" s="16"/>
      <c r="DU34" s="17"/>
      <c r="DV34" s="17"/>
      <c r="DW34" s="16"/>
      <c r="DX34" s="17"/>
      <c r="DY34" s="17"/>
      <c r="DZ34" s="16"/>
      <c r="EA34" s="17"/>
      <c r="EB34" s="17"/>
      <c r="EC34" s="16"/>
      <c r="ED34" s="17"/>
      <c r="EE34" s="17"/>
      <c r="EF34" s="16"/>
      <c r="EG34" s="17"/>
      <c r="EH34" s="17"/>
      <c r="EI34" s="16"/>
      <c r="EJ34" s="17"/>
      <c r="EK34" s="17"/>
      <c r="EL34" s="16"/>
      <c r="EM34" s="17"/>
      <c r="EN34" s="17"/>
      <c r="EO34" s="17"/>
      <c r="EP34" s="17"/>
      <c r="EQ34" s="16"/>
      <c r="ER34" s="17"/>
      <c r="ES34" s="17"/>
      <c r="ET34" s="16"/>
      <c r="EU34" s="17"/>
      <c r="EV34" s="17"/>
      <c r="EW34" s="16" t="s">
        <v>185</v>
      </c>
      <c r="EX34" s="17" t="s">
        <v>687</v>
      </c>
      <c r="EY34" s="112">
        <v>608.42</v>
      </c>
      <c r="EZ34" s="16"/>
      <c r="FA34" s="17"/>
      <c r="FB34" s="17"/>
      <c r="FC34" s="16" t="s">
        <v>185</v>
      </c>
      <c r="FD34" s="17" t="s">
        <v>723</v>
      </c>
      <c r="FE34" s="112">
        <v>726.92</v>
      </c>
      <c r="FF34" s="16"/>
      <c r="FG34" s="17"/>
      <c r="FH34" s="17"/>
      <c r="FI34" s="16"/>
      <c r="FJ34" s="17"/>
      <c r="FK34" s="17"/>
      <c r="FL34" s="16"/>
      <c r="FM34" s="17"/>
      <c r="FN34" s="17"/>
      <c r="FO34" s="16"/>
      <c r="FP34" s="17"/>
      <c r="FQ34" s="17"/>
      <c r="FR34" s="101"/>
      <c r="FS34" s="101"/>
      <c r="FT34" s="101"/>
      <c r="FU34" s="101"/>
      <c r="FV34" s="101"/>
      <c r="FW34" s="110"/>
      <c r="FX34" s="101"/>
      <c r="FY34" s="101"/>
      <c r="FZ34" s="110"/>
    </row>
    <row r="35" spans="1:182" s="1" customFormat="1" ht="42.75" customHeight="1">
      <c r="A35" s="11"/>
      <c r="B35" s="16" t="s">
        <v>32</v>
      </c>
      <c r="C35" s="17">
        <v>27068.02</v>
      </c>
      <c r="D35" s="16" t="s">
        <v>33</v>
      </c>
      <c r="E35" s="17">
        <v>27199.1</v>
      </c>
      <c r="F35" s="16" t="s">
        <v>34</v>
      </c>
      <c r="G35" s="17">
        <v>28313.28</v>
      </c>
      <c r="H35" s="16" t="s">
        <v>35</v>
      </c>
      <c r="I35" s="17">
        <v>28116.66</v>
      </c>
      <c r="J35" s="16" t="s">
        <v>36</v>
      </c>
      <c r="K35" s="17">
        <v>27723.42</v>
      </c>
      <c r="L35" s="16" t="s">
        <v>37</v>
      </c>
      <c r="M35" s="17">
        <v>27657.88</v>
      </c>
      <c r="N35" s="16" t="s">
        <v>46</v>
      </c>
      <c r="O35" s="17">
        <v>27592.34</v>
      </c>
      <c r="P35" s="17" t="s">
        <v>51</v>
      </c>
      <c r="Q35" s="17">
        <v>27985.58</v>
      </c>
      <c r="R35" s="16" t="s">
        <v>36</v>
      </c>
      <c r="S35" s="18">
        <f t="shared" si="0"/>
        <v>221656.27999999997</v>
      </c>
      <c r="T35" s="17"/>
      <c r="U35" s="17"/>
      <c r="V35" s="17"/>
      <c r="W35" s="17"/>
      <c r="X35" s="17"/>
      <c r="Y35" s="23"/>
      <c r="Z35" s="19" t="s">
        <v>4</v>
      </c>
      <c r="AA35" s="21"/>
      <c r="AB35" s="20">
        <v>195.3</v>
      </c>
      <c r="AC35" s="16"/>
      <c r="AD35" s="16"/>
      <c r="AE35" s="16"/>
      <c r="AF35" s="16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6" t="s">
        <v>406</v>
      </c>
      <c r="BC35" s="17"/>
      <c r="BD35" s="17">
        <v>101.12</v>
      </c>
      <c r="BE35" s="17"/>
      <c r="BF35" s="17"/>
      <c r="BG35" s="17"/>
      <c r="BH35" s="16" t="s">
        <v>406</v>
      </c>
      <c r="BI35" s="17"/>
      <c r="BJ35" s="17">
        <v>101.12</v>
      </c>
      <c r="BK35" s="17"/>
      <c r="BL35" s="17"/>
      <c r="BM35" s="17"/>
      <c r="BN35" s="17"/>
      <c r="BO35" s="17"/>
      <c r="BP35" s="17"/>
      <c r="BQ35" s="9"/>
      <c r="BR35" s="9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9"/>
      <c r="DD35" s="9"/>
      <c r="DE35" s="16" t="s">
        <v>399</v>
      </c>
      <c r="DF35" s="17"/>
      <c r="DG35" s="17">
        <v>195.3</v>
      </c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6" t="s">
        <v>702</v>
      </c>
      <c r="EX35" s="19" t="s">
        <v>703</v>
      </c>
      <c r="EY35" s="98">
        <v>31433</v>
      </c>
      <c r="EZ35" s="17"/>
      <c r="FA35" s="17"/>
      <c r="FB35" s="17"/>
      <c r="FC35" s="17" t="s">
        <v>724</v>
      </c>
      <c r="FD35" s="17" t="s">
        <v>725</v>
      </c>
      <c r="FE35" s="112">
        <v>136.92</v>
      </c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01"/>
      <c r="FS35" s="101"/>
      <c r="FT35" s="101"/>
      <c r="FU35" s="101"/>
      <c r="FV35" s="101"/>
      <c r="FW35" s="110"/>
      <c r="FX35" s="101"/>
      <c r="FY35" s="101"/>
      <c r="FZ35" s="110"/>
    </row>
    <row r="36" spans="1:182" ht="33.75" customHeight="1">
      <c r="A36" s="13"/>
      <c r="B36" s="146" t="s">
        <v>7</v>
      </c>
      <c r="C36" s="146"/>
      <c r="D36" s="146" t="s">
        <v>7</v>
      </c>
      <c r="E36" s="146"/>
      <c r="F36" s="146" t="s">
        <v>7</v>
      </c>
      <c r="G36" s="146"/>
      <c r="H36" s="146" t="s">
        <v>7</v>
      </c>
      <c r="I36" s="146"/>
      <c r="J36" s="146" t="s">
        <v>7</v>
      </c>
      <c r="K36" s="146"/>
      <c r="L36" s="146" t="s">
        <v>7</v>
      </c>
      <c r="M36" s="146"/>
      <c r="N36" s="146" t="s">
        <v>7</v>
      </c>
      <c r="O36" s="146"/>
      <c r="P36" s="146" t="s">
        <v>7</v>
      </c>
      <c r="Q36" s="146"/>
      <c r="R36" s="146" t="s">
        <v>7</v>
      </c>
      <c r="S36" s="146"/>
      <c r="T36" s="146"/>
      <c r="U36" s="146"/>
      <c r="V36" s="8"/>
      <c r="W36" s="146"/>
      <c r="X36" s="146"/>
      <c r="Y36" s="8"/>
      <c r="Z36" s="146"/>
      <c r="AA36" s="146"/>
      <c r="AB36" s="8"/>
      <c r="AC36" s="16"/>
      <c r="AD36" s="16"/>
      <c r="AE36" s="16"/>
      <c r="AF36" s="16"/>
      <c r="AG36" s="146"/>
      <c r="AH36" s="146"/>
      <c r="AI36" s="8"/>
      <c r="AJ36" s="146"/>
      <c r="AK36" s="146"/>
      <c r="AL36" s="8"/>
      <c r="AM36" s="146"/>
      <c r="AN36" s="146"/>
      <c r="AO36" s="8"/>
      <c r="AP36" s="146"/>
      <c r="AQ36" s="146"/>
      <c r="AR36" s="8"/>
      <c r="AS36" s="146"/>
      <c r="AT36" s="146"/>
      <c r="AU36" s="8"/>
      <c r="AV36" s="146"/>
      <c r="AW36" s="146"/>
      <c r="AX36" s="8"/>
      <c r="AY36" s="146"/>
      <c r="AZ36" s="146"/>
      <c r="BA36" s="8"/>
      <c r="BB36" s="16" t="s">
        <v>320</v>
      </c>
      <c r="BC36" s="17"/>
      <c r="BD36" s="17">
        <v>303.36</v>
      </c>
      <c r="BE36" s="146"/>
      <c r="BF36" s="146"/>
      <c r="BG36" s="8"/>
      <c r="BH36" s="16" t="s">
        <v>320</v>
      </c>
      <c r="BI36" s="17"/>
      <c r="BJ36" s="17">
        <v>303.36</v>
      </c>
      <c r="BK36" s="146"/>
      <c r="BL36" s="146"/>
      <c r="BM36" s="8"/>
      <c r="BN36" s="146"/>
      <c r="BO36" s="146"/>
      <c r="BP36" s="8"/>
      <c r="BS36" s="146"/>
      <c r="BT36" s="146"/>
      <c r="BU36" s="8"/>
      <c r="BV36" s="146"/>
      <c r="BW36" s="146"/>
      <c r="BX36" s="8"/>
      <c r="BY36" s="146"/>
      <c r="BZ36" s="146"/>
      <c r="CA36" s="8"/>
      <c r="CB36" s="146"/>
      <c r="CC36" s="146"/>
      <c r="CD36" s="8"/>
      <c r="CE36" s="146"/>
      <c r="CF36" s="146"/>
      <c r="CG36" s="8"/>
      <c r="CH36" s="146"/>
      <c r="CI36" s="146"/>
      <c r="CJ36" s="8"/>
      <c r="CK36" s="146"/>
      <c r="CL36" s="146"/>
      <c r="CM36" s="8"/>
      <c r="CN36" s="146"/>
      <c r="CO36" s="146"/>
      <c r="CP36" s="8"/>
      <c r="CQ36" s="146"/>
      <c r="CR36" s="146"/>
      <c r="CS36" s="8"/>
      <c r="CT36" s="146"/>
      <c r="CU36" s="146"/>
      <c r="CV36" s="8"/>
      <c r="CW36" s="146"/>
      <c r="CX36" s="146"/>
      <c r="CY36" s="8"/>
      <c r="CZ36" s="146"/>
      <c r="DA36" s="146"/>
      <c r="DB36" s="8"/>
      <c r="DE36" s="146"/>
      <c r="DF36" s="146"/>
      <c r="DG36" s="8"/>
      <c r="DH36" s="146"/>
      <c r="DI36" s="146"/>
      <c r="DJ36" s="8"/>
      <c r="DK36" s="146"/>
      <c r="DL36" s="146"/>
      <c r="DM36" s="8"/>
      <c r="DN36" s="146"/>
      <c r="DO36" s="146"/>
      <c r="DP36" s="8"/>
      <c r="DQ36" s="146"/>
      <c r="DR36" s="146"/>
      <c r="DS36" s="8"/>
      <c r="DT36" s="146"/>
      <c r="DU36" s="146"/>
      <c r="DV36" s="8"/>
      <c r="DW36" s="146"/>
      <c r="DX36" s="146"/>
      <c r="DY36" s="8"/>
      <c r="DZ36" s="146"/>
      <c r="EA36" s="146"/>
      <c r="EB36" s="8"/>
      <c r="EC36" s="146"/>
      <c r="ED36" s="146"/>
      <c r="EE36" s="8"/>
      <c r="EF36" s="146"/>
      <c r="EG36" s="146"/>
      <c r="EH36" s="8"/>
      <c r="EI36" s="146"/>
      <c r="EJ36" s="146"/>
      <c r="EK36" s="8"/>
      <c r="EL36" s="146"/>
      <c r="EM36" s="146"/>
      <c r="EN36" s="8"/>
      <c r="EO36" s="8"/>
      <c r="EP36" s="8"/>
      <c r="EQ36" s="146"/>
      <c r="ER36" s="146"/>
      <c r="ES36" s="8"/>
      <c r="ET36" s="146"/>
      <c r="EU36" s="146"/>
      <c r="EV36" s="8"/>
      <c r="EW36" s="16" t="s">
        <v>635</v>
      </c>
      <c r="EX36" s="16" t="s">
        <v>737</v>
      </c>
      <c r="EY36" s="117">
        <v>161.38</v>
      </c>
      <c r="EZ36" s="146"/>
      <c r="FA36" s="146"/>
      <c r="FB36" s="8"/>
      <c r="FC36" s="17" t="s">
        <v>726</v>
      </c>
      <c r="FD36" s="17" t="s">
        <v>727</v>
      </c>
      <c r="FE36" s="112">
        <v>1917.5</v>
      </c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73"/>
      <c r="FS36" s="73"/>
      <c r="FT36" s="73"/>
      <c r="FU36" s="73"/>
      <c r="FV36" s="73"/>
      <c r="FW36" s="111"/>
      <c r="FX36" s="73"/>
      <c r="FY36" s="73"/>
      <c r="FZ36" s="111"/>
    </row>
    <row r="37" spans="1:182" ht="21.75" customHeight="1">
      <c r="A37" s="16"/>
      <c r="B37" s="16" t="s">
        <v>21</v>
      </c>
      <c r="C37" s="17">
        <v>227.42</v>
      </c>
      <c r="D37" s="16"/>
      <c r="E37" s="17"/>
      <c r="F37" s="16" t="s">
        <v>25</v>
      </c>
      <c r="G37" s="17">
        <v>509.32</v>
      </c>
      <c r="H37" s="16"/>
      <c r="I37" s="16"/>
      <c r="J37" s="16"/>
      <c r="K37" s="17"/>
      <c r="L37" s="17"/>
      <c r="M37" s="17"/>
      <c r="N37" s="17" t="s">
        <v>43</v>
      </c>
      <c r="O37" s="17">
        <v>3638.74</v>
      </c>
      <c r="P37" s="17" t="s">
        <v>48</v>
      </c>
      <c r="Q37" s="17">
        <v>3411.32</v>
      </c>
      <c r="R37" s="11"/>
      <c r="S37" s="18">
        <f t="shared" si="0"/>
        <v>7786.799999999999</v>
      </c>
      <c r="T37" s="14"/>
      <c r="U37" s="14"/>
      <c r="V37" s="14"/>
      <c r="W37" s="14"/>
      <c r="X37" s="14"/>
      <c r="Y37" s="15"/>
      <c r="Z37" s="14"/>
      <c r="AA37" s="14"/>
      <c r="AB37" s="15"/>
      <c r="AC37" s="16"/>
      <c r="AD37" s="16"/>
      <c r="AE37" s="16"/>
      <c r="AF37" s="16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E37" s="19" t="s">
        <v>401</v>
      </c>
      <c r="DF37" s="19"/>
      <c r="DG37" s="17">
        <v>258.3</v>
      </c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26" t="s">
        <v>738</v>
      </c>
      <c r="EX37" s="26" t="s">
        <v>739</v>
      </c>
      <c r="EY37" s="116">
        <v>31172.5</v>
      </c>
      <c r="EZ37" s="14"/>
      <c r="FA37" s="14"/>
      <c r="FB37" s="14"/>
      <c r="FC37" s="17" t="s">
        <v>635</v>
      </c>
      <c r="FD37" s="17" t="s">
        <v>728</v>
      </c>
      <c r="FE37" s="98">
        <v>161.38</v>
      </c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73"/>
      <c r="FS37" s="73"/>
      <c r="FT37" s="73"/>
      <c r="FU37" s="73"/>
      <c r="FV37" s="73"/>
      <c r="FW37" s="111"/>
      <c r="FX37" s="73"/>
      <c r="FY37" s="73"/>
      <c r="FZ37" s="111"/>
    </row>
    <row r="38" spans="1:182" ht="15" customHeight="1">
      <c r="A38" s="20"/>
      <c r="B38" s="16" t="s">
        <v>22</v>
      </c>
      <c r="C38" s="17">
        <v>380.9</v>
      </c>
      <c r="D38" s="20"/>
      <c r="E38" s="27"/>
      <c r="F38" s="16"/>
      <c r="G38" s="17"/>
      <c r="H38" s="16"/>
      <c r="I38" s="17"/>
      <c r="J38" s="16"/>
      <c r="K38" s="17"/>
      <c r="L38" s="17"/>
      <c r="M38" s="17"/>
      <c r="N38" s="17"/>
      <c r="O38" s="17"/>
      <c r="P38" s="17" t="s">
        <v>49</v>
      </c>
      <c r="Q38" s="17">
        <v>190.45</v>
      </c>
      <c r="R38" s="11"/>
      <c r="S38" s="18">
        <f t="shared" si="0"/>
        <v>571.3499999999999</v>
      </c>
      <c r="T38" s="14"/>
      <c r="U38" s="14"/>
      <c r="V38" s="14"/>
      <c r="W38" s="14"/>
      <c r="X38" s="14"/>
      <c r="Y38" s="15"/>
      <c r="Z38" s="14"/>
      <c r="AA38" s="14"/>
      <c r="AB38" s="15"/>
      <c r="AC38" s="16"/>
      <c r="AD38" s="16"/>
      <c r="AE38" s="16"/>
      <c r="AF38" s="16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26" t="s">
        <v>740</v>
      </c>
      <c r="EX38" s="14" t="s">
        <v>741</v>
      </c>
      <c r="EY38" s="116">
        <v>485.4</v>
      </c>
      <c r="EZ38" s="14"/>
      <c r="FA38" s="14"/>
      <c r="FB38" s="14"/>
      <c r="FC38" s="17" t="s">
        <v>672</v>
      </c>
      <c r="FD38" s="17" t="s">
        <v>728</v>
      </c>
      <c r="FE38" s="112">
        <v>221.76</v>
      </c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73"/>
      <c r="FS38" s="73"/>
      <c r="FT38" s="73"/>
      <c r="FU38" s="73"/>
      <c r="FV38" s="73"/>
      <c r="FW38" s="111"/>
      <c r="FX38" s="73"/>
      <c r="FY38" s="73"/>
      <c r="FZ38" s="111"/>
    </row>
    <row r="39" spans="1:182" ht="14.25" customHeight="1">
      <c r="A39" s="20"/>
      <c r="B39" s="16"/>
      <c r="C39" s="17"/>
      <c r="D39" s="20"/>
      <c r="E39" s="27"/>
      <c r="F39" s="16"/>
      <c r="G39" s="17"/>
      <c r="H39" s="28"/>
      <c r="I39" s="17"/>
      <c r="J39" s="16"/>
      <c r="K39" s="17"/>
      <c r="L39" s="17"/>
      <c r="M39" s="17"/>
      <c r="N39" s="17"/>
      <c r="O39" s="17"/>
      <c r="P39" s="17"/>
      <c r="Q39" s="17"/>
      <c r="R39" s="11"/>
      <c r="S39" s="18">
        <v>0</v>
      </c>
      <c r="T39" s="14"/>
      <c r="U39" s="14"/>
      <c r="V39" s="14"/>
      <c r="W39" s="14"/>
      <c r="X39" s="14"/>
      <c r="Y39" s="15"/>
      <c r="Z39" s="14"/>
      <c r="AA39" s="14"/>
      <c r="AB39" s="15"/>
      <c r="AC39" s="16"/>
      <c r="AD39" s="16"/>
      <c r="AE39" s="16"/>
      <c r="AF39" s="16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7" t="s">
        <v>733</v>
      </c>
      <c r="FD39" s="17" t="s">
        <v>734</v>
      </c>
      <c r="FE39" s="98">
        <v>8202.77</v>
      </c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73"/>
      <c r="FS39" s="73"/>
      <c r="FT39" s="73"/>
      <c r="FU39" s="73"/>
      <c r="FV39" s="73"/>
      <c r="FW39" s="111"/>
      <c r="FX39" s="73"/>
      <c r="FY39" s="73"/>
      <c r="FZ39" s="111"/>
    </row>
    <row r="40" spans="1:182" ht="16.5" customHeight="1" hidden="1">
      <c r="A40" s="20"/>
      <c r="B40" s="16"/>
      <c r="C40" s="17"/>
      <c r="D40" s="20" t="s">
        <v>23</v>
      </c>
      <c r="E40" s="27">
        <v>7458.58</v>
      </c>
      <c r="F40" s="16"/>
      <c r="G40" s="17"/>
      <c r="H40" s="29"/>
      <c r="I40" s="17"/>
      <c r="J40" s="20"/>
      <c r="K40" s="27"/>
      <c r="L40" s="27"/>
      <c r="M40" s="27"/>
      <c r="N40" s="27"/>
      <c r="O40" s="27"/>
      <c r="P40" s="27"/>
      <c r="Q40" s="27"/>
      <c r="R40" s="11"/>
      <c r="S40" s="18">
        <f t="shared" si="0"/>
        <v>7458.58</v>
      </c>
      <c r="T40" s="14"/>
      <c r="U40" s="14"/>
      <c r="V40" s="14"/>
      <c r="W40" s="14"/>
      <c r="X40" s="14"/>
      <c r="Y40" s="15"/>
      <c r="Z40" s="14"/>
      <c r="AA40" s="14"/>
      <c r="AB40" s="15"/>
      <c r="AC40" s="16"/>
      <c r="AD40" s="16"/>
      <c r="AE40" s="16"/>
      <c r="AF40" s="16"/>
      <c r="AG40" s="14"/>
      <c r="AH40" s="14"/>
      <c r="AI40" s="14"/>
      <c r="AJ40" s="14"/>
      <c r="AK40" s="14"/>
      <c r="AL40" s="1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73"/>
      <c r="FS40" s="73"/>
      <c r="FT40" s="73"/>
      <c r="FU40" s="73"/>
      <c r="FV40" s="73"/>
      <c r="FW40" s="111"/>
      <c r="FX40" s="73"/>
      <c r="FY40" s="73"/>
      <c r="FZ40" s="111"/>
    </row>
    <row r="41" spans="1:182" ht="15.75" customHeight="1" hidden="1">
      <c r="A41" s="20"/>
      <c r="B41" s="16"/>
      <c r="C41" s="17"/>
      <c r="D41" s="20"/>
      <c r="E41" s="27"/>
      <c r="F41" s="16"/>
      <c r="G41" s="17"/>
      <c r="H41" s="16"/>
      <c r="I41" s="17"/>
      <c r="J41" s="16"/>
      <c r="K41" s="17"/>
      <c r="L41" s="17"/>
      <c r="M41" s="17"/>
      <c r="N41" s="17"/>
      <c r="O41" s="17"/>
      <c r="P41" s="17"/>
      <c r="Q41" s="17"/>
      <c r="R41" s="11"/>
      <c r="S41" s="18">
        <f t="shared" si="0"/>
        <v>0</v>
      </c>
      <c r="T41" s="14"/>
      <c r="U41" s="14"/>
      <c r="V41" s="14"/>
      <c r="W41" s="14"/>
      <c r="X41" s="14"/>
      <c r="Y41" s="15"/>
      <c r="Z41" s="14"/>
      <c r="AA41" s="14"/>
      <c r="AB41" s="15"/>
      <c r="AC41" s="16"/>
      <c r="AD41" s="16"/>
      <c r="AE41" s="16"/>
      <c r="AF41" s="16"/>
      <c r="AG41" s="14"/>
      <c r="AH41" s="14"/>
      <c r="AI41" s="14"/>
      <c r="AJ41" s="14"/>
      <c r="AK41" s="14"/>
      <c r="AL41" s="14"/>
      <c r="AM41" s="30"/>
      <c r="AN41" s="14"/>
      <c r="AO41" s="14"/>
      <c r="AP41" s="30"/>
      <c r="AQ41" s="14"/>
      <c r="AR41" s="14"/>
      <c r="AS41" s="30"/>
      <c r="AT41" s="14"/>
      <c r="AU41" s="14"/>
      <c r="AV41" s="30"/>
      <c r="AW41" s="14"/>
      <c r="AX41" s="14"/>
      <c r="AY41" s="30"/>
      <c r="AZ41" s="14"/>
      <c r="BA41" s="14"/>
      <c r="BB41" s="30"/>
      <c r="BC41" s="14"/>
      <c r="BD41" s="14"/>
      <c r="BE41" s="30"/>
      <c r="BF41" s="14"/>
      <c r="BG41" s="14"/>
      <c r="BH41" s="30"/>
      <c r="BI41" s="14"/>
      <c r="BJ41" s="14"/>
      <c r="BK41" s="30"/>
      <c r="BL41" s="14"/>
      <c r="BM41" s="14"/>
      <c r="BN41" s="30"/>
      <c r="BO41" s="14"/>
      <c r="BP41" s="14"/>
      <c r="BS41" s="30"/>
      <c r="BT41" s="14"/>
      <c r="BU41" s="14"/>
      <c r="BV41" s="30"/>
      <c r="BW41" s="14"/>
      <c r="BX41" s="14"/>
      <c r="BY41" s="30"/>
      <c r="BZ41" s="14"/>
      <c r="CA41" s="14"/>
      <c r="CB41" s="30"/>
      <c r="CC41" s="14"/>
      <c r="CD41" s="14"/>
      <c r="CE41" s="30"/>
      <c r="CF41" s="14"/>
      <c r="CG41" s="14"/>
      <c r="CH41" s="30"/>
      <c r="CI41" s="14"/>
      <c r="CJ41" s="14"/>
      <c r="CK41" s="30"/>
      <c r="CL41" s="14"/>
      <c r="CM41" s="14"/>
      <c r="CN41" s="30"/>
      <c r="CO41" s="14"/>
      <c r="CP41" s="14"/>
      <c r="CQ41" s="30"/>
      <c r="CR41" s="14"/>
      <c r="CS41" s="14"/>
      <c r="CT41" s="30"/>
      <c r="CU41" s="14"/>
      <c r="CV41" s="14"/>
      <c r="CW41" s="30"/>
      <c r="CX41" s="14"/>
      <c r="CY41" s="14"/>
      <c r="CZ41" s="30"/>
      <c r="DA41" s="14"/>
      <c r="DB41" s="14"/>
      <c r="DE41" s="30"/>
      <c r="DF41" s="14"/>
      <c r="DG41" s="14"/>
      <c r="DH41" s="30"/>
      <c r="DI41" s="14"/>
      <c r="DJ41" s="14"/>
      <c r="DK41" s="30"/>
      <c r="DL41" s="14"/>
      <c r="DM41" s="14"/>
      <c r="DN41" s="30"/>
      <c r="DO41" s="14"/>
      <c r="DP41" s="14"/>
      <c r="DQ41" s="30"/>
      <c r="DR41" s="14"/>
      <c r="DS41" s="14"/>
      <c r="DT41" s="30"/>
      <c r="DU41" s="14"/>
      <c r="DV41" s="14"/>
      <c r="DW41" s="30"/>
      <c r="DX41" s="14"/>
      <c r="DY41" s="14"/>
      <c r="DZ41" s="30"/>
      <c r="EA41" s="14"/>
      <c r="EB41" s="14"/>
      <c r="EC41" s="30"/>
      <c r="ED41" s="14"/>
      <c r="EE41" s="14"/>
      <c r="EF41" s="30"/>
      <c r="EG41" s="14"/>
      <c r="EH41" s="14"/>
      <c r="EI41" s="30"/>
      <c r="EJ41" s="14"/>
      <c r="EK41" s="14"/>
      <c r="EL41" s="30"/>
      <c r="EM41" s="14"/>
      <c r="EN41" s="14"/>
      <c r="EO41" s="14"/>
      <c r="EP41" s="14"/>
      <c r="EQ41" s="30"/>
      <c r="ER41" s="14"/>
      <c r="ES41" s="14"/>
      <c r="ET41" s="30"/>
      <c r="EU41" s="14"/>
      <c r="EV41" s="14"/>
      <c r="EW41" s="30"/>
      <c r="EX41" s="14"/>
      <c r="EY41" s="14"/>
      <c r="EZ41" s="30"/>
      <c r="FA41" s="14"/>
      <c r="FB41" s="14"/>
      <c r="FC41" s="30"/>
      <c r="FD41" s="14"/>
      <c r="FE41" s="14"/>
      <c r="FF41" s="30"/>
      <c r="FG41" s="14"/>
      <c r="FH41" s="14"/>
      <c r="FI41" s="30"/>
      <c r="FJ41" s="14"/>
      <c r="FK41" s="14"/>
      <c r="FL41" s="30"/>
      <c r="FM41" s="14"/>
      <c r="FN41" s="14"/>
      <c r="FO41" s="30"/>
      <c r="FP41" s="14"/>
      <c r="FQ41" s="14"/>
      <c r="FR41" s="73"/>
      <c r="FS41" s="73"/>
      <c r="FT41" s="73"/>
      <c r="FU41" s="73"/>
      <c r="FV41" s="73"/>
      <c r="FW41" s="111"/>
      <c r="FX41" s="73"/>
      <c r="FY41" s="73"/>
      <c r="FZ41" s="111"/>
    </row>
    <row r="42" spans="1:182" ht="15.75" customHeight="1" hidden="1">
      <c r="A42" s="20"/>
      <c r="B42" s="16"/>
      <c r="C42" s="17"/>
      <c r="D42" s="20" t="s">
        <v>24</v>
      </c>
      <c r="E42" s="27">
        <v>46.02</v>
      </c>
      <c r="F42" s="16"/>
      <c r="G42" s="17"/>
      <c r="H42" s="16"/>
      <c r="I42" s="17"/>
      <c r="J42" s="16"/>
      <c r="K42" s="17"/>
      <c r="L42" s="17" t="s">
        <v>41</v>
      </c>
      <c r="M42" s="17">
        <v>115.05</v>
      </c>
      <c r="N42" s="17"/>
      <c r="O42" s="17"/>
      <c r="P42" s="17"/>
      <c r="Q42" s="17"/>
      <c r="R42" s="11"/>
      <c r="S42" s="18">
        <f t="shared" si="0"/>
        <v>161.07</v>
      </c>
      <c r="T42" s="14"/>
      <c r="U42" s="14"/>
      <c r="V42" s="14"/>
      <c r="W42" s="14"/>
      <c r="X42" s="14"/>
      <c r="Y42" s="15"/>
      <c r="Z42" s="14"/>
      <c r="AA42" s="14"/>
      <c r="AB42" s="15"/>
      <c r="AC42" s="16"/>
      <c r="AD42" s="16"/>
      <c r="AE42" s="16"/>
      <c r="AF42" s="16"/>
      <c r="AG42" s="14"/>
      <c r="AH42" s="14"/>
      <c r="AI42" s="14"/>
      <c r="AJ42" s="14"/>
      <c r="AK42" s="14"/>
      <c r="AL42" s="1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73"/>
      <c r="FS42" s="73"/>
      <c r="FT42" s="73"/>
      <c r="FU42" s="73"/>
      <c r="FV42" s="73"/>
      <c r="FW42" s="111"/>
      <c r="FX42" s="73"/>
      <c r="FY42" s="73"/>
      <c r="FZ42" s="111"/>
    </row>
    <row r="43" spans="1:182" ht="20.25" customHeight="1" hidden="1">
      <c r="A43" s="20"/>
      <c r="B43" s="16"/>
      <c r="C43" s="17"/>
      <c r="D43" s="28"/>
      <c r="E43" s="28"/>
      <c r="F43" s="16" t="s">
        <v>27</v>
      </c>
      <c r="G43" s="17">
        <v>386.85</v>
      </c>
      <c r="H43" s="16"/>
      <c r="I43" s="17"/>
      <c r="J43" s="16"/>
      <c r="K43" s="17"/>
      <c r="L43" s="17"/>
      <c r="M43" s="17"/>
      <c r="N43" s="17"/>
      <c r="O43" s="17"/>
      <c r="P43" s="17"/>
      <c r="Q43" s="17"/>
      <c r="R43" s="11"/>
      <c r="S43" s="18">
        <f t="shared" si="0"/>
        <v>386.85</v>
      </c>
      <c r="T43" s="20"/>
      <c r="U43" s="27"/>
      <c r="V43" s="27"/>
      <c r="W43" s="20"/>
      <c r="X43" s="27"/>
      <c r="Y43" s="31"/>
      <c r="Z43" s="20"/>
      <c r="AA43" s="27"/>
      <c r="AB43" s="31"/>
      <c r="AC43" s="16"/>
      <c r="AD43" s="16"/>
      <c r="AE43" s="16"/>
      <c r="AF43" s="16"/>
      <c r="AG43" s="20"/>
      <c r="AH43" s="27"/>
      <c r="AI43" s="27"/>
      <c r="AJ43" s="20"/>
      <c r="AK43" s="27"/>
      <c r="AL43" s="27"/>
      <c r="AM43" s="20"/>
      <c r="AN43" s="27"/>
      <c r="AO43" s="27"/>
      <c r="AP43" s="20"/>
      <c r="AQ43" s="27"/>
      <c r="AR43" s="27"/>
      <c r="AS43" s="20"/>
      <c r="AT43" s="27"/>
      <c r="AU43" s="27"/>
      <c r="AV43" s="20"/>
      <c r="AW43" s="27"/>
      <c r="AX43" s="27"/>
      <c r="AY43" s="20"/>
      <c r="AZ43" s="27"/>
      <c r="BA43" s="27"/>
      <c r="BB43" s="20"/>
      <c r="BC43" s="27"/>
      <c r="BD43" s="27"/>
      <c r="BE43" s="20"/>
      <c r="BF43" s="27"/>
      <c r="BG43" s="27"/>
      <c r="BH43" s="20"/>
      <c r="BI43" s="27"/>
      <c r="BJ43" s="27"/>
      <c r="BK43" s="20"/>
      <c r="BL43" s="27"/>
      <c r="BM43" s="27"/>
      <c r="BN43" s="20"/>
      <c r="BO43" s="27"/>
      <c r="BP43" s="27"/>
      <c r="BS43" s="20"/>
      <c r="BT43" s="27"/>
      <c r="BU43" s="27"/>
      <c r="BV43" s="20"/>
      <c r="BW43" s="27"/>
      <c r="BX43" s="27"/>
      <c r="BY43" s="20"/>
      <c r="BZ43" s="27"/>
      <c r="CA43" s="27"/>
      <c r="CB43" s="20"/>
      <c r="CC43" s="27"/>
      <c r="CD43" s="27"/>
      <c r="CE43" s="20"/>
      <c r="CF43" s="27"/>
      <c r="CG43" s="27"/>
      <c r="CH43" s="20"/>
      <c r="CI43" s="27"/>
      <c r="CJ43" s="27"/>
      <c r="CK43" s="20"/>
      <c r="CL43" s="27"/>
      <c r="CM43" s="27"/>
      <c r="CN43" s="20"/>
      <c r="CO43" s="27"/>
      <c r="CP43" s="27"/>
      <c r="CQ43" s="20"/>
      <c r="CR43" s="27"/>
      <c r="CS43" s="27"/>
      <c r="CT43" s="20"/>
      <c r="CU43" s="27"/>
      <c r="CV43" s="27"/>
      <c r="CW43" s="20"/>
      <c r="CX43" s="27"/>
      <c r="CY43" s="27"/>
      <c r="CZ43" s="20"/>
      <c r="DA43" s="27"/>
      <c r="DB43" s="27"/>
      <c r="DE43" s="20"/>
      <c r="DF43" s="27"/>
      <c r="DG43" s="27"/>
      <c r="DH43" s="20"/>
      <c r="DI43" s="27"/>
      <c r="DJ43" s="27"/>
      <c r="DK43" s="20"/>
      <c r="DL43" s="27"/>
      <c r="DM43" s="27"/>
      <c r="DN43" s="20"/>
      <c r="DO43" s="27"/>
      <c r="DP43" s="27"/>
      <c r="DQ43" s="20"/>
      <c r="DR43" s="27"/>
      <c r="DS43" s="27"/>
      <c r="DT43" s="20"/>
      <c r="DU43" s="27"/>
      <c r="DV43" s="27"/>
      <c r="DW43" s="20"/>
      <c r="DX43" s="27"/>
      <c r="DY43" s="27"/>
      <c r="DZ43" s="20"/>
      <c r="EA43" s="27"/>
      <c r="EB43" s="27"/>
      <c r="EC43" s="20"/>
      <c r="ED43" s="27"/>
      <c r="EE43" s="27"/>
      <c r="EF43" s="20"/>
      <c r="EG43" s="27"/>
      <c r="EH43" s="27"/>
      <c r="EI43" s="20"/>
      <c r="EJ43" s="27"/>
      <c r="EK43" s="27"/>
      <c r="EL43" s="20"/>
      <c r="EM43" s="27"/>
      <c r="EN43" s="27"/>
      <c r="EO43" s="27"/>
      <c r="EP43" s="27"/>
      <c r="EQ43" s="20"/>
      <c r="ER43" s="27"/>
      <c r="ES43" s="27"/>
      <c r="ET43" s="20"/>
      <c r="EU43" s="27"/>
      <c r="EV43" s="27"/>
      <c r="EW43" s="20"/>
      <c r="EX43" s="27"/>
      <c r="EY43" s="27"/>
      <c r="EZ43" s="20"/>
      <c r="FA43" s="27"/>
      <c r="FB43" s="27"/>
      <c r="FC43" s="20"/>
      <c r="FD43" s="27"/>
      <c r="FE43" s="27"/>
      <c r="FF43" s="20"/>
      <c r="FG43" s="27"/>
      <c r="FH43" s="27"/>
      <c r="FI43" s="20"/>
      <c r="FJ43" s="27"/>
      <c r="FK43" s="27"/>
      <c r="FL43" s="20"/>
      <c r="FM43" s="27"/>
      <c r="FN43" s="27"/>
      <c r="FO43" s="20"/>
      <c r="FP43" s="27"/>
      <c r="FQ43" s="27"/>
      <c r="FR43" s="73"/>
      <c r="FS43" s="73"/>
      <c r="FT43" s="73"/>
      <c r="FU43" s="73"/>
      <c r="FV43" s="73"/>
      <c r="FW43" s="111"/>
      <c r="FX43" s="73"/>
      <c r="FY43" s="73"/>
      <c r="FZ43" s="111"/>
    </row>
    <row r="44" spans="1:182" ht="14.25" customHeight="1" hidden="1">
      <c r="A44" s="20"/>
      <c r="B44" s="16"/>
      <c r="C44" s="17"/>
      <c r="D44" s="20"/>
      <c r="E44" s="27"/>
      <c r="F44" s="16" t="s">
        <v>25</v>
      </c>
      <c r="G44" s="27">
        <v>509.32</v>
      </c>
      <c r="H44" s="20"/>
      <c r="I44" s="27"/>
      <c r="J44" s="16"/>
      <c r="K44" s="17"/>
      <c r="L44" s="17"/>
      <c r="M44" s="17"/>
      <c r="N44" s="17"/>
      <c r="O44" s="17"/>
      <c r="P44" s="17"/>
      <c r="Q44" s="17"/>
      <c r="R44" s="11"/>
      <c r="S44" s="18">
        <f t="shared" si="0"/>
        <v>509.32</v>
      </c>
      <c r="T44" s="27"/>
      <c r="U44" s="27"/>
      <c r="V44" s="27"/>
      <c r="W44" s="27"/>
      <c r="X44" s="27"/>
      <c r="Y44" s="31"/>
      <c r="Z44" s="27"/>
      <c r="AA44" s="27"/>
      <c r="AB44" s="31"/>
      <c r="AC44" s="16"/>
      <c r="AD44" s="16"/>
      <c r="AE44" s="16"/>
      <c r="AF44" s="16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73"/>
      <c r="FS44" s="73"/>
      <c r="FT44" s="73"/>
      <c r="FU44" s="73"/>
      <c r="FV44" s="73"/>
      <c r="FW44" s="111"/>
      <c r="FX44" s="73"/>
      <c r="FY44" s="73"/>
      <c r="FZ44" s="111"/>
    </row>
    <row r="45" spans="1:182" ht="16.5" customHeight="1" hidden="1">
      <c r="A45" s="20"/>
      <c r="B45" s="16"/>
      <c r="C45" s="17"/>
      <c r="D45" s="20"/>
      <c r="E45" s="27"/>
      <c r="F45" s="20" t="s">
        <v>26</v>
      </c>
      <c r="G45" s="27">
        <v>24067.35</v>
      </c>
      <c r="H45" s="20" t="s">
        <v>29</v>
      </c>
      <c r="I45" s="27">
        <v>7213.65</v>
      </c>
      <c r="J45" s="28"/>
      <c r="K45" s="28"/>
      <c r="L45" s="28"/>
      <c r="M45" s="28"/>
      <c r="N45" s="20" t="s">
        <v>44</v>
      </c>
      <c r="O45" s="27">
        <v>7213.65</v>
      </c>
      <c r="P45" s="27"/>
      <c r="Q45" s="27"/>
      <c r="R45" s="11"/>
      <c r="S45" s="18">
        <f t="shared" si="0"/>
        <v>38494.65</v>
      </c>
      <c r="T45" s="27"/>
      <c r="U45" s="27"/>
      <c r="V45" s="27"/>
      <c r="W45" s="27"/>
      <c r="X45" s="27"/>
      <c r="Y45" s="31"/>
      <c r="Z45" s="27"/>
      <c r="AA45" s="27"/>
      <c r="AB45" s="31"/>
      <c r="AC45" s="16"/>
      <c r="AD45" s="16"/>
      <c r="AE45" s="16"/>
      <c r="AF45" s="16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73"/>
      <c r="FS45" s="73"/>
      <c r="FT45" s="73"/>
      <c r="FU45" s="73"/>
      <c r="FV45" s="73"/>
      <c r="FW45" s="111"/>
      <c r="FX45" s="73"/>
      <c r="FY45" s="73"/>
      <c r="FZ45" s="111"/>
    </row>
    <row r="46" spans="1:182" ht="14.25" customHeight="1" hidden="1">
      <c r="A46" s="20"/>
      <c r="B46" s="16"/>
      <c r="C46" s="17"/>
      <c r="D46" s="20"/>
      <c r="E46" s="27"/>
      <c r="F46" s="20" t="s">
        <v>18</v>
      </c>
      <c r="G46" s="27">
        <v>228.18</v>
      </c>
      <c r="H46" s="20"/>
      <c r="I46" s="27"/>
      <c r="J46" s="20"/>
      <c r="K46" s="27"/>
      <c r="L46" s="27" t="s">
        <v>31</v>
      </c>
      <c r="M46" s="27"/>
      <c r="N46" s="27" t="s">
        <v>45</v>
      </c>
      <c r="O46" s="27">
        <v>467.47</v>
      </c>
      <c r="P46" s="27" t="s">
        <v>50</v>
      </c>
      <c r="Q46" s="27">
        <v>233.73</v>
      </c>
      <c r="R46" s="11"/>
      <c r="S46" s="18">
        <f t="shared" si="0"/>
        <v>929.3800000000001</v>
      </c>
      <c r="T46" s="27"/>
      <c r="U46" s="27"/>
      <c r="V46" s="27"/>
      <c r="W46" s="27"/>
      <c r="X46" s="27"/>
      <c r="Y46" s="31"/>
      <c r="Z46" s="27"/>
      <c r="AA46" s="27"/>
      <c r="AB46" s="31"/>
      <c r="AC46" s="16"/>
      <c r="AD46" s="16"/>
      <c r="AE46" s="16"/>
      <c r="AF46" s="16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73"/>
      <c r="FS46" s="73"/>
      <c r="FT46" s="73"/>
      <c r="FU46" s="73"/>
      <c r="FV46" s="73"/>
      <c r="FW46" s="111"/>
      <c r="FX46" s="73"/>
      <c r="FY46" s="73"/>
      <c r="FZ46" s="111"/>
    </row>
    <row r="47" spans="1:182" ht="36" customHeight="1">
      <c r="A47" s="20"/>
      <c r="B47" s="16"/>
      <c r="C47" s="17"/>
      <c r="D47" s="20"/>
      <c r="E47" s="27"/>
      <c r="F47" s="20" t="s">
        <v>28</v>
      </c>
      <c r="G47" s="27">
        <v>112.51</v>
      </c>
      <c r="H47" s="20"/>
      <c r="I47" s="27"/>
      <c r="J47" s="20"/>
      <c r="K47" s="27"/>
      <c r="L47" s="27"/>
      <c r="M47" s="27"/>
      <c r="N47" s="27"/>
      <c r="O47" s="27"/>
      <c r="P47" s="20" t="s">
        <v>28</v>
      </c>
      <c r="Q47" s="27">
        <v>112.51</v>
      </c>
      <c r="R47" s="11"/>
      <c r="S47" s="18">
        <f t="shared" si="0"/>
        <v>225.02</v>
      </c>
      <c r="T47" s="27"/>
      <c r="U47" s="27"/>
      <c r="V47" s="27"/>
      <c r="W47" s="27"/>
      <c r="X47" s="27"/>
      <c r="Y47" s="31"/>
      <c r="Z47" s="27"/>
      <c r="AA47" s="27"/>
      <c r="AB47" s="31"/>
      <c r="AC47" s="16"/>
      <c r="AD47" s="16"/>
      <c r="AE47" s="16"/>
      <c r="AF47" s="16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6" t="s">
        <v>765</v>
      </c>
      <c r="FD47" s="17" t="s">
        <v>766</v>
      </c>
      <c r="FE47" s="112">
        <v>1283.45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73"/>
      <c r="FS47" s="73"/>
      <c r="FT47" s="73"/>
      <c r="FU47" s="73"/>
      <c r="FV47" s="73"/>
      <c r="FW47" s="111"/>
      <c r="FX47" s="73"/>
      <c r="FY47" s="73"/>
      <c r="FZ47" s="111"/>
    </row>
    <row r="48" spans="1:182" ht="39" customHeight="1">
      <c r="A48" s="20"/>
      <c r="B48" s="16"/>
      <c r="C48" s="17"/>
      <c r="D48" s="20"/>
      <c r="E48" s="27"/>
      <c r="F48" s="20"/>
      <c r="G48" s="27"/>
      <c r="H48" s="20" t="s">
        <v>30</v>
      </c>
      <c r="I48" s="27">
        <v>123.46</v>
      </c>
      <c r="J48" s="20"/>
      <c r="K48" s="27"/>
      <c r="L48" s="27"/>
      <c r="M48" s="27"/>
      <c r="N48" s="27"/>
      <c r="O48" s="27"/>
      <c r="P48" s="27"/>
      <c r="Q48" s="27"/>
      <c r="R48" s="11"/>
      <c r="S48" s="18">
        <f t="shared" si="0"/>
        <v>123.46</v>
      </c>
      <c r="T48" s="27"/>
      <c r="U48" s="27"/>
      <c r="V48" s="27"/>
      <c r="W48" s="27"/>
      <c r="X48" s="27"/>
      <c r="Y48" s="31"/>
      <c r="Z48" s="27"/>
      <c r="AA48" s="27"/>
      <c r="AB48" s="31"/>
      <c r="AC48" s="16"/>
      <c r="AD48" s="16"/>
      <c r="AE48" s="16"/>
      <c r="AF48" s="16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 t="s">
        <v>612</v>
      </c>
      <c r="FD48" s="17" t="s">
        <v>767</v>
      </c>
      <c r="FE48" s="119">
        <v>2309.01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73"/>
      <c r="FS48" s="73"/>
      <c r="FT48" s="73"/>
      <c r="FU48" s="73"/>
      <c r="FV48" s="73"/>
      <c r="FW48" s="111"/>
      <c r="FX48" s="73"/>
      <c r="FY48" s="73"/>
      <c r="FZ48" s="111"/>
    </row>
    <row r="49" spans="1:182" ht="34.5" customHeight="1">
      <c r="A49" s="20"/>
      <c r="B49" s="16"/>
      <c r="C49" s="17"/>
      <c r="D49" s="20"/>
      <c r="E49" s="27"/>
      <c r="F49" s="20"/>
      <c r="G49" s="27"/>
      <c r="H49" s="20"/>
      <c r="I49" s="27"/>
      <c r="J49" s="20" t="s">
        <v>31</v>
      </c>
      <c r="K49" s="27"/>
      <c r="L49" s="27" t="s">
        <v>31</v>
      </c>
      <c r="M49" s="27"/>
      <c r="N49" s="27"/>
      <c r="O49" s="27"/>
      <c r="P49" s="27"/>
      <c r="Q49" s="27"/>
      <c r="R49" s="11"/>
      <c r="S49" s="18">
        <f t="shared" si="0"/>
        <v>0</v>
      </c>
      <c r="T49" s="27"/>
      <c r="U49" s="27"/>
      <c r="V49" s="27"/>
      <c r="W49" s="27"/>
      <c r="X49" s="27"/>
      <c r="Y49" s="31"/>
      <c r="Z49" s="27"/>
      <c r="AA49" s="27"/>
      <c r="AB49" s="31"/>
      <c r="AC49" s="16"/>
      <c r="AD49" s="16"/>
      <c r="AE49" s="16"/>
      <c r="AF49" s="16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16" t="s">
        <v>768</v>
      </c>
      <c r="FD49" s="17" t="s">
        <v>769</v>
      </c>
      <c r="FE49" s="112">
        <v>904.66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73"/>
      <c r="FS49" s="73"/>
      <c r="FT49" s="73"/>
      <c r="FU49" s="73"/>
      <c r="FV49" s="73"/>
      <c r="FW49" s="111"/>
      <c r="FX49" s="73"/>
      <c r="FY49" s="73"/>
      <c r="FZ49" s="111"/>
    </row>
    <row r="50" spans="1:182" ht="39" customHeight="1">
      <c r="A50" s="20"/>
      <c r="B50" s="16"/>
      <c r="C50" s="17"/>
      <c r="D50" s="20"/>
      <c r="E50" s="27"/>
      <c r="F50" s="20"/>
      <c r="G50" s="27"/>
      <c r="H50" s="20"/>
      <c r="I50" s="27"/>
      <c r="J50" s="20"/>
      <c r="K50" s="27"/>
      <c r="L50" s="27" t="s">
        <v>39</v>
      </c>
      <c r="M50" s="27">
        <v>4385.92</v>
      </c>
      <c r="N50" s="27"/>
      <c r="O50" s="27"/>
      <c r="P50" s="27"/>
      <c r="Q50" s="27"/>
      <c r="R50" s="11"/>
      <c r="S50" s="18">
        <f t="shared" si="0"/>
        <v>4385.92</v>
      </c>
      <c r="T50" s="18"/>
      <c r="U50" s="18"/>
      <c r="V50" s="18"/>
      <c r="W50" s="18"/>
      <c r="X50" s="18"/>
      <c r="Y50" s="32"/>
      <c r="Z50" s="18"/>
      <c r="AA50" s="18"/>
      <c r="AB50" s="32"/>
      <c r="AC50" s="16"/>
      <c r="AD50" s="16"/>
      <c r="AE50" s="16"/>
      <c r="AF50" s="16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24"/>
      <c r="BB50" s="18"/>
      <c r="BC50" s="18"/>
      <c r="BD50" s="24"/>
      <c r="BE50" s="18"/>
      <c r="BF50" s="18"/>
      <c r="BG50" s="24"/>
      <c r="BH50" s="18"/>
      <c r="BI50" s="18"/>
      <c r="BJ50" s="24"/>
      <c r="BK50" s="18"/>
      <c r="BL50" s="18"/>
      <c r="BM50" s="24"/>
      <c r="BN50" s="18"/>
      <c r="BO50" s="18"/>
      <c r="BP50" s="24"/>
      <c r="BS50" s="18"/>
      <c r="BT50" s="18"/>
      <c r="BU50" s="24"/>
      <c r="BV50" s="18"/>
      <c r="BW50" s="18"/>
      <c r="BX50" s="24"/>
      <c r="BY50" s="18"/>
      <c r="BZ50" s="18"/>
      <c r="CA50" s="24"/>
      <c r="CB50" s="18"/>
      <c r="CC50" s="18"/>
      <c r="CD50" s="24"/>
      <c r="CE50" s="18"/>
      <c r="CF50" s="18"/>
      <c r="CG50" s="24"/>
      <c r="CH50" s="18"/>
      <c r="CI50" s="18"/>
      <c r="CJ50" s="24"/>
      <c r="CK50" s="18"/>
      <c r="CL50" s="18"/>
      <c r="CM50" s="24"/>
      <c r="CN50" s="18"/>
      <c r="CO50" s="18"/>
      <c r="CP50" s="24"/>
      <c r="CQ50" s="18"/>
      <c r="CR50" s="18"/>
      <c r="CS50" s="24"/>
      <c r="CT50" s="18"/>
      <c r="CU50" s="18"/>
      <c r="CV50" s="24"/>
      <c r="CW50" s="18"/>
      <c r="CX50" s="18"/>
      <c r="CY50" s="24"/>
      <c r="CZ50" s="18"/>
      <c r="DA50" s="18"/>
      <c r="DB50" s="24"/>
      <c r="DE50" s="18"/>
      <c r="DF50" s="18"/>
      <c r="DG50" s="24"/>
      <c r="DH50" s="18"/>
      <c r="DI50" s="18"/>
      <c r="DJ50" s="24"/>
      <c r="DK50" s="18"/>
      <c r="DL50" s="18"/>
      <c r="DM50" s="24"/>
      <c r="DN50" s="18"/>
      <c r="DO50" s="18"/>
      <c r="DP50" s="24"/>
      <c r="DQ50" s="18"/>
      <c r="DR50" s="18"/>
      <c r="DS50" s="24"/>
      <c r="DT50" s="18"/>
      <c r="DU50" s="18"/>
      <c r="DV50" s="24"/>
      <c r="DW50" s="18"/>
      <c r="DX50" s="18"/>
      <c r="DY50" s="24"/>
      <c r="DZ50" s="18"/>
      <c r="EA50" s="18"/>
      <c r="EB50" s="24"/>
      <c r="EC50" s="18"/>
      <c r="ED50" s="18"/>
      <c r="EE50" s="24"/>
      <c r="EF50" s="18"/>
      <c r="EG50" s="18"/>
      <c r="EH50" s="24"/>
      <c r="EI50" s="18"/>
      <c r="EJ50" s="18"/>
      <c r="EK50" s="24"/>
      <c r="EL50" s="18"/>
      <c r="EM50" s="18"/>
      <c r="EN50" s="24"/>
      <c r="EO50" s="24"/>
      <c r="EP50" s="24"/>
      <c r="EQ50" s="18"/>
      <c r="ER50" s="18"/>
      <c r="ES50" s="24"/>
      <c r="ET50" s="18"/>
      <c r="EU50" s="18"/>
      <c r="EV50" s="24"/>
      <c r="EW50" s="18"/>
      <c r="EX50" s="18"/>
      <c r="EY50" s="24"/>
      <c r="EZ50" s="18"/>
      <c r="FA50" s="18"/>
      <c r="FB50" s="24"/>
      <c r="FC50" s="24" t="s">
        <v>770</v>
      </c>
      <c r="FD50" s="17" t="s">
        <v>771</v>
      </c>
      <c r="FE50" s="120">
        <v>919.06</v>
      </c>
      <c r="FF50" s="18"/>
      <c r="FG50" s="18"/>
      <c r="FH50" s="24"/>
      <c r="FI50" s="18"/>
      <c r="FJ50" s="18"/>
      <c r="FK50" s="24"/>
      <c r="FL50" s="18"/>
      <c r="FM50" s="18"/>
      <c r="FN50" s="24"/>
      <c r="FO50" s="18"/>
      <c r="FP50" s="18"/>
      <c r="FQ50" s="24"/>
      <c r="FR50" s="73"/>
      <c r="FS50" s="73"/>
      <c r="FT50" s="73"/>
      <c r="FU50" s="73"/>
      <c r="FV50" s="73"/>
      <c r="FW50" s="111"/>
      <c r="FX50" s="73"/>
      <c r="FY50" s="73"/>
      <c r="FZ50" s="111"/>
    </row>
    <row r="51" spans="1:182" ht="14.25" customHeight="1">
      <c r="A51" s="20"/>
      <c r="B51" s="16"/>
      <c r="C51" s="17"/>
      <c r="D51" s="20"/>
      <c r="E51" s="27"/>
      <c r="F51" s="20"/>
      <c r="G51" s="27"/>
      <c r="H51" s="20"/>
      <c r="I51" s="27"/>
      <c r="J51" s="20"/>
      <c r="K51" s="27"/>
      <c r="L51" s="27"/>
      <c r="M51" s="27"/>
      <c r="N51" s="27" t="s">
        <v>31</v>
      </c>
      <c r="O51" s="27"/>
      <c r="P51" s="27"/>
      <c r="Q51" s="27"/>
      <c r="R51" s="11"/>
      <c r="S51" s="18">
        <f t="shared" si="0"/>
        <v>0</v>
      </c>
      <c r="T51" s="33"/>
      <c r="U51" s="33"/>
      <c r="V51" s="33"/>
      <c r="W51" s="33"/>
      <c r="X51" s="33"/>
      <c r="Y51" s="34"/>
      <c r="Z51" s="33"/>
      <c r="AA51" s="33"/>
      <c r="AB51" s="34"/>
      <c r="AC51" s="16"/>
      <c r="AD51" s="16"/>
      <c r="AE51" s="16"/>
      <c r="AF51" s="16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27"/>
      <c r="BB51" s="33"/>
      <c r="BC51" s="33"/>
      <c r="BD51" s="27"/>
      <c r="BE51" s="33"/>
      <c r="BF51" s="33"/>
      <c r="BG51" s="27"/>
      <c r="BH51" s="33"/>
      <c r="BI51" s="33"/>
      <c r="BJ51" s="27"/>
      <c r="BK51" s="33"/>
      <c r="BL51" s="33"/>
      <c r="BM51" s="27"/>
      <c r="BN51" s="33"/>
      <c r="BO51" s="33"/>
      <c r="BP51" s="27"/>
      <c r="BS51" s="33"/>
      <c r="BT51" s="33"/>
      <c r="BU51" s="27"/>
      <c r="BV51" s="33"/>
      <c r="BW51" s="33"/>
      <c r="BX51" s="27"/>
      <c r="BY51" s="33"/>
      <c r="BZ51" s="33"/>
      <c r="CA51" s="27"/>
      <c r="CB51" s="33"/>
      <c r="CC51" s="33"/>
      <c r="CD51" s="27"/>
      <c r="CE51" s="33"/>
      <c r="CF51" s="33"/>
      <c r="CG51" s="27"/>
      <c r="CH51" s="33"/>
      <c r="CI51" s="33"/>
      <c r="CJ51" s="27"/>
      <c r="CK51" s="33"/>
      <c r="CL51" s="33"/>
      <c r="CM51" s="27"/>
      <c r="CN51" s="33"/>
      <c r="CO51" s="33"/>
      <c r="CP51" s="27"/>
      <c r="CQ51" s="33"/>
      <c r="CR51" s="33"/>
      <c r="CS51" s="27"/>
      <c r="CT51" s="33"/>
      <c r="CU51" s="33"/>
      <c r="CV51" s="27"/>
      <c r="CW51" s="33"/>
      <c r="CX51" s="33"/>
      <c r="CY51" s="27"/>
      <c r="CZ51" s="33"/>
      <c r="DA51" s="33"/>
      <c r="DB51" s="27"/>
      <c r="DE51" s="33"/>
      <c r="DF51" s="33"/>
      <c r="DG51" s="27"/>
      <c r="DH51" s="33"/>
      <c r="DI51" s="33"/>
      <c r="DJ51" s="27"/>
      <c r="DK51" s="33"/>
      <c r="DL51" s="33"/>
      <c r="DM51" s="27"/>
      <c r="DN51" s="33"/>
      <c r="DO51" s="33"/>
      <c r="DP51" s="27"/>
      <c r="DQ51" s="33"/>
      <c r="DR51" s="33"/>
      <c r="DS51" s="27"/>
      <c r="DT51" s="33"/>
      <c r="DU51" s="33"/>
      <c r="DV51" s="27"/>
      <c r="DW51" s="33"/>
      <c r="DX51" s="33"/>
      <c r="DY51" s="27"/>
      <c r="DZ51" s="33"/>
      <c r="EA51" s="33"/>
      <c r="EB51" s="27"/>
      <c r="EC51" s="33"/>
      <c r="ED51" s="33"/>
      <c r="EE51" s="27"/>
      <c r="EF51" s="33"/>
      <c r="EG51" s="33"/>
      <c r="EH51" s="27"/>
      <c r="EI51" s="33"/>
      <c r="EJ51" s="33"/>
      <c r="EK51" s="27"/>
      <c r="EL51" s="33"/>
      <c r="EM51" s="33"/>
      <c r="EN51" s="27"/>
      <c r="EO51" s="27"/>
      <c r="EP51" s="27"/>
      <c r="EQ51" s="33"/>
      <c r="ER51" s="33"/>
      <c r="ES51" s="27"/>
      <c r="ET51" s="33"/>
      <c r="EU51" s="33"/>
      <c r="EV51" s="27"/>
      <c r="EW51" s="33"/>
      <c r="EX51" s="33"/>
      <c r="EY51" s="27"/>
      <c r="EZ51" s="33"/>
      <c r="FA51" s="33"/>
      <c r="FB51" s="27"/>
      <c r="FC51" s="17" t="s">
        <v>747</v>
      </c>
      <c r="FD51" s="17" t="s">
        <v>772</v>
      </c>
      <c r="FE51" s="112">
        <v>1516.08</v>
      </c>
      <c r="FF51" s="33"/>
      <c r="FG51" s="33"/>
      <c r="FH51" s="27"/>
      <c r="FI51" s="33"/>
      <c r="FJ51" s="33"/>
      <c r="FK51" s="27"/>
      <c r="FL51" s="33"/>
      <c r="FM51" s="33"/>
      <c r="FN51" s="27"/>
      <c r="FO51" s="33"/>
      <c r="FP51" s="33"/>
      <c r="FQ51" s="27"/>
      <c r="FR51" s="73"/>
      <c r="FS51" s="73"/>
      <c r="FT51" s="73"/>
      <c r="FU51" s="73"/>
      <c r="FV51" s="73"/>
      <c r="FW51" s="111"/>
      <c r="FX51" s="73"/>
      <c r="FY51" s="73"/>
      <c r="FZ51" s="111"/>
    </row>
    <row r="52" spans="1:182" ht="28.5" customHeight="1">
      <c r="A52" s="20"/>
      <c r="B52" s="16"/>
      <c r="C52" s="17"/>
      <c r="D52" s="20"/>
      <c r="E52" s="27"/>
      <c r="F52" s="20"/>
      <c r="G52" s="27"/>
      <c r="H52" s="20"/>
      <c r="I52" s="27"/>
      <c r="J52" s="20"/>
      <c r="K52" s="27"/>
      <c r="L52" s="27"/>
      <c r="M52" s="27"/>
      <c r="N52" s="27" t="s">
        <v>31</v>
      </c>
      <c r="O52" s="27"/>
      <c r="P52" s="27" t="s">
        <v>31</v>
      </c>
      <c r="Q52" s="27"/>
      <c r="R52" s="11"/>
      <c r="S52" s="18">
        <f t="shared" si="0"/>
        <v>0</v>
      </c>
      <c r="T52" s="18"/>
      <c r="U52" s="18"/>
      <c r="V52" s="18"/>
      <c r="W52" s="18"/>
      <c r="X52" s="18"/>
      <c r="Y52" s="32"/>
      <c r="Z52" s="18"/>
      <c r="AA52" s="18"/>
      <c r="AB52" s="32"/>
      <c r="AC52" s="16"/>
      <c r="AD52" s="16"/>
      <c r="AE52" s="16"/>
      <c r="AF52" s="35" t="s">
        <v>402</v>
      </c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36" t="s">
        <v>403</v>
      </c>
      <c r="BR52" s="36" t="s">
        <v>404</v>
      </c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36" t="s">
        <v>518</v>
      </c>
      <c r="DD52" s="36" t="s">
        <v>519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17" t="s">
        <v>15</v>
      </c>
      <c r="FD52" s="19" t="s">
        <v>707</v>
      </c>
      <c r="FE52" s="98">
        <v>9095.2</v>
      </c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73"/>
      <c r="FS52" s="73"/>
      <c r="FT52" s="73"/>
      <c r="FU52" s="73"/>
      <c r="FV52" s="73"/>
      <c r="FW52" s="111"/>
      <c r="FX52" s="73"/>
      <c r="FY52" s="73"/>
      <c r="FZ52" s="111"/>
    </row>
    <row r="53" spans="1:183" ht="52.5" customHeight="1">
      <c r="A53" s="20"/>
      <c r="B53" s="16"/>
      <c r="C53" s="17"/>
      <c r="D53" s="20"/>
      <c r="E53" s="27"/>
      <c r="F53" s="20"/>
      <c r="G53" s="27"/>
      <c r="H53" s="20"/>
      <c r="I53" s="27"/>
      <c r="J53" s="20"/>
      <c r="K53" s="27"/>
      <c r="L53" s="27"/>
      <c r="M53" s="27"/>
      <c r="N53" s="27"/>
      <c r="O53" s="27"/>
      <c r="P53" s="27"/>
      <c r="Q53" s="27"/>
      <c r="R53" s="113"/>
      <c r="S53" s="18"/>
      <c r="T53" s="18"/>
      <c r="U53" s="18"/>
      <c r="V53" s="18"/>
      <c r="W53" s="18"/>
      <c r="X53" s="18"/>
      <c r="Y53" s="32"/>
      <c r="Z53" s="18"/>
      <c r="AA53" s="18"/>
      <c r="AB53" s="32"/>
      <c r="AC53" s="16"/>
      <c r="AD53" s="16"/>
      <c r="AE53" s="16"/>
      <c r="AF53" s="35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36"/>
      <c r="BR53" s="36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36"/>
      <c r="DD53" s="36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17"/>
      <c r="FD53" s="17"/>
      <c r="FE53" s="17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73"/>
      <c r="FS53" s="73"/>
      <c r="FT53" s="73"/>
      <c r="FU53" s="73"/>
      <c r="FV53" s="73"/>
      <c r="FW53" s="111"/>
      <c r="FX53" s="73"/>
      <c r="FY53" s="73"/>
      <c r="FZ53" s="111"/>
      <c r="GA53" s="49" t="s">
        <v>808</v>
      </c>
    </row>
    <row r="54" spans="1:183" ht="12.75">
      <c r="A54" s="11" t="s">
        <v>8</v>
      </c>
      <c r="B54" s="11"/>
      <c r="C54" s="18">
        <f>SUM(C7:C9)+C16+SUM(C29:C35)+SUM(C37:C52)</f>
        <v>104726.51000000001</v>
      </c>
      <c r="D54" s="18"/>
      <c r="E54" s="18">
        <f>SUM(E7:E9)+E16+SUM(E29:E35)+SUM(E37:E52)</f>
        <v>111831.35</v>
      </c>
      <c r="F54" s="37"/>
      <c r="G54" s="18">
        <f>SUM(G7:G9)+G16+SUM(G29:G35)+SUM(G37:G52)</f>
        <v>131913.04</v>
      </c>
      <c r="H54" s="37"/>
      <c r="I54" s="18">
        <f>SUM(I7:I9)+I16+SUM(I29:I35)+SUM(I37:I52)</f>
        <v>113123.78000000001</v>
      </c>
      <c r="J54" s="37"/>
      <c r="K54" s="18">
        <f>SUM(K7:K9)+K16+SUM(K29:K35)+SUM(K37:K52)</f>
        <v>105160.98999999999</v>
      </c>
      <c r="L54" s="18"/>
      <c r="M54" s="18">
        <f>SUM(M7:M9)+M16+SUM(M29:M35)+SUM(M37:M52)</f>
        <v>109557.68000000002</v>
      </c>
      <c r="N54" s="18"/>
      <c r="O54" s="18">
        <f>SUM(O7:O9)+O16+SUM(O29:O35)+SUM(O37:O52)</f>
        <v>116272.29</v>
      </c>
      <c r="P54" s="18"/>
      <c r="Q54" s="18">
        <f>SUM(Q7:Q9)+Q16+SUM(Q29:Q35)+SUM(Q37:Q52)</f>
        <v>109526.12000000001</v>
      </c>
      <c r="R54" s="37"/>
      <c r="S54" s="18">
        <f t="shared" si="0"/>
        <v>902111.7600000001</v>
      </c>
      <c r="T54" s="38"/>
      <c r="U54" s="38"/>
      <c r="V54" s="38">
        <f>SUM(V7:V52)</f>
        <v>63119.13000000002</v>
      </c>
      <c r="W54" s="38">
        <f aca="true" t="shared" si="1" ref="W54:AL54">SUM(W7:W52)</f>
        <v>0</v>
      </c>
      <c r="X54" s="38">
        <f t="shared" si="1"/>
        <v>0</v>
      </c>
      <c r="Y54" s="38">
        <f t="shared" si="1"/>
        <v>57483.04000000001</v>
      </c>
      <c r="Z54" s="38">
        <f t="shared" si="1"/>
        <v>0</v>
      </c>
      <c r="AA54" s="38">
        <f t="shared" si="1"/>
        <v>0</v>
      </c>
      <c r="AB54" s="38">
        <f t="shared" si="1"/>
        <v>77405.67000000001</v>
      </c>
      <c r="AC54" s="38">
        <f t="shared" si="1"/>
        <v>0</v>
      </c>
      <c r="AD54" s="38">
        <f t="shared" si="1"/>
        <v>0</v>
      </c>
      <c r="AE54" s="38">
        <f t="shared" si="1"/>
        <v>63777.91000000002</v>
      </c>
      <c r="AF54" s="27">
        <f>S54+V54+Y54+AB54+AE54</f>
        <v>1163897.51</v>
      </c>
      <c r="AG54" s="38">
        <f t="shared" si="1"/>
        <v>0</v>
      </c>
      <c r="AH54" s="38">
        <f t="shared" si="1"/>
        <v>0</v>
      </c>
      <c r="AI54" s="38">
        <f t="shared" si="1"/>
        <v>66703.1709090909</v>
      </c>
      <c r="AJ54" s="38">
        <f t="shared" si="1"/>
        <v>0</v>
      </c>
      <c r="AK54" s="38">
        <f t="shared" si="1"/>
        <v>0</v>
      </c>
      <c r="AL54" s="38">
        <f t="shared" si="1"/>
        <v>100675.13999999998</v>
      </c>
      <c r="AM54" s="38"/>
      <c r="AN54" s="38"/>
      <c r="AO54" s="38">
        <f>SUM(AO7:AO52)</f>
        <v>84619.7</v>
      </c>
      <c r="AP54" s="38">
        <f aca="true" t="shared" si="2" ref="AP54:AU54">SUM(AP7:AP52)</f>
        <v>0</v>
      </c>
      <c r="AQ54" s="38">
        <f t="shared" si="2"/>
        <v>0</v>
      </c>
      <c r="AR54" s="38">
        <f t="shared" si="2"/>
        <v>115829.03</v>
      </c>
      <c r="AS54" s="38">
        <f t="shared" si="2"/>
        <v>0</v>
      </c>
      <c r="AT54" s="38">
        <f t="shared" si="2"/>
        <v>0</v>
      </c>
      <c r="AU54" s="38">
        <f t="shared" si="2"/>
        <v>69223.25999999998</v>
      </c>
      <c r="AV54" s="38"/>
      <c r="AW54" s="38"/>
      <c r="AX54" s="38">
        <f>SUM(AX7:AX52)</f>
        <v>72783.39999999998</v>
      </c>
      <c r="AY54" s="38">
        <f aca="true" t="shared" si="3" ref="AY54:BD54">SUM(AY7:AY52)</f>
        <v>0</v>
      </c>
      <c r="AZ54" s="38">
        <f t="shared" si="3"/>
        <v>0</v>
      </c>
      <c r="BA54" s="38">
        <f t="shared" si="3"/>
        <v>63325.62</v>
      </c>
      <c r="BB54" s="38">
        <f t="shared" si="3"/>
        <v>0</v>
      </c>
      <c r="BC54" s="38">
        <f t="shared" si="3"/>
        <v>0</v>
      </c>
      <c r="BD54" s="38">
        <f t="shared" si="3"/>
        <v>118839.69999999997</v>
      </c>
      <c r="BE54" s="38">
        <f aca="true" t="shared" si="4" ref="BE54:BM54">SUM(BE7:BE52)</f>
        <v>0</v>
      </c>
      <c r="BF54" s="38">
        <f t="shared" si="4"/>
        <v>0</v>
      </c>
      <c r="BG54" s="38">
        <f t="shared" si="4"/>
        <v>99353.81</v>
      </c>
      <c r="BH54" s="38">
        <f t="shared" si="4"/>
        <v>0</v>
      </c>
      <c r="BI54" s="38">
        <f t="shared" si="4"/>
        <v>0</v>
      </c>
      <c r="BJ54" s="38">
        <f t="shared" si="4"/>
        <v>276291.12</v>
      </c>
      <c r="BK54" s="38">
        <f t="shared" si="4"/>
        <v>0</v>
      </c>
      <c r="BL54" s="38">
        <f t="shared" si="4"/>
        <v>0</v>
      </c>
      <c r="BM54" s="38">
        <f t="shared" si="4"/>
        <v>79210.01000000002</v>
      </c>
      <c r="BN54" s="38">
        <f>SUM(BN7:BN52)</f>
        <v>0</v>
      </c>
      <c r="BO54" s="38">
        <f>SUM(BO7:BO52)</f>
        <v>0</v>
      </c>
      <c r="BP54" s="38">
        <f>SUM(BP7:BP52)</f>
        <v>77347.92000000001</v>
      </c>
      <c r="BQ54" s="27">
        <f>AI52:AI54+AL54+AO54+AR54+AU54+AX54+BA54+BD54+BG54+BJ54+BM54+BP54</f>
        <v>1224201.8809090906</v>
      </c>
      <c r="BR54" s="27">
        <f>BQ54+AF54</f>
        <v>2388099.3909090906</v>
      </c>
      <c r="BS54" s="38"/>
      <c r="BT54" s="38"/>
      <c r="BU54" s="38">
        <f>SUM(BU7:BU52)</f>
        <v>64979.530000000006</v>
      </c>
      <c r="BV54" s="38"/>
      <c r="BW54" s="38"/>
      <c r="BX54" s="38">
        <f>SUM(BX7:BX52)</f>
        <v>88954.12</v>
      </c>
      <c r="BY54" s="38"/>
      <c r="BZ54" s="38"/>
      <c r="CA54" s="38">
        <f>SUM(CA7:CA52)</f>
        <v>141216.96000000002</v>
      </c>
      <c r="CB54" s="38"/>
      <c r="CC54" s="38"/>
      <c r="CD54" s="38">
        <f>SUM(CD7:CD52)</f>
        <v>65056.76</v>
      </c>
      <c r="CE54" s="38"/>
      <c r="CF54" s="38"/>
      <c r="CG54" s="38">
        <f>SUM(CG7:CG52)</f>
        <v>298163.93</v>
      </c>
      <c r="CH54" s="38"/>
      <c r="CI54" s="38"/>
      <c r="CJ54" s="38">
        <f>SUM(CJ7:CJ52)</f>
        <v>73809.25000000001</v>
      </c>
      <c r="CK54" s="38"/>
      <c r="CL54" s="38"/>
      <c r="CM54" s="38">
        <f>SUM(CM7:CM52)</f>
        <v>66113.69</v>
      </c>
      <c r="CN54" s="38"/>
      <c r="CO54" s="38"/>
      <c r="CP54" s="38">
        <f>SUM(CP7:CP52)</f>
        <v>67749.49</v>
      </c>
      <c r="CQ54" s="38"/>
      <c r="CR54" s="38"/>
      <c r="CS54" s="38">
        <f>SUM(CS7:CS52)</f>
        <v>62448.969999999994</v>
      </c>
      <c r="CT54" s="38"/>
      <c r="CU54" s="38"/>
      <c r="CV54" s="38">
        <f>SUM(CV7:CV52)</f>
        <v>64378.439999999995</v>
      </c>
      <c r="CW54" s="38"/>
      <c r="CX54" s="38"/>
      <c r="CY54" s="38">
        <f>SUM(CY7:CY52)</f>
        <v>63534.049999999996</v>
      </c>
      <c r="CZ54" s="38"/>
      <c r="DA54" s="38"/>
      <c r="DB54" s="38">
        <f>SUM(DB7:DB52)</f>
        <v>72862.09000000001</v>
      </c>
      <c r="DC54" s="9">
        <f>DB54+CY54+CV54+CS54+CP54+CM54+CJ54+CG54+CD54+CA54+BX54+BU54</f>
        <v>1129267.28</v>
      </c>
      <c r="DD54" s="39">
        <f>DC54+BR54</f>
        <v>3517366.670909091</v>
      </c>
      <c r="DE54" s="38"/>
      <c r="DF54" s="38"/>
      <c r="DG54" s="38">
        <f>SUM(DG7:DG52)</f>
        <v>120033.68</v>
      </c>
      <c r="DH54" s="38"/>
      <c r="DI54" s="38"/>
      <c r="DJ54" s="38">
        <f>SUM(DJ7:DJ52)</f>
        <v>71517.68000000001</v>
      </c>
      <c r="DK54" s="38"/>
      <c r="DL54" s="38"/>
      <c r="DM54" s="38">
        <f>SUM(DM7:DM52)</f>
        <v>240680.03999999998</v>
      </c>
      <c r="DN54" s="38"/>
      <c r="DO54" s="38"/>
      <c r="DP54" s="38">
        <f>SUM(DP7:DP52)</f>
        <v>269655.45999999996</v>
      </c>
      <c r="DQ54" s="38"/>
      <c r="DR54" s="38"/>
      <c r="DS54" s="38">
        <f>SUM(DS7:DS52)</f>
        <v>253124.11000000002</v>
      </c>
      <c r="DT54" s="38"/>
      <c r="DU54" s="38"/>
      <c r="DV54" s="38">
        <f>SUM(DV7:DV52)</f>
        <v>78030.81000000001</v>
      </c>
      <c r="DW54" s="38"/>
      <c r="DX54" s="38"/>
      <c r="DY54" s="38">
        <f>SUM(DY7:DY52)</f>
        <v>131320.24</v>
      </c>
      <c r="DZ54" s="38"/>
      <c r="EA54" s="38"/>
      <c r="EB54" s="38">
        <f>SUM(EB7:EB52)</f>
        <v>178672.27999999997</v>
      </c>
      <c r="EC54" s="38"/>
      <c r="ED54" s="38"/>
      <c r="EE54" s="38">
        <f>SUM(EE7:EE52)</f>
        <v>71654.64000000001</v>
      </c>
      <c r="EF54" s="38"/>
      <c r="EG54" s="38"/>
      <c r="EH54" s="38">
        <f>SUM(EH7:EH52)</f>
        <v>71909.25000000001</v>
      </c>
      <c r="EI54" s="38"/>
      <c r="EJ54" s="38"/>
      <c r="EK54" s="38">
        <f>SUM(EK7:EK52)</f>
        <v>87875.74</v>
      </c>
      <c r="EL54" s="38"/>
      <c r="EM54" s="38"/>
      <c r="EN54" s="38">
        <f>SUM(EN7:EN52)</f>
        <v>72924.92000000001</v>
      </c>
      <c r="EO54" s="38">
        <f>SUM(EO7:EO52)</f>
        <v>0</v>
      </c>
      <c r="EP54" s="38">
        <f>SUM(EP7:EP52)</f>
        <v>0</v>
      </c>
      <c r="EQ54" s="38"/>
      <c r="ER54" s="38"/>
      <c r="ES54" s="38">
        <f>SUM(ES7:ES52)</f>
        <v>82263.12000000002</v>
      </c>
      <c r="ET54" s="38"/>
      <c r="EU54" s="38"/>
      <c r="EV54" s="38">
        <f>SUM(EV7:EV52)</f>
        <v>78202.08</v>
      </c>
      <c r="EW54" s="38"/>
      <c r="EX54" s="38"/>
      <c r="EY54" s="38">
        <f>SUM(EY7:EY52)</f>
        <v>744754.1300000001</v>
      </c>
      <c r="EZ54" s="38"/>
      <c r="FA54" s="38"/>
      <c r="FB54" s="38">
        <f>SUM(FB7:FB52)</f>
        <v>90278.13000000002</v>
      </c>
      <c r="FC54" s="38"/>
      <c r="FD54" s="38"/>
      <c r="FE54" s="38">
        <f>SUM(FE7:FE52)</f>
        <v>116890.8</v>
      </c>
      <c r="FF54" s="38"/>
      <c r="FG54" s="38"/>
      <c r="FH54" s="38">
        <f>SUM(FH7:FH52)</f>
        <v>79702.08</v>
      </c>
      <c r="FI54" s="38"/>
      <c r="FJ54" s="38"/>
      <c r="FK54" s="38">
        <f>SUM(FK7:FK52)</f>
        <v>103029.74</v>
      </c>
      <c r="FL54" s="38"/>
      <c r="FM54" s="38"/>
      <c r="FN54" s="38">
        <f>SUM(FN7:FN52)</f>
        <v>121705.44</v>
      </c>
      <c r="FO54" s="38"/>
      <c r="FP54" s="38"/>
      <c r="FQ54" s="38">
        <f>SUM(FQ7:FQ52)</f>
        <v>78868.82</v>
      </c>
      <c r="FR54" s="73"/>
      <c r="FS54" s="73"/>
      <c r="FT54" s="38">
        <f>SUM(FT7:FT52)</f>
        <v>124107.93</v>
      </c>
      <c r="FU54" s="73"/>
      <c r="FV54" s="73"/>
      <c r="FW54" s="38">
        <f>SUM(FW7:FW52)</f>
        <v>119797.31999999999</v>
      </c>
      <c r="FX54" s="73"/>
      <c r="FY54" s="73"/>
      <c r="FZ54" s="38">
        <f>SUM(FZ7:FZ52)</f>
        <v>118609.37999999999</v>
      </c>
      <c r="GA54" s="73"/>
    </row>
    <row r="55" spans="1:183" s="2" customFormat="1" ht="28.5" customHeight="1">
      <c r="A55" s="40" t="s">
        <v>80</v>
      </c>
      <c r="B55" s="41" t="s">
        <v>65</v>
      </c>
      <c r="C55" s="33"/>
      <c r="D55" s="33"/>
      <c r="E55" s="33"/>
      <c r="F55" s="42"/>
      <c r="G55" s="33"/>
      <c r="H55" s="33"/>
      <c r="I55" s="33"/>
      <c r="J55" s="41"/>
      <c r="K55" s="33"/>
      <c r="L55" s="33"/>
      <c r="M55" s="33"/>
      <c r="N55" s="41"/>
      <c r="O55" s="33"/>
      <c r="P55" s="33"/>
      <c r="Q55" s="33"/>
      <c r="R55" s="41" t="s">
        <v>66</v>
      </c>
      <c r="S55" s="33"/>
      <c r="T55" s="38"/>
      <c r="U55" s="38"/>
      <c r="V55" s="38"/>
      <c r="W55" s="38"/>
      <c r="X55" s="38"/>
      <c r="Y55" s="43"/>
      <c r="Z55" s="38"/>
      <c r="AA55" s="38"/>
      <c r="AB55" s="43"/>
      <c r="AC55" s="41"/>
      <c r="AD55" s="41"/>
      <c r="AE55" s="41"/>
      <c r="AF55" s="27">
        <f aca="true" t="shared" si="5" ref="AF55:AF90">S55+V55+Y55+AB55+AE55</f>
        <v>0</v>
      </c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27">
        <f aca="true" t="shared" si="6" ref="BQ55:BQ90">AI54:AI55+AL55+AO55+AR55+AU55+AX55+BA55+BD55+BG55+BJ55+BM55+BP55</f>
        <v>0</v>
      </c>
      <c r="BR55" s="27">
        <f aca="true" t="shared" si="7" ref="BR55:BR90">BQ55+AF55</f>
        <v>0</v>
      </c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9">
        <f aca="true" t="shared" si="8" ref="DC55:DC90">DB55+CY55+CV55+CS55+CP55+CM55+CJ55+CG55+CD55+CA55+BX55+BU55</f>
        <v>0</v>
      </c>
      <c r="DD55" s="39">
        <f aca="true" t="shared" si="9" ref="DD55:DD90">DC55+BR55</f>
        <v>0</v>
      </c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6" t="s">
        <v>654</v>
      </c>
      <c r="EP55" s="36" t="s">
        <v>655</v>
      </c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74"/>
      <c r="FS55" s="74"/>
      <c r="FT55" s="38"/>
      <c r="FU55" s="74"/>
      <c r="FV55" s="74"/>
      <c r="FW55" s="38"/>
      <c r="FX55" s="74"/>
      <c r="FY55" s="74"/>
      <c r="FZ55" s="38"/>
      <c r="GA55" s="74"/>
    </row>
    <row r="56" spans="1:183" s="3" customFormat="1" ht="21">
      <c r="A56" s="44" t="s">
        <v>67</v>
      </c>
      <c r="B56" s="11"/>
      <c r="C56" s="18">
        <f>C54-C33-C34-C35</f>
        <v>61658.87000000001</v>
      </c>
      <c r="D56" s="18"/>
      <c r="E56" s="18">
        <f aca="true" t="shared" si="10" ref="E56:Q56">E54-E33-E34-E35</f>
        <v>68555.15000000002</v>
      </c>
      <c r="F56" s="18"/>
      <c r="G56" s="18">
        <f t="shared" si="10"/>
        <v>86864.08000000002</v>
      </c>
      <c r="H56" s="18"/>
      <c r="I56" s="18">
        <f t="shared" si="10"/>
        <v>68387.66000000002</v>
      </c>
      <c r="J56" s="18"/>
      <c r="K56" s="18">
        <f t="shared" si="10"/>
        <v>61050.54999999999</v>
      </c>
      <c r="L56" s="18"/>
      <c r="M56" s="18">
        <f t="shared" si="10"/>
        <v>65551.52000000002</v>
      </c>
      <c r="N56" s="18"/>
      <c r="O56" s="18">
        <f t="shared" si="10"/>
        <v>72370.40999999999</v>
      </c>
      <c r="P56" s="18"/>
      <c r="Q56" s="18">
        <f t="shared" si="10"/>
        <v>64998.56000000001</v>
      </c>
      <c r="R56" s="18"/>
      <c r="S56" s="18">
        <f>C56+E56+G56+I56+K56+M56+O56+Q56</f>
        <v>549436.8</v>
      </c>
      <c r="T56" s="38"/>
      <c r="U56" s="38"/>
      <c r="V56" s="38">
        <f>V54</f>
        <v>63119.13000000002</v>
      </c>
      <c r="W56" s="38">
        <f aca="true" t="shared" si="11" ref="W56:AL56">W54</f>
        <v>0</v>
      </c>
      <c r="X56" s="38">
        <f t="shared" si="11"/>
        <v>0</v>
      </c>
      <c r="Y56" s="38">
        <f t="shared" si="11"/>
        <v>57483.04000000001</v>
      </c>
      <c r="Z56" s="38">
        <f t="shared" si="11"/>
        <v>0</v>
      </c>
      <c r="AA56" s="38">
        <f t="shared" si="11"/>
        <v>0</v>
      </c>
      <c r="AB56" s="38">
        <f t="shared" si="11"/>
        <v>77405.67000000001</v>
      </c>
      <c r="AC56" s="38">
        <f t="shared" si="11"/>
        <v>0</v>
      </c>
      <c r="AD56" s="38">
        <f t="shared" si="11"/>
        <v>0</v>
      </c>
      <c r="AE56" s="38">
        <f t="shared" si="11"/>
        <v>63777.91000000002</v>
      </c>
      <c r="AF56" s="27">
        <f t="shared" si="5"/>
        <v>811222.5500000002</v>
      </c>
      <c r="AG56" s="38">
        <f t="shared" si="11"/>
        <v>0</v>
      </c>
      <c r="AH56" s="38">
        <f t="shared" si="11"/>
        <v>0</v>
      </c>
      <c r="AI56" s="38">
        <f t="shared" si="11"/>
        <v>66703.1709090909</v>
      </c>
      <c r="AJ56" s="38">
        <f t="shared" si="11"/>
        <v>0</v>
      </c>
      <c r="AK56" s="38">
        <f t="shared" si="11"/>
        <v>0</v>
      </c>
      <c r="AL56" s="38">
        <f t="shared" si="11"/>
        <v>100675.13999999998</v>
      </c>
      <c r="AM56" s="38"/>
      <c r="AN56" s="38"/>
      <c r="AO56" s="38">
        <f>AO54</f>
        <v>84619.7</v>
      </c>
      <c r="AP56" s="38">
        <f aca="true" t="shared" si="12" ref="AP56:AU56">AP54</f>
        <v>0</v>
      </c>
      <c r="AQ56" s="38">
        <f t="shared" si="12"/>
        <v>0</v>
      </c>
      <c r="AR56" s="38">
        <f t="shared" si="12"/>
        <v>115829.03</v>
      </c>
      <c r="AS56" s="38">
        <f t="shared" si="12"/>
        <v>0</v>
      </c>
      <c r="AT56" s="38">
        <f t="shared" si="12"/>
        <v>0</v>
      </c>
      <c r="AU56" s="38">
        <f t="shared" si="12"/>
        <v>69223.25999999998</v>
      </c>
      <c r="AV56" s="38"/>
      <c r="AW56" s="38"/>
      <c r="AX56" s="38">
        <f>AX54</f>
        <v>72783.39999999998</v>
      </c>
      <c r="AY56" s="38">
        <f aca="true" t="shared" si="13" ref="AY56:BD56">AY54</f>
        <v>0</v>
      </c>
      <c r="AZ56" s="38">
        <f t="shared" si="13"/>
        <v>0</v>
      </c>
      <c r="BA56" s="38">
        <f t="shared" si="13"/>
        <v>63325.62</v>
      </c>
      <c r="BB56" s="38">
        <f t="shared" si="13"/>
        <v>0</v>
      </c>
      <c r="BC56" s="38">
        <f t="shared" si="13"/>
        <v>0</v>
      </c>
      <c r="BD56" s="38">
        <f t="shared" si="13"/>
        <v>118839.69999999997</v>
      </c>
      <c r="BE56" s="38">
        <f aca="true" t="shared" si="14" ref="BE56:BM56">BE54</f>
        <v>0</v>
      </c>
      <c r="BF56" s="38">
        <f t="shared" si="14"/>
        <v>0</v>
      </c>
      <c r="BG56" s="38">
        <f t="shared" si="14"/>
        <v>99353.81</v>
      </c>
      <c r="BH56" s="38">
        <f t="shared" si="14"/>
        <v>0</v>
      </c>
      <c r="BI56" s="38">
        <f t="shared" si="14"/>
        <v>0</v>
      </c>
      <c r="BJ56" s="38">
        <f t="shared" si="14"/>
        <v>276291.12</v>
      </c>
      <c r="BK56" s="38">
        <f t="shared" si="14"/>
        <v>0</v>
      </c>
      <c r="BL56" s="38">
        <f t="shared" si="14"/>
        <v>0</v>
      </c>
      <c r="BM56" s="38">
        <f t="shared" si="14"/>
        <v>79210.01000000002</v>
      </c>
      <c r="BN56" s="38">
        <f>BN54</f>
        <v>0</v>
      </c>
      <c r="BO56" s="38">
        <f>BO54</f>
        <v>0</v>
      </c>
      <c r="BP56" s="38">
        <f>BP54</f>
        <v>77347.92000000001</v>
      </c>
      <c r="BQ56" s="27">
        <f t="shared" si="6"/>
        <v>1224201.8809090906</v>
      </c>
      <c r="BR56" s="27">
        <f t="shared" si="7"/>
        <v>2035424.4309090907</v>
      </c>
      <c r="BS56" s="38"/>
      <c r="BT56" s="38"/>
      <c r="BU56" s="38">
        <f>BU54</f>
        <v>64979.530000000006</v>
      </c>
      <c r="BV56" s="38"/>
      <c r="BW56" s="38"/>
      <c r="BX56" s="38">
        <f>BX54</f>
        <v>88954.12</v>
      </c>
      <c r="BY56" s="38"/>
      <c r="BZ56" s="38"/>
      <c r="CA56" s="38">
        <f>CA54</f>
        <v>141216.96000000002</v>
      </c>
      <c r="CB56" s="38"/>
      <c r="CC56" s="38"/>
      <c r="CD56" s="38">
        <f>CD54</f>
        <v>65056.76</v>
      </c>
      <c r="CE56" s="38"/>
      <c r="CF56" s="38"/>
      <c r="CG56" s="38">
        <f>CG54</f>
        <v>298163.93</v>
      </c>
      <c r="CH56" s="38"/>
      <c r="CI56" s="38"/>
      <c r="CJ56" s="38">
        <f>CJ54</f>
        <v>73809.25000000001</v>
      </c>
      <c r="CK56" s="38"/>
      <c r="CL56" s="38"/>
      <c r="CM56" s="38">
        <f>CM54</f>
        <v>66113.69</v>
      </c>
      <c r="CN56" s="38"/>
      <c r="CO56" s="38"/>
      <c r="CP56" s="38">
        <f>CP54</f>
        <v>67749.49</v>
      </c>
      <c r="CQ56" s="38"/>
      <c r="CR56" s="38"/>
      <c r="CS56" s="38">
        <f>CS54</f>
        <v>62448.969999999994</v>
      </c>
      <c r="CT56" s="38"/>
      <c r="CU56" s="38"/>
      <c r="CV56" s="38">
        <f>CV54</f>
        <v>64378.439999999995</v>
      </c>
      <c r="CW56" s="38"/>
      <c r="CX56" s="38"/>
      <c r="CY56" s="38">
        <f>CY54</f>
        <v>63534.049999999996</v>
      </c>
      <c r="CZ56" s="38"/>
      <c r="DA56" s="38"/>
      <c r="DB56" s="38">
        <f>DB54</f>
        <v>72862.09000000001</v>
      </c>
      <c r="DC56" s="9">
        <f t="shared" si="8"/>
        <v>1129267.28</v>
      </c>
      <c r="DD56" s="39">
        <f t="shared" si="9"/>
        <v>3164691.710909091</v>
      </c>
      <c r="DE56" s="38"/>
      <c r="DF56" s="38"/>
      <c r="DG56" s="38">
        <f>DG54</f>
        <v>120033.68</v>
      </c>
      <c r="DH56" s="38"/>
      <c r="DI56" s="38"/>
      <c r="DJ56" s="38">
        <f>DJ54</f>
        <v>71517.68000000001</v>
      </c>
      <c r="DK56" s="38"/>
      <c r="DL56" s="38"/>
      <c r="DM56" s="38">
        <f>DM54</f>
        <v>240680.03999999998</v>
      </c>
      <c r="DN56" s="38"/>
      <c r="DO56" s="38"/>
      <c r="DP56" s="38">
        <f>DP54</f>
        <v>269655.45999999996</v>
      </c>
      <c r="DQ56" s="38"/>
      <c r="DR56" s="38"/>
      <c r="DS56" s="38">
        <f>DS54</f>
        <v>253124.11000000002</v>
      </c>
      <c r="DT56" s="38"/>
      <c r="DU56" s="38"/>
      <c r="DV56" s="38">
        <f>DV54</f>
        <v>78030.81000000001</v>
      </c>
      <c r="DW56" s="38"/>
      <c r="DX56" s="38"/>
      <c r="DY56" s="38">
        <f>DY54</f>
        <v>131320.24</v>
      </c>
      <c r="DZ56" s="38"/>
      <c r="EA56" s="38"/>
      <c r="EB56" s="38">
        <f>EB54</f>
        <v>178672.27999999997</v>
      </c>
      <c r="EC56" s="38"/>
      <c r="ED56" s="38"/>
      <c r="EE56" s="38">
        <f>EE54</f>
        <v>71654.64000000001</v>
      </c>
      <c r="EF56" s="38"/>
      <c r="EG56" s="38"/>
      <c r="EH56" s="38">
        <f>EH54</f>
        <v>71909.25000000001</v>
      </c>
      <c r="EI56" s="38"/>
      <c r="EJ56" s="38"/>
      <c r="EK56" s="38">
        <f>EK54</f>
        <v>87875.74</v>
      </c>
      <c r="EL56" s="38"/>
      <c r="EM56" s="38"/>
      <c r="EN56" s="38">
        <f>EN54</f>
        <v>72924.92000000001</v>
      </c>
      <c r="EO56" s="38">
        <f>EO54</f>
        <v>0</v>
      </c>
      <c r="EP56" s="38">
        <f>EP54</f>
        <v>0</v>
      </c>
      <c r="EQ56" s="38"/>
      <c r="ER56" s="38"/>
      <c r="ES56" s="38">
        <f>ES54</f>
        <v>82263.12000000002</v>
      </c>
      <c r="ET56" s="38"/>
      <c r="EU56" s="38"/>
      <c r="EV56" s="38">
        <f>EV54</f>
        <v>78202.08</v>
      </c>
      <c r="EW56" s="38"/>
      <c r="EX56" s="38"/>
      <c r="EY56" s="38">
        <f>EY54</f>
        <v>744754.1300000001</v>
      </c>
      <c r="EZ56" s="38"/>
      <c r="FA56" s="38"/>
      <c r="FB56" s="38">
        <f>FB54</f>
        <v>90278.13000000002</v>
      </c>
      <c r="FC56" s="38"/>
      <c r="FD56" s="38"/>
      <c r="FE56" s="38">
        <f>FE54</f>
        <v>116890.8</v>
      </c>
      <c r="FF56" s="38"/>
      <c r="FG56" s="38"/>
      <c r="FH56" s="38">
        <f>FH54</f>
        <v>79702.08</v>
      </c>
      <c r="FI56" s="38"/>
      <c r="FJ56" s="38"/>
      <c r="FK56" s="38">
        <f>FK54</f>
        <v>103029.74</v>
      </c>
      <c r="FL56" s="38"/>
      <c r="FM56" s="38"/>
      <c r="FN56" s="38">
        <f>FN54</f>
        <v>121705.44</v>
      </c>
      <c r="FO56" s="38"/>
      <c r="FP56" s="38"/>
      <c r="FQ56" s="38">
        <f>FQ54</f>
        <v>78868.82</v>
      </c>
      <c r="FR56" s="46"/>
      <c r="FS56" s="46"/>
      <c r="FT56" s="38">
        <f>FT54</f>
        <v>124107.93</v>
      </c>
      <c r="FU56" s="46"/>
      <c r="FV56" s="46"/>
      <c r="FW56" s="38">
        <f>FW54</f>
        <v>119797.31999999999</v>
      </c>
      <c r="FX56" s="46"/>
      <c r="FY56" s="46"/>
      <c r="FZ56" s="38">
        <f>FZ54</f>
        <v>118609.37999999999</v>
      </c>
      <c r="GA56" s="24">
        <f>SUM(ES56:FZ56)</f>
        <v>1858208.97</v>
      </c>
    </row>
    <row r="57" spans="1:184" s="3" customFormat="1" ht="12.75">
      <c r="A57" s="44" t="s">
        <v>814</v>
      </c>
      <c r="B57" s="13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8"/>
      <c r="U57" s="38"/>
      <c r="V57" s="38"/>
      <c r="W57" s="38"/>
      <c r="X57" s="38"/>
      <c r="Y57" s="43"/>
      <c r="Z57" s="38"/>
      <c r="AA57" s="38"/>
      <c r="AB57" s="43"/>
      <c r="AC57" s="38"/>
      <c r="AD57" s="38"/>
      <c r="AE57" s="38"/>
      <c r="AF57" s="27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27"/>
      <c r="BR57" s="27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9"/>
      <c r="DD57" s="39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18">
        <f>ES58+ES59+ES60</f>
        <v>153940.85</v>
      </c>
      <c r="ET57" s="38"/>
      <c r="EU57" s="38"/>
      <c r="EV57" s="18">
        <f>EV58+EV59+EV60</f>
        <v>153737.94999999998</v>
      </c>
      <c r="EW57" s="38"/>
      <c r="EX57" s="38"/>
      <c r="EY57" s="18">
        <f>EY58+EY59+EY60</f>
        <v>153839.46</v>
      </c>
      <c r="EZ57" s="38"/>
      <c r="FA57" s="38"/>
      <c r="FB57" s="18">
        <f>FB58+FB59+FB60</f>
        <v>153839.46</v>
      </c>
      <c r="FC57" s="38"/>
      <c r="FD57" s="38"/>
      <c r="FE57" s="18">
        <f>FE58+FE59+FE60</f>
        <v>153839.46</v>
      </c>
      <c r="FF57" s="38"/>
      <c r="FG57" s="38"/>
      <c r="FH57" s="18">
        <f>FH58+FH59+FH60</f>
        <v>153839.46</v>
      </c>
      <c r="FI57" s="38"/>
      <c r="FJ57" s="38"/>
      <c r="FK57" s="18">
        <f>FK58+FK59+FK60</f>
        <v>153839.46</v>
      </c>
      <c r="FL57" s="38"/>
      <c r="FM57" s="38"/>
      <c r="FN57" s="18">
        <f>FN58+FN59+FN60</f>
        <v>153839.46</v>
      </c>
      <c r="FO57" s="38"/>
      <c r="FP57" s="38"/>
      <c r="FQ57" s="18">
        <f>FQ58+FQ59+FQ60</f>
        <v>153839.46</v>
      </c>
      <c r="FR57" s="46"/>
      <c r="FS57" s="46"/>
      <c r="FT57" s="18">
        <f>FT58+FT59+FT60</f>
        <v>153839.46</v>
      </c>
      <c r="FU57" s="46"/>
      <c r="FV57" s="46"/>
      <c r="FW57" s="18">
        <f>FW58+FW59+FW60</f>
        <v>153839.46</v>
      </c>
      <c r="FX57" s="46"/>
      <c r="FY57" s="46"/>
      <c r="FZ57" s="18">
        <f>FZ58+FZ59+FZ60</f>
        <v>153839.46</v>
      </c>
      <c r="GA57" s="18">
        <f>SUM(ES57:FZ57)</f>
        <v>1846073.3999999997</v>
      </c>
      <c r="GB57" s="139"/>
    </row>
    <row r="58" spans="1:183" s="90" customFormat="1" ht="12.75">
      <c r="A58" s="80" t="s">
        <v>815</v>
      </c>
      <c r="B58" s="81"/>
      <c r="C58" s="82">
        <v>86758.48</v>
      </c>
      <c r="D58" s="82"/>
      <c r="E58" s="82">
        <v>86758.48</v>
      </c>
      <c r="F58" s="82"/>
      <c r="G58" s="82">
        <v>86758.48</v>
      </c>
      <c r="H58" s="82"/>
      <c r="I58" s="82">
        <v>86758.48</v>
      </c>
      <c r="J58" s="83"/>
      <c r="K58" s="82">
        <v>86758.48</v>
      </c>
      <c r="L58" s="82"/>
      <c r="M58" s="82">
        <v>86758.48</v>
      </c>
      <c r="N58" s="83"/>
      <c r="O58" s="82">
        <v>86758.48</v>
      </c>
      <c r="P58" s="82"/>
      <c r="Q58" s="82">
        <v>86758.48</v>
      </c>
      <c r="R58" s="83"/>
      <c r="S58" s="84">
        <f>C58+E58+G58+I58+K58+M58+O58+Q58</f>
        <v>694067.84</v>
      </c>
      <c r="T58" s="82"/>
      <c r="U58" s="82"/>
      <c r="V58" s="82">
        <v>86758.48</v>
      </c>
      <c r="W58" s="82"/>
      <c r="X58" s="82"/>
      <c r="Y58" s="85">
        <v>86758.48</v>
      </c>
      <c r="Z58" s="82"/>
      <c r="AA58" s="82"/>
      <c r="AB58" s="85">
        <v>86758.48</v>
      </c>
      <c r="AC58" s="81"/>
      <c r="AD58" s="81"/>
      <c r="AE58" s="81">
        <v>86758.48</v>
      </c>
      <c r="AF58" s="86">
        <f t="shared" si="5"/>
        <v>1041101.7599999999</v>
      </c>
      <c r="AG58" s="82"/>
      <c r="AH58" s="82"/>
      <c r="AI58" s="82">
        <v>90803.16</v>
      </c>
      <c r="AJ58" s="82"/>
      <c r="AK58" s="82"/>
      <c r="AL58" s="82">
        <v>90803.16</v>
      </c>
      <c r="AM58" s="82"/>
      <c r="AN58" s="82"/>
      <c r="AO58" s="82">
        <v>90803.16</v>
      </c>
      <c r="AP58" s="82"/>
      <c r="AQ58" s="82"/>
      <c r="AR58" s="82">
        <v>90803.16</v>
      </c>
      <c r="AS58" s="82"/>
      <c r="AT58" s="82"/>
      <c r="AU58" s="82">
        <v>90803.16</v>
      </c>
      <c r="AV58" s="82"/>
      <c r="AW58" s="82"/>
      <c r="AX58" s="82">
        <v>90803.16</v>
      </c>
      <c r="AY58" s="82"/>
      <c r="AZ58" s="82"/>
      <c r="BA58" s="82">
        <v>90803.16</v>
      </c>
      <c r="BB58" s="82"/>
      <c r="BC58" s="82"/>
      <c r="BD58" s="82">
        <v>90803.16</v>
      </c>
      <c r="BE58" s="82"/>
      <c r="BF58" s="82"/>
      <c r="BG58" s="82">
        <v>90803.16</v>
      </c>
      <c r="BH58" s="82"/>
      <c r="BI58" s="82"/>
      <c r="BJ58" s="82">
        <v>90803.16</v>
      </c>
      <c r="BK58" s="82"/>
      <c r="BL58" s="82"/>
      <c r="BM58" s="82">
        <v>90803.16</v>
      </c>
      <c r="BN58" s="82"/>
      <c r="BO58" s="82"/>
      <c r="BP58" s="82">
        <v>90803.16</v>
      </c>
      <c r="BQ58" s="86">
        <f>AI56:AI58+AL58+AO58+AR58+AU58+AX58+BA58+BD58+BG58+BJ58+BM58+BP58</f>
        <v>1089637.9200000002</v>
      </c>
      <c r="BR58" s="86">
        <f t="shared" si="7"/>
        <v>2130739.68</v>
      </c>
      <c r="BS58" s="82"/>
      <c r="BT58" s="82"/>
      <c r="BU58" s="82">
        <v>97578.47</v>
      </c>
      <c r="BV58" s="82"/>
      <c r="BW58" s="82"/>
      <c r="BX58" s="82">
        <v>97578.47</v>
      </c>
      <c r="BY58" s="82"/>
      <c r="BZ58" s="82"/>
      <c r="CA58" s="82">
        <v>97578.47</v>
      </c>
      <c r="CB58" s="82"/>
      <c r="CC58" s="82"/>
      <c r="CD58" s="82">
        <v>97578.47</v>
      </c>
      <c r="CE58" s="82"/>
      <c r="CF58" s="82"/>
      <c r="CG58" s="82">
        <v>97578.47</v>
      </c>
      <c r="CH58" s="82"/>
      <c r="CI58" s="82"/>
      <c r="CJ58" s="82">
        <v>97578.47</v>
      </c>
      <c r="CK58" s="82"/>
      <c r="CL58" s="82"/>
      <c r="CM58" s="82">
        <v>97578.47</v>
      </c>
      <c r="CN58" s="82"/>
      <c r="CO58" s="82"/>
      <c r="CP58" s="82">
        <v>97578.47</v>
      </c>
      <c r="CQ58" s="82"/>
      <c r="CR58" s="82"/>
      <c r="CS58" s="82">
        <v>97580.4</v>
      </c>
      <c r="CT58" s="82"/>
      <c r="CU58" s="82"/>
      <c r="CV58" s="82">
        <v>97580.4</v>
      </c>
      <c r="CW58" s="82"/>
      <c r="CX58" s="82"/>
      <c r="CY58" s="82">
        <v>97580.4</v>
      </c>
      <c r="CZ58" s="82"/>
      <c r="DA58" s="82"/>
      <c r="DB58" s="82">
        <v>97580.4</v>
      </c>
      <c r="DC58" s="87">
        <f t="shared" si="8"/>
        <v>1170949.3599999999</v>
      </c>
      <c r="DD58" s="88">
        <f t="shared" si="9"/>
        <v>3301689.04</v>
      </c>
      <c r="DE58" s="82"/>
      <c r="DF58" s="82"/>
      <c r="DG58" s="82">
        <v>138229.7</v>
      </c>
      <c r="DH58" s="82"/>
      <c r="DI58" s="82"/>
      <c r="DJ58" s="82">
        <v>138229.79</v>
      </c>
      <c r="DK58" s="82"/>
      <c r="DL58" s="82"/>
      <c r="DM58" s="82">
        <v>138229.79</v>
      </c>
      <c r="DN58" s="82"/>
      <c r="DO58" s="82"/>
      <c r="DP58" s="82">
        <v>138229.79</v>
      </c>
      <c r="DQ58" s="82"/>
      <c r="DR58" s="82"/>
      <c r="DS58" s="82">
        <v>138229.79</v>
      </c>
      <c r="DT58" s="82"/>
      <c r="DU58" s="82"/>
      <c r="DV58" s="82">
        <v>138229.79</v>
      </c>
      <c r="DW58" s="82"/>
      <c r="DX58" s="82"/>
      <c r="DY58" s="82">
        <v>138229.79</v>
      </c>
      <c r="DZ58" s="82"/>
      <c r="EA58" s="82"/>
      <c r="EB58" s="82">
        <v>138229.79</v>
      </c>
      <c r="EC58" s="82"/>
      <c r="ED58" s="82"/>
      <c r="EE58" s="82">
        <v>138229.79</v>
      </c>
      <c r="EF58" s="82"/>
      <c r="EG58" s="82"/>
      <c r="EH58" s="82">
        <v>138229.79</v>
      </c>
      <c r="EI58" s="82"/>
      <c r="EJ58" s="82"/>
      <c r="EK58" s="82">
        <v>138229.79</v>
      </c>
      <c r="EL58" s="82"/>
      <c r="EM58" s="82"/>
      <c r="EN58" s="82">
        <v>138229.79</v>
      </c>
      <c r="EO58" s="82">
        <f>SUM(DG58:EN58)</f>
        <v>1658757.3900000004</v>
      </c>
      <c r="EP58" s="82">
        <f>EO58+DD58</f>
        <v>4960446.430000001</v>
      </c>
      <c r="EQ58" s="82"/>
      <c r="ER58" s="82"/>
      <c r="ES58" s="82">
        <v>152386.45</v>
      </c>
      <c r="ET58" s="82"/>
      <c r="EU58" s="82"/>
      <c r="EV58" s="82">
        <v>152183.55</v>
      </c>
      <c r="EW58" s="82"/>
      <c r="EX58" s="82"/>
      <c r="EY58" s="82">
        <v>152285.06</v>
      </c>
      <c r="EZ58" s="82"/>
      <c r="FA58" s="82"/>
      <c r="FB58" s="82">
        <v>152285.06</v>
      </c>
      <c r="FC58" s="82"/>
      <c r="FD58" s="82"/>
      <c r="FE58" s="82">
        <v>152285.06</v>
      </c>
      <c r="FF58" s="82"/>
      <c r="FG58" s="82"/>
      <c r="FH58" s="82">
        <v>152285.06</v>
      </c>
      <c r="FI58" s="82"/>
      <c r="FJ58" s="82"/>
      <c r="FK58" s="82">
        <v>152285.06</v>
      </c>
      <c r="FL58" s="82"/>
      <c r="FM58" s="82"/>
      <c r="FN58" s="82">
        <v>152285.06</v>
      </c>
      <c r="FO58" s="82"/>
      <c r="FP58" s="82"/>
      <c r="FQ58" s="82">
        <v>152285.06</v>
      </c>
      <c r="FR58" s="89"/>
      <c r="FS58" s="89"/>
      <c r="FT58" s="82">
        <v>152285.06</v>
      </c>
      <c r="FU58" s="89"/>
      <c r="FV58" s="89"/>
      <c r="FW58" s="82">
        <v>152285.06</v>
      </c>
      <c r="FX58" s="89"/>
      <c r="FY58" s="89"/>
      <c r="FZ58" s="82">
        <v>152285.06</v>
      </c>
      <c r="GA58" s="133">
        <f aca="true" t="shared" si="15" ref="GA58:GA90">SUM(ES58:FZ58)</f>
        <v>1827420.6000000003</v>
      </c>
    </row>
    <row r="59" spans="1:183" s="90" customFormat="1" ht="12.75">
      <c r="A59" s="80" t="s">
        <v>816</v>
      </c>
      <c r="B59" s="81"/>
      <c r="C59" s="82"/>
      <c r="D59" s="82"/>
      <c r="E59" s="82"/>
      <c r="F59" s="82"/>
      <c r="G59" s="82"/>
      <c r="H59" s="82"/>
      <c r="I59" s="82"/>
      <c r="J59" s="83"/>
      <c r="K59" s="82"/>
      <c r="L59" s="82"/>
      <c r="M59" s="82"/>
      <c r="N59" s="83"/>
      <c r="O59" s="82"/>
      <c r="P59" s="82"/>
      <c r="Q59" s="82"/>
      <c r="R59" s="83"/>
      <c r="S59" s="84"/>
      <c r="T59" s="82"/>
      <c r="U59" s="82"/>
      <c r="V59" s="82"/>
      <c r="W59" s="82"/>
      <c r="X59" s="82"/>
      <c r="Y59" s="85"/>
      <c r="Z59" s="82"/>
      <c r="AA59" s="82"/>
      <c r="AB59" s="85"/>
      <c r="AC59" s="81"/>
      <c r="AD59" s="81"/>
      <c r="AE59" s="81"/>
      <c r="AF59" s="86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6"/>
      <c r="BR59" s="86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7"/>
      <c r="DD59" s="88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>
        <v>1388.24</v>
      </c>
      <c r="ET59" s="82"/>
      <c r="EU59" s="82"/>
      <c r="EV59" s="82">
        <v>1388.24</v>
      </c>
      <c r="EW59" s="82"/>
      <c r="EX59" s="82"/>
      <c r="EY59" s="82">
        <v>1388.24</v>
      </c>
      <c r="EZ59" s="82"/>
      <c r="FA59" s="82"/>
      <c r="FB59" s="82">
        <v>1388.24</v>
      </c>
      <c r="FC59" s="82"/>
      <c r="FD59" s="82"/>
      <c r="FE59" s="82">
        <v>1388.24</v>
      </c>
      <c r="FF59" s="82"/>
      <c r="FG59" s="82"/>
      <c r="FH59" s="82">
        <v>1388.24</v>
      </c>
      <c r="FI59" s="82"/>
      <c r="FJ59" s="82"/>
      <c r="FK59" s="82">
        <v>1388.24</v>
      </c>
      <c r="FL59" s="82"/>
      <c r="FM59" s="82"/>
      <c r="FN59" s="82">
        <v>1388.24</v>
      </c>
      <c r="FO59" s="82"/>
      <c r="FP59" s="82"/>
      <c r="FQ59" s="82">
        <v>1388.24</v>
      </c>
      <c r="FR59" s="89"/>
      <c r="FS59" s="89"/>
      <c r="FT59" s="82">
        <v>1388.24</v>
      </c>
      <c r="FU59" s="89"/>
      <c r="FV59" s="89"/>
      <c r="FW59" s="82">
        <v>1388.24</v>
      </c>
      <c r="FX59" s="89"/>
      <c r="FY59" s="89"/>
      <c r="FZ59" s="82">
        <v>1388.24</v>
      </c>
      <c r="GA59" s="133">
        <f t="shared" si="15"/>
        <v>16658.88</v>
      </c>
    </row>
    <row r="60" spans="1:183" s="90" customFormat="1" ht="12.75">
      <c r="A60" s="80" t="s">
        <v>817</v>
      </c>
      <c r="B60" s="81"/>
      <c r="C60" s="82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3"/>
      <c r="O60" s="82"/>
      <c r="P60" s="82"/>
      <c r="Q60" s="82"/>
      <c r="R60" s="83"/>
      <c r="S60" s="84"/>
      <c r="T60" s="82"/>
      <c r="U60" s="82"/>
      <c r="V60" s="82"/>
      <c r="W60" s="82"/>
      <c r="X60" s="82"/>
      <c r="Y60" s="85"/>
      <c r="Z60" s="82"/>
      <c r="AA60" s="82"/>
      <c r="AB60" s="85"/>
      <c r="AC60" s="81"/>
      <c r="AD60" s="81"/>
      <c r="AE60" s="81"/>
      <c r="AF60" s="86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6"/>
      <c r="BR60" s="86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7"/>
      <c r="DD60" s="88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>
        <v>166.16</v>
      </c>
      <c r="ET60" s="82"/>
      <c r="EU60" s="82"/>
      <c r="EV60" s="82">
        <v>166.16</v>
      </c>
      <c r="EW60" s="82"/>
      <c r="EX60" s="82"/>
      <c r="EY60" s="82">
        <v>166.16</v>
      </c>
      <c r="EZ60" s="82"/>
      <c r="FA60" s="82"/>
      <c r="FB60" s="82">
        <v>166.16</v>
      </c>
      <c r="FC60" s="82"/>
      <c r="FD60" s="82"/>
      <c r="FE60" s="82">
        <v>166.16</v>
      </c>
      <c r="FF60" s="82"/>
      <c r="FG60" s="82"/>
      <c r="FH60" s="82">
        <v>166.16</v>
      </c>
      <c r="FI60" s="82"/>
      <c r="FJ60" s="82"/>
      <c r="FK60" s="82">
        <v>166.16</v>
      </c>
      <c r="FL60" s="82"/>
      <c r="FM60" s="82"/>
      <c r="FN60" s="82">
        <v>166.16</v>
      </c>
      <c r="FO60" s="82"/>
      <c r="FP60" s="82"/>
      <c r="FQ60" s="82">
        <v>166.16</v>
      </c>
      <c r="FR60" s="89"/>
      <c r="FS60" s="89"/>
      <c r="FT60" s="82">
        <v>166.16</v>
      </c>
      <c r="FU60" s="89"/>
      <c r="FV60" s="89"/>
      <c r="FW60" s="82">
        <v>166.16</v>
      </c>
      <c r="FX60" s="89"/>
      <c r="FY60" s="89"/>
      <c r="FZ60" s="82">
        <v>166.16</v>
      </c>
      <c r="GA60" s="133">
        <f t="shared" si="15"/>
        <v>1993.9200000000003</v>
      </c>
    </row>
    <row r="61" spans="1:183" s="3" customFormat="1" ht="12.75">
      <c r="A61" s="44" t="s">
        <v>69</v>
      </c>
      <c r="B61" s="13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38"/>
      <c r="U61" s="38"/>
      <c r="V61" s="38"/>
      <c r="W61" s="38"/>
      <c r="X61" s="38"/>
      <c r="Y61" s="43"/>
      <c r="Z61" s="38"/>
      <c r="AA61" s="38"/>
      <c r="AB61" s="43"/>
      <c r="AC61" s="38"/>
      <c r="AD61" s="38"/>
      <c r="AE61" s="38"/>
      <c r="AF61" s="27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27"/>
      <c r="BR61" s="27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9"/>
      <c r="DD61" s="39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18">
        <f>ES62+ES63+ES64</f>
        <v>142261.61</v>
      </c>
      <c r="ET61" s="38"/>
      <c r="EU61" s="38"/>
      <c r="EV61" s="18">
        <f>EV62+EV63+EV64</f>
        <v>150752.84</v>
      </c>
      <c r="EW61" s="38"/>
      <c r="EX61" s="38"/>
      <c r="EY61" s="18">
        <f>EY62+EY63+EY64</f>
        <v>156388.87999999998</v>
      </c>
      <c r="EZ61" s="38"/>
      <c r="FA61" s="38"/>
      <c r="FB61" s="18">
        <f>FB62+FB63+FB64</f>
        <v>149651.99</v>
      </c>
      <c r="FC61" s="38"/>
      <c r="FD61" s="38"/>
      <c r="FE61" s="18">
        <f>FE62+FE63+FE64</f>
        <v>154607.93999999997</v>
      </c>
      <c r="FF61" s="38"/>
      <c r="FG61" s="38"/>
      <c r="FH61" s="18">
        <f>FH62+FH63+FH64</f>
        <v>156029.34</v>
      </c>
      <c r="FI61" s="38"/>
      <c r="FJ61" s="38"/>
      <c r="FK61" s="18">
        <f>FK62+FK63+FK64</f>
        <v>154957.06999999998</v>
      </c>
      <c r="FL61" s="38"/>
      <c r="FM61" s="38"/>
      <c r="FN61" s="18">
        <f>FN62+FN63+FN64</f>
        <v>150636.56999999998</v>
      </c>
      <c r="FO61" s="38"/>
      <c r="FP61" s="38"/>
      <c r="FQ61" s="18">
        <f>FQ62+FQ63+FQ64</f>
        <v>154909.94999999998</v>
      </c>
      <c r="FR61" s="46"/>
      <c r="FS61" s="46"/>
      <c r="FT61" s="18">
        <f>FT62+FT63+FT64</f>
        <v>150532.87</v>
      </c>
      <c r="FU61" s="46"/>
      <c r="FV61" s="46"/>
      <c r="FW61" s="18">
        <f>FW62+FW63+FW64</f>
        <v>161595.53</v>
      </c>
      <c r="FX61" s="46"/>
      <c r="FY61" s="46"/>
      <c r="FZ61" s="18">
        <f>FZ62+FZ63+FZ64</f>
        <v>154839.15</v>
      </c>
      <c r="GA61" s="18">
        <f>SUM(ES61:FZ61)</f>
        <v>1837163.74</v>
      </c>
    </row>
    <row r="62" spans="1:183" s="90" customFormat="1" ht="12.75">
      <c r="A62" s="80" t="s">
        <v>815</v>
      </c>
      <c r="B62" s="81"/>
      <c r="C62" s="82">
        <f>9030.66+74598.9</f>
        <v>83629.56</v>
      </c>
      <c r="D62" s="82"/>
      <c r="E62" s="82">
        <f>8942.58+71905.38</f>
        <v>80847.96</v>
      </c>
      <c r="F62" s="82"/>
      <c r="G62" s="82">
        <f>9194.79+83763.89</f>
        <v>92958.68</v>
      </c>
      <c r="H62" s="82"/>
      <c r="I62" s="82">
        <f>9145.18+74854.39</f>
        <v>83999.57</v>
      </c>
      <c r="J62" s="83"/>
      <c r="K62" s="82">
        <f>9187.76+83500.96</f>
        <v>92688.72</v>
      </c>
      <c r="L62" s="82"/>
      <c r="M62" s="82">
        <f>9267.55+74312.05</f>
        <v>83579.6</v>
      </c>
      <c r="N62" s="83"/>
      <c r="O62" s="82">
        <f>9264.98+71647.88</f>
        <v>80912.86</v>
      </c>
      <c r="P62" s="82"/>
      <c r="Q62" s="82">
        <f>9313.87+81900.12</f>
        <v>91213.98999999999</v>
      </c>
      <c r="R62" s="83"/>
      <c r="S62" s="84">
        <f>C62+E62+G62+I62+K62+M62+O62+Q62</f>
        <v>689830.94</v>
      </c>
      <c r="T62" s="82"/>
      <c r="U62" s="82"/>
      <c r="V62" s="82">
        <f>9389+86621.26</f>
        <v>96010.26</v>
      </c>
      <c r="W62" s="82"/>
      <c r="X62" s="82"/>
      <c r="Y62" s="85">
        <f>9594.79+54478.2</f>
        <v>64072.99</v>
      </c>
      <c r="Z62" s="82"/>
      <c r="AA62" s="82"/>
      <c r="AB62" s="85">
        <f>9781.69+95083.86</f>
        <v>104865.55</v>
      </c>
      <c r="AC62" s="81"/>
      <c r="AD62" s="81"/>
      <c r="AE62" s="81">
        <f>10113.82+76644.66</f>
        <v>86758.48000000001</v>
      </c>
      <c r="AF62" s="86">
        <f t="shared" si="5"/>
        <v>1041538.22</v>
      </c>
      <c r="AG62" s="82"/>
      <c r="AH62" s="82"/>
      <c r="AI62" s="82">
        <f>10591.33+78651.34</f>
        <v>89242.67</v>
      </c>
      <c r="AJ62" s="82"/>
      <c r="AK62" s="82"/>
      <c r="AL62" s="82">
        <f>10790.85+77098.04</f>
        <v>87888.89</v>
      </c>
      <c r="AM62" s="82"/>
      <c r="AN62" s="82"/>
      <c r="AO62" s="82">
        <f>11443.58+80915.75</f>
        <v>92359.33</v>
      </c>
      <c r="AP62" s="82"/>
      <c r="AQ62" s="82"/>
      <c r="AR62" s="82">
        <f>10610.06+88679.36</f>
        <v>99289.42</v>
      </c>
      <c r="AS62" s="82"/>
      <c r="AT62" s="82"/>
      <c r="AU62" s="82">
        <f>10521.29+70949.92</f>
        <v>81471.20999999999</v>
      </c>
      <c r="AV62" s="82"/>
      <c r="AW62" s="82"/>
      <c r="AX62" s="82">
        <f>10368.58+79783.19</f>
        <v>90151.77</v>
      </c>
      <c r="AY62" s="82"/>
      <c r="AZ62" s="82"/>
      <c r="BA62" s="82">
        <f>10520.12+78972.54</f>
        <v>89492.65999999999</v>
      </c>
      <c r="BB62" s="82"/>
      <c r="BC62" s="82"/>
      <c r="BD62" s="82">
        <v>97201.09</v>
      </c>
      <c r="BE62" s="82"/>
      <c r="BF62" s="82"/>
      <c r="BG62" s="82">
        <v>85662.06</v>
      </c>
      <c r="BH62" s="82"/>
      <c r="BI62" s="82"/>
      <c r="BJ62" s="82">
        <v>87482.14</v>
      </c>
      <c r="BK62" s="82"/>
      <c r="BL62" s="82"/>
      <c r="BM62" s="82">
        <v>95873.33</v>
      </c>
      <c r="BN62" s="82"/>
      <c r="BO62" s="82"/>
      <c r="BP62" s="82">
        <v>85837.36</v>
      </c>
      <c r="BQ62" s="86">
        <f>AI58:AI62+AL62+AO62+AR62+AU62+AX62+BA62+BD62+BG62+BJ62+BM62+BP62</f>
        <v>1081951.9300000002</v>
      </c>
      <c r="BR62" s="86">
        <f t="shared" si="7"/>
        <v>2123490.1500000004</v>
      </c>
      <c r="BS62" s="82"/>
      <c r="BT62" s="82"/>
      <c r="BU62" s="82">
        <v>88607.56</v>
      </c>
      <c r="BV62" s="82"/>
      <c r="BW62" s="82"/>
      <c r="BX62" s="82">
        <v>95900.03</v>
      </c>
      <c r="BY62" s="82"/>
      <c r="BZ62" s="82"/>
      <c r="CA62" s="82">
        <v>99864.35</v>
      </c>
      <c r="CB62" s="82"/>
      <c r="CC62" s="82"/>
      <c r="CD62" s="82">
        <v>97443.96</v>
      </c>
      <c r="CE62" s="82"/>
      <c r="CF62" s="82"/>
      <c r="CG62" s="82">
        <v>95473.24</v>
      </c>
      <c r="CH62" s="82"/>
      <c r="CI62" s="82"/>
      <c r="CJ62" s="82">
        <v>96133.23</v>
      </c>
      <c r="CK62" s="82"/>
      <c r="CL62" s="82"/>
      <c r="CM62" s="82">
        <v>105692.8</v>
      </c>
      <c r="CN62" s="82"/>
      <c r="CO62" s="82"/>
      <c r="CP62" s="82">
        <v>95406.44</v>
      </c>
      <c r="CQ62" s="82"/>
      <c r="CR62" s="82"/>
      <c r="CS62" s="82">
        <v>97992.53</v>
      </c>
      <c r="CT62" s="82"/>
      <c r="CU62" s="82"/>
      <c r="CV62" s="82">
        <v>98070.58</v>
      </c>
      <c r="CW62" s="82"/>
      <c r="CX62" s="82"/>
      <c r="CY62" s="82">
        <v>103330.59</v>
      </c>
      <c r="CZ62" s="82"/>
      <c r="DA62" s="82"/>
      <c r="DB62" s="82">
        <v>97145.43</v>
      </c>
      <c r="DC62" s="87">
        <f t="shared" si="8"/>
        <v>1171060.74</v>
      </c>
      <c r="DD62" s="88">
        <f t="shared" si="9"/>
        <v>3294550.8900000006</v>
      </c>
      <c r="DE62" s="82"/>
      <c r="DF62" s="82"/>
      <c r="DG62" s="82">
        <v>92452.07</v>
      </c>
      <c r="DH62" s="82"/>
      <c r="DI62" s="82"/>
      <c r="DJ62" s="82">
        <v>141134.83</v>
      </c>
      <c r="DK62" s="82"/>
      <c r="DL62" s="82"/>
      <c r="DM62" s="82">
        <v>132556.66</v>
      </c>
      <c r="DN62" s="82"/>
      <c r="DO62" s="82"/>
      <c r="DP62" s="82">
        <v>136405.41</v>
      </c>
      <c r="DQ62" s="82"/>
      <c r="DR62" s="82"/>
      <c r="DS62" s="82">
        <v>132654.41</v>
      </c>
      <c r="DT62" s="82"/>
      <c r="DU62" s="82"/>
      <c r="DV62" s="82">
        <v>144292.13</v>
      </c>
      <c r="DW62" s="82"/>
      <c r="DX62" s="82"/>
      <c r="DY62" s="82">
        <v>132374.11</v>
      </c>
      <c r="DZ62" s="82"/>
      <c r="EA62" s="82"/>
      <c r="EB62" s="82">
        <v>147167.05</v>
      </c>
      <c r="EC62" s="82"/>
      <c r="ED62" s="82"/>
      <c r="EE62" s="82">
        <v>136540.93</v>
      </c>
      <c r="EF62" s="82"/>
      <c r="EG62" s="82"/>
      <c r="EH62" s="82">
        <v>138618.8</v>
      </c>
      <c r="EI62" s="82"/>
      <c r="EJ62" s="82"/>
      <c r="EK62" s="82">
        <v>133139.52</v>
      </c>
      <c r="EL62" s="82"/>
      <c r="EM62" s="82"/>
      <c r="EN62" s="82">
        <v>147750.9</v>
      </c>
      <c r="EO62" s="82">
        <f aca="true" t="shared" si="16" ref="EO62:EO90">SUM(DG62:EN62)</f>
        <v>1615086.8199999998</v>
      </c>
      <c r="EP62" s="82">
        <f aca="true" t="shared" si="17" ref="EP62:EP90">EO62+DD62</f>
        <v>4909637.710000001</v>
      </c>
      <c r="EQ62" s="82"/>
      <c r="ER62" s="82"/>
      <c r="ES62" s="82">
        <v>140871.78</v>
      </c>
      <c r="ET62" s="82"/>
      <c r="EU62" s="82"/>
      <c r="EV62" s="82">
        <v>149363.01</v>
      </c>
      <c r="EW62" s="82"/>
      <c r="EX62" s="82"/>
      <c r="EY62" s="82">
        <v>154999.05</v>
      </c>
      <c r="EZ62" s="82"/>
      <c r="FA62" s="82"/>
      <c r="FB62" s="82">
        <v>148262.16</v>
      </c>
      <c r="FC62" s="82"/>
      <c r="FD62" s="82"/>
      <c r="FE62" s="82">
        <v>153218.11</v>
      </c>
      <c r="FF62" s="82"/>
      <c r="FG62" s="82"/>
      <c r="FH62" s="82">
        <v>154639.51</v>
      </c>
      <c r="FI62" s="82"/>
      <c r="FJ62" s="82"/>
      <c r="FK62" s="82">
        <v>153567.24</v>
      </c>
      <c r="FL62" s="82"/>
      <c r="FM62" s="82"/>
      <c r="FN62" s="82">
        <v>149246.74</v>
      </c>
      <c r="FO62" s="82"/>
      <c r="FP62" s="82"/>
      <c r="FQ62" s="82">
        <v>153520.12</v>
      </c>
      <c r="FR62" s="89"/>
      <c r="FS62" s="89"/>
      <c r="FT62" s="82">
        <v>149143.04</v>
      </c>
      <c r="FU62" s="89"/>
      <c r="FV62" s="89"/>
      <c r="FW62" s="82">
        <v>160205.7</v>
      </c>
      <c r="FX62" s="89"/>
      <c r="FY62" s="89"/>
      <c r="FZ62" s="82">
        <v>153449.32</v>
      </c>
      <c r="GA62" s="133">
        <f t="shared" si="15"/>
        <v>1820485.7799999998</v>
      </c>
    </row>
    <row r="63" spans="1:183" s="90" customFormat="1" ht="12.75">
      <c r="A63" s="80" t="s">
        <v>816</v>
      </c>
      <c r="B63" s="81"/>
      <c r="C63" s="82"/>
      <c r="D63" s="82"/>
      <c r="E63" s="82"/>
      <c r="F63" s="82"/>
      <c r="G63" s="82"/>
      <c r="H63" s="82"/>
      <c r="I63" s="82"/>
      <c r="J63" s="83"/>
      <c r="K63" s="82"/>
      <c r="L63" s="82"/>
      <c r="M63" s="82"/>
      <c r="N63" s="83"/>
      <c r="O63" s="82"/>
      <c r="P63" s="82"/>
      <c r="Q63" s="82"/>
      <c r="R63" s="83"/>
      <c r="S63" s="84"/>
      <c r="T63" s="82"/>
      <c r="U63" s="82"/>
      <c r="V63" s="82"/>
      <c r="W63" s="82"/>
      <c r="X63" s="82"/>
      <c r="Y63" s="85"/>
      <c r="Z63" s="82"/>
      <c r="AA63" s="82"/>
      <c r="AB63" s="85"/>
      <c r="AC63" s="81"/>
      <c r="AD63" s="81"/>
      <c r="AE63" s="81"/>
      <c r="AF63" s="86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6"/>
      <c r="BR63" s="86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7"/>
      <c r="DD63" s="88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>
        <v>1242.06</v>
      </c>
      <c r="ET63" s="82"/>
      <c r="EU63" s="82"/>
      <c r="EV63" s="82">
        <v>1242.06</v>
      </c>
      <c r="EW63" s="82"/>
      <c r="EX63" s="82"/>
      <c r="EY63" s="82">
        <v>1242.06</v>
      </c>
      <c r="EZ63" s="82"/>
      <c r="FA63" s="82"/>
      <c r="FB63" s="82">
        <v>1242.06</v>
      </c>
      <c r="FC63" s="82"/>
      <c r="FD63" s="82"/>
      <c r="FE63" s="82">
        <v>1242.06</v>
      </c>
      <c r="FF63" s="82"/>
      <c r="FG63" s="82"/>
      <c r="FH63" s="82">
        <v>1242.06</v>
      </c>
      <c r="FI63" s="82"/>
      <c r="FJ63" s="82"/>
      <c r="FK63" s="82">
        <v>1242.06</v>
      </c>
      <c r="FL63" s="82"/>
      <c r="FM63" s="82"/>
      <c r="FN63" s="82">
        <v>1242.06</v>
      </c>
      <c r="FO63" s="82"/>
      <c r="FP63" s="82"/>
      <c r="FQ63" s="82">
        <v>1242.06</v>
      </c>
      <c r="FR63" s="89"/>
      <c r="FS63" s="89"/>
      <c r="FT63" s="82">
        <v>1242.06</v>
      </c>
      <c r="FU63" s="89"/>
      <c r="FV63" s="89"/>
      <c r="FW63" s="82">
        <v>1242.06</v>
      </c>
      <c r="FX63" s="89"/>
      <c r="FY63" s="89"/>
      <c r="FZ63" s="82">
        <v>1242.06</v>
      </c>
      <c r="GA63" s="133">
        <v>14904.7</v>
      </c>
    </row>
    <row r="64" spans="1:183" s="90" customFormat="1" ht="12.75">
      <c r="A64" s="80" t="s">
        <v>817</v>
      </c>
      <c r="B64" s="81"/>
      <c r="C64" s="82"/>
      <c r="D64" s="82"/>
      <c r="E64" s="82"/>
      <c r="F64" s="82"/>
      <c r="G64" s="82"/>
      <c r="H64" s="82"/>
      <c r="I64" s="82"/>
      <c r="J64" s="83"/>
      <c r="K64" s="82"/>
      <c r="L64" s="82"/>
      <c r="M64" s="82"/>
      <c r="N64" s="83"/>
      <c r="O64" s="82"/>
      <c r="P64" s="82"/>
      <c r="Q64" s="82"/>
      <c r="R64" s="83"/>
      <c r="S64" s="84"/>
      <c r="T64" s="82"/>
      <c r="U64" s="82"/>
      <c r="V64" s="82"/>
      <c r="W64" s="82"/>
      <c r="X64" s="82"/>
      <c r="Y64" s="85"/>
      <c r="Z64" s="82"/>
      <c r="AA64" s="82"/>
      <c r="AB64" s="85"/>
      <c r="AC64" s="81"/>
      <c r="AD64" s="81"/>
      <c r="AE64" s="81"/>
      <c r="AF64" s="86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6"/>
      <c r="BR64" s="86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7"/>
      <c r="DD64" s="88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>
        <v>147.77</v>
      </c>
      <c r="ET64" s="82"/>
      <c r="EU64" s="82"/>
      <c r="EV64" s="82">
        <v>147.77</v>
      </c>
      <c r="EW64" s="82"/>
      <c r="EX64" s="82"/>
      <c r="EY64" s="82">
        <v>147.77</v>
      </c>
      <c r="EZ64" s="82"/>
      <c r="FA64" s="82"/>
      <c r="FB64" s="82">
        <v>147.77</v>
      </c>
      <c r="FC64" s="82"/>
      <c r="FD64" s="82"/>
      <c r="FE64" s="82">
        <v>147.77</v>
      </c>
      <c r="FF64" s="82"/>
      <c r="FG64" s="82"/>
      <c r="FH64" s="82">
        <v>147.77</v>
      </c>
      <c r="FI64" s="82"/>
      <c r="FJ64" s="82"/>
      <c r="FK64" s="82">
        <v>147.77</v>
      </c>
      <c r="FL64" s="82"/>
      <c r="FM64" s="82"/>
      <c r="FN64" s="82">
        <v>147.77</v>
      </c>
      <c r="FO64" s="82"/>
      <c r="FP64" s="82"/>
      <c r="FQ64" s="82">
        <v>147.77</v>
      </c>
      <c r="FR64" s="89"/>
      <c r="FS64" s="89"/>
      <c r="FT64" s="82">
        <v>147.77</v>
      </c>
      <c r="FU64" s="89"/>
      <c r="FV64" s="89"/>
      <c r="FW64" s="82">
        <v>147.77</v>
      </c>
      <c r="FX64" s="89"/>
      <c r="FY64" s="89"/>
      <c r="FZ64" s="82">
        <v>147.77</v>
      </c>
      <c r="GA64" s="133">
        <v>1773.19</v>
      </c>
    </row>
    <row r="65" spans="1:183" s="4" customFormat="1" ht="18" customHeight="1">
      <c r="A65" s="41" t="s">
        <v>70</v>
      </c>
      <c r="B65" s="19">
        <v>87557.84</v>
      </c>
      <c r="C65" s="38">
        <f>C58-C62</f>
        <v>3128.9199999999983</v>
      </c>
      <c r="D65" s="38"/>
      <c r="E65" s="38">
        <f aca="true" t="shared" si="18" ref="E65:Q65">E58-E62</f>
        <v>5910.5199999999895</v>
      </c>
      <c r="F65" s="38"/>
      <c r="G65" s="38">
        <f t="shared" si="18"/>
        <v>-6200.199999999997</v>
      </c>
      <c r="H65" s="38"/>
      <c r="I65" s="38">
        <f t="shared" si="18"/>
        <v>2758.909999999989</v>
      </c>
      <c r="J65" s="38"/>
      <c r="K65" s="38">
        <f t="shared" si="18"/>
        <v>-5930.240000000005</v>
      </c>
      <c r="L65" s="38"/>
      <c r="M65" s="38">
        <f t="shared" si="18"/>
        <v>3178.87999999999</v>
      </c>
      <c r="N65" s="38"/>
      <c r="O65" s="38">
        <f t="shared" si="18"/>
        <v>5845.619999999995</v>
      </c>
      <c r="P65" s="38"/>
      <c r="Q65" s="38">
        <f t="shared" si="18"/>
        <v>-4455.509999999995</v>
      </c>
      <c r="R65" s="38">
        <v>90794.74</v>
      </c>
      <c r="S65" s="18">
        <f>C65+E65+G65+I65+K65+M65+O65+Q65</f>
        <v>4236.899999999965</v>
      </c>
      <c r="T65" s="38"/>
      <c r="U65" s="38"/>
      <c r="V65" s="38">
        <f>V58-V62</f>
        <v>-9251.779999999999</v>
      </c>
      <c r="W65" s="38">
        <f aca="true" t="shared" si="19" ref="W65:AL65">W58-W62</f>
        <v>0</v>
      </c>
      <c r="X65" s="38">
        <f t="shared" si="19"/>
        <v>0</v>
      </c>
      <c r="Y65" s="38">
        <f t="shared" si="19"/>
        <v>22685.489999999998</v>
      </c>
      <c r="Z65" s="38">
        <f t="shared" si="19"/>
        <v>0</v>
      </c>
      <c r="AA65" s="38">
        <f t="shared" si="19"/>
        <v>0</v>
      </c>
      <c r="AB65" s="38">
        <f t="shared" si="19"/>
        <v>-18107.070000000007</v>
      </c>
      <c r="AC65" s="38">
        <f t="shared" si="19"/>
        <v>0</v>
      </c>
      <c r="AD65" s="38">
        <f t="shared" si="19"/>
        <v>0</v>
      </c>
      <c r="AE65" s="38">
        <f t="shared" si="19"/>
        <v>0</v>
      </c>
      <c r="AF65" s="27">
        <f t="shared" si="5"/>
        <v>-436.4600000000428</v>
      </c>
      <c r="AG65" s="38">
        <f t="shared" si="19"/>
        <v>0</v>
      </c>
      <c r="AH65" s="38">
        <f t="shared" si="19"/>
        <v>0</v>
      </c>
      <c r="AI65" s="38">
        <f t="shared" si="19"/>
        <v>1560.4900000000052</v>
      </c>
      <c r="AJ65" s="38">
        <f t="shared" si="19"/>
        <v>0</v>
      </c>
      <c r="AK65" s="38">
        <f t="shared" si="19"/>
        <v>0</v>
      </c>
      <c r="AL65" s="38">
        <f t="shared" si="19"/>
        <v>2914.270000000004</v>
      </c>
      <c r="AM65" s="38"/>
      <c r="AN65" s="38"/>
      <c r="AO65" s="38">
        <f>AO58-AO62</f>
        <v>-1556.1699999999983</v>
      </c>
      <c r="AP65" s="38">
        <f aca="true" t="shared" si="20" ref="AP65:AU65">AP58-AP62</f>
        <v>0</v>
      </c>
      <c r="AQ65" s="38">
        <f t="shared" si="20"/>
        <v>0</v>
      </c>
      <c r="AR65" s="38">
        <f t="shared" si="20"/>
        <v>-8486.259999999995</v>
      </c>
      <c r="AS65" s="38">
        <f t="shared" si="20"/>
        <v>0</v>
      </c>
      <c r="AT65" s="38">
        <f t="shared" si="20"/>
        <v>0</v>
      </c>
      <c r="AU65" s="38">
        <f t="shared" si="20"/>
        <v>9331.950000000012</v>
      </c>
      <c r="AV65" s="38"/>
      <c r="AW65" s="38"/>
      <c r="AX65" s="38">
        <f>AX58-AX62</f>
        <v>651.3899999999994</v>
      </c>
      <c r="AY65" s="38">
        <f aca="true" t="shared" si="21" ref="AY65:BD65">AY58-AY62</f>
        <v>0</v>
      </c>
      <c r="AZ65" s="38">
        <f t="shared" si="21"/>
        <v>0</v>
      </c>
      <c r="BA65" s="38">
        <f t="shared" si="21"/>
        <v>1310.5000000000146</v>
      </c>
      <c r="BB65" s="38">
        <f t="shared" si="21"/>
        <v>0</v>
      </c>
      <c r="BC65" s="38">
        <f t="shared" si="21"/>
        <v>0</v>
      </c>
      <c r="BD65" s="38">
        <f t="shared" si="21"/>
        <v>-6397.929999999993</v>
      </c>
      <c r="BE65" s="38">
        <f aca="true" t="shared" si="22" ref="BE65:BM65">BE58-BE62</f>
        <v>0</v>
      </c>
      <c r="BF65" s="38">
        <f t="shared" si="22"/>
        <v>0</v>
      </c>
      <c r="BG65" s="38">
        <f t="shared" si="22"/>
        <v>5141.100000000006</v>
      </c>
      <c r="BH65" s="38">
        <f t="shared" si="22"/>
        <v>0</v>
      </c>
      <c r="BI65" s="38">
        <f t="shared" si="22"/>
        <v>0</v>
      </c>
      <c r="BJ65" s="38">
        <f t="shared" si="22"/>
        <v>3321.020000000004</v>
      </c>
      <c r="BK65" s="38">
        <f t="shared" si="22"/>
        <v>0</v>
      </c>
      <c r="BL65" s="38">
        <f t="shared" si="22"/>
        <v>0</v>
      </c>
      <c r="BM65" s="38">
        <f t="shared" si="22"/>
        <v>-5070.169999999998</v>
      </c>
      <c r="BN65" s="38">
        <f>BN58-BN62</f>
        <v>0</v>
      </c>
      <c r="BO65" s="38">
        <f>BO58-BO62</f>
        <v>0</v>
      </c>
      <c r="BP65" s="38">
        <f>BP58-BP62</f>
        <v>4965.800000000003</v>
      </c>
      <c r="BQ65" s="27">
        <f>AI62:AI65+AL65+AO65+AR65+AU65+AX65+BA65+BD65+BG65+BJ65+BM65+BP65</f>
        <v>7685.990000000063</v>
      </c>
      <c r="BR65" s="27">
        <f t="shared" si="7"/>
        <v>7249.530000000021</v>
      </c>
      <c r="BS65" s="38"/>
      <c r="BT65" s="38"/>
      <c r="BU65" s="38">
        <f>BU58-BU62</f>
        <v>8970.910000000003</v>
      </c>
      <c r="BV65" s="38"/>
      <c r="BW65" s="38"/>
      <c r="BX65" s="38">
        <f>BX58-BX62</f>
        <v>1678.4400000000023</v>
      </c>
      <c r="BY65" s="38"/>
      <c r="BZ65" s="38"/>
      <c r="CA65" s="38">
        <f>CA58-CA62</f>
        <v>-2285.8800000000047</v>
      </c>
      <c r="CB65" s="38"/>
      <c r="CC65" s="38"/>
      <c r="CD65" s="38">
        <f>CD58-CD62</f>
        <v>134.50999999999476</v>
      </c>
      <c r="CE65" s="38"/>
      <c r="CF65" s="38"/>
      <c r="CG65" s="38">
        <f>CG58-CG62</f>
        <v>2105.229999999996</v>
      </c>
      <c r="CH65" s="38"/>
      <c r="CI65" s="38"/>
      <c r="CJ65" s="38">
        <f>CJ58-CJ62</f>
        <v>1445.2400000000052</v>
      </c>
      <c r="CK65" s="38"/>
      <c r="CL65" s="38"/>
      <c r="CM65" s="38">
        <f>CM58-CM62</f>
        <v>-8114.330000000002</v>
      </c>
      <c r="CN65" s="38"/>
      <c r="CO65" s="38"/>
      <c r="CP65" s="38">
        <f>CP58-CP62</f>
        <v>2172.029999999999</v>
      </c>
      <c r="CQ65" s="38"/>
      <c r="CR65" s="38"/>
      <c r="CS65" s="38">
        <f>CS58-CS62</f>
        <v>-412.13000000000466</v>
      </c>
      <c r="CT65" s="38"/>
      <c r="CU65" s="38"/>
      <c r="CV65" s="38">
        <f>CV58-CV62</f>
        <v>-490.18000000000757</v>
      </c>
      <c r="CW65" s="38"/>
      <c r="CX65" s="38"/>
      <c r="CY65" s="38">
        <f>CY58-CY62</f>
        <v>-5750.190000000002</v>
      </c>
      <c r="CZ65" s="38"/>
      <c r="DA65" s="38"/>
      <c r="DB65" s="38">
        <f>DB58-DB62</f>
        <v>434.97000000000116</v>
      </c>
      <c r="DC65" s="9">
        <f t="shared" si="8"/>
        <v>-111.38000000001921</v>
      </c>
      <c r="DD65" s="39">
        <f t="shared" si="9"/>
        <v>7138.1500000000015</v>
      </c>
      <c r="DE65" s="38"/>
      <c r="DF65" s="38"/>
      <c r="DG65" s="38">
        <f>DG58-DG62</f>
        <v>45777.630000000005</v>
      </c>
      <c r="DH65" s="38"/>
      <c r="DI65" s="38"/>
      <c r="DJ65" s="38">
        <f>DJ58-DJ62</f>
        <v>-2905.039999999979</v>
      </c>
      <c r="DK65" s="38"/>
      <c r="DL65" s="38"/>
      <c r="DM65" s="38">
        <f>DM58-DM62</f>
        <v>5673.130000000005</v>
      </c>
      <c r="DN65" s="38"/>
      <c r="DO65" s="38"/>
      <c r="DP65" s="38">
        <f>DP58-DP62</f>
        <v>1824.3800000000047</v>
      </c>
      <c r="DQ65" s="38"/>
      <c r="DR65" s="38"/>
      <c r="DS65" s="38">
        <f>DS58-DS62</f>
        <v>5575.380000000005</v>
      </c>
      <c r="DT65" s="38"/>
      <c r="DU65" s="38"/>
      <c r="DV65" s="38">
        <f>DV58-DV62</f>
        <v>-6062.3399999999965</v>
      </c>
      <c r="DW65" s="38"/>
      <c r="DX65" s="38"/>
      <c r="DY65" s="38">
        <f>DY58-DY62</f>
        <v>5855.680000000022</v>
      </c>
      <c r="DZ65" s="38"/>
      <c r="EA65" s="38"/>
      <c r="EB65" s="38">
        <f>EB58-EB62</f>
        <v>-8937.25999999998</v>
      </c>
      <c r="EC65" s="38"/>
      <c r="ED65" s="38"/>
      <c r="EE65" s="38">
        <f>EE58-EE62</f>
        <v>1688.8600000000151</v>
      </c>
      <c r="EF65" s="38"/>
      <c r="EG65" s="38"/>
      <c r="EH65" s="38">
        <f>EH58-EH62</f>
        <v>-389.0099999999802</v>
      </c>
      <c r="EI65" s="38"/>
      <c r="EJ65" s="38"/>
      <c r="EK65" s="38">
        <f>EK58-EK62</f>
        <v>5090.270000000019</v>
      </c>
      <c r="EL65" s="38"/>
      <c r="EM65" s="38"/>
      <c r="EN65" s="38">
        <f>EN58-EN62</f>
        <v>-9521.109999999986</v>
      </c>
      <c r="EO65" s="38">
        <f t="shared" si="16"/>
        <v>43670.57000000015</v>
      </c>
      <c r="EP65" s="38">
        <f t="shared" si="17"/>
        <v>50808.720000000154</v>
      </c>
      <c r="EQ65" s="38"/>
      <c r="ER65" s="38"/>
      <c r="ES65" s="38">
        <f>ES57-ES61</f>
        <v>11679.24000000002</v>
      </c>
      <c r="ET65" s="38"/>
      <c r="EU65" s="38"/>
      <c r="EV65" s="38">
        <f>EV57-EV61</f>
        <v>2985.109999999986</v>
      </c>
      <c r="EW65" s="38"/>
      <c r="EX65" s="38"/>
      <c r="EY65" s="38">
        <f>EY57-EY61</f>
        <v>-2549.4199999999837</v>
      </c>
      <c r="EZ65" s="38"/>
      <c r="FA65" s="38"/>
      <c r="FB65" s="38">
        <f>FB57-FB61</f>
        <v>4187.470000000001</v>
      </c>
      <c r="FC65" s="38"/>
      <c r="FD65" s="38"/>
      <c r="FE65" s="38">
        <f>FE57-FE61</f>
        <v>-768.4799999999814</v>
      </c>
      <c r="FF65" s="38"/>
      <c r="FG65" s="38"/>
      <c r="FH65" s="38">
        <f>FH57-FH61</f>
        <v>-2189.8800000000047</v>
      </c>
      <c r="FI65" s="38"/>
      <c r="FJ65" s="38"/>
      <c r="FK65" s="38">
        <f>FK57-FK61</f>
        <v>-1117.609999999986</v>
      </c>
      <c r="FL65" s="38"/>
      <c r="FM65" s="38"/>
      <c r="FN65" s="38">
        <f>FN57-FN61</f>
        <v>3202.890000000014</v>
      </c>
      <c r="FO65" s="38"/>
      <c r="FP65" s="38"/>
      <c r="FQ65" s="38">
        <f>FQ57-FQ61</f>
        <v>-1070.4899999999907</v>
      </c>
      <c r="FR65" s="75"/>
      <c r="FS65" s="75"/>
      <c r="FT65" s="38">
        <f>FT57-FT61</f>
        <v>3306.5899999999965</v>
      </c>
      <c r="FU65" s="75"/>
      <c r="FV65" s="75"/>
      <c r="FW65" s="38">
        <f>FW57-FW61</f>
        <v>-7756.070000000007</v>
      </c>
      <c r="FX65" s="75"/>
      <c r="FY65" s="75"/>
      <c r="FZ65" s="38">
        <f>FZ57-FZ61</f>
        <v>-999.6900000000023</v>
      </c>
      <c r="GA65" s="24">
        <f t="shared" si="15"/>
        <v>8909.660000000062</v>
      </c>
    </row>
    <row r="66" spans="1:183" s="4" customFormat="1" ht="22.5" hidden="1">
      <c r="A66" s="41" t="s">
        <v>71</v>
      </c>
      <c r="B66" s="19"/>
      <c r="C66" s="38"/>
      <c r="D66" s="38"/>
      <c r="E66" s="38"/>
      <c r="F66" s="38"/>
      <c r="G66" s="38"/>
      <c r="H66" s="38"/>
      <c r="I66" s="38"/>
      <c r="J66" s="45"/>
      <c r="K66" s="38"/>
      <c r="L66" s="38"/>
      <c r="M66" s="38"/>
      <c r="N66" s="45"/>
      <c r="O66" s="38"/>
      <c r="P66" s="38"/>
      <c r="Q66" s="38"/>
      <c r="R66" s="45"/>
      <c r="S66" s="38">
        <v>4236.9</v>
      </c>
      <c r="T66" s="17"/>
      <c r="U66" s="17"/>
      <c r="V66" s="17"/>
      <c r="W66" s="17"/>
      <c r="X66" s="17"/>
      <c r="Y66" s="23"/>
      <c r="Z66" s="17"/>
      <c r="AA66" s="17"/>
      <c r="AB66" s="23"/>
      <c r="AC66" s="19"/>
      <c r="AD66" s="19"/>
      <c r="AE66" s="19"/>
      <c r="AF66" s="27">
        <f t="shared" si="5"/>
        <v>4236.9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27">
        <f t="shared" si="6"/>
        <v>0</v>
      </c>
      <c r="BR66" s="27">
        <f t="shared" si="7"/>
        <v>4236.9</v>
      </c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9">
        <f t="shared" si="8"/>
        <v>0</v>
      </c>
      <c r="DD66" s="39">
        <f t="shared" si="9"/>
        <v>4236.9</v>
      </c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38">
        <f t="shared" si="16"/>
        <v>0</v>
      </c>
      <c r="EP66" s="38">
        <f t="shared" si="17"/>
        <v>4236.9</v>
      </c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75"/>
      <c r="FS66" s="75"/>
      <c r="FT66" s="17"/>
      <c r="FU66" s="75"/>
      <c r="FV66" s="75"/>
      <c r="FW66" s="17"/>
      <c r="FX66" s="75"/>
      <c r="FY66" s="75"/>
      <c r="FZ66" s="17"/>
      <c r="GA66" s="24">
        <f t="shared" si="15"/>
        <v>0</v>
      </c>
    </row>
    <row r="67" spans="1:183" s="4" customFormat="1" ht="22.5">
      <c r="A67" s="41" t="s">
        <v>72</v>
      </c>
      <c r="B67" s="19"/>
      <c r="C67" s="38">
        <f>C62-C56</f>
        <v>21970.689999999988</v>
      </c>
      <c r="D67" s="38"/>
      <c r="E67" s="38">
        <f aca="true" t="shared" si="23" ref="E67:Q67">E62-E56</f>
        <v>12292.809999999983</v>
      </c>
      <c r="F67" s="38"/>
      <c r="G67" s="38">
        <f t="shared" si="23"/>
        <v>6094.599999999977</v>
      </c>
      <c r="H67" s="38"/>
      <c r="I67" s="38">
        <f t="shared" si="23"/>
        <v>15611.909999999989</v>
      </c>
      <c r="J67" s="38"/>
      <c r="K67" s="38">
        <f t="shared" si="23"/>
        <v>31638.170000000013</v>
      </c>
      <c r="L67" s="38"/>
      <c r="M67" s="38">
        <f t="shared" si="23"/>
        <v>18028.079999999987</v>
      </c>
      <c r="N67" s="38"/>
      <c r="O67" s="38">
        <f t="shared" si="23"/>
        <v>8542.450000000012</v>
      </c>
      <c r="P67" s="38"/>
      <c r="Q67" s="38">
        <f t="shared" si="23"/>
        <v>26215.42999999998</v>
      </c>
      <c r="R67" s="38"/>
      <c r="S67" s="18">
        <f>C67+E67+G67+I67+K67+M67+O67+Q67</f>
        <v>140394.13999999993</v>
      </c>
      <c r="T67" s="38"/>
      <c r="U67" s="38"/>
      <c r="V67" s="38">
        <f>V62-V56</f>
        <v>32891.129999999976</v>
      </c>
      <c r="W67" s="38">
        <f aca="true" t="shared" si="24" ref="W67:AL67">W62-W56</f>
        <v>0</v>
      </c>
      <c r="X67" s="38">
        <f t="shared" si="24"/>
        <v>0</v>
      </c>
      <c r="Y67" s="38">
        <f t="shared" si="24"/>
        <v>6589.94999999999</v>
      </c>
      <c r="Z67" s="38">
        <f t="shared" si="24"/>
        <v>0</v>
      </c>
      <c r="AA67" s="38">
        <f t="shared" si="24"/>
        <v>0</v>
      </c>
      <c r="AB67" s="38">
        <f t="shared" si="24"/>
        <v>27459.87999999999</v>
      </c>
      <c r="AC67" s="38">
        <f t="shared" si="24"/>
        <v>0</v>
      </c>
      <c r="AD67" s="38">
        <f t="shared" si="24"/>
        <v>0</v>
      </c>
      <c r="AE67" s="38">
        <f t="shared" si="24"/>
        <v>22980.569999999992</v>
      </c>
      <c r="AF67" s="27">
        <f t="shared" si="5"/>
        <v>230315.66999999987</v>
      </c>
      <c r="AG67" s="38">
        <f t="shared" si="24"/>
        <v>0</v>
      </c>
      <c r="AH67" s="38">
        <f t="shared" si="24"/>
        <v>0</v>
      </c>
      <c r="AI67" s="38">
        <f t="shared" si="24"/>
        <v>22539.4990909091</v>
      </c>
      <c r="AJ67" s="38">
        <f t="shared" si="24"/>
        <v>0</v>
      </c>
      <c r="AK67" s="38">
        <f t="shared" si="24"/>
        <v>0</v>
      </c>
      <c r="AL67" s="38">
        <f t="shared" si="24"/>
        <v>-12786.249999999985</v>
      </c>
      <c r="AM67" s="38"/>
      <c r="AN67" s="38"/>
      <c r="AO67" s="38">
        <f>AO62-AO56</f>
        <v>7739.630000000005</v>
      </c>
      <c r="AP67" s="38">
        <f aca="true" t="shared" si="25" ref="AP67:AU67">AP62-AP56</f>
        <v>0</v>
      </c>
      <c r="AQ67" s="38">
        <f t="shared" si="25"/>
        <v>0</v>
      </c>
      <c r="AR67" s="38">
        <f t="shared" si="25"/>
        <v>-16539.61</v>
      </c>
      <c r="AS67" s="38">
        <f t="shared" si="25"/>
        <v>0</v>
      </c>
      <c r="AT67" s="38">
        <f t="shared" si="25"/>
        <v>0</v>
      </c>
      <c r="AU67" s="38">
        <f t="shared" si="25"/>
        <v>12247.950000000012</v>
      </c>
      <c r="AV67" s="38"/>
      <c r="AW67" s="38"/>
      <c r="AX67" s="38">
        <f>AX62-AX56</f>
        <v>17368.370000000024</v>
      </c>
      <c r="AY67" s="38">
        <f aca="true" t="shared" si="26" ref="AY67:BD67">AY62-AY56</f>
        <v>0</v>
      </c>
      <c r="AZ67" s="38">
        <f t="shared" si="26"/>
        <v>0</v>
      </c>
      <c r="BA67" s="38">
        <f t="shared" si="26"/>
        <v>26167.039999999986</v>
      </c>
      <c r="BB67" s="38">
        <f t="shared" si="26"/>
        <v>0</v>
      </c>
      <c r="BC67" s="38">
        <f t="shared" si="26"/>
        <v>0</v>
      </c>
      <c r="BD67" s="38">
        <f t="shared" si="26"/>
        <v>-21638.60999999997</v>
      </c>
      <c r="BE67" s="38">
        <f aca="true" t="shared" si="27" ref="BE67:BM67">BE62-BE56</f>
        <v>0</v>
      </c>
      <c r="BF67" s="38">
        <f t="shared" si="27"/>
        <v>0</v>
      </c>
      <c r="BG67" s="38">
        <f t="shared" si="27"/>
        <v>-13691.75</v>
      </c>
      <c r="BH67" s="38">
        <f t="shared" si="27"/>
        <v>0</v>
      </c>
      <c r="BI67" s="38">
        <f t="shared" si="27"/>
        <v>0</v>
      </c>
      <c r="BJ67" s="38">
        <f t="shared" si="27"/>
        <v>-188808.97999999998</v>
      </c>
      <c r="BK67" s="38">
        <f t="shared" si="27"/>
        <v>0</v>
      </c>
      <c r="BL67" s="38">
        <f t="shared" si="27"/>
        <v>0</v>
      </c>
      <c r="BM67" s="38">
        <f t="shared" si="27"/>
        <v>16663.319999999978</v>
      </c>
      <c r="BN67" s="38">
        <f>BN62-BN56</f>
        <v>0</v>
      </c>
      <c r="BO67" s="38">
        <f>BO62-BO56</f>
        <v>0</v>
      </c>
      <c r="BP67" s="38">
        <f>BP62-BP56</f>
        <v>8489.439999999988</v>
      </c>
      <c r="BQ67" s="27">
        <f t="shared" si="6"/>
        <v>-142249.95090909087</v>
      </c>
      <c r="BR67" s="27">
        <f t="shared" si="7"/>
        <v>88065.719090909</v>
      </c>
      <c r="BS67" s="38"/>
      <c r="BT67" s="38"/>
      <c r="BU67" s="38">
        <f>BU62-BU56</f>
        <v>23628.02999999999</v>
      </c>
      <c r="BV67" s="38"/>
      <c r="BW67" s="38"/>
      <c r="BX67" s="38">
        <f>BX62-BX56</f>
        <v>6945.9100000000035</v>
      </c>
      <c r="BY67" s="38"/>
      <c r="BZ67" s="38"/>
      <c r="CA67" s="38">
        <f>CA62-CA56</f>
        <v>-41352.610000000015</v>
      </c>
      <c r="CB67" s="38"/>
      <c r="CC67" s="38"/>
      <c r="CD67" s="38">
        <f>CD62-CD56</f>
        <v>32387.200000000004</v>
      </c>
      <c r="CE67" s="38"/>
      <c r="CF67" s="38"/>
      <c r="CG67" s="38">
        <f>CG62-CG56</f>
        <v>-202690.69</v>
      </c>
      <c r="CH67" s="38"/>
      <c r="CI67" s="38"/>
      <c r="CJ67" s="38">
        <f>CJ62-CJ56</f>
        <v>22323.97999999998</v>
      </c>
      <c r="CK67" s="38"/>
      <c r="CL67" s="38"/>
      <c r="CM67" s="38">
        <f>CM62-CM56</f>
        <v>39579.11</v>
      </c>
      <c r="CN67" s="38"/>
      <c r="CO67" s="38"/>
      <c r="CP67" s="38">
        <f>CP62-CP56</f>
        <v>27656.949999999997</v>
      </c>
      <c r="CQ67" s="38"/>
      <c r="CR67" s="38"/>
      <c r="CS67" s="38">
        <f>CS62-CS56</f>
        <v>35543.560000000005</v>
      </c>
      <c r="CT67" s="38"/>
      <c r="CU67" s="38"/>
      <c r="CV67" s="38">
        <f>CV62-CV56</f>
        <v>33692.14000000001</v>
      </c>
      <c r="CW67" s="38"/>
      <c r="CX67" s="38"/>
      <c r="CY67" s="38">
        <f>CY62-CY56</f>
        <v>39796.54</v>
      </c>
      <c r="CZ67" s="38"/>
      <c r="DA67" s="38"/>
      <c r="DB67" s="38">
        <f>DB62-DB56</f>
        <v>24283.339999999982</v>
      </c>
      <c r="DC67" s="9">
        <f t="shared" si="8"/>
        <v>41793.45999999992</v>
      </c>
      <c r="DD67" s="39">
        <f t="shared" si="9"/>
        <v>129859.17909090892</v>
      </c>
      <c r="DE67" s="38"/>
      <c r="DF67" s="38"/>
      <c r="DG67" s="38">
        <f>DG62-DG56</f>
        <v>-27581.609999999986</v>
      </c>
      <c r="DH67" s="38"/>
      <c r="DI67" s="38"/>
      <c r="DJ67" s="38">
        <f>DJ62-DJ56</f>
        <v>69617.14999999998</v>
      </c>
      <c r="DK67" s="38"/>
      <c r="DL67" s="38"/>
      <c r="DM67" s="38">
        <f>DM62-DM56</f>
        <v>-108123.37999999998</v>
      </c>
      <c r="DN67" s="38"/>
      <c r="DO67" s="38"/>
      <c r="DP67" s="38">
        <f>DP62-DP56</f>
        <v>-133250.04999999996</v>
      </c>
      <c r="DQ67" s="38"/>
      <c r="DR67" s="38"/>
      <c r="DS67" s="38">
        <f>DS62-DS56</f>
        <v>-120469.70000000001</v>
      </c>
      <c r="DT67" s="38"/>
      <c r="DU67" s="38"/>
      <c r="DV67" s="38">
        <f>DV62-DV56</f>
        <v>66261.31999999999</v>
      </c>
      <c r="DW67" s="38"/>
      <c r="DX67" s="38"/>
      <c r="DY67" s="38">
        <f>DY62-DY56</f>
        <v>1053.8699999999953</v>
      </c>
      <c r="DZ67" s="38"/>
      <c r="EA67" s="38"/>
      <c r="EB67" s="38">
        <f>EB62-EB56</f>
        <v>-31505.22999999998</v>
      </c>
      <c r="EC67" s="38"/>
      <c r="ED67" s="38"/>
      <c r="EE67" s="38">
        <f>EE62-EE56</f>
        <v>64886.28999999998</v>
      </c>
      <c r="EF67" s="38"/>
      <c r="EG67" s="38"/>
      <c r="EH67" s="38">
        <f>EH62-EH56</f>
        <v>66709.54999999997</v>
      </c>
      <c r="EI67" s="38"/>
      <c r="EJ67" s="38"/>
      <c r="EK67" s="38">
        <f>EK62-EK56</f>
        <v>45263.779999999984</v>
      </c>
      <c r="EL67" s="38"/>
      <c r="EM67" s="38"/>
      <c r="EN67" s="38">
        <f>EN62-EN56</f>
        <v>74825.97999999998</v>
      </c>
      <c r="EO67" s="38">
        <f t="shared" si="16"/>
        <v>-32312.030000000013</v>
      </c>
      <c r="EP67" s="38">
        <f t="shared" si="17"/>
        <v>97547.1490909089</v>
      </c>
      <c r="EQ67" s="38"/>
      <c r="ER67" s="38"/>
      <c r="ES67" s="38">
        <f>ES61-ES56</f>
        <v>59998.48999999996</v>
      </c>
      <c r="ET67" s="38"/>
      <c r="EU67" s="38"/>
      <c r="EV67" s="38">
        <f>EV61-EV56</f>
        <v>72550.76</v>
      </c>
      <c r="EW67" s="38"/>
      <c r="EX67" s="38"/>
      <c r="EY67" s="38">
        <f>EY61-EY56</f>
        <v>-588365.2500000001</v>
      </c>
      <c r="EZ67" s="38"/>
      <c r="FA67" s="38"/>
      <c r="FB67" s="38">
        <f>FB61-FB56</f>
        <v>59373.85999999997</v>
      </c>
      <c r="FC67" s="38"/>
      <c r="FD67" s="38"/>
      <c r="FE67" s="38">
        <f>FE61-FE56</f>
        <v>37717.13999999997</v>
      </c>
      <c r="FF67" s="38"/>
      <c r="FG67" s="38"/>
      <c r="FH67" s="38">
        <f>FH61-FH56</f>
        <v>76327.26</v>
      </c>
      <c r="FI67" s="38"/>
      <c r="FJ67" s="38"/>
      <c r="FK67" s="38">
        <f>FK61-FK56</f>
        <v>51927.32999999997</v>
      </c>
      <c r="FL67" s="38"/>
      <c r="FM67" s="38"/>
      <c r="FN67" s="38">
        <f>FN61-FN56</f>
        <v>28931.129999999976</v>
      </c>
      <c r="FO67" s="38"/>
      <c r="FP67" s="38"/>
      <c r="FQ67" s="38">
        <f>FQ61-FQ56</f>
        <v>76041.12999999998</v>
      </c>
      <c r="FR67" s="75"/>
      <c r="FS67" s="75"/>
      <c r="FT67" s="38">
        <f>FT61-FT56</f>
        <v>26424.940000000002</v>
      </c>
      <c r="FU67" s="75"/>
      <c r="FV67" s="75"/>
      <c r="FW67" s="38">
        <f>FW61-FW56</f>
        <v>41798.21000000001</v>
      </c>
      <c r="FX67" s="75"/>
      <c r="FY67" s="75"/>
      <c r="FZ67" s="38">
        <f>FZ61-FZ56</f>
        <v>36229.770000000004</v>
      </c>
      <c r="GA67" s="24">
        <f t="shared" si="15"/>
        <v>-21045.2300000003</v>
      </c>
    </row>
    <row r="68" spans="1:183" s="4" customFormat="1" ht="12.75">
      <c r="A68" s="41"/>
      <c r="B68" s="1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8"/>
      <c r="T68" s="38"/>
      <c r="U68" s="38"/>
      <c r="V68" s="38"/>
      <c r="W68" s="38"/>
      <c r="X68" s="38"/>
      <c r="Y68" s="43"/>
      <c r="Z68" s="38"/>
      <c r="AA68" s="38"/>
      <c r="AB68" s="43"/>
      <c r="AC68" s="19"/>
      <c r="AD68" s="19"/>
      <c r="AE68" s="19"/>
      <c r="AF68" s="27">
        <f t="shared" si="5"/>
        <v>0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27">
        <f t="shared" si="6"/>
        <v>0</v>
      </c>
      <c r="BR68" s="27">
        <f t="shared" si="7"/>
        <v>0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9">
        <f t="shared" si="8"/>
        <v>0</v>
      </c>
      <c r="DD68" s="39">
        <f t="shared" si="9"/>
        <v>0</v>
      </c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>
        <f t="shared" si="16"/>
        <v>0</v>
      </c>
      <c r="EP68" s="38">
        <f t="shared" si="17"/>
        <v>0</v>
      </c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75"/>
      <c r="FS68" s="75"/>
      <c r="FT68" s="38"/>
      <c r="FU68" s="75"/>
      <c r="FV68" s="75"/>
      <c r="FW68" s="38"/>
      <c r="FX68" s="75"/>
      <c r="FY68" s="75"/>
      <c r="FZ68" s="38"/>
      <c r="GA68" s="24"/>
    </row>
    <row r="69" spans="1:183" s="3" customFormat="1" ht="12.75">
      <c r="A69" s="44" t="s">
        <v>73</v>
      </c>
      <c r="B69" s="16"/>
      <c r="C69" s="17">
        <v>9408.14</v>
      </c>
      <c r="D69" s="16"/>
      <c r="E69" s="17">
        <v>9453.7</v>
      </c>
      <c r="F69" s="16"/>
      <c r="G69" s="17">
        <v>9840.96</v>
      </c>
      <c r="H69" s="16"/>
      <c r="I69" s="17">
        <v>9772.62</v>
      </c>
      <c r="J69" s="16"/>
      <c r="K69" s="17">
        <v>9635.94</v>
      </c>
      <c r="L69" s="16"/>
      <c r="M69" s="17">
        <v>9613.16</v>
      </c>
      <c r="N69" s="16"/>
      <c r="O69" s="17">
        <v>9590.38</v>
      </c>
      <c r="P69" s="17"/>
      <c r="Q69" s="17">
        <v>9727.06</v>
      </c>
      <c r="R69" s="16"/>
      <c r="S69" s="18">
        <f>C69+E69+G69+I69+K69+M69+O69+Q69</f>
        <v>77041.96</v>
      </c>
      <c r="T69" s="38"/>
      <c r="U69" s="38"/>
      <c r="V69" s="38">
        <v>9863.74</v>
      </c>
      <c r="W69" s="38"/>
      <c r="X69" s="38"/>
      <c r="Y69" s="38">
        <v>9863.74</v>
      </c>
      <c r="Z69" s="38"/>
      <c r="AA69" s="38"/>
      <c r="AB69" s="38">
        <v>9863.74</v>
      </c>
      <c r="AC69" s="16"/>
      <c r="AD69" s="16"/>
      <c r="AE69" s="38">
        <v>9863.74</v>
      </c>
      <c r="AF69" s="27">
        <f t="shared" si="5"/>
        <v>116496.92000000003</v>
      </c>
      <c r="AG69" s="38"/>
      <c r="AH69" s="38"/>
      <c r="AI69" s="38">
        <v>10739.78</v>
      </c>
      <c r="AJ69" s="38"/>
      <c r="AK69" s="38"/>
      <c r="AL69" s="38">
        <v>11018.1</v>
      </c>
      <c r="AM69" s="38"/>
      <c r="AN69" s="38"/>
      <c r="AO69" s="38">
        <v>11122.87</v>
      </c>
      <c r="AP69" s="38"/>
      <c r="AQ69" s="38"/>
      <c r="AR69" s="38">
        <v>6054.89</v>
      </c>
      <c r="AS69" s="38"/>
      <c r="AT69" s="38"/>
      <c r="AU69" s="38">
        <v>11122.87</v>
      </c>
      <c r="AV69" s="38"/>
      <c r="AW69" s="38"/>
      <c r="AX69" s="38">
        <v>11122.87</v>
      </c>
      <c r="AY69" s="38"/>
      <c r="AZ69" s="38"/>
      <c r="BA69" s="38">
        <v>11122.87</v>
      </c>
      <c r="BB69" s="38"/>
      <c r="BC69" s="38"/>
      <c r="BD69" s="38">
        <v>6087.61</v>
      </c>
      <c r="BE69" s="38"/>
      <c r="BF69" s="38"/>
      <c r="BG69" s="38">
        <v>11122.87</v>
      </c>
      <c r="BH69" s="38"/>
      <c r="BI69" s="38"/>
      <c r="BJ69" s="38">
        <v>11122.87</v>
      </c>
      <c r="BK69" s="38"/>
      <c r="BL69" s="38"/>
      <c r="BM69" s="38">
        <v>11122.87</v>
      </c>
      <c r="BN69" s="38"/>
      <c r="BO69" s="38"/>
      <c r="BP69" s="38">
        <v>11142.87</v>
      </c>
      <c r="BQ69" s="27">
        <f t="shared" si="6"/>
        <v>122903.33999999998</v>
      </c>
      <c r="BR69" s="27">
        <f t="shared" si="7"/>
        <v>239400.26</v>
      </c>
      <c r="BS69" s="38"/>
      <c r="BT69" s="38"/>
      <c r="BU69" s="38">
        <v>11830.8</v>
      </c>
      <c r="BV69" s="38"/>
      <c r="BW69" s="38"/>
      <c r="BX69" s="38">
        <v>8777.67</v>
      </c>
      <c r="BY69" s="38"/>
      <c r="BZ69" s="38"/>
      <c r="CA69" s="38">
        <v>1144.81</v>
      </c>
      <c r="CB69" s="38"/>
      <c r="CC69" s="38"/>
      <c r="CD69" s="38">
        <v>11830.8</v>
      </c>
      <c r="CE69" s="38"/>
      <c r="CF69" s="38"/>
      <c r="CG69" s="38">
        <v>11830.8</v>
      </c>
      <c r="CH69" s="38"/>
      <c r="CI69" s="38"/>
      <c r="CJ69" s="38">
        <v>11830.8</v>
      </c>
      <c r="CK69" s="38"/>
      <c r="CL69" s="38"/>
      <c r="CM69" s="38">
        <v>11830.8</v>
      </c>
      <c r="CN69" s="38"/>
      <c r="CO69" s="38"/>
      <c r="CP69" s="38">
        <v>11830.8</v>
      </c>
      <c r="CQ69" s="38"/>
      <c r="CR69" s="38"/>
      <c r="CS69" s="38">
        <v>11831.04</v>
      </c>
      <c r="CT69" s="38"/>
      <c r="CU69" s="38"/>
      <c r="CV69" s="38">
        <v>11831.04</v>
      </c>
      <c r="CW69" s="38"/>
      <c r="CX69" s="38"/>
      <c r="CY69" s="38">
        <v>11831.04</v>
      </c>
      <c r="CZ69" s="38"/>
      <c r="DA69" s="38"/>
      <c r="DB69" s="38">
        <v>11831.04</v>
      </c>
      <c r="DC69" s="9">
        <f t="shared" si="8"/>
        <v>128231.44000000002</v>
      </c>
      <c r="DD69" s="39">
        <f t="shared" si="9"/>
        <v>367631.7</v>
      </c>
      <c r="DE69" s="38"/>
      <c r="DF69" s="38"/>
      <c r="DG69" s="38">
        <v>13651.63</v>
      </c>
      <c r="DH69" s="38"/>
      <c r="DI69" s="38"/>
      <c r="DJ69" s="38">
        <v>13651.63</v>
      </c>
      <c r="DK69" s="38"/>
      <c r="DL69" s="38"/>
      <c r="DM69" s="38">
        <v>13651.63</v>
      </c>
      <c r="DN69" s="38"/>
      <c r="DO69" s="38"/>
      <c r="DP69" s="38">
        <v>13651.63</v>
      </c>
      <c r="DQ69" s="38"/>
      <c r="DR69" s="38"/>
      <c r="DS69" s="38">
        <v>13651.63</v>
      </c>
      <c r="DT69" s="38"/>
      <c r="DU69" s="38"/>
      <c r="DV69" s="38">
        <v>13651.63</v>
      </c>
      <c r="DW69" s="38"/>
      <c r="DX69" s="38"/>
      <c r="DY69" s="38">
        <v>13651.63</v>
      </c>
      <c r="DZ69" s="38"/>
      <c r="EA69" s="38"/>
      <c r="EB69" s="38">
        <v>13651.63</v>
      </c>
      <c r="EC69" s="38"/>
      <c r="ED69" s="38"/>
      <c r="EE69" s="38">
        <v>13651.63</v>
      </c>
      <c r="EF69" s="38"/>
      <c r="EG69" s="38"/>
      <c r="EH69" s="38">
        <v>13651.63</v>
      </c>
      <c r="EI69" s="38"/>
      <c r="EJ69" s="38"/>
      <c r="EK69" s="38">
        <v>13651.63</v>
      </c>
      <c r="EL69" s="38"/>
      <c r="EM69" s="38"/>
      <c r="EN69" s="38">
        <v>13651.63</v>
      </c>
      <c r="EO69" s="38">
        <f t="shared" si="16"/>
        <v>163819.56000000003</v>
      </c>
      <c r="EP69" s="38">
        <f t="shared" si="17"/>
        <v>531451.26</v>
      </c>
      <c r="EQ69" s="38"/>
      <c r="ER69" s="38"/>
      <c r="ES69" s="38">
        <v>14561.29</v>
      </c>
      <c r="ET69" s="38"/>
      <c r="EU69" s="38"/>
      <c r="EV69" s="38">
        <v>14561.29</v>
      </c>
      <c r="EW69" s="38"/>
      <c r="EX69" s="38"/>
      <c r="EY69" s="38">
        <v>14561.29</v>
      </c>
      <c r="EZ69" s="38"/>
      <c r="FA69" s="38"/>
      <c r="FB69" s="38">
        <v>14561.29</v>
      </c>
      <c r="FC69" s="38"/>
      <c r="FD69" s="38"/>
      <c r="FE69" s="38">
        <v>14561.29</v>
      </c>
      <c r="FF69" s="38"/>
      <c r="FG69" s="38"/>
      <c r="FH69" s="38">
        <v>14561.29</v>
      </c>
      <c r="FI69" s="38"/>
      <c r="FJ69" s="38"/>
      <c r="FK69" s="38">
        <v>14561.29</v>
      </c>
      <c r="FL69" s="38"/>
      <c r="FM69" s="38"/>
      <c r="FN69" s="38">
        <v>14561.29</v>
      </c>
      <c r="FO69" s="38"/>
      <c r="FP69" s="38"/>
      <c r="FQ69" s="38">
        <v>14561.29</v>
      </c>
      <c r="FR69" s="46"/>
      <c r="FS69" s="46"/>
      <c r="FT69" s="38">
        <v>14561.29</v>
      </c>
      <c r="FU69" s="46"/>
      <c r="FV69" s="46"/>
      <c r="FW69" s="38">
        <v>14561.29</v>
      </c>
      <c r="FX69" s="46"/>
      <c r="FY69" s="46"/>
      <c r="FZ69" s="38">
        <v>14561.29</v>
      </c>
      <c r="GA69" s="24">
        <f t="shared" si="15"/>
        <v>174735.48000000007</v>
      </c>
    </row>
    <row r="70" spans="1:183" s="90" customFormat="1" ht="12.75">
      <c r="A70" s="80" t="s">
        <v>68</v>
      </c>
      <c r="B70" s="81"/>
      <c r="C70" s="82">
        <v>9345.84</v>
      </c>
      <c r="D70" s="82"/>
      <c r="E70" s="82">
        <v>9409.44</v>
      </c>
      <c r="F70" s="82"/>
      <c r="G70" s="82">
        <v>833.77</v>
      </c>
      <c r="H70" s="82"/>
      <c r="I70" s="82">
        <v>9676.71</v>
      </c>
      <c r="J70" s="83"/>
      <c r="K70" s="82">
        <v>9277.57</v>
      </c>
      <c r="L70" s="82"/>
      <c r="M70" s="82">
        <v>6717.45</v>
      </c>
      <c r="N70" s="83"/>
      <c r="O70" s="82">
        <v>9336.48</v>
      </c>
      <c r="P70" s="82"/>
      <c r="Q70" s="82">
        <v>9253.3</v>
      </c>
      <c r="R70" s="83"/>
      <c r="S70" s="84">
        <f>C70+E70+G70+I70+K70+M70+O70+Q70</f>
        <v>63850.56</v>
      </c>
      <c r="T70" s="82"/>
      <c r="U70" s="82"/>
      <c r="V70" s="82">
        <v>9827.01</v>
      </c>
      <c r="W70" s="82"/>
      <c r="X70" s="82"/>
      <c r="Y70" s="85">
        <v>9708.36</v>
      </c>
      <c r="Z70" s="82"/>
      <c r="AA70" s="82"/>
      <c r="AB70" s="85">
        <v>9635.71</v>
      </c>
      <c r="AC70" s="81"/>
      <c r="AD70" s="81"/>
      <c r="AE70" s="81">
        <v>9566.1</v>
      </c>
      <c r="AF70" s="86">
        <f t="shared" si="5"/>
        <v>102587.73999999999</v>
      </c>
      <c r="AG70" s="82"/>
      <c r="AH70" s="82"/>
      <c r="AI70" s="82">
        <v>10739.78</v>
      </c>
      <c r="AJ70" s="82"/>
      <c r="AK70" s="82"/>
      <c r="AL70" s="82">
        <v>11018.1</v>
      </c>
      <c r="AM70" s="82"/>
      <c r="AN70" s="82"/>
      <c r="AO70" s="82">
        <v>11122.87</v>
      </c>
      <c r="AP70" s="82"/>
      <c r="AQ70" s="82"/>
      <c r="AR70" s="82">
        <v>6054.89</v>
      </c>
      <c r="AS70" s="82"/>
      <c r="AT70" s="82"/>
      <c r="AU70" s="82">
        <v>11122.87</v>
      </c>
      <c r="AV70" s="82"/>
      <c r="AW70" s="82"/>
      <c r="AX70" s="82">
        <v>11122.87</v>
      </c>
      <c r="AY70" s="82"/>
      <c r="AZ70" s="82"/>
      <c r="BA70" s="82">
        <v>11122.87</v>
      </c>
      <c r="BB70" s="82"/>
      <c r="BC70" s="82"/>
      <c r="BD70" s="82">
        <v>6087.61</v>
      </c>
      <c r="BE70" s="82"/>
      <c r="BF70" s="82"/>
      <c r="BG70" s="82">
        <v>11122.87</v>
      </c>
      <c r="BH70" s="82"/>
      <c r="BI70" s="82"/>
      <c r="BJ70" s="82">
        <v>11122.87</v>
      </c>
      <c r="BK70" s="82"/>
      <c r="BL70" s="82"/>
      <c r="BM70" s="82">
        <v>11122.87</v>
      </c>
      <c r="BN70" s="82"/>
      <c r="BO70" s="82"/>
      <c r="BP70" s="82">
        <v>11142.87</v>
      </c>
      <c r="BQ70" s="86">
        <f t="shared" si="6"/>
        <v>122903.33999999998</v>
      </c>
      <c r="BR70" s="86">
        <f t="shared" si="7"/>
        <v>225491.07999999996</v>
      </c>
      <c r="BS70" s="82"/>
      <c r="BT70" s="82"/>
      <c r="BU70" s="82">
        <v>11830.8</v>
      </c>
      <c r="BV70" s="82"/>
      <c r="BW70" s="82"/>
      <c r="BX70" s="82">
        <v>8777.67</v>
      </c>
      <c r="BY70" s="82"/>
      <c r="BZ70" s="82"/>
      <c r="CA70" s="82">
        <v>1144.81</v>
      </c>
      <c r="CB70" s="82"/>
      <c r="CC70" s="82"/>
      <c r="CD70" s="82">
        <v>11830.8</v>
      </c>
      <c r="CE70" s="82"/>
      <c r="CF70" s="82"/>
      <c r="CG70" s="82">
        <v>11830.8</v>
      </c>
      <c r="CH70" s="82"/>
      <c r="CI70" s="82"/>
      <c r="CJ70" s="82">
        <v>11830.8</v>
      </c>
      <c r="CK70" s="82"/>
      <c r="CL70" s="82"/>
      <c r="CM70" s="82">
        <v>11830.8</v>
      </c>
      <c r="CN70" s="82"/>
      <c r="CO70" s="82"/>
      <c r="CP70" s="82">
        <v>11830.8</v>
      </c>
      <c r="CQ70" s="82"/>
      <c r="CR70" s="82"/>
      <c r="CS70" s="82">
        <v>11831.04</v>
      </c>
      <c r="CT70" s="82"/>
      <c r="CU70" s="82"/>
      <c r="CV70" s="82">
        <v>11831.04</v>
      </c>
      <c r="CW70" s="82"/>
      <c r="CX70" s="82"/>
      <c r="CY70" s="82">
        <v>11831.04</v>
      </c>
      <c r="CZ70" s="82"/>
      <c r="DA70" s="82"/>
      <c r="DB70" s="82">
        <v>11831.04</v>
      </c>
      <c r="DC70" s="87">
        <f t="shared" si="8"/>
        <v>128231.44000000002</v>
      </c>
      <c r="DD70" s="88">
        <f t="shared" si="9"/>
        <v>353722.51999999996</v>
      </c>
      <c r="DE70" s="82"/>
      <c r="DF70" s="82"/>
      <c r="DG70" s="82">
        <v>13651.63</v>
      </c>
      <c r="DH70" s="82"/>
      <c r="DI70" s="82"/>
      <c r="DJ70" s="82">
        <v>13651.63</v>
      </c>
      <c r="DK70" s="82"/>
      <c r="DL70" s="82"/>
      <c r="DM70" s="82">
        <v>13651.63</v>
      </c>
      <c r="DN70" s="82"/>
      <c r="DO70" s="82"/>
      <c r="DP70" s="82">
        <v>13651.63</v>
      </c>
      <c r="DQ70" s="82"/>
      <c r="DR70" s="82"/>
      <c r="DS70" s="82">
        <v>13651.63</v>
      </c>
      <c r="DT70" s="82"/>
      <c r="DU70" s="82"/>
      <c r="DV70" s="82">
        <v>13651.63</v>
      </c>
      <c r="DW70" s="82"/>
      <c r="DX70" s="82"/>
      <c r="DY70" s="82">
        <v>13651.63</v>
      </c>
      <c r="DZ70" s="82"/>
      <c r="EA70" s="82"/>
      <c r="EB70" s="82">
        <v>13651.63</v>
      </c>
      <c r="EC70" s="82"/>
      <c r="ED70" s="82"/>
      <c r="EE70" s="82">
        <v>13651.63</v>
      </c>
      <c r="EF70" s="82"/>
      <c r="EG70" s="82"/>
      <c r="EH70" s="82">
        <v>13651.63</v>
      </c>
      <c r="EI70" s="82"/>
      <c r="EJ70" s="82"/>
      <c r="EK70" s="82">
        <v>13651.63</v>
      </c>
      <c r="EL70" s="82"/>
      <c r="EM70" s="82"/>
      <c r="EN70" s="82">
        <v>13651.63</v>
      </c>
      <c r="EO70" s="82">
        <f t="shared" si="16"/>
        <v>163819.56000000003</v>
      </c>
      <c r="EP70" s="82">
        <f t="shared" si="17"/>
        <v>517542.07999999996</v>
      </c>
      <c r="EQ70" s="82"/>
      <c r="ER70" s="82"/>
      <c r="ES70" s="82">
        <v>14561.29</v>
      </c>
      <c r="ET70" s="82"/>
      <c r="EU70" s="82"/>
      <c r="EV70" s="82">
        <v>14561.29</v>
      </c>
      <c r="EW70" s="82"/>
      <c r="EX70" s="82"/>
      <c r="EY70" s="82">
        <v>14561.29</v>
      </c>
      <c r="EZ70" s="82"/>
      <c r="FA70" s="82"/>
      <c r="FB70" s="82">
        <v>14561.29</v>
      </c>
      <c r="FC70" s="82"/>
      <c r="FD70" s="82"/>
      <c r="FE70" s="82">
        <v>14561.29</v>
      </c>
      <c r="FF70" s="82"/>
      <c r="FG70" s="82"/>
      <c r="FH70" s="82">
        <v>14561.29</v>
      </c>
      <c r="FI70" s="82"/>
      <c r="FJ70" s="82"/>
      <c r="FK70" s="82">
        <v>14561.29</v>
      </c>
      <c r="FL70" s="82"/>
      <c r="FM70" s="82"/>
      <c r="FN70" s="82">
        <v>14561.29</v>
      </c>
      <c r="FO70" s="82"/>
      <c r="FP70" s="82"/>
      <c r="FQ70" s="82">
        <v>14561.29</v>
      </c>
      <c r="FR70" s="89"/>
      <c r="FS70" s="89"/>
      <c r="FT70" s="82">
        <v>14561.29</v>
      </c>
      <c r="FU70" s="89"/>
      <c r="FV70" s="89"/>
      <c r="FW70" s="82">
        <v>14561.29</v>
      </c>
      <c r="FX70" s="89"/>
      <c r="FY70" s="89"/>
      <c r="FZ70" s="82">
        <v>14561.29</v>
      </c>
      <c r="GA70" s="133">
        <f t="shared" si="15"/>
        <v>174735.48000000007</v>
      </c>
    </row>
    <row r="71" spans="1:183" s="90" customFormat="1" ht="12.75">
      <c r="A71" s="80" t="s">
        <v>69</v>
      </c>
      <c r="B71" s="81"/>
      <c r="C71" s="82">
        <f>1047.88+4966.35</f>
        <v>6014.2300000000005</v>
      </c>
      <c r="D71" s="82"/>
      <c r="E71" s="82">
        <f>1031.01+7566.39</f>
        <v>8597.4</v>
      </c>
      <c r="F71" s="82"/>
      <c r="G71" s="82">
        <f>126.23+8401.59</f>
        <v>8527.82</v>
      </c>
      <c r="H71" s="82"/>
      <c r="I71" s="82">
        <f>1078.01+1615.07</f>
        <v>2693.08</v>
      </c>
      <c r="J71" s="83"/>
      <c r="K71" s="82">
        <f>1053.23+8159.43</f>
        <v>9212.66</v>
      </c>
      <c r="L71" s="82"/>
      <c r="M71" s="82">
        <f>804.97+7800.55</f>
        <v>8605.52</v>
      </c>
      <c r="N71" s="83"/>
      <c r="O71" s="82">
        <f>1086.27+5772.17</f>
        <v>6858.4400000000005</v>
      </c>
      <c r="P71" s="82"/>
      <c r="Q71" s="82">
        <f>1039.92+8308.28</f>
        <v>9348.2</v>
      </c>
      <c r="R71" s="83"/>
      <c r="S71" s="84">
        <f>C71+E71+G71+I71+K71+M71+O71+Q71</f>
        <v>59857.350000000006</v>
      </c>
      <c r="T71" s="82"/>
      <c r="U71" s="82"/>
      <c r="V71" s="82">
        <f>1157.74+9036.51</f>
        <v>10194.25</v>
      </c>
      <c r="W71" s="82"/>
      <c r="X71" s="82"/>
      <c r="Y71" s="85">
        <f>1160.15+6327.89</f>
        <v>7488.040000000001</v>
      </c>
      <c r="Z71" s="82"/>
      <c r="AA71" s="82"/>
      <c r="AB71" s="85">
        <f>1146.72+9980.7</f>
        <v>11127.42</v>
      </c>
      <c r="AC71" s="81"/>
      <c r="AD71" s="81"/>
      <c r="AE71" s="81">
        <f>1185.67+8276.88</f>
        <v>9462.55</v>
      </c>
      <c r="AF71" s="86">
        <f t="shared" si="5"/>
        <v>98129.61000000002</v>
      </c>
      <c r="AG71" s="82"/>
      <c r="AH71" s="82"/>
      <c r="AI71" s="82">
        <f>1297.45+8395</f>
        <v>9692.45</v>
      </c>
      <c r="AJ71" s="82"/>
      <c r="AK71" s="82"/>
      <c r="AL71" s="82">
        <f>1321.87+9493.55</f>
        <v>10815.419999999998</v>
      </c>
      <c r="AM71" s="82"/>
      <c r="AN71" s="82"/>
      <c r="AO71" s="82">
        <f>1360.03+10063.65</f>
        <v>11423.68</v>
      </c>
      <c r="AP71" s="82"/>
      <c r="AQ71" s="82"/>
      <c r="AR71" s="82">
        <f>713.72+10110.28</f>
        <v>10824</v>
      </c>
      <c r="AS71" s="82"/>
      <c r="AT71" s="82"/>
      <c r="AU71" s="82">
        <f>1288.84+5373.17</f>
        <v>6662.01</v>
      </c>
      <c r="AV71" s="82"/>
      <c r="AW71" s="82"/>
      <c r="AX71" s="82">
        <f>1270.13+9733.52</f>
        <v>11003.650000000001</v>
      </c>
      <c r="AY71" s="82"/>
      <c r="AZ71" s="82"/>
      <c r="BA71" s="82">
        <f>1288.7+9691.69</f>
        <v>10980.390000000001</v>
      </c>
      <c r="BB71" s="82"/>
      <c r="BC71" s="82"/>
      <c r="BD71" s="82">
        <v>10604.57</v>
      </c>
      <c r="BE71" s="82"/>
      <c r="BF71" s="82"/>
      <c r="BG71" s="82">
        <v>6044.06</v>
      </c>
      <c r="BH71" s="82"/>
      <c r="BI71" s="82"/>
      <c r="BJ71" s="82">
        <v>10315.77</v>
      </c>
      <c r="BK71" s="82"/>
      <c r="BL71" s="82"/>
      <c r="BM71" s="82">
        <v>11492.93</v>
      </c>
      <c r="BN71" s="82"/>
      <c r="BO71" s="82"/>
      <c r="BP71" s="82">
        <v>11234.78</v>
      </c>
      <c r="BQ71" s="86">
        <f t="shared" si="6"/>
        <v>121093.71000000002</v>
      </c>
      <c r="BR71" s="86">
        <f t="shared" si="7"/>
        <v>219223.32000000004</v>
      </c>
      <c r="BS71" s="82"/>
      <c r="BT71" s="82"/>
      <c r="BU71" s="82">
        <v>10837.34</v>
      </c>
      <c r="BV71" s="82"/>
      <c r="BW71" s="82"/>
      <c r="BX71" s="82">
        <v>11598.29</v>
      </c>
      <c r="BY71" s="82"/>
      <c r="BZ71" s="82"/>
      <c r="CA71" s="82">
        <v>9114.31</v>
      </c>
      <c r="CB71" s="82"/>
      <c r="CC71" s="82"/>
      <c r="CD71" s="82">
        <v>2146.56</v>
      </c>
      <c r="CE71" s="82"/>
      <c r="CF71" s="82"/>
      <c r="CG71" s="82">
        <v>11138.59</v>
      </c>
      <c r="CH71" s="82"/>
      <c r="CI71" s="82"/>
      <c r="CJ71" s="82">
        <v>11462.36</v>
      </c>
      <c r="CK71" s="82"/>
      <c r="CL71" s="82"/>
      <c r="CM71" s="82">
        <v>12638.86</v>
      </c>
      <c r="CN71" s="82"/>
      <c r="CO71" s="82"/>
      <c r="CP71" s="82">
        <v>11416.57</v>
      </c>
      <c r="CQ71" s="82"/>
      <c r="CR71" s="82"/>
      <c r="CS71" s="82">
        <v>11823.68</v>
      </c>
      <c r="CT71" s="82"/>
      <c r="CU71" s="82"/>
      <c r="CV71" s="82">
        <v>11808.01</v>
      </c>
      <c r="CW71" s="82"/>
      <c r="CX71" s="82"/>
      <c r="CY71" s="82">
        <v>12497.85</v>
      </c>
      <c r="CZ71" s="82"/>
      <c r="DA71" s="82"/>
      <c r="DB71" s="82">
        <v>11764.78</v>
      </c>
      <c r="DC71" s="87">
        <f t="shared" si="8"/>
        <v>128247.19999999998</v>
      </c>
      <c r="DD71" s="88">
        <f t="shared" si="9"/>
        <v>347470.52</v>
      </c>
      <c r="DE71" s="82"/>
      <c r="DF71" s="82"/>
      <c r="DG71" s="82">
        <v>11206.02</v>
      </c>
      <c r="DH71" s="82"/>
      <c r="DI71" s="82"/>
      <c r="DJ71" s="82">
        <v>14143.74</v>
      </c>
      <c r="DK71" s="82"/>
      <c r="DL71" s="82"/>
      <c r="DM71" s="82">
        <v>13174.72</v>
      </c>
      <c r="DN71" s="82"/>
      <c r="DO71" s="82"/>
      <c r="DP71" s="82">
        <v>13508.25</v>
      </c>
      <c r="DQ71" s="82"/>
      <c r="DR71" s="82"/>
      <c r="DS71" s="82">
        <v>13113.23</v>
      </c>
      <c r="DT71" s="82"/>
      <c r="DU71" s="82"/>
      <c r="DV71" s="82">
        <v>14275.99</v>
      </c>
      <c r="DW71" s="82"/>
      <c r="DX71" s="82"/>
      <c r="DY71" s="82">
        <v>13082.11</v>
      </c>
      <c r="DZ71" s="82"/>
      <c r="EA71" s="82"/>
      <c r="EB71" s="82">
        <v>14578.78</v>
      </c>
      <c r="EC71" s="82"/>
      <c r="ED71" s="82"/>
      <c r="EE71" s="82">
        <v>13486.84</v>
      </c>
      <c r="EF71" s="82"/>
      <c r="EG71" s="82"/>
      <c r="EH71" s="82">
        <v>13693.45</v>
      </c>
      <c r="EI71" s="82"/>
      <c r="EJ71" s="82"/>
      <c r="EK71" s="82">
        <v>13151.75</v>
      </c>
      <c r="EL71" s="82"/>
      <c r="EM71" s="82"/>
      <c r="EN71" s="82">
        <v>14596.55</v>
      </c>
      <c r="EO71" s="82">
        <f t="shared" si="16"/>
        <v>162011.43</v>
      </c>
      <c r="EP71" s="82">
        <f t="shared" si="17"/>
        <v>509481.95</v>
      </c>
      <c r="EQ71" s="82"/>
      <c r="ER71" s="82"/>
      <c r="ES71" s="82">
        <v>13914.98</v>
      </c>
      <c r="ET71" s="82"/>
      <c r="EU71" s="82"/>
      <c r="EV71" s="82">
        <v>14291.44</v>
      </c>
      <c r="EW71" s="82"/>
      <c r="EX71" s="82"/>
      <c r="EY71" s="82">
        <v>14843.16</v>
      </c>
      <c r="EZ71" s="82"/>
      <c r="FA71" s="82"/>
      <c r="FB71" s="82">
        <v>14180.92</v>
      </c>
      <c r="FC71" s="82"/>
      <c r="FD71" s="82"/>
      <c r="FE71" s="82">
        <v>14567.84</v>
      </c>
      <c r="FF71" s="82"/>
      <c r="FG71" s="82"/>
      <c r="FH71" s="82">
        <v>14787.48</v>
      </c>
      <c r="FI71" s="82"/>
      <c r="FJ71" s="82"/>
      <c r="FK71" s="82">
        <v>14686.17</v>
      </c>
      <c r="FL71" s="82"/>
      <c r="FM71" s="82"/>
      <c r="FN71" s="82">
        <v>14271.13</v>
      </c>
      <c r="FO71" s="82"/>
      <c r="FP71" s="82"/>
      <c r="FQ71" s="82">
        <v>14681.08</v>
      </c>
      <c r="FR71" s="89"/>
      <c r="FS71" s="89"/>
      <c r="FT71" s="82">
        <v>14260.91</v>
      </c>
      <c r="FU71" s="89"/>
      <c r="FV71" s="89"/>
      <c r="FW71" s="82">
        <v>15318.7</v>
      </c>
      <c r="FX71" s="89"/>
      <c r="FY71" s="89"/>
      <c r="FZ71" s="82">
        <v>14672.59</v>
      </c>
      <c r="GA71" s="133">
        <f t="shared" si="15"/>
        <v>174476.4</v>
      </c>
    </row>
    <row r="72" spans="1:183" s="4" customFormat="1" ht="18" customHeight="1">
      <c r="A72" s="41" t="s">
        <v>70</v>
      </c>
      <c r="B72" s="19">
        <v>5884.41</v>
      </c>
      <c r="C72" s="38">
        <f>C70-C71</f>
        <v>3331.6099999999997</v>
      </c>
      <c r="D72" s="38"/>
      <c r="E72" s="38">
        <f>E70-E71</f>
        <v>812.0400000000009</v>
      </c>
      <c r="F72" s="38"/>
      <c r="G72" s="38">
        <f>126.23+8401.59</f>
        <v>8527.82</v>
      </c>
      <c r="H72" s="38"/>
      <c r="I72" s="38">
        <f>I70-I71</f>
        <v>6983.629999999999</v>
      </c>
      <c r="J72" s="38"/>
      <c r="K72" s="38">
        <f>K70-K71</f>
        <v>64.90999999999985</v>
      </c>
      <c r="L72" s="38"/>
      <c r="M72" s="38">
        <f>M70-M71</f>
        <v>-1888.0700000000006</v>
      </c>
      <c r="N72" s="38"/>
      <c r="O72" s="38">
        <f>O70-O71</f>
        <v>2478.039999999999</v>
      </c>
      <c r="P72" s="38"/>
      <c r="Q72" s="38">
        <f>Q70-Q71</f>
        <v>-94.90000000000146</v>
      </c>
      <c r="R72" s="38">
        <v>9877.62</v>
      </c>
      <c r="S72" s="18">
        <f>C72+E72+G72+I72+K72+M72+O72+Q72</f>
        <v>20215.079999999994</v>
      </c>
      <c r="T72" s="38"/>
      <c r="U72" s="38"/>
      <c r="V72" s="38">
        <f>V70-V71</f>
        <v>-367.2399999999998</v>
      </c>
      <c r="W72" s="38">
        <f aca="true" t="shared" si="28" ref="W72:AL72">W70-W71</f>
        <v>0</v>
      </c>
      <c r="X72" s="38">
        <f t="shared" si="28"/>
        <v>0</v>
      </c>
      <c r="Y72" s="38">
        <f t="shared" si="28"/>
        <v>2220.3199999999997</v>
      </c>
      <c r="Z72" s="38">
        <f t="shared" si="28"/>
        <v>0</v>
      </c>
      <c r="AA72" s="38">
        <f t="shared" si="28"/>
        <v>0</v>
      </c>
      <c r="AB72" s="38">
        <f t="shared" si="28"/>
        <v>-1491.710000000001</v>
      </c>
      <c r="AC72" s="38">
        <f t="shared" si="28"/>
        <v>0</v>
      </c>
      <c r="AD72" s="38">
        <f t="shared" si="28"/>
        <v>0</v>
      </c>
      <c r="AE72" s="38">
        <f t="shared" si="28"/>
        <v>103.55000000000109</v>
      </c>
      <c r="AF72" s="27">
        <f t="shared" si="5"/>
        <v>20680</v>
      </c>
      <c r="AG72" s="38">
        <f t="shared" si="28"/>
        <v>0</v>
      </c>
      <c r="AH72" s="38">
        <f t="shared" si="28"/>
        <v>0</v>
      </c>
      <c r="AI72" s="38">
        <f t="shared" si="28"/>
        <v>1047.33</v>
      </c>
      <c r="AJ72" s="38">
        <f t="shared" si="28"/>
        <v>0</v>
      </c>
      <c r="AK72" s="38">
        <f t="shared" si="28"/>
        <v>0</v>
      </c>
      <c r="AL72" s="38">
        <f t="shared" si="28"/>
        <v>202.6800000000021</v>
      </c>
      <c r="AM72" s="38"/>
      <c r="AN72" s="38"/>
      <c r="AO72" s="38">
        <f>AO70-AO71</f>
        <v>-300.8099999999995</v>
      </c>
      <c r="AP72" s="38">
        <f aca="true" t="shared" si="29" ref="AP72:AU72">AP70-AP71</f>
        <v>0</v>
      </c>
      <c r="AQ72" s="38">
        <f t="shared" si="29"/>
        <v>0</v>
      </c>
      <c r="AR72" s="38">
        <f t="shared" si="29"/>
        <v>-4769.11</v>
      </c>
      <c r="AS72" s="38">
        <f t="shared" si="29"/>
        <v>0</v>
      </c>
      <c r="AT72" s="38">
        <f t="shared" si="29"/>
        <v>0</v>
      </c>
      <c r="AU72" s="38">
        <f t="shared" si="29"/>
        <v>4460.860000000001</v>
      </c>
      <c r="AV72" s="38"/>
      <c r="AW72" s="38"/>
      <c r="AX72" s="38">
        <f>AX70-AX71</f>
        <v>119.21999999999935</v>
      </c>
      <c r="AY72" s="38">
        <f aca="true" t="shared" si="30" ref="AY72:BD72">AY70-AY71</f>
        <v>0</v>
      </c>
      <c r="AZ72" s="38">
        <f t="shared" si="30"/>
        <v>0</v>
      </c>
      <c r="BA72" s="38">
        <f t="shared" si="30"/>
        <v>142.47999999999956</v>
      </c>
      <c r="BB72" s="38">
        <f t="shared" si="30"/>
        <v>0</v>
      </c>
      <c r="BC72" s="38">
        <f t="shared" si="30"/>
        <v>0</v>
      </c>
      <c r="BD72" s="38">
        <f t="shared" si="30"/>
        <v>-4516.96</v>
      </c>
      <c r="BE72" s="38">
        <f aca="true" t="shared" si="31" ref="BE72:BM72">BE70-BE71</f>
        <v>0</v>
      </c>
      <c r="BF72" s="38">
        <f t="shared" si="31"/>
        <v>0</v>
      </c>
      <c r="BG72" s="38">
        <f t="shared" si="31"/>
        <v>5078.81</v>
      </c>
      <c r="BH72" s="38">
        <f t="shared" si="31"/>
        <v>0</v>
      </c>
      <c r="BI72" s="38">
        <f t="shared" si="31"/>
        <v>0</v>
      </c>
      <c r="BJ72" s="38">
        <f t="shared" si="31"/>
        <v>807.1000000000004</v>
      </c>
      <c r="BK72" s="38">
        <f t="shared" si="31"/>
        <v>0</v>
      </c>
      <c r="BL72" s="38">
        <f t="shared" si="31"/>
        <v>0</v>
      </c>
      <c r="BM72" s="38">
        <f t="shared" si="31"/>
        <v>-370.0599999999995</v>
      </c>
      <c r="BN72" s="38">
        <f>BN70-BN71</f>
        <v>0</v>
      </c>
      <c r="BO72" s="38">
        <f>BO70-BO71</f>
        <v>0</v>
      </c>
      <c r="BP72" s="38">
        <f>BP70-BP71</f>
        <v>-91.90999999999985</v>
      </c>
      <c r="BQ72" s="27">
        <f t="shared" si="6"/>
        <v>1809.6300000000037</v>
      </c>
      <c r="BR72" s="27">
        <f t="shared" si="7"/>
        <v>22489.630000000005</v>
      </c>
      <c r="BS72" s="38"/>
      <c r="BT72" s="38"/>
      <c r="BU72" s="38">
        <f>BU70-BU71</f>
        <v>993.4599999999991</v>
      </c>
      <c r="BV72" s="38"/>
      <c r="BW72" s="38"/>
      <c r="BX72" s="38">
        <f>BX70-BX71</f>
        <v>-2820.620000000001</v>
      </c>
      <c r="BY72" s="38"/>
      <c r="BZ72" s="38"/>
      <c r="CA72" s="38">
        <f>CA70-CA71</f>
        <v>-7969.5</v>
      </c>
      <c r="CB72" s="38"/>
      <c r="CC72" s="38"/>
      <c r="CD72" s="38">
        <f>CD70-CD71</f>
        <v>9684.24</v>
      </c>
      <c r="CE72" s="38"/>
      <c r="CF72" s="38"/>
      <c r="CG72" s="38">
        <f>CG70-CG71</f>
        <v>692.2099999999991</v>
      </c>
      <c r="CH72" s="38"/>
      <c r="CI72" s="38"/>
      <c r="CJ72" s="38">
        <f>CJ70-CJ71</f>
        <v>368.4399999999987</v>
      </c>
      <c r="CK72" s="38"/>
      <c r="CL72" s="38"/>
      <c r="CM72" s="38">
        <f>CM70-CM71</f>
        <v>-808.0600000000013</v>
      </c>
      <c r="CN72" s="38"/>
      <c r="CO72" s="38"/>
      <c r="CP72" s="38">
        <f>CP70-CP71</f>
        <v>414.22999999999956</v>
      </c>
      <c r="CQ72" s="38"/>
      <c r="CR72" s="38"/>
      <c r="CS72" s="38">
        <f>CS70-CS71</f>
        <v>7.360000000000582</v>
      </c>
      <c r="CT72" s="38"/>
      <c r="CU72" s="38"/>
      <c r="CV72" s="38">
        <f>CV70-CV71</f>
        <v>23.030000000000655</v>
      </c>
      <c r="CW72" s="38"/>
      <c r="CX72" s="38"/>
      <c r="CY72" s="38">
        <f>CY70-CY71</f>
        <v>-666.8099999999995</v>
      </c>
      <c r="CZ72" s="38"/>
      <c r="DA72" s="38"/>
      <c r="DB72" s="38">
        <f>DB70-DB71</f>
        <v>66.26000000000022</v>
      </c>
      <c r="DC72" s="9">
        <f t="shared" si="8"/>
        <v>-15.760000000003856</v>
      </c>
      <c r="DD72" s="39">
        <f t="shared" si="9"/>
        <v>22473.870000000003</v>
      </c>
      <c r="DE72" s="38"/>
      <c r="DF72" s="38"/>
      <c r="DG72" s="38">
        <f>DG70-DG71</f>
        <v>2445.6099999999988</v>
      </c>
      <c r="DH72" s="38"/>
      <c r="DI72" s="38"/>
      <c r="DJ72" s="38">
        <f>DJ70-DJ71</f>
        <v>-492.1100000000006</v>
      </c>
      <c r="DK72" s="38"/>
      <c r="DL72" s="38"/>
      <c r="DM72" s="38">
        <f>DM70-DM71</f>
        <v>476.90999999999985</v>
      </c>
      <c r="DN72" s="38"/>
      <c r="DO72" s="38"/>
      <c r="DP72" s="38">
        <f>DP70-DP71</f>
        <v>143.3799999999992</v>
      </c>
      <c r="DQ72" s="38"/>
      <c r="DR72" s="38"/>
      <c r="DS72" s="38">
        <f>DS70-DS71</f>
        <v>538.3999999999996</v>
      </c>
      <c r="DT72" s="38"/>
      <c r="DU72" s="38"/>
      <c r="DV72" s="38">
        <f>DV70-DV71</f>
        <v>-624.3600000000006</v>
      </c>
      <c r="DW72" s="38"/>
      <c r="DX72" s="38"/>
      <c r="DY72" s="38">
        <f>DY70-DY71</f>
        <v>569.5199999999986</v>
      </c>
      <c r="DZ72" s="38"/>
      <c r="EA72" s="38"/>
      <c r="EB72" s="38">
        <f>EB70-EB71</f>
        <v>-927.1500000000015</v>
      </c>
      <c r="EC72" s="38"/>
      <c r="ED72" s="38"/>
      <c r="EE72" s="38">
        <f>EE70-EE71</f>
        <v>164.78999999999905</v>
      </c>
      <c r="EF72" s="38"/>
      <c r="EG72" s="38"/>
      <c r="EH72" s="38">
        <f>EH70-EH71</f>
        <v>-41.82000000000153</v>
      </c>
      <c r="EI72" s="38"/>
      <c r="EJ72" s="38"/>
      <c r="EK72" s="38">
        <f>EK70-EK71</f>
        <v>499.8799999999992</v>
      </c>
      <c r="EL72" s="38"/>
      <c r="EM72" s="38"/>
      <c r="EN72" s="38">
        <f>EN70-EN71</f>
        <v>-944.9200000000001</v>
      </c>
      <c r="EO72" s="38">
        <f t="shared" si="16"/>
        <v>1808.12999999999</v>
      </c>
      <c r="EP72" s="38">
        <f t="shared" si="17"/>
        <v>24281.999999999993</v>
      </c>
      <c r="EQ72" s="38"/>
      <c r="ER72" s="38"/>
      <c r="ES72" s="38">
        <f>ES70-ES71</f>
        <v>646.3100000000013</v>
      </c>
      <c r="ET72" s="38"/>
      <c r="EU72" s="38"/>
      <c r="EV72" s="38">
        <f>EV70-EV71</f>
        <v>269.85000000000036</v>
      </c>
      <c r="EW72" s="38"/>
      <c r="EX72" s="38"/>
      <c r="EY72" s="38">
        <f>EY70-EY71</f>
        <v>-281.869999999999</v>
      </c>
      <c r="EZ72" s="38"/>
      <c r="FA72" s="38"/>
      <c r="FB72" s="38">
        <f>FB70-FB71</f>
        <v>380.3700000000008</v>
      </c>
      <c r="FC72" s="38"/>
      <c r="FD72" s="38"/>
      <c r="FE72" s="38">
        <f>FE70-FE71</f>
        <v>-6.549999999999272</v>
      </c>
      <c r="FF72" s="38"/>
      <c r="FG72" s="38"/>
      <c r="FH72" s="38">
        <f>FH70-FH71</f>
        <v>-226.1899999999987</v>
      </c>
      <c r="FI72" s="38"/>
      <c r="FJ72" s="38"/>
      <c r="FK72" s="38">
        <f>FK70-FK71</f>
        <v>-124.8799999999992</v>
      </c>
      <c r="FL72" s="38"/>
      <c r="FM72" s="38"/>
      <c r="FN72" s="38">
        <f>FN70-FN71</f>
        <v>290.1600000000017</v>
      </c>
      <c r="FO72" s="38"/>
      <c r="FP72" s="38"/>
      <c r="FQ72" s="38">
        <f>FQ70-FQ71</f>
        <v>-119.78999999999905</v>
      </c>
      <c r="FR72" s="75"/>
      <c r="FS72" s="75"/>
      <c r="FT72" s="38">
        <f>FT70-FT71</f>
        <v>300.380000000001</v>
      </c>
      <c r="FU72" s="75"/>
      <c r="FV72" s="75"/>
      <c r="FW72" s="38">
        <f>FW70-FW71</f>
        <v>-757.4099999999999</v>
      </c>
      <c r="FX72" s="75"/>
      <c r="FY72" s="75"/>
      <c r="FZ72" s="38">
        <f>FZ70-FZ71</f>
        <v>-111.29999999999927</v>
      </c>
      <c r="GA72" s="24">
        <f t="shared" si="15"/>
        <v>259.08000000001084</v>
      </c>
    </row>
    <row r="73" spans="1:183" s="4" customFormat="1" ht="22.5" hidden="1">
      <c r="A73" s="41" t="s">
        <v>71</v>
      </c>
      <c r="B73" s="19"/>
      <c r="C73" s="38"/>
      <c r="D73" s="38"/>
      <c r="E73" s="38"/>
      <c r="F73" s="38"/>
      <c r="G73" s="38"/>
      <c r="H73" s="38"/>
      <c r="I73" s="38"/>
      <c r="J73" s="45"/>
      <c r="K73" s="38"/>
      <c r="L73" s="38"/>
      <c r="M73" s="38"/>
      <c r="N73" s="45"/>
      <c r="O73" s="38"/>
      <c r="P73" s="38"/>
      <c r="Q73" s="38"/>
      <c r="R73" s="45"/>
      <c r="S73" s="38">
        <v>20215.08</v>
      </c>
      <c r="T73" s="17"/>
      <c r="U73" s="17"/>
      <c r="V73" s="17"/>
      <c r="W73" s="17"/>
      <c r="X73" s="17"/>
      <c r="Y73" s="23"/>
      <c r="Z73" s="17"/>
      <c r="AA73" s="17"/>
      <c r="AB73" s="23"/>
      <c r="AC73" s="19"/>
      <c r="AD73" s="19"/>
      <c r="AE73" s="19"/>
      <c r="AF73" s="27">
        <f t="shared" si="5"/>
        <v>20215.08</v>
      </c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27">
        <f t="shared" si="6"/>
        <v>0</v>
      </c>
      <c r="BR73" s="27">
        <f t="shared" si="7"/>
        <v>20215.08</v>
      </c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9">
        <f t="shared" si="8"/>
        <v>0</v>
      </c>
      <c r="DD73" s="39">
        <f t="shared" si="9"/>
        <v>20215.08</v>
      </c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38">
        <f t="shared" si="16"/>
        <v>0</v>
      </c>
      <c r="EP73" s="38">
        <f t="shared" si="17"/>
        <v>20215.08</v>
      </c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75"/>
      <c r="FS73" s="75"/>
      <c r="FT73" s="17"/>
      <c r="FU73" s="75"/>
      <c r="FV73" s="75"/>
      <c r="FW73" s="17"/>
      <c r="FX73" s="75"/>
      <c r="FY73" s="75"/>
      <c r="FZ73" s="17"/>
      <c r="GA73" s="24">
        <f t="shared" si="15"/>
        <v>0</v>
      </c>
    </row>
    <row r="74" spans="1:183" s="4" customFormat="1" ht="22.5">
      <c r="A74" s="41" t="s">
        <v>72</v>
      </c>
      <c r="B74" s="19"/>
      <c r="C74" s="38">
        <f>C71-C69</f>
        <v>-3393.909999999999</v>
      </c>
      <c r="D74" s="38"/>
      <c r="E74" s="38">
        <f aca="true" t="shared" si="32" ref="E74:Q74">E71-E69</f>
        <v>-856.3000000000011</v>
      </c>
      <c r="F74" s="38"/>
      <c r="G74" s="38">
        <f t="shared" si="32"/>
        <v>-1313.1399999999994</v>
      </c>
      <c r="H74" s="38"/>
      <c r="I74" s="38">
        <f t="shared" si="32"/>
        <v>-7079.540000000001</v>
      </c>
      <c r="J74" s="38"/>
      <c r="K74" s="38">
        <f t="shared" si="32"/>
        <v>-423.28000000000065</v>
      </c>
      <c r="L74" s="38"/>
      <c r="M74" s="38">
        <f t="shared" si="32"/>
        <v>-1007.6399999999994</v>
      </c>
      <c r="N74" s="38"/>
      <c r="O74" s="38">
        <f t="shared" si="32"/>
        <v>-2731.9399999999987</v>
      </c>
      <c r="P74" s="38"/>
      <c r="Q74" s="38">
        <f t="shared" si="32"/>
        <v>-378.85999999999876</v>
      </c>
      <c r="R74" s="38"/>
      <c r="S74" s="18">
        <f>C74+E74+G74+I74+K74+M74+O74+Q74</f>
        <v>-17184.61</v>
      </c>
      <c r="T74" s="38"/>
      <c r="U74" s="38"/>
      <c r="V74" s="38">
        <f>V71-V69</f>
        <v>330.5100000000002</v>
      </c>
      <c r="W74" s="38">
        <f aca="true" t="shared" si="33" ref="W74:AL74">W71-W69</f>
        <v>0</v>
      </c>
      <c r="X74" s="38">
        <f t="shared" si="33"/>
        <v>0</v>
      </c>
      <c r="Y74" s="38">
        <f t="shared" si="33"/>
        <v>-2375.699999999999</v>
      </c>
      <c r="Z74" s="38">
        <f t="shared" si="33"/>
        <v>0</v>
      </c>
      <c r="AA74" s="38">
        <f t="shared" si="33"/>
        <v>0</v>
      </c>
      <c r="AB74" s="38">
        <f t="shared" si="33"/>
        <v>1263.6800000000003</v>
      </c>
      <c r="AC74" s="38">
        <f t="shared" si="33"/>
        <v>0</v>
      </c>
      <c r="AD74" s="38">
        <f t="shared" si="33"/>
        <v>0</v>
      </c>
      <c r="AE74" s="38">
        <f t="shared" si="33"/>
        <v>-401.1900000000005</v>
      </c>
      <c r="AF74" s="27">
        <f t="shared" si="5"/>
        <v>-18367.309999999998</v>
      </c>
      <c r="AG74" s="38">
        <f t="shared" si="33"/>
        <v>0</v>
      </c>
      <c r="AH74" s="38">
        <f t="shared" si="33"/>
        <v>0</v>
      </c>
      <c r="AI74" s="38">
        <f t="shared" si="33"/>
        <v>-1047.33</v>
      </c>
      <c r="AJ74" s="38">
        <f t="shared" si="33"/>
        <v>0</v>
      </c>
      <c r="AK74" s="38">
        <f t="shared" si="33"/>
        <v>0</v>
      </c>
      <c r="AL74" s="38">
        <f t="shared" si="33"/>
        <v>-202.6800000000021</v>
      </c>
      <c r="AM74" s="38"/>
      <c r="AN74" s="38"/>
      <c r="AO74" s="38">
        <f>AO71-AO69</f>
        <v>300.8099999999995</v>
      </c>
      <c r="AP74" s="38">
        <f aca="true" t="shared" si="34" ref="AP74:AU74">AP71-AP69</f>
        <v>0</v>
      </c>
      <c r="AQ74" s="38">
        <f t="shared" si="34"/>
        <v>0</v>
      </c>
      <c r="AR74" s="38">
        <f t="shared" si="34"/>
        <v>4769.11</v>
      </c>
      <c r="AS74" s="38">
        <f t="shared" si="34"/>
        <v>0</v>
      </c>
      <c r="AT74" s="38">
        <f t="shared" si="34"/>
        <v>0</v>
      </c>
      <c r="AU74" s="38">
        <f t="shared" si="34"/>
        <v>-4460.860000000001</v>
      </c>
      <c r="AV74" s="38"/>
      <c r="AW74" s="38"/>
      <c r="AX74" s="38">
        <f>AX71-AX69</f>
        <v>-119.21999999999935</v>
      </c>
      <c r="AY74" s="38">
        <f aca="true" t="shared" si="35" ref="AY74:BD74">AY71-AY69</f>
        <v>0</v>
      </c>
      <c r="AZ74" s="38">
        <f t="shared" si="35"/>
        <v>0</v>
      </c>
      <c r="BA74" s="38">
        <f t="shared" si="35"/>
        <v>-142.47999999999956</v>
      </c>
      <c r="BB74" s="38">
        <f t="shared" si="35"/>
        <v>0</v>
      </c>
      <c r="BC74" s="38">
        <f t="shared" si="35"/>
        <v>0</v>
      </c>
      <c r="BD74" s="38">
        <f t="shared" si="35"/>
        <v>4516.96</v>
      </c>
      <c r="BE74" s="38">
        <f aca="true" t="shared" si="36" ref="BE74:BM74">BE71-BE69</f>
        <v>0</v>
      </c>
      <c r="BF74" s="38">
        <f t="shared" si="36"/>
        <v>0</v>
      </c>
      <c r="BG74" s="38">
        <f t="shared" si="36"/>
        <v>-5078.81</v>
      </c>
      <c r="BH74" s="38">
        <f t="shared" si="36"/>
        <v>0</v>
      </c>
      <c r="BI74" s="38">
        <f t="shared" si="36"/>
        <v>0</v>
      </c>
      <c r="BJ74" s="38">
        <f t="shared" si="36"/>
        <v>-807.1000000000004</v>
      </c>
      <c r="BK74" s="38">
        <f t="shared" si="36"/>
        <v>0</v>
      </c>
      <c r="BL74" s="38">
        <f t="shared" si="36"/>
        <v>0</v>
      </c>
      <c r="BM74" s="38">
        <f t="shared" si="36"/>
        <v>370.0599999999995</v>
      </c>
      <c r="BN74" s="38">
        <f>BN71-BN69</f>
        <v>0</v>
      </c>
      <c r="BO74" s="38">
        <f>BO71-BO69</f>
        <v>0</v>
      </c>
      <c r="BP74" s="38">
        <f>BP71-BP69</f>
        <v>91.90999999999985</v>
      </c>
      <c r="BQ74" s="27">
        <f t="shared" si="6"/>
        <v>-1809.6300000000037</v>
      </c>
      <c r="BR74" s="27">
        <f t="shared" si="7"/>
        <v>-20176.940000000002</v>
      </c>
      <c r="BS74" s="38"/>
      <c r="BT74" s="38"/>
      <c r="BU74" s="38">
        <f>BU71-BU69</f>
        <v>-993.4599999999991</v>
      </c>
      <c r="BV74" s="38"/>
      <c r="BW74" s="38"/>
      <c r="BX74" s="38">
        <f>BX71-BX69</f>
        <v>2820.620000000001</v>
      </c>
      <c r="BY74" s="38"/>
      <c r="BZ74" s="38"/>
      <c r="CA74" s="38">
        <f>CA71-CA69</f>
        <v>7969.5</v>
      </c>
      <c r="CB74" s="38"/>
      <c r="CC74" s="38"/>
      <c r="CD74" s="38">
        <f>CD71-CD69</f>
        <v>-9684.24</v>
      </c>
      <c r="CE74" s="38"/>
      <c r="CF74" s="38"/>
      <c r="CG74" s="38">
        <f>CG71-CG69</f>
        <v>-692.2099999999991</v>
      </c>
      <c r="CH74" s="38"/>
      <c r="CI74" s="38"/>
      <c r="CJ74" s="38">
        <f>CJ71-CJ69</f>
        <v>-368.4399999999987</v>
      </c>
      <c r="CK74" s="38"/>
      <c r="CL74" s="38"/>
      <c r="CM74" s="38">
        <f>CM71-CM69</f>
        <v>808.0600000000013</v>
      </c>
      <c r="CN74" s="38"/>
      <c r="CO74" s="38"/>
      <c r="CP74" s="38">
        <f>CP71-CP69</f>
        <v>-414.22999999999956</v>
      </c>
      <c r="CQ74" s="38"/>
      <c r="CR74" s="38"/>
      <c r="CS74" s="38">
        <f>CS71-CS69</f>
        <v>-7.360000000000582</v>
      </c>
      <c r="CT74" s="38"/>
      <c r="CU74" s="38"/>
      <c r="CV74" s="38">
        <f>CV71-CV69</f>
        <v>-23.030000000000655</v>
      </c>
      <c r="CW74" s="38"/>
      <c r="CX74" s="38"/>
      <c r="CY74" s="38">
        <f>CY71-CY69</f>
        <v>666.8099999999995</v>
      </c>
      <c r="CZ74" s="38"/>
      <c r="DA74" s="38"/>
      <c r="DB74" s="38">
        <f>DB71-DB69</f>
        <v>-66.26000000000022</v>
      </c>
      <c r="DC74" s="9">
        <f t="shared" si="8"/>
        <v>15.760000000003856</v>
      </c>
      <c r="DD74" s="39">
        <f t="shared" si="9"/>
        <v>-20161.18</v>
      </c>
      <c r="DE74" s="38"/>
      <c r="DF74" s="38"/>
      <c r="DG74" s="38">
        <f>DG71-DG69</f>
        <v>-2445.6099999999988</v>
      </c>
      <c r="DH74" s="38"/>
      <c r="DI74" s="38"/>
      <c r="DJ74" s="38">
        <f>DJ71-DJ69</f>
        <v>492.1100000000006</v>
      </c>
      <c r="DK74" s="38"/>
      <c r="DL74" s="38"/>
      <c r="DM74" s="38">
        <f>DM71-DM69</f>
        <v>-476.90999999999985</v>
      </c>
      <c r="DN74" s="38"/>
      <c r="DO74" s="38"/>
      <c r="DP74" s="38">
        <f>DP71-DP69</f>
        <v>-143.3799999999992</v>
      </c>
      <c r="DQ74" s="38"/>
      <c r="DR74" s="38"/>
      <c r="DS74" s="38">
        <f>DS71-DS69</f>
        <v>-538.3999999999996</v>
      </c>
      <c r="DT74" s="38"/>
      <c r="DU74" s="38"/>
      <c r="DV74" s="38">
        <f>DV71-DV69</f>
        <v>624.3600000000006</v>
      </c>
      <c r="DW74" s="38"/>
      <c r="DX74" s="38"/>
      <c r="DY74" s="38">
        <f>DY71-DY69</f>
        <v>-569.5199999999986</v>
      </c>
      <c r="DZ74" s="38"/>
      <c r="EA74" s="38"/>
      <c r="EB74" s="38">
        <f>EB71-EB69</f>
        <v>927.1500000000015</v>
      </c>
      <c r="EC74" s="38"/>
      <c r="ED74" s="38"/>
      <c r="EE74" s="38">
        <f>EE71-EE69</f>
        <v>-164.78999999999905</v>
      </c>
      <c r="EF74" s="38"/>
      <c r="EG74" s="38"/>
      <c r="EH74" s="38">
        <f>EH71-EH69</f>
        <v>41.82000000000153</v>
      </c>
      <c r="EI74" s="38"/>
      <c r="EJ74" s="38"/>
      <c r="EK74" s="38">
        <f>EK71-EK69</f>
        <v>-499.8799999999992</v>
      </c>
      <c r="EL74" s="38"/>
      <c r="EM74" s="38"/>
      <c r="EN74" s="38">
        <f>EN71-EN69</f>
        <v>944.9200000000001</v>
      </c>
      <c r="EO74" s="38">
        <f t="shared" si="16"/>
        <v>-1808.12999999999</v>
      </c>
      <c r="EP74" s="38">
        <f t="shared" si="17"/>
        <v>-21969.30999999999</v>
      </c>
      <c r="EQ74" s="38"/>
      <c r="ER74" s="38"/>
      <c r="ES74" s="38">
        <f>ES71-ES69</f>
        <v>-646.3100000000013</v>
      </c>
      <c r="ET74" s="38"/>
      <c r="EU74" s="38"/>
      <c r="EV74" s="38">
        <f>EV71-EV69</f>
        <v>-269.85000000000036</v>
      </c>
      <c r="EW74" s="38"/>
      <c r="EX74" s="38"/>
      <c r="EY74" s="38">
        <f>EY71-EY69</f>
        <v>281.869999999999</v>
      </c>
      <c r="EZ74" s="38"/>
      <c r="FA74" s="38"/>
      <c r="FB74" s="38">
        <f>FB71-FB69</f>
        <v>-380.3700000000008</v>
      </c>
      <c r="FC74" s="38"/>
      <c r="FD74" s="38"/>
      <c r="FE74" s="38">
        <f>FE71-FE69</f>
        <v>6.549999999999272</v>
      </c>
      <c r="FF74" s="38"/>
      <c r="FG74" s="38"/>
      <c r="FH74" s="38">
        <f>FH71-FH69</f>
        <v>226.1899999999987</v>
      </c>
      <c r="FI74" s="38"/>
      <c r="FJ74" s="38"/>
      <c r="FK74" s="38">
        <f>FK71-FK69</f>
        <v>124.8799999999992</v>
      </c>
      <c r="FL74" s="38"/>
      <c r="FM74" s="38"/>
      <c r="FN74" s="38">
        <f>FN71-FN69</f>
        <v>-290.1600000000017</v>
      </c>
      <c r="FO74" s="38"/>
      <c r="FP74" s="38"/>
      <c r="FQ74" s="38">
        <f>FQ71-FQ69</f>
        <v>119.78999999999905</v>
      </c>
      <c r="FR74" s="75"/>
      <c r="FS74" s="75"/>
      <c r="FT74" s="38">
        <f>FT71-FT69</f>
        <v>-300.380000000001</v>
      </c>
      <c r="FU74" s="75"/>
      <c r="FV74" s="75"/>
      <c r="FW74" s="38">
        <f>FW71-FW69</f>
        <v>757.4099999999999</v>
      </c>
      <c r="FX74" s="75"/>
      <c r="FY74" s="75"/>
      <c r="FZ74" s="38">
        <f>FZ71-FZ69</f>
        <v>111.29999999999927</v>
      </c>
      <c r="GA74" s="24">
        <f t="shared" si="15"/>
        <v>-259.08000000001084</v>
      </c>
    </row>
    <row r="75" spans="1:183" s="4" customFormat="1" ht="12.75">
      <c r="A75" s="41"/>
      <c r="B75" s="1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8"/>
      <c r="T75" s="38"/>
      <c r="U75" s="38"/>
      <c r="V75" s="38"/>
      <c r="W75" s="38"/>
      <c r="X75" s="38"/>
      <c r="Y75" s="43"/>
      <c r="Z75" s="38"/>
      <c r="AA75" s="38"/>
      <c r="AB75" s="43"/>
      <c r="AC75" s="19"/>
      <c r="AD75" s="19"/>
      <c r="AE75" s="19"/>
      <c r="AF75" s="27">
        <f t="shared" si="5"/>
        <v>0</v>
      </c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27">
        <f t="shared" si="6"/>
        <v>0</v>
      </c>
      <c r="BR75" s="27">
        <f t="shared" si="7"/>
        <v>0</v>
      </c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9">
        <f t="shared" si="8"/>
        <v>0</v>
      </c>
      <c r="DD75" s="39">
        <f t="shared" si="9"/>
        <v>0</v>
      </c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>
        <f t="shared" si="16"/>
        <v>0</v>
      </c>
      <c r="EP75" s="38">
        <f t="shared" si="17"/>
        <v>0</v>
      </c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75"/>
      <c r="FS75" s="75"/>
      <c r="FT75" s="38"/>
      <c r="FU75" s="75"/>
      <c r="FV75" s="75"/>
      <c r="FW75" s="38"/>
      <c r="FX75" s="75"/>
      <c r="FY75" s="75"/>
      <c r="FZ75" s="38"/>
      <c r="GA75" s="24"/>
    </row>
    <row r="76" spans="1:183" s="3" customFormat="1" ht="12.75">
      <c r="A76" s="44" t="s">
        <v>74</v>
      </c>
      <c r="B76" s="16"/>
      <c r="C76" s="17">
        <v>27068.02</v>
      </c>
      <c r="D76" s="16"/>
      <c r="E76" s="17">
        <v>27199.1</v>
      </c>
      <c r="F76" s="16"/>
      <c r="G76" s="17">
        <v>28313.28</v>
      </c>
      <c r="H76" s="16"/>
      <c r="I76" s="17">
        <v>28116.66</v>
      </c>
      <c r="J76" s="16"/>
      <c r="K76" s="17">
        <v>27723.42</v>
      </c>
      <c r="L76" s="16"/>
      <c r="M76" s="17">
        <v>27657.88</v>
      </c>
      <c r="N76" s="16"/>
      <c r="O76" s="17">
        <v>27592.34</v>
      </c>
      <c r="P76" s="17"/>
      <c r="Q76" s="17">
        <v>27985.58</v>
      </c>
      <c r="R76" s="16"/>
      <c r="S76" s="18">
        <f>C76+E76+G76+I76+K76+M76+O76+Q76</f>
        <v>221656.27999999997</v>
      </c>
      <c r="T76" s="38"/>
      <c r="U76" s="38"/>
      <c r="V76" s="38">
        <v>20747.5</v>
      </c>
      <c r="W76" s="38"/>
      <c r="X76" s="38"/>
      <c r="Y76" s="38">
        <v>20747.5</v>
      </c>
      <c r="Z76" s="38"/>
      <c r="AA76" s="38"/>
      <c r="AB76" s="38">
        <v>20747.5</v>
      </c>
      <c r="AC76" s="16"/>
      <c r="AD76" s="16"/>
      <c r="AE76" s="38">
        <v>20747.5</v>
      </c>
      <c r="AF76" s="27">
        <f t="shared" si="5"/>
        <v>304646.27999999997</v>
      </c>
      <c r="AG76" s="38"/>
      <c r="AH76" s="38"/>
      <c r="AI76" s="38">
        <v>25196.69</v>
      </c>
      <c r="AJ76" s="38"/>
      <c r="AK76" s="38"/>
      <c r="AL76" s="38">
        <v>25861.32</v>
      </c>
      <c r="AM76" s="38"/>
      <c r="AN76" s="38"/>
      <c r="AO76" s="38">
        <v>25987.18</v>
      </c>
      <c r="AP76" s="38"/>
      <c r="AQ76" s="38"/>
      <c r="AR76" s="38">
        <v>25987.18</v>
      </c>
      <c r="AS76" s="38"/>
      <c r="AT76" s="38"/>
      <c r="AU76" s="38">
        <v>25987.18</v>
      </c>
      <c r="AV76" s="38"/>
      <c r="AW76" s="38"/>
      <c r="AX76" s="38">
        <v>25987.18</v>
      </c>
      <c r="AY76" s="38"/>
      <c r="AZ76" s="38"/>
      <c r="BA76" s="38">
        <v>25987.18</v>
      </c>
      <c r="BB76" s="38"/>
      <c r="BC76" s="38"/>
      <c r="BD76" s="38">
        <v>25987.18</v>
      </c>
      <c r="BE76" s="38"/>
      <c r="BF76" s="38"/>
      <c r="BG76" s="38">
        <v>25987.18</v>
      </c>
      <c r="BH76" s="38"/>
      <c r="BI76" s="38"/>
      <c r="BJ76" s="38">
        <v>25987.18</v>
      </c>
      <c r="BK76" s="38"/>
      <c r="BL76" s="38"/>
      <c r="BM76" s="38">
        <v>25987.18</v>
      </c>
      <c r="BN76" s="38"/>
      <c r="BO76" s="38"/>
      <c r="BP76" s="38">
        <v>25856.16</v>
      </c>
      <c r="BQ76" s="27">
        <f t="shared" si="6"/>
        <v>310798.7899999999</v>
      </c>
      <c r="BR76" s="27">
        <f t="shared" si="7"/>
        <v>615445.0699999998</v>
      </c>
      <c r="BS76" s="38"/>
      <c r="BT76" s="38"/>
      <c r="BU76" s="38">
        <v>25885.8</v>
      </c>
      <c r="BV76" s="38"/>
      <c r="BW76" s="38"/>
      <c r="BX76" s="38">
        <v>25885.8</v>
      </c>
      <c r="BY76" s="38"/>
      <c r="BZ76" s="38"/>
      <c r="CA76" s="38">
        <v>25885.8</v>
      </c>
      <c r="CB76" s="38"/>
      <c r="CC76" s="38"/>
      <c r="CD76" s="38">
        <v>25885.8</v>
      </c>
      <c r="CE76" s="38"/>
      <c r="CF76" s="38"/>
      <c r="CG76" s="38">
        <v>25885.8</v>
      </c>
      <c r="CH76" s="38"/>
      <c r="CI76" s="38"/>
      <c r="CJ76" s="38">
        <v>25885.8</v>
      </c>
      <c r="CK76" s="38"/>
      <c r="CL76" s="38"/>
      <c r="CM76" s="38">
        <v>25885.8</v>
      </c>
      <c r="CN76" s="38"/>
      <c r="CO76" s="38"/>
      <c r="CP76" s="38">
        <v>25885.8</v>
      </c>
      <c r="CQ76" s="38"/>
      <c r="CR76" s="38"/>
      <c r="CS76" s="38">
        <v>25886.31</v>
      </c>
      <c r="CT76" s="38"/>
      <c r="CU76" s="38"/>
      <c r="CV76" s="38">
        <v>25886.31</v>
      </c>
      <c r="CW76" s="38"/>
      <c r="CX76" s="38"/>
      <c r="CY76" s="38">
        <v>25886.31</v>
      </c>
      <c r="CZ76" s="38"/>
      <c r="DA76" s="38"/>
      <c r="DB76" s="38">
        <v>25886.31</v>
      </c>
      <c r="DC76" s="9">
        <f t="shared" si="8"/>
        <v>310631.63999999996</v>
      </c>
      <c r="DD76" s="39">
        <f t="shared" si="9"/>
        <v>926076.7099999997</v>
      </c>
      <c r="DE76" s="38"/>
      <c r="DF76" s="38"/>
      <c r="DG76" s="38">
        <v>29122.36</v>
      </c>
      <c r="DH76" s="38"/>
      <c r="DI76" s="38"/>
      <c r="DJ76" s="38">
        <v>29122.36</v>
      </c>
      <c r="DK76" s="38"/>
      <c r="DL76" s="38"/>
      <c r="DM76" s="38">
        <v>29122.36</v>
      </c>
      <c r="DN76" s="38"/>
      <c r="DO76" s="38"/>
      <c r="DP76" s="38">
        <v>29122.36</v>
      </c>
      <c r="DQ76" s="38"/>
      <c r="DR76" s="38"/>
      <c r="DS76" s="38">
        <v>29122.36</v>
      </c>
      <c r="DT76" s="38"/>
      <c r="DU76" s="38"/>
      <c r="DV76" s="38">
        <v>29122.36</v>
      </c>
      <c r="DW76" s="38"/>
      <c r="DX76" s="38"/>
      <c r="DY76" s="38">
        <v>29122.36</v>
      </c>
      <c r="DZ76" s="38"/>
      <c r="EA76" s="38"/>
      <c r="EB76" s="38">
        <v>29122.36</v>
      </c>
      <c r="EC76" s="38"/>
      <c r="ED76" s="38"/>
      <c r="EE76" s="38">
        <v>29122.36</v>
      </c>
      <c r="EF76" s="38"/>
      <c r="EG76" s="38"/>
      <c r="EH76" s="38">
        <v>29122.36</v>
      </c>
      <c r="EI76" s="38"/>
      <c r="EJ76" s="38"/>
      <c r="EK76" s="38">
        <v>29122.36</v>
      </c>
      <c r="EL76" s="38"/>
      <c r="EM76" s="38"/>
      <c r="EN76" s="38">
        <v>29122.36</v>
      </c>
      <c r="EO76" s="38">
        <f t="shared" si="16"/>
        <v>349468.3199999999</v>
      </c>
      <c r="EP76" s="38">
        <f t="shared" si="17"/>
        <v>1275545.0299999996</v>
      </c>
      <c r="EQ76" s="38"/>
      <c r="ER76" s="38"/>
      <c r="ES76" s="38">
        <v>31144.74</v>
      </c>
      <c r="ET76" s="38"/>
      <c r="EU76" s="38"/>
      <c r="EV76" s="38">
        <v>31144.74</v>
      </c>
      <c r="EW76" s="38"/>
      <c r="EX76" s="38"/>
      <c r="EY76" s="38">
        <v>31144.74</v>
      </c>
      <c r="EZ76" s="38"/>
      <c r="FA76" s="38"/>
      <c r="FB76" s="38">
        <v>31144.74</v>
      </c>
      <c r="FC76" s="38"/>
      <c r="FD76" s="38"/>
      <c r="FE76" s="38">
        <v>31144.74</v>
      </c>
      <c r="FF76" s="38"/>
      <c r="FG76" s="38"/>
      <c r="FH76" s="38">
        <v>31144.74</v>
      </c>
      <c r="FI76" s="38"/>
      <c r="FJ76" s="38"/>
      <c r="FK76" s="38">
        <v>31144.74</v>
      </c>
      <c r="FL76" s="38"/>
      <c r="FM76" s="38"/>
      <c r="FN76" s="38">
        <v>31144.74</v>
      </c>
      <c r="FO76" s="38"/>
      <c r="FP76" s="38"/>
      <c r="FQ76" s="38">
        <v>31144.74</v>
      </c>
      <c r="FR76" s="46"/>
      <c r="FS76" s="46"/>
      <c r="FT76" s="38">
        <v>31144.74</v>
      </c>
      <c r="FU76" s="46"/>
      <c r="FV76" s="46"/>
      <c r="FW76" s="38">
        <v>31144.74</v>
      </c>
      <c r="FX76" s="46"/>
      <c r="FY76" s="46"/>
      <c r="FZ76" s="38">
        <v>31144.74</v>
      </c>
      <c r="GA76" s="24">
        <f t="shared" si="15"/>
        <v>373736.87999999995</v>
      </c>
    </row>
    <row r="77" spans="1:183" s="90" customFormat="1" ht="12.75">
      <c r="A77" s="80" t="s">
        <v>68</v>
      </c>
      <c r="B77" s="81"/>
      <c r="C77" s="82">
        <v>21366.72</v>
      </c>
      <c r="D77" s="82"/>
      <c r="E77" s="82">
        <v>21246.2</v>
      </c>
      <c r="F77" s="82"/>
      <c r="G77" s="82">
        <v>21888.31</v>
      </c>
      <c r="H77" s="82"/>
      <c r="I77" s="82">
        <v>22160.22</v>
      </c>
      <c r="J77" s="83"/>
      <c r="K77" s="82">
        <v>20759.32</v>
      </c>
      <c r="L77" s="82"/>
      <c r="M77" s="82">
        <v>20724.27</v>
      </c>
      <c r="N77" s="83"/>
      <c r="O77" s="82">
        <v>21659.64</v>
      </c>
      <c r="P77" s="82"/>
      <c r="Q77" s="82">
        <v>21182.15</v>
      </c>
      <c r="R77" s="83"/>
      <c r="S77" s="84">
        <f>C77+E77+G77+I77+K77+M77+O77+Q77</f>
        <v>170986.83</v>
      </c>
      <c r="T77" s="82"/>
      <c r="U77" s="82"/>
      <c r="V77" s="82">
        <v>22388.62</v>
      </c>
      <c r="W77" s="82"/>
      <c r="X77" s="82"/>
      <c r="Y77" s="85">
        <v>22349.14</v>
      </c>
      <c r="Z77" s="82"/>
      <c r="AA77" s="82"/>
      <c r="AB77" s="85">
        <v>22020.88</v>
      </c>
      <c r="AC77" s="81"/>
      <c r="AD77" s="81"/>
      <c r="AE77" s="81">
        <v>21820.49</v>
      </c>
      <c r="AF77" s="86">
        <f t="shared" si="5"/>
        <v>259565.95999999996</v>
      </c>
      <c r="AG77" s="82"/>
      <c r="AH77" s="82"/>
      <c r="AI77" s="82">
        <v>25196.69</v>
      </c>
      <c r="AJ77" s="82"/>
      <c r="AK77" s="82"/>
      <c r="AL77" s="82">
        <v>25861.32</v>
      </c>
      <c r="AM77" s="82"/>
      <c r="AN77" s="82"/>
      <c r="AO77" s="82">
        <v>25987.18</v>
      </c>
      <c r="AP77" s="82"/>
      <c r="AQ77" s="82"/>
      <c r="AR77" s="82">
        <v>25987.18</v>
      </c>
      <c r="AS77" s="82"/>
      <c r="AT77" s="82"/>
      <c r="AU77" s="82">
        <v>25987.18</v>
      </c>
      <c r="AV77" s="82"/>
      <c r="AW77" s="82"/>
      <c r="AX77" s="82">
        <v>25987.18</v>
      </c>
      <c r="AY77" s="82"/>
      <c r="AZ77" s="82"/>
      <c r="BA77" s="82">
        <v>25987.18</v>
      </c>
      <c r="BB77" s="82"/>
      <c r="BC77" s="82"/>
      <c r="BD77" s="82">
        <v>25987.18</v>
      </c>
      <c r="BE77" s="82"/>
      <c r="BF77" s="82"/>
      <c r="BG77" s="82">
        <v>25987.18</v>
      </c>
      <c r="BH77" s="82"/>
      <c r="BI77" s="82"/>
      <c r="BJ77" s="82">
        <v>25987.18</v>
      </c>
      <c r="BK77" s="82"/>
      <c r="BL77" s="82"/>
      <c r="BM77" s="82">
        <v>25987.18</v>
      </c>
      <c r="BN77" s="82"/>
      <c r="BO77" s="82"/>
      <c r="BP77" s="82">
        <v>25856.16</v>
      </c>
      <c r="BQ77" s="86">
        <f t="shared" si="6"/>
        <v>310798.7899999999</v>
      </c>
      <c r="BR77" s="86">
        <f t="shared" si="7"/>
        <v>570364.7499999999</v>
      </c>
      <c r="BS77" s="82"/>
      <c r="BT77" s="82"/>
      <c r="BU77" s="82">
        <v>25885.8</v>
      </c>
      <c r="BV77" s="82"/>
      <c r="BW77" s="82"/>
      <c r="BX77" s="82">
        <v>25885.8</v>
      </c>
      <c r="BY77" s="82"/>
      <c r="BZ77" s="82"/>
      <c r="CA77" s="82">
        <v>25885.8</v>
      </c>
      <c r="CB77" s="82"/>
      <c r="CC77" s="82"/>
      <c r="CD77" s="82">
        <v>25885.8</v>
      </c>
      <c r="CE77" s="82"/>
      <c r="CF77" s="82"/>
      <c r="CG77" s="82">
        <v>25885.8</v>
      </c>
      <c r="CH77" s="82"/>
      <c r="CI77" s="82"/>
      <c r="CJ77" s="82">
        <v>25885.8</v>
      </c>
      <c r="CK77" s="82"/>
      <c r="CL77" s="82"/>
      <c r="CM77" s="82">
        <v>25885.8</v>
      </c>
      <c r="CN77" s="82"/>
      <c r="CO77" s="82"/>
      <c r="CP77" s="82">
        <v>25885.8</v>
      </c>
      <c r="CQ77" s="82"/>
      <c r="CR77" s="82"/>
      <c r="CS77" s="82">
        <v>25886.31</v>
      </c>
      <c r="CT77" s="82"/>
      <c r="CU77" s="82"/>
      <c r="CV77" s="82">
        <v>25886.31</v>
      </c>
      <c r="CW77" s="82"/>
      <c r="CX77" s="82"/>
      <c r="CY77" s="82">
        <v>25886.31</v>
      </c>
      <c r="CZ77" s="82"/>
      <c r="DA77" s="82"/>
      <c r="DB77" s="82">
        <v>25886.31</v>
      </c>
      <c r="DC77" s="87">
        <f t="shared" si="8"/>
        <v>310631.63999999996</v>
      </c>
      <c r="DD77" s="88">
        <f t="shared" si="9"/>
        <v>880996.3899999999</v>
      </c>
      <c r="DE77" s="82"/>
      <c r="DF77" s="82"/>
      <c r="DG77" s="82">
        <v>29122.36</v>
      </c>
      <c r="DH77" s="82"/>
      <c r="DI77" s="82"/>
      <c r="DJ77" s="82">
        <v>29122.36</v>
      </c>
      <c r="DK77" s="82"/>
      <c r="DL77" s="82"/>
      <c r="DM77" s="82">
        <v>29122.36</v>
      </c>
      <c r="DN77" s="82"/>
      <c r="DO77" s="82"/>
      <c r="DP77" s="82">
        <v>29122.36</v>
      </c>
      <c r="DQ77" s="82"/>
      <c r="DR77" s="82"/>
      <c r="DS77" s="82">
        <v>29122.36</v>
      </c>
      <c r="DT77" s="82"/>
      <c r="DU77" s="82"/>
      <c r="DV77" s="82">
        <v>29122.36</v>
      </c>
      <c r="DW77" s="82"/>
      <c r="DX77" s="82"/>
      <c r="DY77" s="82">
        <v>29122.36</v>
      </c>
      <c r="DZ77" s="82"/>
      <c r="EA77" s="82"/>
      <c r="EB77" s="82">
        <v>29122.36</v>
      </c>
      <c r="EC77" s="82"/>
      <c r="ED77" s="82"/>
      <c r="EE77" s="82">
        <v>29122.36</v>
      </c>
      <c r="EF77" s="82"/>
      <c r="EG77" s="82"/>
      <c r="EH77" s="82">
        <v>29122.36</v>
      </c>
      <c r="EI77" s="82"/>
      <c r="EJ77" s="82"/>
      <c r="EK77" s="82">
        <v>29122.36</v>
      </c>
      <c r="EL77" s="82"/>
      <c r="EM77" s="82"/>
      <c r="EN77" s="82">
        <v>29122.36</v>
      </c>
      <c r="EO77" s="82">
        <f t="shared" si="16"/>
        <v>349468.3199999999</v>
      </c>
      <c r="EP77" s="82">
        <f t="shared" si="17"/>
        <v>1230464.7099999997</v>
      </c>
      <c r="EQ77" s="82"/>
      <c r="ER77" s="82"/>
      <c r="ES77" s="82">
        <v>31144.74</v>
      </c>
      <c r="ET77" s="82"/>
      <c r="EU77" s="82"/>
      <c r="EV77" s="82">
        <v>31144.74</v>
      </c>
      <c r="EW77" s="82"/>
      <c r="EX77" s="82"/>
      <c r="EY77" s="82">
        <v>31144.74</v>
      </c>
      <c r="EZ77" s="82"/>
      <c r="FA77" s="82"/>
      <c r="FB77" s="82">
        <v>31144.74</v>
      </c>
      <c r="FC77" s="82"/>
      <c r="FD77" s="82"/>
      <c r="FE77" s="82">
        <v>31144.74</v>
      </c>
      <c r="FF77" s="82"/>
      <c r="FG77" s="82"/>
      <c r="FH77" s="82">
        <v>31144.74</v>
      </c>
      <c r="FI77" s="82"/>
      <c r="FJ77" s="82"/>
      <c r="FK77" s="82">
        <v>31144.74</v>
      </c>
      <c r="FL77" s="82"/>
      <c r="FM77" s="82"/>
      <c r="FN77" s="82">
        <v>31144.74</v>
      </c>
      <c r="FO77" s="82"/>
      <c r="FP77" s="82"/>
      <c r="FQ77" s="82">
        <v>31144.74</v>
      </c>
      <c r="FR77" s="89"/>
      <c r="FS77" s="89"/>
      <c r="FT77" s="82">
        <v>31144.74</v>
      </c>
      <c r="FU77" s="89"/>
      <c r="FV77" s="89"/>
      <c r="FW77" s="82">
        <v>31144.74</v>
      </c>
      <c r="FX77" s="89"/>
      <c r="FY77" s="89"/>
      <c r="FZ77" s="82">
        <v>31144.74</v>
      </c>
      <c r="GA77" s="133">
        <f t="shared" si="15"/>
        <v>373736.87999999995</v>
      </c>
    </row>
    <row r="78" spans="1:183" s="90" customFormat="1" ht="12.75">
      <c r="A78" s="80" t="s">
        <v>69</v>
      </c>
      <c r="B78" s="81"/>
      <c r="C78" s="82">
        <f>2358.14+21008.94</f>
        <v>23367.079999999998</v>
      </c>
      <c r="D78" s="82"/>
      <c r="E78" s="82">
        <f>2301.08+17602.56</f>
        <v>19903.64</v>
      </c>
      <c r="F78" s="82"/>
      <c r="G78" s="82">
        <f>2480.15+20960.29</f>
        <v>23440.440000000002</v>
      </c>
      <c r="H78" s="82"/>
      <c r="I78" s="82">
        <f>2473.85+18777.52</f>
        <v>21251.37</v>
      </c>
      <c r="J78" s="83"/>
      <c r="K78" s="82">
        <f>2377.27+20385.97</f>
        <v>22763.24</v>
      </c>
      <c r="L78" s="82"/>
      <c r="M78" s="82">
        <f>2496.92+17544.14</f>
        <v>20041.059999999998</v>
      </c>
      <c r="N78" s="83"/>
      <c r="O78" s="82">
        <f>2490.68+17232.9</f>
        <v>19723.58</v>
      </c>
      <c r="P78" s="82"/>
      <c r="Q78" s="82">
        <f>2328.75+20741.05</f>
        <v>23069.8</v>
      </c>
      <c r="R78" s="83"/>
      <c r="S78" s="84">
        <f>C78+E78+G78+I78+K78+M78+O78+Q78</f>
        <v>173560.21</v>
      </c>
      <c r="T78" s="82"/>
      <c r="U78" s="82"/>
      <c r="V78" s="82">
        <f>2600.4+20106.91</f>
        <v>22707.31</v>
      </c>
      <c r="W78" s="82"/>
      <c r="X78" s="82"/>
      <c r="Y78" s="85">
        <f>2616.92+14918.8</f>
        <v>17535.72</v>
      </c>
      <c r="Z78" s="82"/>
      <c r="AA78" s="82"/>
      <c r="AB78" s="85">
        <f>2643.8+22270.59</f>
        <v>24914.39</v>
      </c>
      <c r="AC78" s="81"/>
      <c r="AD78" s="81"/>
      <c r="AE78" s="81">
        <f>2755.85+19361.76</f>
        <v>22117.609999999997</v>
      </c>
      <c r="AF78" s="86">
        <f t="shared" si="5"/>
        <v>260835.24</v>
      </c>
      <c r="AG78" s="82"/>
      <c r="AH78" s="82"/>
      <c r="AI78" s="82">
        <f>3031.81+18728.35</f>
        <v>21760.16</v>
      </c>
      <c r="AJ78" s="82"/>
      <c r="AK78" s="82"/>
      <c r="AL78" s="82">
        <f>3088.46+22247.41</f>
        <v>25335.87</v>
      </c>
      <c r="AM78" s="82"/>
      <c r="AN78" s="82"/>
      <c r="AO78" s="82">
        <f>3177.57+23431.22</f>
        <v>26608.79</v>
      </c>
      <c r="AP78" s="82"/>
      <c r="AQ78" s="82"/>
      <c r="AR78" s="82">
        <f>3036.7+25356.91</f>
        <v>28393.61</v>
      </c>
      <c r="AS78" s="82"/>
      <c r="AT78" s="82"/>
      <c r="AU78" s="82">
        <f>3011.28+20461.12</f>
        <v>23472.399999999998</v>
      </c>
      <c r="AV78" s="82"/>
      <c r="AW78" s="82"/>
      <c r="AX78" s="82">
        <f>2967.57+23104.95</f>
        <v>26072.52</v>
      </c>
      <c r="AY78" s="82"/>
      <c r="AZ78" s="82"/>
      <c r="BA78" s="82">
        <f>3010.95+22829.14</f>
        <v>25840.09</v>
      </c>
      <c r="BB78" s="82"/>
      <c r="BC78" s="82"/>
      <c r="BD78" s="82">
        <v>27850.39</v>
      </c>
      <c r="BE78" s="82"/>
      <c r="BF78" s="82"/>
      <c r="BG78" s="82">
        <v>24516.34</v>
      </c>
      <c r="BH78" s="82"/>
      <c r="BI78" s="82"/>
      <c r="BJ78" s="82">
        <v>25037.15</v>
      </c>
      <c r="BK78" s="82"/>
      <c r="BL78" s="82"/>
      <c r="BM78" s="82">
        <v>26907.74</v>
      </c>
      <c r="BN78" s="82"/>
      <c r="BO78" s="82"/>
      <c r="BP78" s="82">
        <v>24976.42</v>
      </c>
      <c r="BQ78" s="86">
        <f t="shared" si="6"/>
        <v>306771.48</v>
      </c>
      <c r="BR78" s="86">
        <f t="shared" si="7"/>
        <v>567606.72</v>
      </c>
      <c r="BS78" s="82"/>
      <c r="BT78" s="82"/>
      <c r="BU78" s="82">
        <v>25346.92</v>
      </c>
      <c r="BV78" s="82"/>
      <c r="BW78" s="82"/>
      <c r="BX78" s="82">
        <v>25578.79</v>
      </c>
      <c r="BY78" s="82"/>
      <c r="BZ78" s="82"/>
      <c r="CA78" s="82">
        <v>26662.06</v>
      </c>
      <c r="CB78" s="82"/>
      <c r="CC78" s="82"/>
      <c r="CD78" s="82">
        <v>25897.33</v>
      </c>
      <c r="CE78" s="82"/>
      <c r="CF78" s="82"/>
      <c r="CG78" s="82">
        <v>25344.03</v>
      </c>
      <c r="CH78" s="82"/>
      <c r="CI78" s="82"/>
      <c r="CJ78" s="82">
        <v>25520.93</v>
      </c>
      <c r="CK78" s="82"/>
      <c r="CL78" s="82"/>
      <c r="CM78" s="82">
        <v>28071.78</v>
      </c>
      <c r="CN78" s="82"/>
      <c r="CO78" s="82"/>
      <c r="CP78" s="82">
        <v>25340.81</v>
      </c>
      <c r="CQ78" s="82"/>
      <c r="CR78" s="82"/>
      <c r="CS78" s="82">
        <v>26005.37</v>
      </c>
      <c r="CT78" s="82"/>
      <c r="CU78" s="82"/>
      <c r="CV78" s="82">
        <v>26046.27</v>
      </c>
      <c r="CW78" s="82"/>
      <c r="CX78" s="82"/>
      <c r="CY78" s="82">
        <v>27417.92</v>
      </c>
      <c r="CZ78" s="82"/>
      <c r="DA78" s="82"/>
      <c r="DB78" s="82">
        <v>25775.25</v>
      </c>
      <c r="DC78" s="87">
        <f t="shared" si="8"/>
        <v>313007.45999999996</v>
      </c>
      <c r="DD78" s="88">
        <f t="shared" si="9"/>
        <v>880614.1799999999</v>
      </c>
      <c r="DE78" s="82"/>
      <c r="DF78" s="82"/>
      <c r="DG78" s="82">
        <v>24531.95</v>
      </c>
      <c r="DH78" s="82"/>
      <c r="DI78" s="82"/>
      <c r="DJ78" s="82">
        <v>30237.84</v>
      </c>
      <c r="DK78" s="82"/>
      <c r="DL78" s="82"/>
      <c r="DM78" s="82">
        <v>28135.94</v>
      </c>
      <c r="DN78" s="82"/>
      <c r="DO78" s="82"/>
      <c r="DP78" s="82">
        <v>28833.16</v>
      </c>
      <c r="DQ78" s="82"/>
      <c r="DR78" s="82"/>
      <c r="DS78" s="82">
        <v>27982.9</v>
      </c>
      <c r="DT78" s="82"/>
      <c r="DU78" s="82"/>
      <c r="DV78" s="82">
        <v>30465.01</v>
      </c>
      <c r="DW78" s="82"/>
      <c r="DX78" s="82"/>
      <c r="DY78" s="82">
        <v>27911.91</v>
      </c>
      <c r="DZ78" s="82"/>
      <c r="EA78" s="82"/>
      <c r="EB78" s="82">
        <v>31143.32</v>
      </c>
      <c r="EC78" s="82"/>
      <c r="ED78" s="82"/>
      <c r="EE78" s="82">
        <v>28772.04</v>
      </c>
      <c r="EF78" s="82"/>
      <c r="EG78" s="82"/>
      <c r="EH78" s="82">
        <v>29212.97</v>
      </c>
      <c r="EI78" s="82"/>
      <c r="EJ78" s="82"/>
      <c r="EK78" s="82">
        <v>28058.15</v>
      </c>
      <c r="EL78" s="82"/>
      <c r="EM78" s="82"/>
      <c r="EN78" s="82">
        <v>31141.77</v>
      </c>
      <c r="EO78" s="82">
        <f t="shared" si="16"/>
        <v>346426.9600000001</v>
      </c>
      <c r="EP78" s="82">
        <f t="shared" si="17"/>
        <v>1227041.1400000001</v>
      </c>
      <c r="EQ78" s="82"/>
      <c r="ER78" s="82"/>
      <c r="ES78" s="82">
        <v>29684.97</v>
      </c>
      <c r="ET78" s="82"/>
      <c r="EU78" s="82"/>
      <c r="EV78" s="82">
        <v>30564.48</v>
      </c>
      <c r="EW78" s="82"/>
      <c r="EX78" s="82"/>
      <c r="EY78" s="82">
        <v>31745.07</v>
      </c>
      <c r="EZ78" s="82"/>
      <c r="FA78" s="82"/>
      <c r="FB78" s="82">
        <v>30330.44</v>
      </c>
      <c r="FC78" s="82"/>
      <c r="FD78" s="82"/>
      <c r="FE78" s="82">
        <v>31350.06</v>
      </c>
      <c r="FF78" s="82"/>
      <c r="FG78" s="82"/>
      <c r="FH78" s="82">
        <v>31628.32</v>
      </c>
      <c r="FI78" s="82"/>
      <c r="FJ78" s="82"/>
      <c r="FK78" s="82">
        <v>31411.39</v>
      </c>
      <c r="FL78" s="82"/>
      <c r="FM78" s="82"/>
      <c r="FN78" s="82">
        <v>30254.05</v>
      </c>
      <c r="FO78" s="82"/>
      <c r="FP78" s="82"/>
      <c r="FQ78" s="82">
        <v>31400.69</v>
      </c>
      <c r="FR78" s="89"/>
      <c r="FS78" s="89"/>
      <c r="FT78" s="82">
        <v>30502.26</v>
      </c>
      <c r="FU78" s="89"/>
      <c r="FV78" s="89"/>
      <c r="FW78" s="82">
        <v>32764.67</v>
      </c>
      <c r="FX78" s="89"/>
      <c r="FY78" s="89"/>
      <c r="FZ78" s="82">
        <v>31382.84</v>
      </c>
      <c r="GA78" s="133">
        <f t="shared" si="15"/>
        <v>373019.24</v>
      </c>
    </row>
    <row r="79" spans="1:183" s="4" customFormat="1" ht="18" customHeight="1">
      <c r="A79" s="41" t="s">
        <v>70</v>
      </c>
      <c r="B79" s="19">
        <v>24526.98</v>
      </c>
      <c r="C79" s="38">
        <f>C77-C78</f>
        <v>-2000.359999999997</v>
      </c>
      <c r="D79" s="38"/>
      <c r="E79" s="38">
        <f>E77-E78</f>
        <v>1342.5600000000013</v>
      </c>
      <c r="F79" s="38"/>
      <c r="G79" s="38">
        <f>G77-G78</f>
        <v>-1552.130000000001</v>
      </c>
      <c r="H79" s="38"/>
      <c r="I79" s="38">
        <f>I77-I78</f>
        <v>908.8500000000022</v>
      </c>
      <c r="J79" s="38"/>
      <c r="K79" s="38">
        <f>K77-K78</f>
        <v>-2003.920000000002</v>
      </c>
      <c r="L79" s="38"/>
      <c r="M79" s="38">
        <f>M77-M78</f>
        <v>683.2100000000028</v>
      </c>
      <c r="N79" s="38"/>
      <c r="O79" s="38">
        <f>O77-O78</f>
        <v>1936.0599999999977</v>
      </c>
      <c r="P79" s="38"/>
      <c r="Q79" s="38">
        <f>Q77-Q78</f>
        <v>-1887.6499999999978</v>
      </c>
      <c r="R79" s="38">
        <v>21953.7</v>
      </c>
      <c r="S79" s="18">
        <f>C79+E79+G79+I79+K79+M79+O79+Q79</f>
        <v>-2573.3799999999937</v>
      </c>
      <c r="T79" s="46"/>
      <c r="U79" s="46"/>
      <c r="V79" s="47">
        <f>V77-V78</f>
        <v>-318.6900000000023</v>
      </c>
      <c r="W79" s="47">
        <f aca="true" t="shared" si="37" ref="W79:AL79">W77-W78</f>
        <v>0</v>
      </c>
      <c r="X79" s="47">
        <f t="shared" si="37"/>
        <v>0</v>
      </c>
      <c r="Y79" s="47">
        <f t="shared" si="37"/>
        <v>4813.419999999998</v>
      </c>
      <c r="Z79" s="47">
        <f t="shared" si="37"/>
        <v>0</v>
      </c>
      <c r="AA79" s="47">
        <f t="shared" si="37"/>
        <v>0</v>
      </c>
      <c r="AB79" s="47">
        <f t="shared" si="37"/>
        <v>-2893.5099999999984</v>
      </c>
      <c r="AC79" s="47">
        <f t="shared" si="37"/>
        <v>0</v>
      </c>
      <c r="AD79" s="47">
        <f t="shared" si="37"/>
        <v>0</v>
      </c>
      <c r="AE79" s="47">
        <f t="shared" si="37"/>
        <v>-297.11999999999534</v>
      </c>
      <c r="AF79" s="27">
        <f t="shared" si="5"/>
        <v>-1269.2799999999916</v>
      </c>
      <c r="AG79" s="47">
        <f t="shared" si="37"/>
        <v>0</v>
      </c>
      <c r="AH79" s="47">
        <f t="shared" si="37"/>
        <v>0</v>
      </c>
      <c r="AI79" s="47">
        <f t="shared" si="37"/>
        <v>3436.529999999999</v>
      </c>
      <c r="AJ79" s="47">
        <f t="shared" si="37"/>
        <v>0</v>
      </c>
      <c r="AK79" s="47">
        <f t="shared" si="37"/>
        <v>0</v>
      </c>
      <c r="AL79" s="47">
        <f t="shared" si="37"/>
        <v>525.4500000000007</v>
      </c>
      <c r="AM79" s="38"/>
      <c r="AN79" s="38"/>
      <c r="AO79" s="38">
        <f>AO77-AO78</f>
        <v>-621.6100000000006</v>
      </c>
      <c r="AP79" s="38">
        <f aca="true" t="shared" si="38" ref="AP79:AU79">AP77-AP78</f>
        <v>0</v>
      </c>
      <c r="AQ79" s="38">
        <f t="shared" si="38"/>
        <v>0</v>
      </c>
      <c r="AR79" s="38">
        <f t="shared" si="38"/>
        <v>-2406.4300000000003</v>
      </c>
      <c r="AS79" s="38">
        <f t="shared" si="38"/>
        <v>0</v>
      </c>
      <c r="AT79" s="38">
        <f t="shared" si="38"/>
        <v>0</v>
      </c>
      <c r="AU79" s="38">
        <f t="shared" si="38"/>
        <v>2514.7800000000025</v>
      </c>
      <c r="AV79" s="38"/>
      <c r="AW79" s="38"/>
      <c r="AX79" s="38">
        <f>AX77-AX78</f>
        <v>-85.34000000000015</v>
      </c>
      <c r="AY79" s="38">
        <f aca="true" t="shared" si="39" ref="AY79:BD79">AY77-AY78</f>
        <v>0</v>
      </c>
      <c r="AZ79" s="38">
        <f t="shared" si="39"/>
        <v>0</v>
      </c>
      <c r="BA79" s="38">
        <f t="shared" si="39"/>
        <v>147.09000000000015</v>
      </c>
      <c r="BB79" s="38">
        <f t="shared" si="39"/>
        <v>0</v>
      </c>
      <c r="BC79" s="38">
        <f t="shared" si="39"/>
        <v>0</v>
      </c>
      <c r="BD79" s="38">
        <f t="shared" si="39"/>
        <v>-1863.2099999999991</v>
      </c>
      <c r="BE79" s="38">
        <f aca="true" t="shared" si="40" ref="BE79:BM79">BE77-BE78</f>
        <v>0</v>
      </c>
      <c r="BF79" s="38">
        <f t="shared" si="40"/>
        <v>0</v>
      </c>
      <c r="BG79" s="38">
        <f t="shared" si="40"/>
        <v>1470.8400000000001</v>
      </c>
      <c r="BH79" s="38">
        <f t="shared" si="40"/>
        <v>0</v>
      </c>
      <c r="BI79" s="38">
        <f t="shared" si="40"/>
        <v>0</v>
      </c>
      <c r="BJ79" s="38">
        <f t="shared" si="40"/>
        <v>950.0299999999988</v>
      </c>
      <c r="BK79" s="38">
        <f t="shared" si="40"/>
        <v>0</v>
      </c>
      <c r="BL79" s="38">
        <f t="shared" si="40"/>
        <v>0</v>
      </c>
      <c r="BM79" s="38">
        <f t="shared" si="40"/>
        <v>-920.5600000000013</v>
      </c>
      <c r="BN79" s="38">
        <f>BN77-BN78</f>
        <v>0</v>
      </c>
      <c r="BO79" s="38">
        <f>BO77-BO78</f>
        <v>0</v>
      </c>
      <c r="BP79" s="38">
        <f>BP77-BP78</f>
        <v>879.7400000000016</v>
      </c>
      <c r="BQ79" s="27">
        <f t="shared" si="6"/>
        <v>4027.3100000000013</v>
      </c>
      <c r="BR79" s="27">
        <f t="shared" si="7"/>
        <v>2758.0300000000097</v>
      </c>
      <c r="BS79" s="38"/>
      <c r="BT79" s="38"/>
      <c r="BU79" s="38">
        <f>BU77-BU78</f>
        <v>538.880000000001</v>
      </c>
      <c r="BV79" s="38"/>
      <c r="BW79" s="38"/>
      <c r="BX79" s="38">
        <f>BX77-BX78</f>
        <v>307.0099999999984</v>
      </c>
      <c r="BY79" s="38"/>
      <c r="BZ79" s="38"/>
      <c r="CA79" s="38">
        <f>CA77-CA78</f>
        <v>-776.260000000002</v>
      </c>
      <c r="CB79" s="38"/>
      <c r="CC79" s="38"/>
      <c r="CD79" s="38">
        <f>CD77-CD78</f>
        <v>-11.530000000002474</v>
      </c>
      <c r="CE79" s="38"/>
      <c r="CF79" s="38"/>
      <c r="CG79" s="38">
        <f>CG77-CG78</f>
        <v>541.7700000000004</v>
      </c>
      <c r="CH79" s="38"/>
      <c r="CI79" s="38"/>
      <c r="CJ79" s="38">
        <f>CJ77-CJ78</f>
        <v>364.869999999999</v>
      </c>
      <c r="CK79" s="38"/>
      <c r="CL79" s="38"/>
      <c r="CM79" s="38">
        <f>CM77-CM78</f>
        <v>-2185.9799999999996</v>
      </c>
      <c r="CN79" s="38"/>
      <c r="CO79" s="38"/>
      <c r="CP79" s="38">
        <f>CP77-CP78</f>
        <v>544.989999999998</v>
      </c>
      <c r="CQ79" s="38"/>
      <c r="CR79" s="38"/>
      <c r="CS79" s="38">
        <f>CS77-CS78</f>
        <v>-119.05999999999767</v>
      </c>
      <c r="CT79" s="38"/>
      <c r="CU79" s="38"/>
      <c r="CV79" s="38">
        <f>CV77-CV78</f>
        <v>-159.95999999999913</v>
      </c>
      <c r="CW79" s="38"/>
      <c r="CX79" s="38"/>
      <c r="CY79" s="38">
        <f>CY77-CY78</f>
        <v>-1531.609999999997</v>
      </c>
      <c r="CZ79" s="38"/>
      <c r="DA79" s="38"/>
      <c r="DB79" s="38">
        <f>DB77-DB78</f>
        <v>111.06000000000131</v>
      </c>
      <c r="DC79" s="9">
        <f t="shared" si="8"/>
        <v>-2375.8199999999997</v>
      </c>
      <c r="DD79" s="39">
        <f t="shared" si="9"/>
        <v>382.21000000001004</v>
      </c>
      <c r="DE79" s="38"/>
      <c r="DF79" s="38"/>
      <c r="DG79" s="38">
        <f>DG77-DG78</f>
        <v>4590.41</v>
      </c>
      <c r="DH79" s="38"/>
      <c r="DI79" s="38"/>
      <c r="DJ79" s="38">
        <f>DJ77-DJ78</f>
        <v>-1115.4799999999996</v>
      </c>
      <c r="DK79" s="38"/>
      <c r="DL79" s="38"/>
      <c r="DM79" s="38">
        <f>DM77-DM78</f>
        <v>986.4200000000019</v>
      </c>
      <c r="DN79" s="38"/>
      <c r="DO79" s="38"/>
      <c r="DP79" s="38">
        <f>DP77-DP78</f>
        <v>289.2000000000007</v>
      </c>
      <c r="DQ79" s="38"/>
      <c r="DR79" s="38"/>
      <c r="DS79" s="38">
        <f>DS77-DS78</f>
        <v>1139.4599999999991</v>
      </c>
      <c r="DT79" s="38"/>
      <c r="DU79" s="38"/>
      <c r="DV79" s="38">
        <f>DV77-DV78</f>
        <v>-1342.6499999999978</v>
      </c>
      <c r="DW79" s="38"/>
      <c r="DX79" s="38"/>
      <c r="DY79" s="38">
        <f>DY77-DY78</f>
        <v>1210.4500000000007</v>
      </c>
      <c r="DZ79" s="38"/>
      <c r="EA79" s="38"/>
      <c r="EB79" s="38">
        <f>EB77-EB78</f>
        <v>-2020.9599999999991</v>
      </c>
      <c r="EC79" s="38"/>
      <c r="ED79" s="38"/>
      <c r="EE79" s="38">
        <f>EE77-EE78</f>
        <v>350.3199999999997</v>
      </c>
      <c r="EF79" s="38"/>
      <c r="EG79" s="38"/>
      <c r="EH79" s="38">
        <f>EH77-EH78</f>
        <v>-90.61000000000058</v>
      </c>
      <c r="EI79" s="38"/>
      <c r="EJ79" s="38"/>
      <c r="EK79" s="38">
        <f>EK77-EK78</f>
        <v>1064.2099999999991</v>
      </c>
      <c r="EL79" s="38"/>
      <c r="EM79" s="38"/>
      <c r="EN79" s="38">
        <f>EN77-EN78</f>
        <v>-2019.4099999999999</v>
      </c>
      <c r="EO79" s="38">
        <f t="shared" si="16"/>
        <v>3041.360000000004</v>
      </c>
      <c r="EP79" s="38">
        <f t="shared" si="17"/>
        <v>3423.5700000000143</v>
      </c>
      <c r="EQ79" s="38"/>
      <c r="ER79" s="38"/>
      <c r="ES79" s="38">
        <f>ES77-ES78</f>
        <v>1459.7700000000004</v>
      </c>
      <c r="ET79" s="38"/>
      <c r="EU79" s="38"/>
      <c r="EV79" s="38">
        <f>EV77-EV78</f>
        <v>580.260000000002</v>
      </c>
      <c r="EW79" s="38"/>
      <c r="EX79" s="38"/>
      <c r="EY79" s="38">
        <f>EY77-EY78</f>
        <v>-600.3299999999981</v>
      </c>
      <c r="EZ79" s="38"/>
      <c r="FA79" s="38"/>
      <c r="FB79" s="38">
        <f>FB77-FB78</f>
        <v>814.3000000000029</v>
      </c>
      <c r="FC79" s="38"/>
      <c r="FD79" s="38"/>
      <c r="FE79" s="38">
        <f>FE77-FE78</f>
        <v>-205.3199999999997</v>
      </c>
      <c r="FF79" s="38"/>
      <c r="FG79" s="38"/>
      <c r="FH79" s="38">
        <f>FH77-FH78</f>
        <v>-483.5799999999981</v>
      </c>
      <c r="FI79" s="38"/>
      <c r="FJ79" s="38"/>
      <c r="FK79" s="38">
        <f>FK77-FK78</f>
        <v>-266.6499999999978</v>
      </c>
      <c r="FL79" s="38"/>
      <c r="FM79" s="38"/>
      <c r="FN79" s="38">
        <f>FN77-FN78</f>
        <v>890.6900000000023</v>
      </c>
      <c r="FO79" s="38"/>
      <c r="FP79" s="38"/>
      <c r="FQ79" s="38">
        <f>FQ77-FQ78</f>
        <v>-255.9499999999971</v>
      </c>
      <c r="FR79" s="75"/>
      <c r="FS79" s="75"/>
      <c r="FT79" s="38">
        <f>FT77-FT78</f>
        <v>642.4800000000032</v>
      </c>
      <c r="FU79" s="75"/>
      <c r="FV79" s="75"/>
      <c r="FW79" s="38">
        <f>FW77-FW78</f>
        <v>-1619.9299999999967</v>
      </c>
      <c r="FX79" s="75"/>
      <c r="FY79" s="75"/>
      <c r="FZ79" s="38">
        <f>FZ77-FZ78</f>
        <v>-238.09999999999854</v>
      </c>
      <c r="GA79" s="24">
        <f t="shared" si="15"/>
        <v>717.6400000000249</v>
      </c>
    </row>
    <row r="80" spans="1:183" s="4" customFormat="1" ht="22.5" hidden="1">
      <c r="A80" s="41" t="s">
        <v>71</v>
      </c>
      <c r="B80" s="19"/>
      <c r="C80" s="38"/>
      <c r="D80" s="38"/>
      <c r="E80" s="38"/>
      <c r="F80" s="38"/>
      <c r="G80" s="38"/>
      <c r="H80" s="38"/>
      <c r="I80" s="38"/>
      <c r="J80" s="45"/>
      <c r="K80" s="38"/>
      <c r="L80" s="38"/>
      <c r="M80" s="38"/>
      <c r="N80" s="45"/>
      <c r="O80" s="38"/>
      <c r="P80" s="38"/>
      <c r="Q80" s="38"/>
      <c r="R80" s="45"/>
      <c r="S80" s="38">
        <v>-2573.38</v>
      </c>
      <c r="T80" s="17"/>
      <c r="U80" s="17"/>
      <c r="V80" s="17"/>
      <c r="W80" s="17"/>
      <c r="X80" s="17"/>
      <c r="Y80" s="23"/>
      <c r="Z80" s="17"/>
      <c r="AA80" s="17"/>
      <c r="AB80" s="23"/>
      <c r="AC80" s="19"/>
      <c r="AD80" s="19"/>
      <c r="AE80" s="19"/>
      <c r="AF80" s="27">
        <f t="shared" si="5"/>
        <v>-2573.38</v>
      </c>
      <c r="AG80" s="17"/>
      <c r="AH80" s="17"/>
      <c r="AI80" s="17"/>
      <c r="AJ80" s="17"/>
      <c r="AK80" s="17"/>
      <c r="AL80" s="17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27">
        <f t="shared" si="6"/>
        <v>0</v>
      </c>
      <c r="BR80" s="27">
        <f t="shared" si="7"/>
        <v>-2573.38</v>
      </c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9">
        <f t="shared" si="8"/>
        <v>0</v>
      </c>
      <c r="DD80" s="39">
        <f t="shared" si="9"/>
        <v>-2573.38</v>
      </c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>
        <f t="shared" si="16"/>
        <v>0</v>
      </c>
      <c r="EP80" s="38">
        <f t="shared" si="17"/>
        <v>-2573.38</v>
      </c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75"/>
      <c r="FS80" s="75"/>
      <c r="FT80" s="38"/>
      <c r="FU80" s="75"/>
      <c r="FV80" s="75"/>
      <c r="FW80" s="38"/>
      <c r="FX80" s="75"/>
      <c r="FY80" s="75"/>
      <c r="FZ80" s="38"/>
      <c r="GA80" s="24">
        <f t="shared" si="15"/>
        <v>0</v>
      </c>
    </row>
    <row r="81" spans="1:183" s="4" customFormat="1" ht="22.5">
      <c r="A81" s="41" t="s">
        <v>72</v>
      </c>
      <c r="B81" s="19"/>
      <c r="C81" s="38">
        <f>C78-C76</f>
        <v>-3700.9400000000023</v>
      </c>
      <c r="D81" s="38"/>
      <c r="E81" s="38">
        <f aca="true" t="shared" si="41" ref="E81:Q81">E78-E76</f>
        <v>-7295.459999999999</v>
      </c>
      <c r="F81" s="38"/>
      <c r="G81" s="38">
        <f t="shared" si="41"/>
        <v>-4872.8399999999965</v>
      </c>
      <c r="H81" s="38"/>
      <c r="I81" s="38">
        <f t="shared" si="41"/>
        <v>-6865.290000000001</v>
      </c>
      <c r="J81" s="38"/>
      <c r="K81" s="38">
        <f t="shared" si="41"/>
        <v>-4960.179999999997</v>
      </c>
      <c r="L81" s="38"/>
      <c r="M81" s="38">
        <f t="shared" si="41"/>
        <v>-7616.820000000003</v>
      </c>
      <c r="N81" s="38"/>
      <c r="O81" s="38">
        <f t="shared" si="41"/>
        <v>-7868.759999999998</v>
      </c>
      <c r="P81" s="38"/>
      <c r="Q81" s="38">
        <f t="shared" si="41"/>
        <v>-4915.7800000000025</v>
      </c>
      <c r="R81" s="38"/>
      <c r="S81" s="18">
        <f>C81+E81+G81+I81+K81+M81+O81+Q81</f>
        <v>-48096.06999999999</v>
      </c>
      <c r="T81" s="46"/>
      <c r="U81" s="46"/>
      <c r="V81" s="47">
        <f>V78-V76</f>
        <v>1959.8100000000013</v>
      </c>
      <c r="W81" s="47">
        <f aca="true" t="shared" si="42" ref="W81:AL81">W78-W76</f>
        <v>0</v>
      </c>
      <c r="X81" s="47">
        <f t="shared" si="42"/>
        <v>0</v>
      </c>
      <c r="Y81" s="47">
        <f t="shared" si="42"/>
        <v>-3211.779999999999</v>
      </c>
      <c r="Z81" s="47">
        <f t="shared" si="42"/>
        <v>0</v>
      </c>
      <c r="AA81" s="47">
        <f t="shared" si="42"/>
        <v>0</v>
      </c>
      <c r="AB81" s="47">
        <f t="shared" si="42"/>
        <v>4166.889999999999</v>
      </c>
      <c r="AC81" s="47">
        <f t="shared" si="42"/>
        <v>0</v>
      </c>
      <c r="AD81" s="47">
        <f t="shared" si="42"/>
        <v>0</v>
      </c>
      <c r="AE81" s="47">
        <f t="shared" si="42"/>
        <v>1370.109999999997</v>
      </c>
      <c r="AF81" s="27">
        <f t="shared" si="5"/>
        <v>-43811.03999999999</v>
      </c>
      <c r="AG81" s="47">
        <f t="shared" si="42"/>
        <v>0</v>
      </c>
      <c r="AH81" s="47">
        <f t="shared" si="42"/>
        <v>0</v>
      </c>
      <c r="AI81" s="47">
        <f t="shared" si="42"/>
        <v>-3436.529999999999</v>
      </c>
      <c r="AJ81" s="47">
        <f t="shared" si="42"/>
        <v>0</v>
      </c>
      <c r="AK81" s="47">
        <f t="shared" si="42"/>
        <v>0</v>
      </c>
      <c r="AL81" s="47">
        <f t="shared" si="42"/>
        <v>-525.4500000000007</v>
      </c>
      <c r="AM81" s="38"/>
      <c r="AN81" s="38"/>
      <c r="AO81" s="38">
        <f>AO78-AO76</f>
        <v>621.6100000000006</v>
      </c>
      <c r="AP81" s="38">
        <f aca="true" t="shared" si="43" ref="AP81:AU81">AP78-AP76</f>
        <v>0</v>
      </c>
      <c r="AQ81" s="38">
        <f t="shared" si="43"/>
        <v>0</v>
      </c>
      <c r="AR81" s="38">
        <f t="shared" si="43"/>
        <v>2406.4300000000003</v>
      </c>
      <c r="AS81" s="38">
        <f t="shared" si="43"/>
        <v>0</v>
      </c>
      <c r="AT81" s="38">
        <f t="shared" si="43"/>
        <v>0</v>
      </c>
      <c r="AU81" s="38">
        <f t="shared" si="43"/>
        <v>-2514.7800000000025</v>
      </c>
      <c r="AV81" s="38"/>
      <c r="AW81" s="38"/>
      <c r="AX81" s="38">
        <f>AX78-AX76</f>
        <v>85.34000000000015</v>
      </c>
      <c r="AY81" s="38">
        <f aca="true" t="shared" si="44" ref="AY81:BD81">AY78-AY76</f>
        <v>0</v>
      </c>
      <c r="AZ81" s="38">
        <f t="shared" si="44"/>
        <v>0</v>
      </c>
      <c r="BA81" s="38">
        <f t="shared" si="44"/>
        <v>-147.09000000000015</v>
      </c>
      <c r="BB81" s="38">
        <f t="shared" si="44"/>
        <v>0</v>
      </c>
      <c r="BC81" s="38">
        <f t="shared" si="44"/>
        <v>0</v>
      </c>
      <c r="BD81" s="38">
        <f t="shared" si="44"/>
        <v>1863.2099999999991</v>
      </c>
      <c r="BE81" s="38">
        <f aca="true" t="shared" si="45" ref="BE81:BM81">BE78-BE76</f>
        <v>0</v>
      </c>
      <c r="BF81" s="38">
        <f t="shared" si="45"/>
        <v>0</v>
      </c>
      <c r="BG81" s="38">
        <f t="shared" si="45"/>
        <v>-1470.8400000000001</v>
      </c>
      <c r="BH81" s="38">
        <f t="shared" si="45"/>
        <v>0</v>
      </c>
      <c r="BI81" s="38">
        <f t="shared" si="45"/>
        <v>0</v>
      </c>
      <c r="BJ81" s="38">
        <f t="shared" si="45"/>
        <v>-950.0299999999988</v>
      </c>
      <c r="BK81" s="38">
        <f t="shared" si="45"/>
        <v>0</v>
      </c>
      <c r="BL81" s="38">
        <f t="shared" si="45"/>
        <v>0</v>
      </c>
      <c r="BM81" s="38">
        <f t="shared" si="45"/>
        <v>920.5600000000013</v>
      </c>
      <c r="BN81" s="38">
        <f>BN78-BN76</f>
        <v>0</v>
      </c>
      <c r="BO81" s="38">
        <f>BO78-BO76</f>
        <v>0</v>
      </c>
      <c r="BP81" s="38">
        <f>BP78-BP76</f>
        <v>-879.7400000000016</v>
      </c>
      <c r="BQ81" s="27">
        <f t="shared" si="6"/>
        <v>-4027.3100000000013</v>
      </c>
      <c r="BR81" s="27">
        <f t="shared" si="7"/>
        <v>-47838.34999999999</v>
      </c>
      <c r="BS81" s="38"/>
      <c r="BT81" s="38"/>
      <c r="BU81" s="38">
        <f>BU78-BU76</f>
        <v>-538.880000000001</v>
      </c>
      <c r="BV81" s="38"/>
      <c r="BW81" s="38"/>
      <c r="BX81" s="38">
        <f>BX78-BX76</f>
        <v>-307.0099999999984</v>
      </c>
      <c r="BY81" s="38"/>
      <c r="BZ81" s="38"/>
      <c r="CA81" s="38">
        <f>CA78-CA76</f>
        <v>776.260000000002</v>
      </c>
      <c r="CB81" s="38"/>
      <c r="CC81" s="38"/>
      <c r="CD81" s="38">
        <f>CD78-CD76</f>
        <v>11.530000000002474</v>
      </c>
      <c r="CE81" s="38"/>
      <c r="CF81" s="38"/>
      <c r="CG81" s="38">
        <f>CG78-CG76</f>
        <v>-541.7700000000004</v>
      </c>
      <c r="CH81" s="38"/>
      <c r="CI81" s="38"/>
      <c r="CJ81" s="38">
        <f>CJ78-CJ76</f>
        <v>-364.869999999999</v>
      </c>
      <c r="CK81" s="38"/>
      <c r="CL81" s="38"/>
      <c r="CM81" s="38">
        <f>CM78-CM76</f>
        <v>2185.9799999999996</v>
      </c>
      <c r="CN81" s="38"/>
      <c r="CO81" s="38"/>
      <c r="CP81" s="38">
        <f>CP78-CP76</f>
        <v>-544.989999999998</v>
      </c>
      <c r="CQ81" s="38"/>
      <c r="CR81" s="38"/>
      <c r="CS81" s="38">
        <f>CS78-CS76</f>
        <v>119.05999999999767</v>
      </c>
      <c r="CT81" s="38"/>
      <c r="CU81" s="38"/>
      <c r="CV81" s="38">
        <f>CV78-CV76</f>
        <v>159.95999999999913</v>
      </c>
      <c r="CW81" s="38"/>
      <c r="CX81" s="38"/>
      <c r="CY81" s="38">
        <f>CY78-CY76</f>
        <v>1531.609999999997</v>
      </c>
      <c r="CZ81" s="38"/>
      <c r="DA81" s="38"/>
      <c r="DB81" s="38">
        <f>DB78-DB76</f>
        <v>-111.06000000000131</v>
      </c>
      <c r="DC81" s="9">
        <f t="shared" si="8"/>
        <v>2375.8199999999997</v>
      </c>
      <c r="DD81" s="39">
        <f t="shared" si="9"/>
        <v>-45462.52999999999</v>
      </c>
      <c r="DE81" s="38"/>
      <c r="DF81" s="38"/>
      <c r="DG81" s="38">
        <f>DG78-DG76</f>
        <v>-4590.41</v>
      </c>
      <c r="DH81" s="38"/>
      <c r="DI81" s="38"/>
      <c r="DJ81" s="38">
        <f>DJ78-DJ76</f>
        <v>1115.4799999999996</v>
      </c>
      <c r="DK81" s="38"/>
      <c r="DL81" s="38"/>
      <c r="DM81" s="38">
        <f>DM78-DM76</f>
        <v>-986.4200000000019</v>
      </c>
      <c r="DN81" s="38"/>
      <c r="DO81" s="38"/>
      <c r="DP81" s="38">
        <f>DP78-DP76</f>
        <v>-289.2000000000007</v>
      </c>
      <c r="DQ81" s="38"/>
      <c r="DR81" s="38"/>
      <c r="DS81" s="38">
        <f>DS78-DS76</f>
        <v>-1139.4599999999991</v>
      </c>
      <c r="DT81" s="38"/>
      <c r="DU81" s="38"/>
      <c r="DV81" s="38">
        <f>DV78-DV76</f>
        <v>1342.6499999999978</v>
      </c>
      <c r="DW81" s="38"/>
      <c r="DX81" s="38"/>
      <c r="DY81" s="38">
        <f>DY78-DY76</f>
        <v>-1210.4500000000007</v>
      </c>
      <c r="DZ81" s="38"/>
      <c r="EA81" s="38"/>
      <c r="EB81" s="38">
        <f>EB78-EB76</f>
        <v>2020.9599999999991</v>
      </c>
      <c r="EC81" s="38"/>
      <c r="ED81" s="38"/>
      <c r="EE81" s="38">
        <f>EE78-EE76</f>
        <v>-350.3199999999997</v>
      </c>
      <c r="EF81" s="38"/>
      <c r="EG81" s="38"/>
      <c r="EH81" s="38">
        <f>EH78-EH76</f>
        <v>90.61000000000058</v>
      </c>
      <c r="EI81" s="38"/>
      <c r="EJ81" s="38"/>
      <c r="EK81" s="38">
        <f>EK78-EK76</f>
        <v>-1064.2099999999991</v>
      </c>
      <c r="EL81" s="38"/>
      <c r="EM81" s="38"/>
      <c r="EN81" s="38">
        <f>EN78-EN76</f>
        <v>2019.4099999999999</v>
      </c>
      <c r="EO81" s="38">
        <f t="shared" si="16"/>
        <v>-3041.360000000004</v>
      </c>
      <c r="EP81" s="38">
        <f t="shared" si="17"/>
        <v>-48503.89</v>
      </c>
      <c r="EQ81" s="38"/>
      <c r="ER81" s="38"/>
      <c r="ES81" s="38">
        <f>ES78-ES76</f>
        <v>-1459.7700000000004</v>
      </c>
      <c r="ET81" s="38"/>
      <c r="EU81" s="38"/>
      <c r="EV81" s="38">
        <f>EV78-EV76</f>
        <v>-580.260000000002</v>
      </c>
      <c r="EW81" s="38"/>
      <c r="EX81" s="38"/>
      <c r="EY81" s="38">
        <f>EY78-EY76</f>
        <v>600.3299999999981</v>
      </c>
      <c r="EZ81" s="38"/>
      <c r="FA81" s="38"/>
      <c r="FB81" s="38">
        <f>FB78-FB76</f>
        <v>-814.3000000000029</v>
      </c>
      <c r="FC81" s="38"/>
      <c r="FD81" s="38"/>
      <c r="FE81" s="38">
        <f>FE78-FE76</f>
        <v>205.3199999999997</v>
      </c>
      <c r="FF81" s="38"/>
      <c r="FG81" s="38"/>
      <c r="FH81" s="38">
        <f>FH78-FH76</f>
        <v>483.5799999999981</v>
      </c>
      <c r="FI81" s="38"/>
      <c r="FJ81" s="38"/>
      <c r="FK81" s="38">
        <f>FK78-FK76</f>
        <v>266.6499999999978</v>
      </c>
      <c r="FL81" s="38"/>
      <c r="FM81" s="38"/>
      <c r="FN81" s="38">
        <f>FN78-FN76</f>
        <v>-890.6900000000023</v>
      </c>
      <c r="FO81" s="38"/>
      <c r="FP81" s="38"/>
      <c r="FQ81" s="38">
        <f>FQ78-FQ76</f>
        <v>255.9499999999971</v>
      </c>
      <c r="FR81" s="75"/>
      <c r="FS81" s="75"/>
      <c r="FT81" s="38">
        <f>FT78-FT76</f>
        <v>-642.4800000000032</v>
      </c>
      <c r="FU81" s="75"/>
      <c r="FV81" s="75"/>
      <c r="FW81" s="38">
        <f>FW78-FW76</f>
        <v>1619.9299999999967</v>
      </c>
      <c r="FX81" s="75"/>
      <c r="FY81" s="75"/>
      <c r="FZ81" s="38">
        <f>FZ78-FZ76</f>
        <v>238.09999999999854</v>
      </c>
      <c r="GA81" s="24">
        <f t="shared" si="15"/>
        <v>-717.6400000000249</v>
      </c>
    </row>
    <row r="82" spans="1:183" s="5" customFormat="1" ht="12.75">
      <c r="A82" s="16"/>
      <c r="B82" s="16"/>
      <c r="C82" s="16"/>
      <c r="D82" s="16"/>
      <c r="E82" s="16"/>
      <c r="F82" s="1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8"/>
      <c r="Z82" s="46"/>
      <c r="AA82" s="46"/>
      <c r="AB82" s="48"/>
      <c r="AC82" s="49"/>
      <c r="AD82" s="49"/>
      <c r="AE82" s="49"/>
      <c r="AF82" s="27">
        <f t="shared" si="5"/>
        <v>0</v>
      </c>
      <c r="AG82" s="46"/>
      <c r="AH82" s="46"/>
      <c r="AI82" s="46"/>
      <c r="AJ82" s="46"/>
      <c r="AK82" s="46"/>
      <c r="AL82" s="46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27">
        <f t="shared" si="6"/>
        <v>0</v>
      </c>
      <c r="BR82" s="27">
        <f t="shared" si="7"/>
        <v>0</v>
      </c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9">
        <f t="shared" si="8"/>
        <v>0</v>
      </c>
      <c r="DD82" s="39">
        <f t="shared" si="9"/>
        <v>0</v>
      </c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>
        <f t="shared" si="16"/>
        <v>0</v>
      </c>
      <c r="EP82" s="38">
        <f t="shared" si="17"/>
        <v>0</v>
      </c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76"/>
      <c r="FS82" s="76"/>
      <c r="FT82" s="38"/>
      <c r="FU82" s="76"/>
      <c r="FV82" s="76"/>
      <c r="FW82" s="38"/>
      <c r="FX82" s="76"/>
      <c r="FY82" s="76"/>
      <c r="FZ82" s="38"/>
      <c r="GA82" s="24"/>
    </row>
    <row r="83" spans="1:183" s="5" customFormat="1" ht="12.75">
      <c r="A83" s="44" t="s">
        <v>75</v>
      </c>
      <c r="B83" s="16"/>
      <c r="C83" s="17">
        <v>6591.48</v>
      </c>
      <c r="D83" s="16"/>
      <c r="E83" s="17">
        <v>6623.4</v>
      </c>
      <c r="F83" s="16"/>
      <c r="G83" s="17">
        <v>6894.72</v>
      </c>
      <c r="H83" s="16"/>
      <c r="I83" s="17">
        <v>6846.84</v>
      </c>
      <c r="J83" s="16"/>
      <c r="K83" s="17">
        <v>6751.08</v>
      </c>
      <c r="L83" s="16"/>
      <c r="M83" s="17">
        <v>6735.12</v>
      </c>
      <c r="N83" s="16"/>
      <c r="O83" s="17">
        <v>6719.16</v>
      </c>
      <c r="P83" s="17"/>
      <c r="Q83" s="17">
        <v>6814.92</v>
      </c>
      <c r="R83" s="16"/>
      <c r="S83" s="18">
        <f>C83+E83+G83+I83+K83+M83+O83+Q83</f>
        <v>53976.72</v>
      </c>
      <c r="T83" s="16"/>
      <c r="U83" s="16"/>
      <c r="V83" s="16">
        <v>12672.65</v>
      </c>
      <c r="W83" s="16"/>
      <c r="X83" s="16"/>
      <c r="Y83" s="50">
        <v>10935.54</v>
      </c>
      <c r="Z83" s="16"/>
      <c r="AA83" s="16"/>
      <c r="AB83" s="50">
        <v>11049.31</v>
      </c>
      <c r="AC83" s="49"/>
      <c r="AD83" s="49"/>
      <c r="AE83" s="47">
        <v>9784.3</v>
      </c>
      <c r="AF83" s="27">
        <f t="shared" si="5"/>
        <v>98418.52</v>
      </c>
      <c r="AG83" s="16"/>
      <c r="AH83" s="16"/>
      <c r="AI83" s="16">
        <v>8855.21</v>
      </c>
      <c r="AJ83" s="16"/>
      <c r="AK83" s="16"/>
      <c r="AL83" s="16">
        <v>9075.74</v>
      </c>
      <c r="AM83" s="38"/>
      <c r="AN83" s="38"/>
      <c r="AO83" s="16">
        <v>9396.54</v>
      </c>
      <c r="AP83" s="38"/>
      <c r="AQ83" s="38"/>
      <c r="AR83" s="16">
        <v>9081.5</v>
      </c>
      <c r="AS83" s="38"/>
      <c r="AT83" s="38"/>
      <c r="AU83" s="16">
        <v>9228.16</v>
      </c>
      <c r="AV83" s="38"/>
      <c r="AW83" s="38"/>
      <c r="AX83" s="16">
        <v>9262.89</v>
      </c>
      <c r="AY83" s="38"/>
      <c r="AZ83" s="38"/>
      <c r="BA83" s="38">
        <v>9256.35</v>
      </c>
      <c r="BB83" s="38"/>
      <c r="BC83" s="38"/>
      <c r="BD83" s="38">
        <v>9098.15</v>
      </c>
      <c r="BE83" s="38"/>
      <c r="BF83" s="38"/>
      <c r="BG83" s="38">
        <v>9334.78</v>
      </c>
      <c r="BH83" s="38"/>
      <c r="BI83" s="38"/>
      <c r="BJ83" s="38">
        <v>9354.77</v>
      </c>
      <c r="BK83" s="38"/>
      <c r="BL83" s="38"/>
      <c r="BM83" s="38">
        <v>9506.6</v>
      </c>
      <c r="BN83" s="38"/>
      <c r="BO83" s="38"/>
      <c r="BP83" s="38">
        <v>9363.04</v>
      </c>
      <c r="BQ83" s="27">
        <f t="shared" si="6"/>
        <v>110813.73000000001</v>
      </c>
      <c r="BR83" s="27">
        <f t="shared" si="7"/>
        <v>209232.25</v>
      </c>
      <c r="BS83" s="38"/>
      <c r="BT83" s="38"/>
      <c r="BU83" s="38">
        <v>10771.99</v>
      </c>
      <c r="BV83" s="38"/>
      <c r="BW83" s="38"/>
      <c r="BX83" s="38">
        <v>10575.27</v>
      </c>
      <c r="BY83" s="38"/>
      <c r="BZ83" s="38"/>
      <c r="CA83" s="38">
        <v>10630.05</v>
      </c>
      <c r="CB83" s="38"/>
      <c r="CC83" s="38"/>
      <c r="CD83" s="38">
        <v>10776.49</v>
      </c>
      <c r="CE83" s="38"/>
      <c r="CF83" s="38"/>
      <c r="CG83" s="38">
        <v>10890.71</v>
      </c>
      <c r="CH83" s="38"/>
      <c r="CI83" s="38"/>
      <c r="CJ83" s="38">
        <v>10629.31</v>
      </c>
      <c r="CK83" s="38"/>
      <c r="CL83" s="38"/>
      <c r="CM83" s="38">
        <v>10792.02</v>
      </c>
      <c r="CN83" s="38"/>
      <c r="CO83" s="38"/>
      <c r="CP83" s="38">
        <v>10911.02</v>
      </c>
      <c r="CQ83" s="38"/>
      <c r="CR83" s="38"/>
      <c r="CS83" s="38">
        <v>10888.08</v>
      </c>
      <c r="CT83" s="38"/>
      <c r="CU83" s="38"/>
      <c r="CV83" s="38">
        <v>11051.1</v>
      </c>
      <c r="CW83" s="38"/>
      <c r="CX83" s="38"/>
      <c r="CY83" s="38">
        <v>11095.92</v>
      </c>
      <c r="CZ83" s="38"/>
      <c r="DA83" s="38"/>
      <c r="DB83" s="38">
        <v>10852.95</v>
      </c>
      <c r="DC83" s="9">
        <f t="shared" si="8"/>
        <v>129864.91000000003</v>
      </c>
      <c r="DD83" s="39">
        <f t="shared" si="9"/>
        <v>339097.16000000003</v>
      </c>
      <c r="DE83" s="38"/>
      <c r="DF83" s="38"/>
      <c r="DG83" s="38">
        <v>11579.5</v>
      </c>
      <c r="DH83" s="38"/>
      <c r="DI83" s="38"/>
      <c r="DJ83" s="38">
        <v>11710.42</v>
      </c>
      <c r="DK83" s="38"/>
      <c r="DL83" s="38"/>
      <c r="DM83" s="38">
        <v>11587.12</v>
      </c>
      <c r="DN83" s="38"/>
      <c r="DO83" s="38"/>
      <c r="DP83" s="38">
        <v>11688.01</v>
      </c>
      <c r="DQ83" s="38"/>
      <c r="DR83" s="38"/>
      <c r="DS83" s="38">
        <v>11733.43</v>
      </c>
      <c r="DT83" s="38"/>
      <c r="DU83" s="38"/>
      <c r="DV83" s="38">
        <v>11369.42</v>
      </c>
      <c r="DW83" s="38"/>
      <c r="DX83" s="38"/>
      <c r="DY83" s="38">
        <v>11744.26</v>
      </c>
      <c r="DZ83" s="38"/>
      <c r="EA83" s="38"/>
      <c r="EB83" s="38">
        <v>11794.21</v>
      </c>
      <c r="EC83" s="38"/>
      <c r="ED83" s="38"/>
      <c r="EE83" s="38">
        <v>11756.39</v>
      </c>
      <c r="EF83" s="38"/>
      <c r="EG83" s="38"/>
      <c r="EH83" s="38">
        <v>11892.94</v>
      </c>
      <c r="EI83" s="38"/>
      <c r="EJ83" s="38"/>
      <c r="EK83" s="38">
        <v>11941.43</v>
      </c>
      <c r="EL83" s="38"/>
      <c r="EM83" s="38"/>
      <c r="EN83" s="38">
        <v>11919.67</v>
      </c>
      <c r="EO83" s="38">
        <f t="shared" si="16"/>
        <v>140716.80000000002</v>
      </c>
      <c r="EP83" s="38">
        <f t="shared" si="17"/>
        <v>479813.9600000001</v>
      </c>
      <c r="EQ83" s="38"/>
      <c r="ER83" s="38"/>
      <c r="ES83" s="38">
        <v>13948.11</v>
      </c>
      <c r="ET83" s="38"/>
      <c r="EU83" s="38"/>
      <c r="EV83" s="38">
        <v>14568.23</v>
      </c>
      <c r="EW83" s="38"/>
      <c r="EX83" s="38"/>
      <c r="EY83" s="38">
        <v>14258.17</v>
      </c>
      <c r="EZ83" s="38"/>
      <c r="FA83" s="38"/>
      <c r="FB83" s="38">
        <v>14258.17</v>
      </c>
      <c r="FC83" s="38"/>
      <c r="FD83" s="38"/>
      <c r="FE83" s="38">
        <v>14083.59</v>
      </c>
      <c r="FF83" s="38"/>
      <c r="FG83" s="38"/>
      <c r="FH83" s="38">
        <v>14258.17</v>
      </c>
      <c r="FI83" s="38"/>
      <c r="FJ83" s="38"/>
      <c r="FK83" s="38">
        <v>14258.17</v>
      </c>
      <c r="FL83" s="38"/>
      <c r="FM83" s="38"/>
      <c r="FN83" s="38">
        <v>14258.17</v>
      </c>
      <c r="FO83" s="38"/>
      <c r="FP83" s="38"/>
      <c r="FQ83" s="38">
        <v>14258.17</v>
      </c>
      <c r="FR83" s="76"/>
      <c r="FS83" s="76"/>
      <c r="FT83" s="38">
        <v>14258.17</v>
      </c>
      <c r="FU83" s="76"/>
      <c r="FV83" s="76"/>
      <c r="FW83" s="38">
        <v>14258.17</v>
      </c>
      <c r="FX83" s="76"/>
      <c r="FY83" s="76"/>
      <c r="FZ83" s="38">
        <v>14258.17</v>
      </c>
      <c r="GA83" s="24">
        <f t="shared" si="15"/>
        <v>170923.46000000002</v>
      </c>
    </row>
    <row r="84" spans="1:183" s="97" customFormat="1" ht="12.75">
      <c r="A84" s="80" t="s">
        <v>76</v>
      </c>
      <c r="B84" s="91"/>
      <c r="C84" s="91">
        <v>6514.24</v>
      </c>
      <c r="D84" s="91"/>
      <c r="E84" s="91">
        <v>6592.38</v>
      </c>
      <c r="F84" s="91"/>
      <c r="G84" s="92">
        <v>6785.49</v>
      </c>
      <c r="H84" s="92"/>
      <c r="I84" s="92">
        <v>6689.56</v>
      </c>
      <c r="J84" s="92"/>
      <c r="K84" s="92">
        <v>6439.23</v>
      </c>
      <c r="L84" s="92"/>
      <c r="M84" s="92">
        <v>6431.8</v>
      </c>
      <c r="N84" s="92"/>
      <c r="O84" s="92">
        <v>6519.66</v>
      </c>
      <c r="P84" s="92"/>
      <c r="Q84" s="92">
        <v>6456.22</v>
      </c>
      <c r="R84" s="92"/>
      <c r="S84" s="84">
        <f aca="true" t="shared" si="46" ref="S84:S90">C84+E84+G84+I84+K84+M84+O84+Q84</f>
        <v>52428.58</v>
      </c>
      <c r="T84" s="92"/>
      <c r="U84" s="92"/>
      <c r="V84" s="92">
        <v>6880.83</v>
      </c>
      <c r="W84" s="92"/>
      <c r="X84" s="92"/>
      <c r="Y84" s="93">
        <v>6797.7</v>
      </c>
      <c r="Z84" s="92"/>
      <c r="AA84" s="92"/>
      <c r="AB84" s="93">
        <v>6750.91</v>
      </c>
      <c r="AC84" s="94"/>
      <c r="AD84" s="94"/>
      <c r="AE84" s="95">
        <v>6702.14</v>
      </c>
      <c r="AF84" s="86">
        <f t="shared" si="5"/>
        <v>79560.16</v>
      </c>
      <c r="AG84" s="92"/>
      <c r="AH84" s="92"/>
      <c r="AI84" s="92">
        <v>8855.21</v>
      </c>
      <c r="AJ84" s="92"/>
      <c r="AK84" s="92"/>
      <c r="AL84" s="92">
        <v>9075.74</v>
      </c>
      <c r="AM84" s="82"/>
      <c r="AN84" s="82"/>
      <c r="AO84" s="82">
        <v>9396.54</v>
      </c>
      <c r="AP84" s="82"/>
      <c r="AQ84" s="82"/>
      <c r="AR84" s="82">
        <v>9081.5</v>
      </c>
      <c r="AS84" s="82"/>
      <c r="AT84" s="82"/>
      <c r="AU84" s="82">
        <v>9228.16</v>
      </c>
      <c r="AV84" s="82"/>
      <c r="AW84" s="82"/>
      <c r="AX84" s="82">
        <v>9262.89</v>
      </c>
      <c r="AY84" s="82"/>
      <c r="AZ84" s="82"/>
      <c r="BA84" s="82">
        <v>9256.35</v>
      </c>
      <c r="BB84" s="82"/>
      <c r="BC84" s="82"/>
      <c r="BD84" s="82">
        <v>9098.15</v>
      </c>
      <c r="BE84" s="82"/>
      <c r="BF84" s="82"/>
      <c r="BG84" s="82">
        <v>9334.78</v>
      </c>
      <c r="BH84" s="82"/>
      <c r="BI84" s="82"/>
      <c r="BJ84" s="82">
        <v>9354.77</v>
      </c>
      <c r="BK84" s="82"/>
      <c r="BL84" s="82"/>
      <c r="BM84" s="82">
        <v>9506.6</v>
      </c>
      <c r="BN84" s="82"/>
      <c r="BO84" s="82"/>
      <c r="BP84" s="82">
        <v>9363.04</v>
      </c>
      <c r="BQ84" s="86">
        <f t="shared" si="6"/>
        <v>110813.73000000001</v>
      </c>
      <c r="BR84" s="86">
        <f t="shared" si="7"/>
        <v>190373.89</v>
      </c>
      <c r="BS84" s="82"/>
      <c r="BT84" s="82"/>
      <c r="BU84" s="82">
        <v>8985.19</v>
      </c>
      <c r="BV84" s="82"/>
      <c r="BW84" s="82"/>
      <c r="BX84" s="82">
        <v>10575.27</v>
      </c>
      <c r="BY84" s="82"/>
      <c r="BZ84" s="82"/>
      <c r="CA84" s="82">
        <v>10630.05</v>
      </c>
      <c r="CB84" s="82"/>
      <c r="CC84" s="82"/>
      <c r="CD84" s="82">
        <v>10776.49</v>
      </c>
      <c r="CE84" s="82"/>
      <c r="CF84" s="82"/>
      <c r="CG84" s="82">
        <v>10890.71</v>
      </c>
      <c r="CH84" s="82"/>
      <c r="CI84" s="82"/>
      <c r="CJ84" s="82">
        <v>10629.31</v>
      </c>
      <c r="CK84" s="82"/>
      <c r="CL84" s="82"/>
      <c r="CM84" s="82">
        <v>10792.02</v>
      </c>
      <c r="CN84" s="82"/>
      <c r="CO84" s="82"/>
      <c r="CP84" s="82">
        <v>10911.02</v>
      </c>
      <c r="CQ84" s="82"/>
      <c r="CR84" s="82"/>
      <c r="CS84" s="82">
        <v>10888.08</v>
      </c>
      <c r="CT84" s="82"/>
      <c r="CU84" s="82"/>
      <c r="CV84" s="82">
        <v>11051.1</v>
      </c>
      <c r="CW84" s="82"/>
      <c r="CX84" s="82"/>
      <c r="CY84" s="82">
        <v>11095.92</v>
      </c>
      <c r="CZ84" s="82"/>
      <c r="DA84" s="82"/>
      <c r="DB84" s="82">
        <v>10852.95</v>
      </c>
      <c r="DC84" s="87">
        <f t="shared" si="8"/>
        <v>128078.11000000003</v>
      </c>
      <c r="DD84" s="88">
        <f t="shared" si="9"/>
        <v>318452.00000000006</v>
      </c>
      <c r="DE84" s="82"/>
      <c r="DF84" s="82"/>
      <c r="DG84" s="82">
        <v>11579.5</v>
      </c>
      <c r="DH84" s="82"/>
      <c r="DI84" s="82"/>
      <c r="DJ84" s="82">
        <v>11710.42</v>
      </c>
      <c r="DK84" s="82"/>
      <c r="DL84" s="82"/>
      <c r="DM84" s="82">
        <v>11587.12</v>
      </c>
      <c r="DN84" s="82"/>
      <c r="DO84" s="82"/>
      <c r="DP84" s="82">
        <v>11688.01</v>
      </c>
      <c r="DQ84" s="82"/>
      <c r="DR84" s="82"/>
      <c r="DS84" s="82">
        <v>11733.43</v>
      </c>
      <c r="DT84" s="82"/>
      <c r="DU84" s="82"/>
      <c r="DV84" s="82">
        <v>11369.42</v>
      </c>
      <c r="DW84" s="82"/>
      <c r="DX84" s="82"/>
      <c r="DY84" s="82">
        <v>11744.26</v>
      </c>
      <c r="DZ84" s="82"/>
      <c r="EA84" s="82"/>
      <c r="EB84" s="82">
        <v>11794.21</v>
      </c>
      <c r="EC84" s="82"/>
      <c r="ED84" s="82"/>
      <c r="EE84" s="82">
        <v>11756.39</v>
      </c>
      <c r="EF84" s="82"/>
      <c r="EG84" s="82"/>
      <c r="EH84" s="82">
        <v>11892.94</v>
      </c>
      <c r="EI84" s="82"/>
      <c r="EJ84" s="82"/>
      <c r="EK84" s="82">
        <v>11941.43</v>
      </c>
      <c r="EL84" s="82"/>
      <c r="EM84" s="82"/>
      <c r="EN84" s="82">
        <v>11919.67</v>
      </c>
      <c r="EO84" s="82">
        <f t="shared" si="16"/>
        <v>140716.80000000002</v>
      </c>
      <c r="EP84" s="82">
        <f t="shared" si="17"/>
        <v>459168.80000000005</v>
      </c>
      <c r="EQ84" s="82"/>
      <c r="ER84" s="82"/>
      <c r="ES84" s="82">
        <v>13948.11</v>
      </c>
      <c r="ET84" s="82"/>
      <c r="EU84" s="82"/>
      <c r="EV84" s="82">
        <v>14568.23</v>
      </c>
      <c r="EW84" s="82"/>
      <c r="EX84" s="82"/>
      <c r="EY84" s="82">
        <v>14258.17</v>
      </c>
      <c r="EZ84" s="82"/>
      <c r="FA84" s="82"/>
      <c r="FB84" s="82">
        <v>14258.17</v>
      </c>
      <c r="FC84" s="82"/>
      <c r="FD84" s="82"/>
      <c r="FE84" s="82">
        <v>14083.59</v>
      </c>
      <c r="FF84" s="82"/>
      <c r="FG84" s="82"/>
      <c r="FH84" s="82">
        <v>14258.17</v>
      </c>
      <c r="FI84" s="82"/>
      <c r="FJ84" s="82"/>
      <c r="FK84" s="82">
        <v>14258.17</v>
      </c>
      <c r="FL84" s="82"/>
      <c r="FM84" s="82"/>
      <c r="FN84" s="82">
        <v>14258.17</v>
      </c>
      <c r="FO84" s="82"/>
      <c r="FP84" s="82"/>
      <c r="FQ84" s="82">
        <v>14258.17</v>
      </c>
      <c r="FR84" s="96"/>
      <c r="FS84" s="96"/>
      <c r="FT84" s="82">
        <v>14258.17</v>
      </c>
      <c r="FU84" s="96"/>
      <c r="FV84" s="96"/>
      <c r="FW84" s="82">
        <v>14258.17</v>
      </c>
      <c r="FX84" s="96"/>
      <c r="FY84" s="96"/>
      <c r="FZ84" s="82">
        <v>14258.17</v>
      </c>
      <c r="GA84" s="133">
        <f t="shared" si="15"/>
        <v>170923.46000000002</v>
      </c>
    </row>
    <row r="85" spans="1:183" s="97" customFormat="1" ht="12.75">
      <c r="A85" s="80" t="s">
        <v>69</v>
      </c>
      <c r="B85" s="91"/>
      <c r="C85" s="91">
        <f>734.16+5630.74</f>
        <v>6364.9</v>
      </c>
      <c r="D85" s="91"/>
      <c r="E85" s="91">
        <f>722.35+5499.85</f>
        <v>6222.200000000001</v>
      </c>
      <c r="F85" s="91"/>
      <c r="G85" s="92">
        <f>766.08+6308.42</f>
        <v>7074.5</v>
      </c>
      <c r="H85" s="92"/>
      <c r="I85" s="92">
        <f>755.27+5612.29</f>
        <v>6367.5599999999995</v>
      </c>
      <c r="J85" s="92"/>
      <c r="K85" s="92">
        <f>730.7+6231.8</f>
        <v>6962.5</v>
      </c>
      <c r="L85" s="92"/>
      <c r="M85" s="92">
        <f>761.72+5621.56</f>
        <v>6383.280000000001</v>
      </c>
      <c r="N85" s="92"/>
      <c r="O85" s="92">
        <f>760.53+5263.57</f>
        <v>6024.099999999999</v>
      </c>
      <c r="P85" s="92"/>
      <c r="Q85" s="92">
        <f>719.32+6046.97</f>
        <v>6766.29</v>
      </c>
      <c r="R85" s="92"/>
      <c r="S85" s="84">
        <f t="shared" si="46"/>
        <v>52165.329999999994</v>
      </c>
      <c r="T85" s="98"/>
      <c r="U85" s="98"/>
      <c r="V85" s="98">
        <f>811.13+6396.02</f>
        <v>7207.150000000001</v>
      </c>
      <c r="W85" s="98"/>
      <c r="X85" s="98"/>
      <c r="Y85" s="99">
        <f>812.82+4448.04</f>
        <v>5260.86</v>
      </c>
      <c r="Z85" s="98"/>
      <c r="AA85" s="98"/>
      <c r="AB85" s="99">
        <f>803.41+7027.08</f>
        <v>7830.49</v>
      </c>
      <c r="AC85" s="94"/>
      <c r="AD85" s="94"/>
      <c r="AE85" s="95">
        <f>830.7+5805.65</f>
        <v>6636.349999999999</v>
      </c>
      <c r="AF85" s="86">
        <f t="shared" si="5"/>
        <v>79100.18000000001</v>
      </c>
      <c r="AG85" s="98"/>
      <c r="AH85" s="98"/>
      <c r="AI85" s="98">
        <f>1147.65+5917.31</f>
        <v>7064.960000000001</v>
      </c>
      <c r="AJ85" s="98"/>
      <c r="AK85" s="98"/>
      <c r="AL85" s="98">
        <f>1162.42+7578.07</f>
        <v>8740.49</v>
      </c>
      <c r="AM85" s="82"/>
      <c r="AN85" s="82"/>
      <c r="AO85" s="82">
        <f>1158.15+7919.63</f>
        <v>9077.78</v>
      </c>
      <c r="AP85" s="82"/>
      <c r="AQ85" s="82"/>
      <c r="AR85" s="82">
        <f>1135.02+8787.86</f>
        <v>9922.880000000001</v>
      </c>
      <c r="AS85" s="82"/>
      <c r="AT85" s="82"/>
      <c r="AU85" s="82">
        <f>1136.09+7140.33</f>
        <v>8276.42</v>
      </c>
      <c r="AV85" s="82"/>
      <c r="AW85" s="82"/>
      <c r="AX85" s="82">
        <f>1124.35+8008.27</f>
        <v>9132.62</v>
      </c>
      <c r="AY85" s="82"/>
      <c r="AZ85" s="82"/>
      <c r="BA85" s="82">
        <f>1113.71+8234.21</f>
        <v>9347.919999999998</v>
      </c>
      <c r="BB85" s="82"/>
      <c r="BC85" s="82"/>
      <c r="BD85" s="82">
        <v>9663.16</v>
      </c>
      <c r="BE85" s="82"/>
      <c r="BF85" s="82"/>
      <c r="BG85" s="82">
        <v>8618.24</v>
      </c>
      <c r="BH85" s="82"/>
      <c r="BI85" s="82"/>
      <c r="BJ85" s="82">
        <v>8744.68</v>
      </c>
      <c r="BK85" s="82"/>
      <c r="BL85" s="82"/>
      <c r="BM85" s="82">
        <v>9661.32</v>
      </c>
      <c r="BN85" s="82"/>
      <c r="BO85" s="82"/>
      <c r="BP85" s="82">
        <v>9134.26</v>
      </c>
      <c r="BQ85" s="86">
        <f t="shared" si="6"/>
        <v>107384.73</v>
      </c>
      <c r="BR85" s="86">
        <f t="shared" si="7"/>
        <v>186484.91</v>
      </c>
      <c r="BS85" s="82"/>
      <c r="BT85" s="82"/>
      <c r="BU85" s="82"/>
      <c r="BV85" s="82"/>
      <c r="BW85" s="82"/>
      <c r="BX85" s="82">
        <v>10754.42</v>
      </c>
      <c r="BY85" s="82"/>
      <c r="BZ85" s="82"/>
      <c r="CA85" s="82">
        <v>10736.14</v>
      </c>
      <c r="CB85" s="82"/>
      <c r="CC85" s="82"/>
      <c r="CD85" s="82">
        <v>10444.53</v>
      </c>
      <c r="CE85" s="82"/>
      <c r="CF85" s="82"/>
      <c r="CG85" s="82">
        <v>10617.37</v>
      </c>
      <c r="CH85" s="82"/>
      <c r="CI85" s="82"/>
      <c r="CJ85" s="82">
        <v>10432.07</v>
      </c>
      <c r="CK85" s="82"/>
      <c r="CL85" s="82"/>
      <c r="CM85" s="82">
        <v>11633</v>
      </c>
      <c r="CN85" s="82"/>
      <c r="CO85" s="82"/>
      <c r="CP85" s="82">
        <v>11145.47</v>
      </c>
      <c r="CQ85" s="82"/>
      <c r="CR85" s="82"/>
      <c r="CS85" s="82">
        <v>10861.7</v>
      </c>
      <c r="CT85" s="82"/>
      <c r="CU85" s="82"/>
      <c r="CV85" s="82">
        <v>10755.75</v>
      </c>
      <c r="CW85" s="82"/>
      <c r="CX85" s="82"/>
      <c r="CY85" s="82">
        <v>12118.88</v>
      </c>
      <c r="CZ85" s="82"/>
      <c r="DA85" s="82"/>
      <c r="DB85" s="82">
        <v>10869.46</v>
      </c>
      <c r="DC85" s="87">
        <f t="shared" si="8"/>
        <v>120368.78999999998</v>
      </c>
      <c r="DD85" s="88">
        <f t="shared" si="9"/>
        <v>306853.69999999995</v>
      </c>
      <c r="DE85" s="82"/>
      <c r="DF85" s="82"/>
      <c r="DG85" s="82">
        <v>10357.23</v>
      </c>
      <c r="DH85" s="82"/>
      <c r="DI85" s="82"/>
      <c r="DJ85" s="82">
        <v>11714.11</v>
      </c>
      <c r="DK85" s="82"/>
      <c r="DL85" s="82"/>
      <c r="DM85" s="82">
        <v>11179.18</v>
      </c>
      <c r="DN85" s="82"/>
      <c r="DO85" s="82"/>
      <c r="DP85" s="82">
        <v>11531.82</v>
      </c>
      <c r="DQ85" s="82"/>
      <c r="DR85" s="82"/>
      <c r="DS85" s="82">
        <v>11000.75</v>
      </c>
      <c r="DT85" s="82"/>
      <c r="DU85" s="82"/>
      <c r="DV85" s="82">
        <v>12403.32</v>
      </c>
      <c r="DW85" s="82"/>
      <c r="DX85" s="82"/>
      <c r="DY85" s="82">
        <v>11010.8</v>
      </c>
      <c r="DZ85" s="82"/>
      <c r="EA85" s="82"/>
      <c r="EB85" s="82">
        <v>12749.06</v>
      </c>
      <c r="EC85" s="82"/>
      <c r="ED85" s="82"/>
      <c r="EE85" s="82">
        <v>11823.23</v>
      </c>
      <c r="EF85" s="82"/>
      <c r="EG85" s="82"/>
      <c r="EH85" s="82">
        <v>11649.67</v>
      </c>
      <c r="EI85" s="82"/>
      <c r="EJ85" s="82"/>
      <c r="EK85" s="82">
        <v>11437.91</v>
      </c>
      <c r="EL85" s="82"/>
      <c r="EM85" s="82"/>
      <c r="EN85" s="82">
        <v>12888.61</v>
      </c>
      <c r="EO85" s="82">
        <f t="shared" si="16"/>
        <v>139745.69</v>
      </c>
      <c r="EP85" s="82">
        <f t="shared" si="17"/>
        <v>446599.38999999996</v>
      </c>
      <c r="EQ85" s="82"/>
      <c r="ER85" s="82"/>
      <c r="ES85" s="82">
        <v>12215.17</v>
      </c>
      <c r="ET85" s="82"/>
      <c r="EU85" s="82"/>
      <c r="EV85" s="82">
        <v>13804.55</v>
      </c>
      <c r="EW85" s="82"/>
      <c r="EX85" s="82"/>
      <c r="EY85" s="82">
        <v>14473.77</v>
      </c>
      <c r="EZ85" s="82"/>
      <c r="FA85" s="82"/>
      <c r="FB85" s="82">
        <v>13999.97</v>
      </c>
      <c r="FC85" s="82"/>
      <c r="FD85" s="82"/>
      <c r="FE85" s="82">
        <v>14539</v>
      </c>
      <c r="FF85" s="82"/>
      <c r="FG85" s="82"/>
      <c r="FH85" s="82">
        <v>14477.49</v>
      </c>
      <c r="FI85" s="82"/>
      <c r="FJ85" s="82"/>
      <c r="FK85" s="82">
        <v>14202.49</v>
      </c>
      <c r="FL85" s="82"/>
      <c r="FM85" s="82"/>
      <c r="FN85" s="82">
        <v>13972.09</v>
      </c>
      <c r="FO85" s="82"/>
      <c r="FP85" s="82"/>
      <c r="FQ85" s="82">
        <v>14412.93</v>
      </c>
      <c r="FR85" s="96"/>
      <c r="FS85" s="96"/>
      <c r="FT85" s="82">
        <v>13963.69</v>
      </c>
      <c r="FU85" s="96"/>
      <c r="FV85" s="96"/>
      <c r="FW85" s="82">
        <v>14999.76</v>
      </c>
      <c r="FX85" s="96"/>
      <c r="FY85" s="96"/>
      <c r="FZ85" s="82">
        <v>14367.19</v>
      </c>
      <c r="GA85" s="133">
        <f t="shared" si="15"/>
        <v>169428.10000000003</v>
      </c>
    </row>
    <row r="86" spans="1:183" s="5" customFormat="1" ht="12.75">
      <c r="A86" s="41" t="s">
        <v>70</v>
      </c>
      <c r="B86" s="16">
        <v>6781.98</v>
      </c>
      <c r="C86" s="16">
        <f>C84-C85</f>
        <v>149.34000000000015</v>
      </c>
      <c r="D86" s="16"/>
      <c r="E86" s="16">
        <f aca="true" t="shared" si="47" ref="E86:Q86">E84-E85</f>
        <v>370.1799999999994</v>
      </c>
      <c r="F86" s="16"/>
      <c r="G86" s="16">
        <f t="shared" si="47"/>
        <v>-289.0100000000002</v>
      </c>
      <c r="H86" s="16"/>
      <c r="I86" s="16">
        <f t="shared" si="47"/>
        <v>322.0000000000009</v>
      </c>
      <c r="J86" s="16"/>
      <c r="K86" s="16">
        <f t="shared" si="47"/>
        <v>-523.2700000000004</v>
      </c>
      <c r="L86" s="16"/>
      <c r="M86" s="16">
        <f t="shared" si="47"/>
        <v>48.51999999999953</v>
      </c>
      <c r="N86" s="16"/>
      <c r="O86" s="16">
        <f t="shared" si="47"/>
        <v>495.5600000000004</v>
      </c>
      <c r="P86" s="16"/>
      <c r="Q86" s="16">
        <f t="shared" si="47"/>
        <v>-310.0699999999997</v>
      </c>
      <c r="R86" s="16">
        <v>7045.23</v>
      </c>
      <c r="S86" s="18">
        <f t="shared" si="46"/>
        <v>263.25</v>
      </c>
      <c r="T86" s="51"/>
      <c r="U86" s="51"/>
      <c r="V86" s="51">
        <f>V84-V85</f>
        <v>-326.3200000000006</v>
      </c>
      <c r="W86" s="51">
        <f aca="true" t="shared" si="48" ref="W86:AL86">W84-W85</f>
        <v>0</v>
      </c>
      <c r="X86" s="51">
        <f t="shared" si="48"/>
        <v>0</v>
      </c>
      <c r="Y86" s="51">
        <f t="shared" si="48"/>
        <v>1536.8400000000001</v>
      </c>
      <c r="Z86" s="51">
        <f t="shared" si="48"/>
        <v>0</v>
      </c>
      <c r="AA86" s="51">
        <f t="shared" si="48"/>
        <v>0</v>
      </c>
      <c r="AB86" s="51">
        <f t="shared" si="48"/>
        <v>-1079.58</v>
      </c>
      <c r="AC86" s="51">
        <f t="shared" si="48"/>
        <v>0</v>
      </c>
      <c r="AD86" s="51">
        <f t="shared" si="48"/>
        <v>0</v>
      </c>
      <c r="AE86" s="51">
        <f t="shared" si="48"/>
        <v>65.79000000000087</v>
      </c>
      <c r="AF86" s="27">
        <f t="shared" si="5"/>
        <v>459.9800000000005</v>
      </c>
      <c r="AG86" s="51">
        <f t="shared" si="48"/>
        <v>0</v>
      </c>
      <c r="AH86" s="51">
        <f t="shared" si="48"/>
        <v>0</v>
      </c>
      <c r="AI86" s="51">
        <f t="shared" si="48"/>
        <v>1790.2499999999982</v>
      </c>
      <c r="AJ86" s="51">
        <f t="shared" si="48"/>
        <v>0</v>
      </c>
      <c r="AK86" s="51">
        <f t="shared" si="48"/>
        <v>0</v>
      </c>
      <c r="AL86" s="51">
        <f t="shared" si="48"/>
        <v>335.25</v>
      </c>
      <c r="AM86" s="38"/>
      <c r="AN86" s="38"/>
      <c r="AO86" s="38">
        <f>AO84-AO85</f>
        <v>318.7600000000002</v>
      </c>
      <c r="AP86" s="38">
        <f aca="true" t="shared" si="49" ref="AP86:AU86">AP84-AP85</f>
        <v>0</v>
      </c>
      <c r="AQ86" s="38">
        <f t="shared" si="49"/>
        <v>0</v>
      </c>
      <c r="AR86" s="38">
        <f t="shared" si="49"/>
        <v>-841.380000000001</v>
      </c>
      <c r="AS86" s="38">
        <f t="shared" si="49"/>
        <v>0</v>
      </c>
      <c r="AT86" s="38">
        <f t="shared" si="49"/>
        <v>0</v>
      </c>
      <c r="AU86" s="38">
        <f t="shared" si="49"/>
        <v>951.7399999999998</v>
      </c>
      <c r="AV86" s="38"/>
      <c r="AW86" s="38"/>
      <c r="AX86" s="38">
        <f>AX84-AX85</f>
        <v>130.26999999999862</v>
      </c>
      <c r="AY86" s="38">
        <f aca="true" t="shared" si="50" ref="AY86:BD86">AY84-AY85</f>
        <v>0</v>
      </c>
      <c r="AZ86" s="38">
        <f t="shared" si="50"/>
        <v>0</v>
      </c>
      <c r="BA86" s="38">
        <f t="shared" si="50"/>
        <v>-91.56999999999789</v>
      </c>
      <c r="BB86" s="38">
        <f t="shared" si="50"/>
        <v>0</v>
      </c>
      <c r="BC86" s="38">
        <f t="shared" si="50"/>
        <v>0</v>
      </c>
      <c r="BD86" s="38">
        <f t="shared" si="50"/>
        <v>-565.0100000000002</v>
      </c>
      <c r="BE86" s="38">
        <f aca="true" t="shared" si="51" ref="BE86:BM86">BE84-BE85</f>
        <v>0</v>
      </c>
      <c r="BF86" s="38">
        <f t="shared" si="51"/>
        <v>0</v>
      </c>
      <c r="BG86" s="38">
        <f t="shared" si="51"/>
        <v>716.5400000000009</v>
      </c>
      <c r="BH86" s="38">
        <f t="shared" si="51"/>
        <v>0</v>
      </c>
      <c r="BI86" s="38">
        <f t="shared" si="51"/>
        <v>0</v>
      </c>
      <c r="BJ86" s="38">
        <f t="shared" si="51"/>
        <v>610.0900000000001</v>
      </c>
      <c r="BK86" s="38">
        <f t="shared" si="51"/>
        <v>0</v>
      </c>
      <c r="BL86" s="38">
        <f t="shared" si="51"/>
        <v>0</v>
      </c>
      <c r="BM86" s="38">
        <f t="shared" si="51"/>
        <v>-154.71999999999935</v>
      </c>
      <c r="BN86" s="38">
        <f>BN84-BN85</f>
        <v>0</v>
      </c>
      <c r="BO86" s="38">
        <f>BO84-BO85</f>
        <v>0</v>
      </c>
      <c r="BP86" s="38">
        <f>BP84-BP85</f>
        <v>228.78000000000065</v>
      </c>
      <c r="BQ86" s="27">
        <f t="shared" si="6"/>
        <v>3429</v>
      </c>
      <c r="BR86" s="27">
        <f t="shared" si="7"/>
        <v>3888.9800000000005</v>
      </c>
      <c r="BS86" s="38"/>
      <c r="BT86" s="38"/>
      <c r="BU86" s="38">
        <f>BU84-BU85</f>
        <v>8985.19</v>
      </c>
      <c r="BV86" s="38"/>
      <c r="BW86" s="38"/>
      <c r="BX86" s="38">
        <f>BX84-BX85</f>
        <v>-179.14999999999964</v>
      </c>
      <c r="BY86" s="38"/>
      <c r="BZ86" s="38"/>
      <c r="CA86" s="38">
        <f>CA84-CA85</f>
        <v>-106.09000000000015</v>
      </c>
      <c r="CB86" s="38"/>
      <c r="CC86" s="38"/>
      <c r="CD86" s="38">
        <f>CD84-CD85</f>
        <v>331.9599999999991</v>
      </c>
      <c r="CE86" s="38"/>
      <c r="CF86" s="38"/>
      <c r="CG86" s="38">
        <f>CG84-CG85</f>
        <v>273.3399999999983</v>
      </c>
      <c r="CH86" s="38"/>
      <c r="CI86" s="38"/>
      <c r="CJ86" s="38">
        <f>CJ84-CJ85</f>
        <v>197.23999999999978</v>
      </c>
      <c r="CK86" s="38"/>
      <c r="CL86" s="38"/>
      <c r="CM86" s="38">
        <f>CM84-CM85</f>
        <v>-840.9799999999996</v>
      </c>
      <c r="CN86" s="38"/>
      <c r="CO86" s="38"/>
      <c r="CP86" s="38">
        <f>CP84-CP85</f>
        <v>-234.4499999999989</v>
      </c>
      <c r="CQ86" s="38"/>
      <c r="CR86" s="38"/>
      <c r="CS86" s="38">
        <f>CS84-CS85</f>
        <v>26.3799999999992</v>
      </c>
      <c r="CT86" s="38"/>
      <c r="CU86" s="38"/>
      <c r="CV86" s="38">
        <f>CV84-CV85</f>
        <v>295.35000000000036</v>
      </c>
      <c r="CW86" s="38"/>
      <c r="CX86" s="38"/>
      <c r="CY86" s="38">
        <f>CY84-CY85</f>
        <v>-1022.9599999999991</v>
      </c>
      <c r="CZ86" s="38"/>
      <c r="DA86" s="38"/>
      <c r="DB86" s="38">
        <f>DB84-DB85</f>
        <v>-16.5099999999984</v>
      </c>
      <c r="DC86" s="9">
        <f t="shared" si="8"/>
        <v>7709.3200000000015</v>
      </c>
      <c r="DD86" s="39">
        <f t="shared" si="9"/>
        <v>11598.300000000003</v>
      </c>
      <c r="DE86" s="38"/>
      <c r="DF86" s="38"/>
      <c r="DG86" s="38">
        <f>DG84-DG85</f>
        <v>1222.2700000000004</v>
      </c>
      <c r="DH86" s="38"/>
      <c r="DI86" s="38"/>
      <c r="DJ86" s="38">
        <f>DJ84-DJ85</f>
        <v>-3.6900000000005093</v>
      </c>
      <c r="DK86" s="38"/>
      <c r="DL86" s="38"/>
      <c r="DM86" s="38">
        <f>DM84-DM85</f>
        <v>407.9400000000005</v>
      </c>
      <c r="DN86" s="38"/>
      <c r="DO86" s="38"/>
      <c r="DP86" s="38">
        <f>DP84-DP85</f>
        <v>156.1900000000005</v>
      </c>
      <c r="DQ86" s="38"/>
      <c r="DR86" s="38"/>
      <c r="DS86" s="38">
        <f>DS84-DS85</f>
        <v>732.6800000000003</v>
      </c>
      <c r="DT86" s="38"/>
      <c r="DU86" s="38"/>
      <c r="DV86" s="38">
        <f>DV84-DV85</f>
        <v>-1033.8999999999996</v>
      </c>
      <c r="DW86" s="38"/>
      <c r="DX86" s="38"/>
      <c r="DY86" s="38">
        <f>DY84-DY85</f>
        <v>733.460000000001</v>
      </c>
      <c r="DZ86" s="38"/>
      <c r="EA86" s="38"/>
      <c r="EB86" s="38">
        <f>EB84-EB85</f>
        <v>-954.8500000000004</v>
      </c>
      <c r="EC86" s="38"/>
      <c r="ED86" s="38"/>
      <c r="EE86" s="38">
        <f>EE84-EE85</f>
        <v>-66.84000000000015</v>
      </c>
      <c r="EF86" s="38"/>
      <c r="EG86" s="38"/>
      <c r="EH86" s="38">
        <f>EH84-EH85</f>
        <v>243.27000000000044</v>
      </c>
      <c r="EI86" s="38"/>
      <c r="EJ86" s="38"/>
      <c r="EK86" s="38">
        <f>EK84-EK85</f>
        <v>503.52000000000044</v>
      </c>
      <c r="EL86" s="38"/>
      <c r="EM86" s="38"/>
      <c r="EN86" s="38">
        <f>EN84-EN85</f>
        <v>-968.9400000000005</v>
      </c>
      <c r="EO86" s="38">
        <f t="shared" si="16"/>
        <v>971.1100000000024</v>
      </c>
      <c r="EP86" s="38">
        <f t="shared" si="17"/>
        <v>12569.410000000005</v>
      </c>
      <c r="EQ86" s="38"/>
      <c r="ER86" s="38"/>
      <c r="ES86" s="38">
        <f>ES84-ES85</f>
        <v>1732.9400000000005</v>
      </c>
      <c r="ET86" s="38"/>
      <c r="EU86" s="38"/>
      <c r="EV86" s="38">
        <f>EV84-EV85</f>
        <v>763.6800000000003</v>
      </c>
      <c r="EW86" s="38"/>
      <c r="EX86" s="38"/>
      <c r="EY86" s="38">
        <f>EY84-EY85</f>
        <v>-215.60000000000036</v>
      </c>
      <c r="EZ86" s="38"/>
      <c r="FA86" s="38"/>
      <c r="FB86" s="38">
        <f>FB84-FB85</f>
        <v>258.2000000000007</v>
      </c>
      <c r="FC86" s="38"/>
      <c r="FD86" s="38"/>
      <c r="FE86" s="38">
        <f>FE84-FE85</f>
        <v>-455.40999999999985</v>
      </c>
      <c r="FF86" s="38"/>
      <c r="FG86" s="38"/>
      <c r="FH86" s="38">
        <f>FH84-FH85</f>
        <v>-219.3199999999997</v>
      </c>
      <c r="FI86" s="38"/>
      <c r="FJ86" s="38"/>
      <c r="FK86" s="38">
        <f>FK84-FK85</f>
        <v>55.68000000000029</v>
      </c>
      <c r="FL86" s="38"/>
      <c r="FM86" s="38"/>
      <c r="FN86" s="38">
        <f>FN84-FN85</f>
        <v>286.0799999999999</v>
      </c>
      <c r="FO86" s="38"/>
      <c r="FP86" s="38"/>
      <c r="FQ86" s="38">
        <f>FQ84-FQ85</f>
        <v>-154.76000000000022</v>
      </c>
      <c r="FR86" s="76"/>
      <c r="FS86" s="76"/>
      <c r="FT86" s="38">
        <f>FT84-FT85</f>
        <v>294.47999999999956</v>
      </c>
      <c r="FU86" s="76"/>
      <c r="FV86" s="76"/>
      <c r="FW86" s="38">
        <f>FW84-FW85</f>
        <v>-741.5900000000001</v>
      </c>
      <c r="FX86" s="76"/>
      <c r="FY86" s="76"/>
      <c r="FZ86" s="38">
        <f>FZ84-FZ85</f>
        <v>-109.02000000000044</v>
      </c>
      <c r="GA86" s="24">
        <f t="shared" si="15"/>
        <v>1495.3600000000006</v>
      </c>
    </row>
    <row r="87" spans="1:183" s="5" customFormat="1" ht="22.5" hidden="1">
      <c r="A87" s="41" t="s">
        <v>77</v>
      </c>
      <c r="B87" s="16"/>
      <c r="C87" s="16"/>
      <c r="D87" s="16"/>
      <c r="E87" s="16"/>
      <c r="F87" s="1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>
        <v>263.25</v>
      </c>
      <c r="T87" s="51"/>
      <c r="U87" s="51"/>
      <c r="V87" s="51"/>
      <c r="W87" s="51"/>
      <c r="X87" s="51"/>
      <c r="Y87" s="52"/>
      <c r="Z87" s="51"/>
      <c r="AA87" s="51"/>
      <c r="AB87" s="52"/>
      <c r="AC87" s="49"/>
      <c r="AD87" s="49"/>
      <c r="AE87" s="49"/>
      <c r="AF87" s="27">
        <f t="shared" si="5"/>
        <v>263.25</v>
      </c>
      <c r="AG87" s="51"/>
      <c r="AH87" s="51"/>
      <c r="AI87" s="51"/>
      <c r="AJ87" s="51"/>
      <c r="AK87" s="51"/>
      <c r="AL87" s="51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27">
        <f t="shared" si="6"/>
        <v>0</v>
      </c>
      <c r="BR87" s="27">
        <f t="shared" si="7"/>
        <v>263.25</v>
      </c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9">
        <f t="shared" si="8"/>
        <v>0</v>
      </c>
      <c r="DD87" s="39">
        <f t="shared" si="9"/>
        <v>263.25</v>
      </c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>
        <f t="shared" si="16"/>
        <v>0</v>
      </c>
      <c r="EP87" s="38">
        <f t="shared" si="17"/>
        <v>263.25</v>
      </c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76"/>
      <c r="FS87" s="76"/>
      <c r="FT87" s="38"/>
      <c r="FU87" s="76"/>
      <c r="FV87" s="76"/>
      <c r="FW87" s="38"/>
      <c r="FX87" s="76"/>
      <c r="FY87" s="76"/>
      <c r="FZ87" s="38"/>
      <c r="GA87" s="24">
        <f t="shared" si="15"/>
        <v>0</v>
      </c>
    </row>
    <row r="88" spans="1:183" s="5" customFormat="1" ht="22.5">
      <c r="A88" s="41" t="s">
        <v>72</v>
      </c>
      <c r="B88" s="16"/>
      <c r="C88" s="17">
        <f>C85-C83</f>
        <v>-226.57999999999993</v>
      </c>
      <c r="D88" s="17">
        <f aca="true" t="shared" si="52" ref="D88:Q88">D85-D83</f>
        <v>0</v>
      </c>
      <c r="E88" s="17">
        <f t="shared" si="52"/>
        <v>-401.1999999999989</v>
      </c>
      <c r="F88" s="17">
        <f t="shared" si="52"/>
        <v>0</v>
      </c>
      <c r="G88" s="17">
        <f t="shared" si="52"/>
        <v>179.77999999999975</v>
      </c>
      <c r="H88" s="17">
        <f t="shared" si="52"/>
        <v>0</v>
      </c>
      <c r="I88" s="17">
        <f t="shared" si="52"/>
        <v>-479.28000000000065</v>
      </c>
      <c r="J88" s="17">
        <f t="shared" si="52"/>
        <v>0</v>
      </c>
      <c r="K88" s="17">
        <f t="shared" si="52"/>
        <v>211.42000000000007</v>
      </c>
      <c r="L88" s="17">
        <f t="shared" si="52"/>
        <v>0</v>
      </c>
      <c r="M88" s="17">
        <f t="shared" si="52"/>
        <v>-351.83999999999924</v>
      </c>
      <c r="N88" s="17">
        <f t="shared" si="52"/>
        <v>0</v>
      </c>
      <c r="O88" s="17">
        <f t="shared" si="52"/>
        <v>-695.0600000000004</v>
      </c>
      <c r="P88" s="17">
        <f t="shared" si="52"/>
        <v>0</v>
      </c>
      <c r="Q88" s="17">
        <f t="shared" si="52"/>
        <v>-48.63000000000011</v>
      </c>
      <c r="R88" s="17"/>
      <c r="S88" s="18">
        <f t="shared" si="46"/>
        <v>-1811.3899999999994</v>
      </c>
      <c r="T88" s="14"/>
      <c r="U88" s="14"/>
      <c r="V88" s="30">
        <f>V85-V83</f>
        <v>-5465.499999999999</v>
      </c>
      <c r="W88" s="30">
        <f aca="true" t="shared" si="53" ref="W88:AL88">W85-W83</f>
        <v>0</v>
      </c>
      <c r="X88" s="30">
        <f t="shared" si="53"/>
        <v>0</v>
      </c>
      <c r="Y88" s="30">
        <f t="shared" si="53"/>
        <v>-5674.680000000001</v>
      </c>
      <c r="Z88" s="30">
        <f t="shared" si="53"/>
        <v>0</v>
      </c>
      <c r="AA88" s="30">
        <f t="shared" si="53"/>
        <v>0</v>
      </c>
      <c r="AB88" s="30">
        <f t="shared" si="53"/>
        <v>-3218.8199999999997</v>
      </c>
      <c r="AC88" s="30">
        <f t="shared" si="53"/>
        <v>0</v>
      </c>
      <c r="AD88" s="30">
        <f t="shared" si="53"/>
        <v>0</v>
      </c>
      <c r="AE88" s="30">
        <f t="shared" si="53"/>
        <v>-3147.95</v>
      </c>
      <c r="AF88" s="27">
        <f t="shared" si="5"/>
        <v>-19318.34</v>
      </c>
      <c r="AG88" s="30">
        <f t="shared" si="53"/>
        <v>0</v>
      </c>
      <c r="AH88" s="30">
        <f t="shared" si="53"/>
        <v>0</v>
      </c>
      <c r="AI88" s="30">
        <f t="shared" si="53"/>
        <v>-1790.2499999999982</v>
      </c>
      <c r="AJ88" s="30">
        <f t="shared" si="53"/>
        <v>0</v>
      </c>
      <c r="AK88" s="30">
        <f t="shared" si="53"/>
        <v>0</v>
      </c>
      <c r="AL88" s="30">
        <f t="shared" si="53"/>
        <v>-335.25</v>
      </c>
      <c r="AM88" s="38"/>
      <c r="AN88" s="38"/>
      <c r="AO88" s="38">
        <f>AO85-AO83</f>
        <v>-318.7600000000002</v>
      </c>
      <c r="AP88" s="38">
        <f aca="true" t="shared" si="54" ref="AP88:AU88">AP85-AP83</f>
        <v>0</v>
      </c>
      <c r="AQ88" s="38">
        <f t="shared" si="54"/>
        <v>0</v>
      </c>
      <c r="AR88" s="38">
        <f t="shared" si="54"/>
        <v>841.380000000001</v>
      </c>
      <c r="AS88" s="38">
        <f t="shared" si="54"/>
        <v>0</v>
      </c>
      <c r="AT88" s="38">
        <f t="shared" si="54"/>
        <v>0</v>
      </c>
      <c r="AU88" s="38">
        <f t="shared" si="54"/>
        <v>-951.7399999999998</v>
      </c>
      <c r="AV88" s="38"/>
      <c r="AW88" s="38"/>
      <c r="AX88" s="38">
        <f>AX85-AX83</f>
        <v>-130.26999999999862</v>
      </c>
      <c r="AY88" s="38">
        <f aca="true" t="shared" si="55" ref="AY88:BD88">AY85-AY83</f>
        <v>0</v>
      </c>
      <c r="AZ88" s="38">
        <f t="shared" si="55"/>
        <v>0</v>
      </c>
      <c r="BA88" s="38">
        <f t="shared" si="55"/>
        <v>91.56999999999789</v>
      </c>
      <c r="BB88" s="38">
        <f t="shared" si="55"/>
        <v>0</v>
      </c>
      <c r="BC88" s="38">
        <f t="shared" si="55"/>
        <v>0</v>
      </c>
      <c r="BD88" s="38">
        <f t="shared" si="55"/>
        <v>565.0100000000002</v>
      </c>
      <c r="BE88" s="38">
        <f aca="true" t="shared" si="56" ref="BE88:BM88">BE85-BE83</f>
        <v>0</v>
      </c>
      <c r="BF88" s="38">
        <f t="shared" si="56"/>
        <v>0</v>
      </c>
      <c r="BG88" s="38">
        <f t="shared" si="56"/>
        <v>-716.5400000000009</v>
      </c>
      <c r="BH88" s="38">
        <f t="shared" si="56"/>
        <v>0</v>
      </c>
      <c r="BI88" s="38">
        <f t="shared" si="56"/>
        <v>0</v>
      </c>
      <c r="BJ88" s="38">
        <f t="shared" si="56"/>
        <v>-610.0900000000001</v>
      </c>
      <c r="BK88" s="38">
        <f t="shared" si="56"/>
        <v>0</v>
      </c>
      <c r="BL88" s="38">
        <f t="shared" si="56"/>
        <v>0</v>
      </c>
      <c r="BM88" s="38">
        <f t="shared" si="56"/>
        <v>154.71999999999935</v>
      </c>
      <c r="BN88" s="38">
        <f>BN85-BN83</f>
        <v>0</v>
      </c>
      <c r="BO88" s="38">
        <f>BO85-BO83</f>
        <v>0</v>
      </c>
      <c r="BP88" s="38">
        <f>BP85-BP83</f>
        <v>-228.78000000000065</v>
      </c>
      <c r="BQ88" s="27">
        <f t="shared" si="6"/>
        <v>-3429</v>
      </c>
      <c r="BR88" s="27">
        <f t="shared" si="7"/>
        <v>-22747.34</v>
      </c>
      <c r="BS88" s="38"/>
      <c r="BT88" s="38"/>
      <c r="BU88" s="38">
        <f>BU85-BU83</f>
        <v>-10771.99</v>
      </c>
      <c r="BV88" s="38"/>
      <c r="BW88" s="38"/>
      <c r="BX88" s="38">
        <f>BX85-BX83</f>
        <v>179.14999999999964</v>
      </c>
      <c r="BY88" s="38"/>
      <c r="BZ88" s="38"/>
      <c r="CA88" s="38">
        <f>CA85-CA83</f>
        <v>106.09000000000015</v>
      </c>
      <c r="CB88" s="38"/>
      <c r="CC88" s="38"/>
      <c r="CD88" s="38">
        <f>CD85-CD83</f>
        <v>-331.9599999999991</v>
      </c>
      <c r="CE88" s="38"/>
      <c r="CF88" s="38"/>
      <c r="CG88" s="38">
        <f>CG85-CG83</f>
        <v>-273.3399999999983</v>
      </c>
      <c r="CH88" s="38"/>
      <c r="CI88" s="38"/>
      <c r="CJ88" s="38">
        <f>CJ85-CJ83</f>
        <v>-197.23999999999978</v>
      </c>
      <c r="CK88" s="38"/>
      <c r="CL88" s="38"/>
      <c r="CM88" s="38">
        <f>CM85-CM83</f>
        <v>840.9799999999996</v>
      </c>
      <c r="CN88" s="38"/>
      <c r="CO88" s="38"/>
      <c r="CP88" s="38">
        <f>CP85-CP83</f>
        <v>234.4499999999989</v>
      </c>
      <c r="CQ88" s="38"/>
      <c r="CR88" s="38"/>
      <c r="CS88" s="38">
        <f>CS85-CS83</f>
        <v>-26.3799999999992</v>
      </c>
      <c r="CT88" s="38"/>
      <c r="CU88" s="38"/>
      <c r="CV88" s="38">
        <f>CV85-CV83</f>
        <v>-295.35000000000036</v>
      </c>
      <c r="CW88" s="38"/>
      <c r="CX88" s="38"/>
      <c r="CY88" s="38">
        <f>CY85-CY83</f>
        <v>1022.9599999999991</v>
      </c>
      <c r="CZ88" s="38"/>
      <c r="DA88" s="38"/>
      <c r="DB88" s="38">
        <f>DB85-DB83</f>
        <v>16.5099999999984</v>
      </c>
      <c r="DC88" s="9">
        <f t="shared" si="8"/>
        <v>-9496.12</v>
      </c>
      <c r="DD88" s="39">
        <f t="shared" si="9"/>
        <v>-32243.46</v>
      </c>
      <c r="DE88" s="38"/>
      <c r="DF88" s="38"/>
      <c r="DG88" s="38">
        <f>DG85-DG83</f>
        <v>-1222.2700000000004</v>
      </c>
      <c r="DH88" s="38"/>
      <c r="DI88" s="38"/>
      <c r="DJ88" s="38">
        <f>DJ85-DJ83</f>
        <v>3.6900000000005093</v>
      </c>
      <c r="DK88" s="38"/>
      <c r="DL88" s="38"/>
      <c r="DM88" s="38">
        <f>DM85-DM83</f>
        <v>-407.9400000000005</v>
      </c>
      <c r="DN88" s="38"/>
      <c r="DO88" s="38"/>
      <c r="DP88" s="38">
        <f>DP85-DP83</f>
        <v>-156.1900000000005</v>
      </c>
      <c r="DQ88" s="38"/>
      <c r="DR88" s="38"/>
      <c r="DS88" s="38">
        <f>DS85-DS83</f>
        <v>-732.6800000000003</v>
      </c>
      <c r="DT88" s="38"/>
      <c r="DU88" s="38"/>
      <c r="DV88" s="38">
        <f>DV85-DV83</f>
        <v>1033.8999999999996</v>
      </c>
      <c r="DW88" s="38"/>
      <c r="DX88" s="38"/>
      <c r="DY88" s="38">
        <f>DY85-DY83</f>
        <v>-733.460000000001</v>
      </c>
      <c r="DZ88" s="38"/>
      <c r="EA88" s="38"/>
      <c r="EB88" s="38">
        <f>EB85-EB83</f>
        <v>954.8500000000004</v>
      </c>
      <c r="EC88" s="38"/>
      <c r="ED88" s="38"/>
      <c r="EE88" s="38">
        <f>EE85-EE83</f>
        <v>66.84000000000015</v>
      </c>
      <c r="EF88" s="38"/>
      <c r="EG88" s="38"/>
      <c r="EH88" s="38">
        <f>EH85-EH83</f>
        <v>-243.27000000000044</v>
      </c>
      <c r="EI88" s="38"/>
      <c r="EJ88" s="38"/>
      <c r="EK88" s="38">
        <f>EK85-EK83</f>
        <v>-503.52000000000044</v>
      </c>
      <c r="EL88" s="38"/>
      <c r="EM88" s="38"/>
      <c r="EN88" s="38">
        <f>EN85-EN83</f>
        <v>968.9400000000005</v>
      </c>
      <c r="EO88" s="38">
        <f t="shared" si="16"/>
        <v>-971.1100000000024</v>
      </c>
      <c r="EP88" s="38">
        <f t="shared" si="17"/>
        <v>-33214.57</v>
      </c>
      <c r="EQ88" s="38"/>
      <c r="ER88" s="38"/>
      <c r="ES88" s="38">
        <f>ES85-ES83</f>
        <v>-1732.9400000000005</v>
      </c>
      <c r="ET88" s="38"/>
      <c r="EU88" s="38"/>
      <c r="EV88" s="38">
        <f>EV85-EV83</f>
        <v>-763.6800000000003</v>
      </c>
      <c r="EW88" s="38"/>
      <c r="EX88" s="38"/>
      <c r="EY88" s="38">
        <f>EY85-EY83</f>
        <v>215.60000000000036</v>
      </c>
      <c r="EZ88" s="38"/>
      <c r="FA88" s="38"/>
      <c r="FB88" s="38">
        <f>FB85-FB83</f>
        <v>-258.2000000000007</v>
      </c>
      <c r="FC88" s="38"/>
      <c r="FD88" s="38"/>
      <c r="FE88" s="38">
        <f>FE85-FE83</f>
        <v>455.40999999999985</v>
      </c>
      <c r="FF88" s="38"/>
      <c r="FG88" s="38"/>
      <c r="FH88" s="38">
        <f>FH85-FH83</f>
        <v>219.3199999999997</v>
      </c>
      <c r="FI88" s="38"/>
      <c r="FJ88" s="38"/>
      <c r="FK88" s="38">
        <f>FK85-FK83</f>
        <v>-55.68000000000029</v>
      </c>
      <c r="FL88" s="38"/>
      <c r="FM88" s="38"/>
      <c r="FN88" s="38">
        <f>FN85-FN83</f>
        <v>-286.0799999999999</v>
      </c>
      <c r="FO88" s="38"/>
      <c r="FP88" s="38"/>
      <c r="FQ88" s="38">
        <f>FQ85-FQ83</f>
        <v>154.76000000000022</v>
      </c>
      <c r="FR88" s="76"/>
      <c r="FS88" s="76"/>
      <c r="FT88" s="38">
        <f>FT85-FT83</f>
        <v>-294.47999999999956</v>
      </c>
      <c r="FU88" s="76"/>
      <c r="FV88" s="76"/>
      <c r="FW88" s="38">
        <f>FW85-FW83</f>
        <v>741.5900000000001</v>
      </c>
      <c r="FX88" s="76"/>
      <c r="FY88" s="76"/>
      <c r="FZ88" s="38">
        <f>FZ85-FZ83</f>
        <v>109.02000000000044</v>
      </c>
      <c r="GA88" s="24">
        <f t="shared" si="15"/>
        <v>-1495.3600000000006</v>
      </c>
    </row>
    <row r="89" spans="1:183" s="6" customFormat="1" ht="18.75" customHeight="1">
      <c r="A89" s="53" t="s">
        <v>78</v>
      </c>
      <c r="B89" s="54"/>
      <c r="C89" s="51">
        <f>C65+C72+C79+C86</f>
        <v>4609.510000000001</v>
      </c>
      <c r="D89" s="51">
        <f aca="true" t="shared" si="57" ref="D89:Q89">D65+D72+D79+D86</f>
        <v>0</v>
      </c>
      <c r="E89" s="51">
        <f t="shared" si="57"/>
        <v>8435.299999999992</v>
      </c>
      <c r="F89" s="51">
        <f t="shared" si="57"/>
        <v>0</v>
      </c>
      <c r="G89" s="51">
        <f t="shared" si="57"/>
        <v>486.4800000000014</v>
      </c>
      <c r="H89" s="51">
        <f t="shared" si="57"/>
        <v>0</v>
      </c>
      <c r="I89" s="51">
        <f t="shared" si="57"/>
        <v>10973.389999999992</v>
      </c>
      <c r="J89" s="51">
        <f t="shared" si="57"/>
        <v>0</v>
      </c>
      <c r="K89" s="51">
        <f t="shared" si="57"/>
        <v>-8392.520000000008</v>
      </c>
      <c r="L89" s="51">
        <f t="shared" si="57"/>
        <v>0</v>
      </c>
      <c r="M89" s="51">
        <f t="shared" si="57"/>
        <v>2022.5399999999918</v>
      </c>
      <c r="N89" s="51">
        <f t="shared" si="57"/>
        <v>0</v>
      </c>
      <c r="O89" s="51">
        <f t="shared" si="57"/>
        <v>10755.279999999992</v>
      </c>
      <c r="P89" s="51">
        <f t="shared" si="57"/>
        <v>0</v>
      </c>
      <c r="Q89" s="51">
        <f t="shared" si="57"/>
        <v>-6748.129999999994</v>
      </c>
      <c r="R89" s="51"/>
      <c r="S89" s="18">
        <f t="shared" si="46"/>
        <v>22141.849999999966</v>
      </c>
      <c r="T89" s="14"/>
      <c r="U89" s="14"/>
      <c r="V89" s="30">
        <f>V65+V72+V79+V86</f>
        <v>-10264.030000000002</v>
      </c>
      <c r="W89" s="30">
        <f aca="true" t="shared" si="58" ref="W89:AL89">W65+W72+W79+W86</f>
        <v>0</v>
      </c>
      <c r="X89" s="30">
        <f t="shared" si="58"/>
        <v>0</v>
      </c>
      <c r="Y89" s="30">
        <f t="shared" si="58"/>
        <v>31256.069999999996</v>
      </c>
      <c r="Z89" s="30">
        <f t="shared" si="58"/>
        <v>0</v>
      </c>
      <c r="AA89" s="30">
        <f t="shared" si="58"/>
        <v>0</v>
      </c>
      <c r="AB89" s="30">
        <f t="shared" si="58"/>
        <v>-23571.870000000003</v>
      </c>
      <c r="AC89" s="30">
        <f t="shared" si="58"/>
        <v>0</v>
      </c>
      <c r="AD89" s="30">
        <f t="shared" si="58"/>
        <v>0</v>
      </c>
      <c r="AE89" s="30">
        <f t="shared" si="58"/>
        <v>-127.77999999999338</v>
      </c>
      <c r="AF89" s="27">
        <f t="shared" si="5"/>
        <v>19434.23999999996</v>
      </c>
      <c r="AG89" s="30">
        <f t="shared" si="58"/>
        <v>0</v>
      </c>
      <c r="AH89" s="30">
        <f t="shared" si="58"/>
        <v>0</v>
      </c>
      <c r="AI89" s="30">
        <f t="shared" si="58"/>
        <v>7834.600000000002</v>
      </c>
      <c r="AJ89" s="30">
        <f t="shared" si="58"/>
        <v>0</v>
      </c>
      <c r="AK89" s="30">
        <f t="shared" si="58"/>
        <v>0</v>
      </c>
      <c r="AL89" s="30">
        <f t="shared" si="58"/>
        <v>3977.650000000007</v>
      </c>
      <c r="AM89" s="38"/>
      <c r="AN89" s="38"/>
      <c r="AO89" s="38">
        <f>AO65+AO72+AO79+AO86</f>
        <v>-2159.829999999998</v>
      </c>
      <c r="AP89" s="38">
        <f aca="true" t="shared" si="59" ref="AP89:AU89">AP65+AP72+AP79+AP86</f>
        <v>0</v>
      </c>
      <c r="AQ89" s="38">
        <f t="shared" si="59"/>
        <v>0</v>
      </c>
      <c r="AR89" s="38">
        <f t="shared" si="59"/>
        <v>-16503.179999999997</v>
      </c>
      <c r="AS89" s="38">
        <f t="shared" si="59"/>
        <v>0</v>
      </c>
      <c r="AT89" s="38">
        <f t="shared" si="59"/>
        <v>0</v>
      </c>
      <c r="AU89" s="38">
        <f t="shared" si="59"/>
        <v>17259.330000000016</v>
      </c>
      <c r="AV89" s="38"/>
      <c r="AW89" s="38"/>
      <c r="AX89" s="38">
        <f>AX65+AX72+AX79+AX86</f>
        <v>815.5399999999972</v>
      </c>
      <c r="AY89" s="38">
        <f aca="true" t="shared" si="60" ref="AY89:BD89">AY65+AY72+AY79+AY86</f>
        <v>0</v>
      </c>
      <c r="AZ89" s="38">
        <f t="shared" si="60"/>
        <v>0</v>
      </c>
      <c r="BA89" s="38">
        <f t="shared" si="60"/>
        <v>1508.5000000000164</v>
      </c>
      <c r="BB89" s="38">
        <f t="shared" si="60"/>
        <v>0</v>
      </c>
      <c r="BC89" s="38">
        <f t="shared" si="60"/>
        <v>0</v>
      </c>
      <c r="BD89" s="38">
        <f t="shared" si="60"/>
        <v>-13343.109999999991</v>
      </c>
      <c r="BE89" s="38">
        <f aca="true" t="shared" si="61" ref="BE89:BM89">BE65+BE72+BE79+BE86</f>
        <v>0</v>
      </c>
      <c r="BF89" s="38">
        <f t="shared" si="61"/>
        <v>0</v>
      </c>
      <c r="BG89" s="38">
        <f t="shared" si="61"/>
        <v>12407.290000000008</v>
      </c>
      <c r="BH89" s="38">
        <f t="shared" si="61"/>
        <v>0</v>
      </c>
      <c r="BI89" s="38">
        <f t="shared" si="61"/>
        <v>0</v>
      </c>
      <c r="BJ89" s="38">
        <f t="shared" si="61"/>
        <v>5688.240000000003</v>
      </c>
      <c r="BK89" s="38">
        <f t="shared" si="61"/>
        <v>0</v>
      </c>
      <c r="BL89" s="38">
        <f t="shared" si="61"/>
        <v>0</v>
      </c>
      <c r="BM89" s="38">
        <f t="shared" si="61"/>
        <v>-6515.509999999998</v>
      </c>
      <c r="BN89" s="38">
        <f>BN65+BN72+BN79+BN86</f>
        <v>0</v>
      </c>
      <c r="BO89" s="38">
        <f>BO65+BO72+BO79+BO86</f>
        <v>0</v>
      </c>
      <c r="BP89" s="38">
        <f>BP65+BP72+BP79+BP86</f>
        <v>5982.410000000005</v>
      </c>
      <c r="BQ89" s="27">
        <f t="shared" si="6"/>
        <v>16951.930000000073</v>
      </c>
      <c r="BR89" s="27">
        <f t="shared" si="7"/>
        <v>36386.170000000035</v>
      </c>
      <c r="BS89" s="38"/>
      <c r="BT89" s="38"/>
      <c r="BU89" s="38">
        <f>BU65+BU72+BU79+BU86</f>
        <v>19488.440000000002</v>
      </c>
      <c r="BV89" s="38"/>
      <c r="BW89" s="38"/>
      <c r="BX89" s="38">
        <f>BX65+BX72+BX79+BX86</f>
        <v>-1014.3199999999997</v>
      </c>
      <c r="BY89" s="38"/>
      <c r="BZ89" s="38"/>
      <c r="CA89" s="38">
        <f>CA65+CA72+CA79+CA86</f>
        <v>-11137.730000000007</v>
      </c>
      <c r="CB89" s="38"/>
      <c r="CC89" s="38"/>
      <c r="CD89" s="38">
        <f>CD65+CD72+CD79+CD86</f>
        <v>10139.179999999991</v>
      </c>
      <c r="CE89" s="38"/>
      <c r="CF89" s="38"/>
      <c r="CG89" s="38">
        <f>CG65+CG72+CG79+CG86</f>
        <v>3612.549999999994</v>
      </c>
      <c r="CH89" s="38"/>
      <c r="CI89" s="38"/>
      <c r="CJ89" s="38">
        <f>CJ65+CJ72+CJ79+CJ86</f>
        <v>2375.7900000000027</v>
      </c>
      <c r="CK89" s="38"/>
      <c r="CL89" s="38"/>
      <c r="CM89" s="38">
        <f>CM65+CM72+CM79+CM86</f>
        <v>-11949.350000000002</v>
      </c>
      <c r="CN89" s="38"/>
      <c r="CO89" s="38"/>
      <c r="CP89" s="38">
        <f>CP65+CP72+CP79+CP86</f>
        <v>2896.7999999999975</v>
      </c>
      <c r="CQ89" s="38"/>
      <c r="CR89" s="38"/>
      <c r="CS89" s="38">
        <f>CS65+CS72+CS79+CS86</f>
        <v>-497.45000000000255</v>
      </c>
      <c r="CT89" s="38"/>
      <c r="CU89" s="38"/>
      <c r="CV89" s="38">
        <f>CV65+CV72+CV79+CV86</f>
        <v>-331.7600000000057</v>
      </c>
      <c r="CW89" s="38"/>
      <c r="CX89" s="38"/>
      <c r="CY89" s="38">
        <f>CY65+CY72+CY79+CY86</f>
        <v>-8971.569999999998</v>
      </c>
      <c r="CZ89" s="38"/>
      <c r="DA89" s="38"/>
      <c r="DB89" s="38">
        <f>DB65+DB72+DB79+DB86</f>
        <v>595.7800000000043</v>
      </c>
      <c r="DC89" s="9">
        <f t="shared" si="8"/>
        <v>5206.359999999977</v>
      </c>
      <c r="DD89" s="39">
        <f t="shared" si="9"/>
        <v>41592.53000000001</v>
      </c>
      <c r="DE89" s="38"/>
      <c r="DF89" s="38"/>
      <c r="DG89" s="38">
        <f>DG65+DG72+DG79+DG86</f>
        <v>54035.92000000001</v>
      </c>
      <c r="DH89" s="38"/>
      <c r="DI89" s="38"/>
      <c r="DJ89" s="38">
        <f>DJ65+DJ72+DJ79+DJ86</f>
        <v>-4516.31999999998</v>
      </c>
      <c r="DK89" s="38"/>
      <c r="DL89" s="38"/>
      <c r="DM89" s="38">
        <f>DM65+DM72+DM79+DM86</f>
        <v>7544.400000000007</v>
      </c>
      <c r="DN89" s="38"/>
      <c r="DO89" s="38"/>
      <c r="DP89" s="38">
        <f>DP65+DP72+DP79+DP86</f>
        <v>2413.150000000005</v>
      </c>
      <c r="DQ89" s="38"/>
      <c r="DR89" s="38"/>
      <c r="DS89" s="38">
        <f>DS65+DS72+DS79+DS86</f>
        <v>7985.920000000004</v>
      </c>
      <c r="DT89" s="38"/>
      <c r="DU89" s="38"/>
      <c r="DV89" s="38">
        <f>DV65+DV72+DV79+DV86</f>
        <v>-9063.249999999995</v>
      </c>
      <c r="DW89" s="38"/>
      <c r="DX89" s="38"/>
      <c r="DY89" s="38">
        <f>DY65+DY72+DY79+DY86</f>
        <v>8369.110000000022</v>
      </c>
      <c r="DZ89" s="38"/>
      <c r="EA89" s="38"/>
      <c r="EB89" s="38">
        <f>EB65+EB72+EB79+EB86</f>
        <v>-12840.219999999981</v>
      </c>
      <c r="EC89" s="38"/>
      <c r="ED89" s="38"/>
      <c r="EE89" s="38">
        <f>EE65+EE72+EE79+EE86</f>
        <v>2137.1300000000138</v>
      </c>
      <c r="EF89" s="38"/>
      <c r="EG89" s="38"/>
      <c r="EH89" s="38">
        <f>EH65+EH72+EH79+EH86</f>
        <v>-278.1699999999819</v>
      </c>
      <c r="EI89" s="38"/>
      <c r="EJ89" s="38"/>
      <c r="EK89" s="38">
        <f>EK65+EK72+EK79+EK86</f>
        <v>7157.880000000017</v>
      </c>
      <c r="EL89" s="38"/>
      <c r="EM89" s="38"/>
      <c r="EN89" s="38">
        <f>EN65+EN72+EN79+EN86</f>
        <v>-13454.379999999986</v>
      </c>
      <c r="EO89" s="38">
        <f t="shared" si="16"/>
        <v>49491.17000000016</v>
      </c>
      <c r="EP89" s="38">
        <f t="shared" si="17"/>
        <v>91083.70000000017</v>
      </c>
      <c r="EQ89" s="38"/>
      <c r="ER89" s="38"/>
      <c r="ES89" s="38">
        <f>ES65+ES72+ES79+ES86</f>
        <v>15518.260000000022</v>
      </c>
      <c r="ET89" s="38"/>
      <c r="EU89" s="38"/>
      <c r="EV89" s="38">
        <f>EV65+EV72+EV79+EV86</f>
        <v>4598.899999999989</v>
      </c>
      <c r="EW89" s="38"/>
      <c r="EX89" s="38"/>
      <c r="EY89" s="38">
        <f>EY65+EY72+EY79+EY86</f>
        <v>-3647.219999999981</v>
      </c>
      <c r="EZ89" s="38"/>
      <c r="FA89" s="38"/>
      <c r="FB89" s="38">
        <f>FB65+FB72+FB79+FB86</f>
        <v>5640.340000000006</v>
      </c>
      <c r="FC89" s="38"/>
      <c r="FD89" s="38"/>
      <c r="FE89" s="38">
        <f>FE65+FE72+FE79+FE86</f>
        <v>-1435.7599999999802</v>
      </c>
      <c r="FF89" s="38"/>
      <c r="FG89" s="38"/>
      <c r="FH89" s="38">
        <f>FH65+FH72+FH79+FH86</f>
        <v>-3118.970000000001</v>
      </c>
      <c r="FI89" s="38"/>
      <c r="FJ89" s="38"/>
      <c r="FK89" s="38">
        <f>FK65+FK72+FK79+FK86</f>
        <v>-1453.4599999999828</v>
      </c>
      <c r="FL89" s="38"/>
      <c r="FM89" s="38"/>
      <c r="FN89" s="38">
        <f>FN65+FN72+FN79+FN86</f>
        <v>4669.820000000018</v>
      </c>
      <c r="FO89" s="38"/>
      <c r="FP89" s="38"/>
      <c r="FQ89" s="38">
        <f>FQ65+FQ72+FQ79+FQ86</f>
        <v>-1600.989999999987</v>
      </c>
      <c r="FR89" s="55"/>
      <c r="FS89" s="55"/>
      <c r="FT89" s="38">
        <f>FT65+FT72+FT79+FT86</f>
        <v>4543.93</v>
      </c>
      <c r="FU89" s="55"/>
      <c r="FV89" s="55"/>
      <c r="FW89" s="38">
        <f>FW65+FW72+FW79+FW86</f>
        <v>-10875.000000000004</v>
      </c>
      <c r="FX89" s="55"/>
      <c r="FY89" s="55"/>
      <c r="FZ89" s="38">
        <f>FZ65+FZ72+FZ79+FZ86</f>
        <v>-1458.1100000000006</v>
      </c>
      <c r="GA89" s="24">
        <f t="shared" si="15"/>
        <v>11381.7400000001</v>
      </c>
    </row>
    <row r="90" spans="1:183" s="6" customFormat="1" ht="24">
      <c r="A90" s="53" t="s">
        <v>79</v>
      </c>
      <c r="B90" s="54"/>
      <c r="C90" s="51">
        <f>C67+C74+C81+C88</f>
        <v>14649.259999999986</v>
      </c>
      <c r="D90" s="51">
        <f aca="true" t="shared" si="62" ref="D90:Q90">D67+D74+D81+D88</f>
        <v>0</v>
      </c>
      <c r="E90" s="51">
        <f t="shared" si="62"/>
        <v>3739.849999999984</v>
      </c>
      <c r="F90" s="51">
        <f t="shared" si="62"/>
        <v>0</v>
      </c>
      <c r="G90" s="51">
        <f t="shared" si="62"/>
        <v>88.39999999998054</v>
      </c>
      <c r="H90" s="51">
        <f t="shared" si="62"/>
        <v>0</v>
      </c>
      <c r="I90" s="51">
        <f t="shared" si="62"/>
        <v>1187.7999999999865</v>
      </c>
      <c r="J90" s="51">
        <f t="shared" si="62"/>
        <v>0</v>
      </c>
      <c r="K90" s="51">
        <f t="shared" si="62"/>
        <v>26466.13000000002</v>
      </c>
      <c r="L90" s="51">
        <f t="shared" si="62"/>
        <v>0</v>
      </c>
      <c r="M90" s="51">
        <f t="shared" si="62"/>
        <v>9051.779999999984</v>
      </c>
      <c r="N90" s="51">
        <f t="shared" si="62"/>
        <v>0</v>
      </c>
      <c r="O90" s="51">
        <f t="shared" si="62"/>
        <v>-2753.309999999986</v>
      </c>
      <c r="P90" s="51">
        <f t="shared" si="62"/>
        <v>0</v>
      </c>
      <c r="Q90" s="51">
        <f t="shared" si="62"/>
        <v>20872.159999999974</v>
      </c>
      <c r="R90" s="55"/>
      <c r="S90" s="18">
        <f t="shared" si="46"/>
        <v>73302.06999999993</v>
      </c>
      <c r="T90" s="14"/>
      <c r="U90" s="14"/>
      <c r="V90" s="30">
        <f>V67+V74+V81+V88</f>
        <v>29715.949999999983</v>
      </c>
      <c r="W90" s="30">
        <f aca="true" t="shared" si="63" ref="W90:AL90">W67+W74+W81+W88</f>
        <v>0</v>
      </c>
      <c r="X90" s="30">
        <f t="shared" si="63"/>
        <v>0</v>
      </c>
      <c r="Y90" s="30">
        <f t="shared" si="63"/>
        <v>-4672.210000000009</v>
      </c>
      <c r="Z90" s="30">
        <f t="shared" si="63"/>
        <v>0</v>
      </c>
      <c r="AA90" s="30">
        <f t="shared" si="63"/>
        <v>0</v>
      </c>
      <c r="AB90" s="30">
        <f t="shared" si="63"/>
        <v>29671.62999999999</v>
      </c>
      <c r="AC90" s="30">
        <f t="shared" si="63"/>
        <v>0</v>
      </c>
      <c r="AD90" s="30">
        <f t="shared" si="63"/>
        <v>0</v>
      </c>
      <c r="AE90" s="30">
        <f t="shared" si="63"/>
        <v>20801.539999999986</v>
      </c>
      <c r="AF90" s="27">
        <f t="shared" si="5"/>
        <v>148818.9799999999</v>
      </c>
      <c r="AG90" s="30">
        <f t="shared" si="63"/>
        <v>0</v>
      </c>
      <c r="AH90" s="30">
        <f t="shared" si="63"/>
        <v>0</v>
      </c>
      <c r="AI90" s="30">
        <f t="shared" si="63"/>
        <v>16265.3890909091</v>
      </c>
      <c r="AJ90" s="30">
        <f t="shared" si="63"/>
        <v>0</v>
      </c>
      <c r="AK90" s="30">
        <f t="shared" si="63"/>
        <v>0</v>
      </c>
      <c r="AL90" s="30">
        <f t="shared" si="63"/>
        <v>-13849.629999999988</v>
      </c>
      <c r="AM90" s="38"/>
      <c r="AN90" s="38"/>
      <c r="AO90" s="38">
        <f>AO67+AO74+AO81+AO88</f>
        <v>8343.290000000005</v>
      </c>
      <c r="AP90" s="38">
        <f aca="true" t="shared" si="64" ref="AP90:AU90">AP67+AP74+AP81+AP88</f>
        <v>0</v>
      </c>
      <c r="AQ90" s="38">
        <f t="shared" si="64"/>
        <v>0</v>
      </c>
      <c r="AR90" s="38">
        <f t="shared" si="64"/>
        <v>-8522.689999999999</v>
      </c>
      <c r="AS90" s="38">
        <f t="shared" si="64"/>
        <v>0</v>
      </c>
      <c r="AT90" s="38">
        <f t="shared" si="64"/>
        <v>0</v>
      </c>
      <c r="AU90" s="38">
        <f t="shared" si="64"/>
        <v>4320.570000000009</v>
      </c>
      <c r="AV90" s="38"/>
      <c r="AW90" s="38"/>
      <c r="AX90" s="38">
        <f>AX67+AX74+AX81+AX88</f>
        <v>17204.220000000023</v>
      </c>
      <c r="AY90" s="38">
        <f aca="true" t="shared" si="65" ref="AY90:BD90">AY67+AY74+AY81+AY88</f>
        <v>0</v>
      </c>
      <c r="AZ90" s="38">
        <f t="shared" si="65"/>
        <v>0</v>
      </c>
      <c r="BA90" s="38">
        <f t="shared" si="65"/>
        <v>25969.039999999986</v>
      </c>
      <c r="BB90" s="38">
        <f t="shared" si="65"/>
        <v>0</v>
      </c>
      <c r="BC90" s="38">
        <f t="shared" si="65"/>
        <v>0</v>
      </c>
      <c r="BD90" s="38">
        <f t="shared" si="65"/>
        <v>-14693.429999999973</v>
      </c>
      <c r="BE90" s="38">
        <f aca="true" t="shared" si="66" ref="BE90:BM90">BE67+BE74+BE81+BE88</f>
        <v>0</v>
      </c>
      <c r="BF90" s="38">
        <f t="shared" si="66"/>
        <v>0</v>
      </c>
      <c r="BG90" s="38">
        <f t="shared" si="66"/>
        <v>-20957.940000000002</v>
      </c>
      <c r="BH90" s="38">
        <f t="shared" si="66"/>
        <v>0</v>
      </c>
      <c r="BI90" s="38">
        <f t="shared" si="66"/>
        <v>0</v>
      </c>
      <c r="BJ90" s="38">
        <f t="shared" si="66"/>
        <v>-191176.19999999998</v>
      </c>
      <c r="BK90" s="38">
        <f t="shared" si="66"/>
        <v>0</v>
      </c>
      <c r="BL90" s="38">
        <f t="shared" si="66"/>
        <v>0</v>
      </c>
      <c r="BM90" s="38">
        <f t="shared" si="66"/>
        <v>18108.659999999974</v>
      </c>
      <c r="BN90" s="38">
        <f>BN67+BN74+BN81+BN88</f>
        <v>0</v>
      </c>
      <c r="BO90" s="38">
        <f>BO67+BO74+BO81+BO88</f>
        <v>0</v>
      </c>
      <c r="BP90" s="38">
        <f>BP67+BP74+BP81+BP88</f>
        <v>7472.829999999985</v>
      </c>
      <c r="BQ90" s="27">
        <f t="shared" si="6"/>
        <v>-151515.89090909084</v>
      </c>
      <c r="BR90" s="27">
        <f t="shared" si="7"/>
        <v>-2696.910909090948</v>
      </c>
      <c r="BS90" s="38"/>
      <c r="BT90" s="38"/>
      <c r="BU90" s="38">
        <f>BU67+BU74+BU81+BU88</f>
        <v>11323.699999999992</v>
      </c>
      <c r="BV90" s="38"/>
      <c r="BW90" s="38"/>
      <c r="BX90" s="38">
        <f>BX67+BX74+BX81+BX88</f>
        <v>9638.670000000006</v>
      </c>
      <c r="BY90" s="38"/>
      <c r="BZ90" s="38"/>
      <c r="CA90" s="38">
        <f>CA67+CA74+CA81+CA88</f>
        <v>-32500.760000000013</v>
      </c>
      <c r="CB90" s="38"/>
      <c r="CC90" s="38"/>
      <c r="CD90" s="38">
        <f>CD67+CD74+CD81+CD88</f>
        <v>22382.53000000001</v>
      </c>
      <c r="CE90" s="38"/>
      <c r="CF90" s="38"/>
      <c r="CG90" s="38">
        <f>CG67+CG74+CG81+CG88</f>
        <v>-204198.00999999998</v>
      </c>
      <c r="CH90" s="38"/>
      <c r="CI90" s="38"/>
      <c r="CJ90" s="38">
        <f>CJ67+CJ74+CJ81+CJ88</f>
        <v>21393.429999999986</v>
      </c>
      <c r="CK90" s="38"/>
      <c r="CL90" s="38"/>
      <c r="CM90" s="38">
        <f>CM67+CM74+CM81+CM88</f>
        <v>43414.12999999999</v>
      </c>
      <c r="CN90" s="38"/>
      <c r="CO90" s="38"/>
      <c r="CP90" s="38">
        <f>CP67+CP74+CP81+CP88</f>
        <v>26932.18</v>
      </c>
      <c r="CQ90" s="38"/>
      <c r="CR90" s="38"/>
      <c r="CS90" s="38">
        <f>CS67+CS74+CS81+CS88</f>
        <v>35628.880000000005</v>
      </c>
      <c r="CT90" s="38"/>
      <c r="CU90" s="38"/>
      <c r="CV90" s="38">
        <f>CV67+CV74+CV81+CV88</f>
        <v>33533.72000000001</v>
      </c>
      <c r="CW90" s="38"/>
      <c r="CX90" s="38"/>
      <c r="CY90" s="38">
        <f>CY67+CY74+CY81+CY88</f>
        <v>43017.91999999999</v>
      </c>
      <c r="CZ90" s="38"/>
      <c r="DA90" s="38"/>
      <c r="DB90" s="38">
        <f>DB67+DB74+DB81+DB88</f>
        <v>24122.529999999977</v>
      </c>
      <c r="DC90" s="9">
        <f t="shared" si="8"/>
        <v>34688.92</v>
      </c>
      <c r="DD90" s="39">
        <f t="shared" si="9"/>
        <v>31992.00909090905</v>
      </c>
      <c r="DE90" s="38"/>
      <c r="DF90" s="38"/>
      <c r="DG90" s="38">
        <f>DG67+DG74+DG81+DG88</f>
        <v>-35839.899999999994</v>
      </c>
      <c r="DH90" s="38"/>
      <c r="DI90" s="38"/>
      <c r="DJ90" s="38">
        <f>DJ67+DJ74+DJ81+DJ88</f>
        <v>71228.42999999998</v>
      </c>
      <c r="DK90" s="38"/>
      <c r="DL90" s="38"/>
      <c r="DM90" s="38">
        <f>DM67+DM74+DM81+DM88</f>
        <v>-109994.64999999998</v>
      </c>
      <c r="DN90" s="38"/>
      <c r="DO90" s="38"/>
      <c r="DP90" s="38">
        <f>DP67+DP74+DP81+DP88</f>
        <v>-133838.81999999998</v>
      </c>
      <c r="DQ90" s="38"/>
      <c r="DR90" s="38"/>
      <c r="DS90" s="38">
        <f>DS67+DS74+DS81+DS88</f>
        <v>-122880.23999999999</v>
      </c>
      <c r="DT90" s="38"/>
      <c r="DU90" s="38"/>
      <c r="DV90" s="38">
        <f>DV67+DV74+DV81+DV88</f>
        <v>69262.22999999998</v>
      </c>
      <c r="DW90" s="38"/>
      <c r="DX90" s="38"/>
      <c r="DY90" s="38">
        <f>DY67+DY74+DY81+DY88</f>
        <v>-1459.560000000005</v>
      </c>
      <c r="DZ90" s="38"/>
      <c r="EA90" s="38"/>
      <c r="EB90" s="38">
        <f>EB67+EB74+EB81+EB88</f>
        <v>-27602.269999999982</v>
      </c>
      <c r="EC90" s="38"/>
      <c r="ED90" s="38"/>
      <c r="EE90" s="38">
        <f>EE67+EE74+EE81+EE88</f>
        <v>64438.019999999975</v>
      </c>
      <c r="EF90" s="38"/>
      <c r="EG90" s="38"/>
      <c r="EH90" s="38">
        <f>EH67+EH74+EH81+EH88</f>
        <v>66598.70999999998</v>
      </c>
      <c r="EI90" s="38"/>
      <c r="EJ90" s="38"/>
      <c r="EK90" s="38">
        <f>EK67+EK74+EK81+EK88</f>
        <v>43196.169999999984</v>
      </c>
      <c r="EL90" s="38"/>
      <c r="EM90" s="38"/>
      <c r="EN90" s="38">
        <f>EN67+EN74+EN81+EN88</f>
        <v>78759.24999999999</v>
      </c>
      <c r="EO90" s="38">
        <f t="shared" si="16"/>
        <v>-38132.63000000002</v>
      </c>
      <c r="EP90" s="38">
        <f t="shared" si="17"/>
        <v>-6140.620909090969</v>
      </c>
      <c r="EQ90" s="38"/>
      <c r="ER90" s="38"/>
      <c r="ES90" s="38">
        <f>ES67+ES74+ES81+ES88</f>
        <v>56159.46999999996</v>
      </c>
      <c r="ET90" s="38"/>
      <c r="EU90" s="38"/>
      <c r="EV90" s="38">
        <f>EV67+EV74+EV81+EV88</f>
        <v>70936.97</v>
      </c>
      <c r="EW90" s="38"/>
      <c r="EX90" s="38"/>
      <c r="EY90" s="38">
        <f>EY67+EY74+EY81+EY88</f>
        <v>-587267.4500000002</v>
      </c>
      <c r="EZ90" s="38"/>
      <c r="FA90" s="38"/>
      <c r="FB90" s="38">
        <f>FB67+FB74+FB81+FB88</f>
        <v>57920.98999999996</v>
      </c>
      <c r="FC90" s="38"/>
      <c r="FD90" s="38"/>
      <c r="FE90" s="38">
        <f>FE67+FE74+FE81+FE88</f>
        <v>38384.41999999997</v>
      </c>
      <c r="FF90" s="38"/>
      <c r="FG90" s="38"/>
      <c r="FH90" s="38">
        <f>FH67+FH74+FH81+FH88</f>
        <v>77256.35</v>
      </c>
      <c r="FI90" s="38"/>
      <c r="FJ90" s="38"/>
      <c r="FK90" s="38">
        <f>FK67+FK74+FK81+FK88</f>
        <v>52263.17999999997</v>
      </c>
      <c r="FL90" s="38"/>
      <c r="FM90" s="38"/>
      <c r="FN90" s="38">
        <f>FN67+FN74+FN81+FN88</f>
        <v>27464.199999999968</v>
      </c>
      <c r="FO90" s="38"/>
      <c r="FP90" s="38"/>
      <c r="FQ90" s="38">
        <f>FQ67+FQ74+FQ81+FQ88</f>
        <v>76571.62999999996</v>
      </c>
      <c r="FR90" s="55"/>
      <c r="FS90" s="55"/>
      <c r="FT90" s="38">
        <f>FT67+FT74+FT81+FT88</f>
        <v>25187.6</v>
      </c>
      <c r="FU90" s="55"/>
      <c r="FV90" s="55"/>
      <c r="FW90" s="38">
        <f>FW67+FW74+FW81+FW88</f>
        <v>44917.14</v>
      </c>
      <c r="FX90" s="55"/>
      <c r="FY90" s="55"/>
      <c r="FZ90" s="38">
        <f>FZ67+FZ74+FZ81+FZ88</f>
        <v>36688.19</v>
      </c>
      <c r="GA90" s="132">
        <f t="shared" si="15"/>
        <v>-23517.310000000332</v>
      </c>
    </row>
    <row r="91" spans="1:182" ht="12.75">
      <c r="A91" s="56"/>
      <c r="B91" s="56"/>
      <c r="C91" s="56"/>
      <c r="D91" s="56"/>
      <c r="E91" s="57">
        <f>C90+E90</f>
        <v>18389.10999999997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57">
        <f>S90+V90</f>
        <v>103018.01999999992</v>
      </c>
      <c r="W91" s="8"/>
      <c r="X91" s="8"/>
      <c r="Y91" s="8"/>
      <c r="Z91" s="8"/>
      <c r="AA91" s="8"/>
      <c r="AB91" s="8"/>
      <c r="AC91" s="56"/>
      <c r="AD91" s="56"/>
      <c r="AE91" s="56"/>
      <c r="AF91" s="56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T91" s="8"/>
      <c r="FW91" s="57"/>
      <c r="FZ91" s="57"/>
    </row>
    <row r="92" spans="1:182" ht="14.25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7">
        <f>AU90+AR90+AO90+AL90+AI90+AE90+AB90+Y90+V90+S90</f>
        <v>155375.909090909</v>
      </c>
      <c r="AV92" s="8"/>
      <c r="AW92" s="57"/>
      <c r="AY92" s="8"/>
      <c r="AZ92" s="8"/>
      <c r="BA92" s="8"/>
      <c r="BB92" s="8"/>
      <c r="BC92" s="8"/>
      <c r="BD92" s="57">
        <f>BD90+BA90+AX90+AU90+AR90+AO90+AL90+AI90+AE90+AB90+Y90+V90+S90</f>
        <v>183855.73909090905</v>
      </c>
      <c r="BE92" s="8"/>
      <c r="BF92" s="8"/>
      <c r="BG92" s="57"/>
      <c r="BH92" s="8"/>
      <c r="BI92" s="8"/>
      <c r="BJ92" s="57">
        <f>BD92+BG90+BJ90</f>
        <v>-28278.40090909094</v>
      </c>
      <c r="BK92" s="8"/>
      <c r="BL92" s="8"/>
      <c r="BM92" s="57">
        <f>BJ92+BM90</f>
        <v>-10169.740909090964</v>
      </c>
      <c r="BN92" s="8"/>
      <c r="BO92" s="8"/>
      <c r="BP92" s="57">
        <f>BM92+BP90</f>
        <v>-2696.9109090909787</v>
      </c>
      <c r="BQ92" s="39"/>
      <c r="BR92" s="39"/>
      <c r="BS92" s="8"/>
      <c r="BT92" s="8"/>
      <c r="BU92" s="57">
        <f>BR90+BU90</f>
        <v>8626.789090909044</v>
      </c>
      <c r="BV92" s="8"/>
      <c r="BW92" s="8"/>
      <c r="BX92" s="57">
        <f>BU92+BX90</f>
        <v>18265.459090909048</v>
      </c>
      <c r="BY92" s="8"/>
      <c r="BZ92" s="8"/>
      <c r="CA92" s="57">
        <f>BX92+CA90</f>
        <v>-14235.300909090965</v>
      </c>
      <c r="CB92" s="8"/>
      <c r="CC92" s="8"/>
      <c r="CD92" s="57">
        <f>CA92+CD90</f>
        <v>8147.229090909044</v>
      </c>
      <c r="CE92" s="8"/>
      <c r="CF92" s="8"/>
      <c r="CG92" s="57">
        <f>CD92+CG90</f>
        <v>-196050.78090909094</v>
      </c>
      <c r="CH92" s="8"/>
      <c r="CI92" s="8"/>
      <c r="CJ92" s="57">
        <f>CG92+CJ90</f>
        <v>-174657.35090909095</v>
      </c>
      <c r="CK92" s="8"/>
      <c r="CL92" s="8"/>
      <c r="CM92" s="57">
        <f>CJ92+CM90</f>
        <v>-131243.22090909095</v>
      </c>
      <c r="CN92" s="8"/>
      <c r="CO92" s="8"/>
      <c r="CP92" s="57">
        <f>CM92+CP90</f>
        <v>-104311.04090909095</v>
      </c>
      <c r="CQ92" s="8"/>
      <c r="CR92" s="8"/>
      <c r="CS92" s="57">
        <f>CP92+CS90</f>
        <v>-68682.16090909095</v>
      </c>
      <c r="CT92" s="8"/>
      <c r="CU92" s="8"/>
      <c r="CV92" s="57">
        <f>CS92+CV90</f>
        <v>-35148.44090909094</v>
      </c>
      <c r="CW92" s="8"/>
      <c r="CX92" s="8"/>
      <c r="CY92" s="57">
        <f>CV92+CY90</f>
        <v>7869.479090909052</v>
      </c>
      <c r="CZ92" s="8"/>
      <c r="DA92" s="8"/>
      <c r="DB92" s="57">
        <f>CY92+DB90</f>
        <v>31992.00909090903</v>
      </c>
      <c r="DE92" s="8"/>
      <c r="DF92" s="8"/>
      <c r="DG92" s="57">
        <f>DD94+DG90</f>
        <v>21068.90909090906</v>
      </c>
      <c r="DH92" s="8"/>
      <c r="DI92" s="8"/>
      <c r="DJ92" s="57">
        <f>DG94+DJ90</f>
        <v>92297.33909090904</v>
      </c>
      <c r="DK92" s="8"/>
      <c r="DL92" s="8"/>
      <c r="DM92" s="57">
        <f>DJ94+DM90</f>
        <v>-17697.310909090942</v>
      </c>
      <c r="DN92" s="8"/>
      <c r="DO92" s="8"/>
      <c r="DP92" s="57">
        <f>DM94+DP90</f>
        <v>-151536.13090909092</v>
      </c>
      <c r="DQ92" s="8"/>
      <c r="DR92" s="8"/>
      <c r="DS92" s="57">
        <f>DP94+DS90</f>
        <v>-274416.3709090909</v>
      </c>
      <c r="DT92" s="8"/>
      <c r="DU92" s="8"/>
      <c r="DV92" s="57">
        <f>DS94+DV90</f>
        <v>-205154.14090909093</v>
      </c>
      <c r="DW92" s="8"/>
      <c r="DX92" s="8"/>
      <c r="DY92" s="57">
        <f>DV94+DY90</f>
        <v>-206613.70090909093</v>
      </c>
      <c r="DZ92" s="8"/>
      <c r="EA92" s="8"/>
      <c r="EB92" s="57">
        <f>DY94+EB90</f>
        <v>-234215.97090909092</v>
      </c>
      <c r="EC92" s="8"/>
      <c r="ED92" s="8"/>
      <c r="EE92" s="57">
        <f>EB92+EE90</f>
        <v>-169777.95090909093</v>
      </c>
      <c r="EF92" s="8"/>
      <c r="EG92" s="8"/>
      <c r="EH92" s="57">
        <f>EE92+EH90</f>
        <v>-103179.24090909095</v>
      </c>
      <c r="EI92" s="8"/>
      <c r="EJ92" s="8"/>
      <c r="EK92" s="57">
        <f>EH92+EK90</f>
        <v>-59983.070909090966</v>
      </c>
      <c r="EL92" s="8"/>
      <c r="EM92" s="8"/>
      <c r="EN92" s="57">
        <f>EK92+EN90</f>
        <v>18776.17909090902</v>
      </c>
      <c r="EO92" s="57"/>
      <c r="EP92" s="57"/>
      <c r="EQ92" s="8"/>
      <c r="ER92" s="8"/>
      <c r="ES92" s="57">
        <f>EP96+ES90</f>
        <v>61423.84909090892</v>
      </c>
      <c r="ET92" s="8"/>
      <c r="EU92" s="8"/>
      <c r="EV92" s="57">
        <f>ES96+EV90</f>
        <v>133180.81909090892</v>
      </c>
      <c r="EW92" s="8"/>
      <c r="EX92" s="8"/>
      <c r="EY92" s="57">
        <f>EV96+EY90</f>
        <v>-453266.63090909127</v>
      </c>
      <c r="EZ92" s="8"/>
      <c r="FA92" s="8"/>
      <c r="FB92" s="57">
        <f>EY96+FB90</f>
        <v>-394525.64090909134</v>
      </c>
      <c r="FC92" s="8"/>
      <c r="FD92" s="8"/>
      <c r="FE92" s="57">
        <f>FB96+FE90</f>
        <v>-355321.22090909135</v>
      </c>
      <c r="FF92" s="8"/>
      <c r="FG92" s="8"/>
      <c r="FH92" s="57">
        <f>FE96+FH90</f>
        <v>-277244.8709090913</v>
      </c>
      <c r="FI92" s="8"/>
      <c r="FJ92" s="8"/>
      <c r="FK92" s="57">
        <f>FH96+FK90</f>
        <v>-224161.69090909135</v>
      </c>
      <c r="FL92" s="8"/>
      <c r="FM92" s="8"/>
      <c r="FN92" s="57">
        <f>FK96+FN90</f>
        <v>-195877.49090909137</v>
      </c>
      <c r="FO92" s="8"/>
      <c r="FP92" s="8"/>
      <c r="FQ92" s="57">
        <f>FN96+FQ90</f>
        <v>-118485.86090909141</v>
      </c>
      <c r="FS92" s="8"/>
      <c r="FT92" s="57">
        <f>FQ96+FT90</f>
        <v>-92478.26090909142</v>
      </c>
      <c r="FV92" s="8"/>
      <c r="FW92" s="57">
        <f>FT96+FW90</f>
        <v>-46741.12090909142</v>
      </c>
      <c r="FY92" s="8"/>
      <c r="FZ92" s="57">
        <f>FW96+FZ90</f>
        <v>-9232.930909091418</v>
      </c>
    </row>
    <row r="93" spans="1:182" ht="14.25">
      <c r="A93" s="58"/>
      <c r="B93" s="58"/>
      <c r="C93" s="58"/>
      <c r="D93" s="58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39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57"/>
      <c r="CQ93" s="8"/>
      <c r="CR93" s="8"/>
      <c r="CS93" s="57"/>
      <c r="CT93" s="8"/>
      <c r="CU93" s="8"/>
      <c r="CV93" s="57"/>
      <c r="CW93" s="8"/>
      <c r="CX93" s="8"/>
      <c r="CY93" s="57"/>
      <c r="CZ93" s="8"/>
      <c r="DA93" s="8" t="s">
        <v>517</v>
      </c>
      <c r="DB93" s="57">
        <v>24916.8</v>
      </c>
      <c r="DC93" s="9">
        <f>DB93+CY93+CV93+CS93+CP93+CM93+CJ93+CG93+CD93+CA93+BX93+BU93</f>
        <v>24916.8</v>
      </c>
      <c r="DD93" s="9">
        <f>DC93+CZ93+CW93+CT93+CQ93+CN93+CK93+CH93+CE93+CB93+BY93+BV93</f>
        <v>24916.8</v>
      </c>
      <c r="DE93" s="8"/>
      <c r="DF93" s="8" t="s">
        <v>517</v>
      </c>
      <c r="DG93" s="57"/>
      <c r="DH93" s="8"/>
      <c r="DI93" s="8" t="s">
        <v>517</v>
      </c>
      <c r="DJ93" s="57"/>
      <c r="DK93" s="8"/>
      <c r="DL93" s="8" t="s">
        <v>517</v>
      </c>
      <c r="DM93" s="57"/>
      <c r="DN93" s="8"/>
      <c r="DO93" s="8" t="s">
        <v>517</v>
      </c>
      <c r="DP93" s="57"/>
      <c r="DQ93" s="8"/>
      <c r="DR93" s="8" t="s">
        <v>517</v>
      </c>
      <c r="DS93" s="57"/>
      <c r="DT93" s="8"/>
      <c r="DU93" s="8" t="s">
        <v>517</v>
      </c>
      <c r="DV93" s="57"/>
      <c r="DW93" s="8"/>
      <c r="DX93" s="8" t="s">
        <v>517</v>
      </c>
      <c r="DY93" s="57"/>
      <c r="DZ93" s="8"/>
      <c r="EA93" s="8" t="s">
        <v>517</v>
      </c>
      <c r="EB93" s="57"/>
      <c r="EC93" s="8"/>
      <c r="ED93" s="8" t="s">
        <v>517</v>
      </c>
      <c r="EE93" s="57"/>
      <c r="EF93" s="8"/>
      <c r="EG93" s="8" t="s">
        <v>517</v>
      </c>
      <c r="EH93" s="57"/>
      <c r="EI93" s="8"/>
      <c r="EJ93" s="8" t="s">
        <v>517</v>
      </c>
      <c r="EK93" s="57"/>
      <c r="EL93" s="8"/>
      <c r="EM93" s="8" t="s">
        <v>517</v>
      </c>
      <c r="EN93" s="57">
        <v>11414.4</v>
      </c>
      <c r="EO93" s="57"/>
      <c r="EP93" s="57"/>
      <c r="EQ93" s="8"/>
      <c r="ER93" s="8"/>
      <c r="ES93" s="57"/>
      <c r="ET93" s="8"/>
      <c r="EU93" s="8"/>
      <c r="EV93" s="57"/>
      <c r="EW93" s="8"/>
      <c r="EX93" s="8"/>
      <c r="EY93" s="57"/>
      <c r="EZ93" s="8"/>
      <c r="FA93" s="8"/>
      <c r="FB93" s="57"/>
      <c r="FC93" s="8"/>
      <c r="FD93" s="8"/>
      <c r="FE93" s="57"/>
      <c r="FF93" s="8"/>
      <c r="FG93" s="8"/>
      <c r="FH93" s="57"/>
      <c r="FI93" s="8"/>
      <c r="FJ93" s="8"/>
      <c r="FK93" s="57"/>
      <c r="FL93" s="8"/>
      <c r="FM93" s="8"/>
      <c r="FN93" s="57"/>
      <c r="FO93" s="8"/>
      <c r="FP93" s="8"/>
      <c r="FQ93" s="57"/>
      <c r="FS93" s="8"/>
      <c r="FT93" s="57"/>
      <c r="FV93" s="8"/>
      <c r="FW93" s="57"/>
      <c r="FY93" s="8"/>
      <c r="FZ93" s="57"/>
    </row>
    <row r="94" spans="1:183" ht="14.25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57"/>
      <c r="AV94" s="8"/>
      <c r="AW94" s="8"/>
      <c r="AX94" s="57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39">
        <f>BQ56+BQ69+BQ76+BQ83</f>
        <v>1768717.7409090907</v>
      </c>
      <c r="BS94" s="8"/>
      <c r="BT94" s="8"/>
      <c r="BU94" s="39">
        <f>BU56+BU69+BU76+BU83</f>
        <v>113468.12000000001</v>
      </c>
      <c r="BV94" s="8"/>
      <c r="BW94" s="8"/>
      <c r="BX94" s="39">
        <f>BX56+BX69+BX76+BX83</f>
        <v>134192.86</v>
      </c>
      <c r="BY94" s="8"/>
      <c r="BZ94" s="8"/>
      <c r="CA94" s="39">
        <f>CA56+CA69+CA76+CA83</f>
        <v>178877.62</v>
      </c>
      <c r="CB94" s="8"/>
      <c r="CC94" s="8"/>
      <c r="CD94" s="39">
        <f>CD56+CD69+CD76+CD83</f>
        <v>113549.85</v>
      </c>
      <c r="CE94" s="8"/>
      <c r="CF94" s="8"/>
      <c r="CG94" s="39">
        <f>CG56+CG69+CG76+CG83</f>
        <v>346771.24</v>
      </c>
      <c r="CH94" s="8"/>
      <c r="CI94" s="8"/>
      <c r="CJ94" s="39">
        <f>CJ56+CJ69+CJ76+CJ83</f>
        <v>122155.16000000002</v>
      </c>
      <c r="CK94" s="8"/>
      <c r="CL94" s="8"/>
      <c r="CM94" s="39">
        <f>CM56+CM69+CM76+CM83</f>
        <v>114622.31000000001</v>
      </c>
      <c r="CN94" s="8"/>
      <c r="CO94" s="8"/>
      <c r="CP94" s="57"/>
      <c r="CQ94" s="8"/>
      <c r="CR94" s="8"/>
      <c r="CS94" s="57"/>
      <c r="CT94" s="8"/>
      <c r="CU94" s="8"/>
      <c r="CV94" s="57"/>
      <c r="CW94" s="8"/>
      <c r="CX94" s="8"/>
      <c r="CY94" s="57"/>
      <c r="CZ94" s="8"/>
      <c r="DA94" s="8"/>
      <c r="DB94" s="57">
        <f>DB92+DB93</f>
        <v>56908.809090909024</v>
      </c>
      <c r="DD94" s="39">
        <f>DD90+DD93</f>
        <v>56908.80909090905</v>
      </c>
      <c r="DE94" s="8"/>
      <c r="DF94" s="8"/>
      <c r="DG94" s="57">
        <f>DG92+DG93</f>
        <v>21068.90909090906</v>
      </c>
      <c r="DH94" s="8"/>
      <c r="DI94" s="8"/>
      <c r="DJ94" s="57">
        <f>DJ92+DJ93</f>
        <v>92297.33909090904</v>
      </c>
      <c r="DK94" s="8"/>
      <c r="DL94" s="8"/>
      <c r="DM94" s="57">
        <f>DM92+DM93</f>
        <v>-17697.310909090942</v>
      </c>
      <c r="DN94" s="8"/>
      <c r="DO94" s="8"/>
      <c r="DP94" s="57">
        <f>DP92+DP93</f>
        <v>-151536.13090909092</v>
      </c>
      <c r="DQ94" s="8"/>
      <c r="DR94" s="8"/>
      <c r="DS94" s="57">
        <f>DS92+DS93</f>
        <v>-274416.3709090909</v>
      </c>
      <c r="DT94" s="8"/>
      <c r="DU94" s="8"/>
      <c r="DV94" s="57">
        <f>DV92+DV93</f>
        <v>-205154.14090909093</v>
      </c>
      <c r="DW94" s="8"/>
      <c r="DX94" s="8"/>
      <c r="DY94" s="57">
        <f>DY92+DY93</f>
        <v>-206613.70090909093</v>
      </c>
      <c r="DZ94" s="8"/>
      <c r="EA94" s="8"/>
      <c r="EB94" s="57">
        <f>EB92+EB93</f>
        <v>-234215.97090909092</v>
      </c>
      <c r="EC94" s="8"/>
      <c r="ED94" s="8"/>
      <c r="EE94" s="57">
        <f>EE92+EE93</f>
        <v>-169777.95090909093</v>
      </c>
      <c r="EF94" s="8"/>
      <c r="EG94" s="8"/>
      <c r="EH94" s="57">
        <f>EH92+EH93</f>
        <v>-103179.24090909095</v>
      </c>
      <c r="EI94" s="8"/>
      <c r="EJ94" s="8"/>
      <c r="EK94" s="57">
        <f>EK92+EK93</f>
        <v>-59983.070909090966</v>
      </c>
      <c r="EL94" s="8"/>
      <c r="EM94" s="8" t="s">
        <v>653</v>
      </c>
      <c r="EN94" s="57">
        <v>5076</v>
      </c>
      <c r="EO94" s="57"/>
      <c r="EP94" s="57"/>
      <c r="EQ94" s="8"/>
      <c r="ER94" s="8" t="s">
        <v>653</v>
      </c>
      <c r="ES94" s="57">
        <v>410</v>
      </c>
      <c r="ET94" s="8"/>
      <c r="EU94" s="8" t="s">
        <v>653</v>
      </c>
      <c r="EV94" s="57">
        <v>410</v>
      </c>
      <c r="EW94" s="8"/>
      <c r="EX94" s="8" t="s">
        <v>653</v>
      </c>
      <c r="EY94" s="57">
        <v>410</v>
      </c>
      <c r="EZ94" s="8"/>
      <c r="FA94" s="8" t="s">
        <v>653</v>
      </c>
      <c r="FB94" s="57">
        <v>410</v>
      </c>
      <c r="FC94" s="8"/>
      <c r="FD94" s="8" t="s">
        <v>653</v>
      </c>
      <c r="FE94" s="57">
        <v>410</v>
      </c>
      <c r="FF94" s="8"/>
      <c r="FG94" s="8" t="s">
        <v>653</v>
      </c>
      <c r="FH94" s="57">
        <v>410</v>
      </c>
      <c r="FI94" s="8"/>
      <c r="FJ94" s="8" t="s">
        <v>653</v>
      </c>
      <c r="FK94" s="57">
        <v>410</v>
      </c>
      <c r="FL94" s="8"/>
      <c r="FM94" s="8" t="s">
        <v>653</v>
      </c>
      <c r="FN94" s="57">
        <v>410</v>
      </c>
      <c r="FO94" s="8"/>
      <c r="FP94" s="8" t="s">
        <v>653</v>
      </c>
      <c r="FQ94" s="57">
        <v>410</v>
      </c>
      <c r="FS94" s="8" t="s">
        <v>653</v>
      </c>
      <c r="FT94" s="57">
        <v>410</v>
      </c>
      <c r="FV94" s="8" t="s">
        <v>653</v>
      </c>
      <c r="FW94" s="57">
        <v>410</v>
      </c>
      <c r="FY94" s="8" t="s">
        <v>653</v>
      </c>
      <c r="FZ94" s="57">
        <v>410</v>
      </c>
      <c r="GA94" s="24">
        <f>SUM(ES94:FZ94)</f>
        <v>4920</v>
      </c>
    </row>
    <row r="95" spans="1:183" ht="14.25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57"/>
      <c r="AV95" s="8"/>
      <c r="AW95" s="8"/>
      <c r="AX95" s="57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39"/>
      <c r="BS95" s="8"/>
      <c r="BT95" s="8"/>
      <c r="BU95" s="39"/>
      <c r="BV95" s="8"/>
      <c r="BW95" s="8"/>
      <c r="BX95" s="39"/>
      <c r="BY95" s="8"/>
      <c r="BZ95" s="8"/>
      <c r="CA95" s="39"/>
      <c r="CB95" s="8"/>
      <c r="CC95" s="8"/>
      <c r="CD95" s="39"/>
      <c r="CE95" s="8"/>
      <c r="CF95" s="8"/>
      <c r="CG95" s="39"/>
      <c r="CH95" s="8"/>
      <c r="CI95" s="8"/>
      <c r="CJ95" s="39"/>
      <c r="CK95" s="8"/>
      <c r="CL95" s="8"/>
      <c r="CM95" s="39"/>
      <c r="CN95" s="8"/>
      <c r="CO95" s="8"/>
      <c r="CP95" s="57"/>
      <c r="CQ95" s="8"/>
      <c r="CR95" s="8"/>
      <c r="CS95" s="57"/>
      <c r="CT95" s="8"/>
      <c r="CU95" s="8"/>
      <c r="CV95" s="57"/>
      <c r="CW95" s="8"/>
      <c r="CX95" s="8"/>
      <c r="CY95" s="57"/>
      <c r="CZ95" s="8"/>
      <c r="DA95" s="8"/>
      <c r="DB95" s="57"/>
      <c r="DD95" s="39"/>
      <c r="DE95" s="8"/>
      <c r="DF95" s="8"/>
      <c r="DG95" s="57"/>
      <c r="DH95" s="8"/>
      <c r="DI95" s="8"/>
      <c r="DJ95" s="57"/>
      <c r="DK95" s="8"/>
      <c r="DL95" s="8"/>
      <c r="DM95" s="57"/>
      <c r="DN95" s="8"/>
      <c r="DO95" s="8"/>
      <c r="DP95" s="57"/>
      <c r="DQ95" s="8"/>
      <c r="DR95" s="8"/>
      <c r="DS95" s="57"/>
      <c r="DT95" s="8"/>
      <c r="DU95" s="8"/>
      <c r="DV95" s="57"/>
      <c r="DW95" s="8"/>
      <c r="DX95" s="8"/>
      <c r="DY95" s="57"/>
      <c r="DZ95" s="8"/>
      <c r="EA95" s="8"/>
      <c r="EB95" s="57"/>
      <c r="EC95" s="8"/>
      <c r="ED95" s="8"/>
      <c r="EE95" s="57"/>
      <c r="EF95" s="8"/>
      <c r="EG95" s="8"/>
      <c r="EH95" s="57"/>
      <c r="EI95" s="8"/>
      <c r="EJ95" s="8"/>
      <c r="EK95" s="57"/>
      <c r="EL95" s="8"/>
      <c r="EM95" s="8"/>
      <c r="EN95" s="57"/>
      <c r="EO95" s="57"/>
      <c r="EP95" s="57"/>
      <c r="EQ95" s="8"/>
      <c r="ER95" s="8" t="s">
        <v>813</v>
      </c>
      <c r="ES95" s="57">
        <v>410</v>
      </c>
      <c r="ET95" s="8"/>
      <c r="EU95" s="8" t="s">
        <v>813</v>
      </c>
      <c r="EV95" s="57">
        <v>410</v>
      </c>
      <c r="EW95" s="8"/>
      <c r="EX95" s="8" t="s">
        <v>813</v>
      </c>
      <c r="EY95" s="57">
        <v>410</v>
      </c>
      <c r="EZ95" s="8"/>
      <c r="FA95" s="8" t="s">
        <v>813</v>
      </c>
      <c r="FB95" s="57">
        <v>410</v>
      </c>
      <c r="FC95" s="8"/>
      <c r="FD95" s="8" t="s">
        <v>813</v>
      </c>
      <c r="FE95" s="57">
        <v>410</v>
      </c>
      <c r="FF95" s="8"/>
      <c r="FG95" s="8" t="s">
        <v>813</v>
      </c>
      <c r="FH95" s="57">
        <v>410</v>
      </c>
      <c r="FI95" s="8"/>
      <c r="FJ95" s="8" t="s">
        <v>813</v>
      </c>
      <c r="FK95" s="57">
        <v>410</v>
      </c>
      <c r="FL95" s="8"/>
      <c r="FM95" s="8" t="s">
        <v>813</v>
      </c>
      <c r="FN95" s="57">
        <v>410</v>
      </c>
      <c r="FO95" s="8"/>
      <c r="FP95" s="8" t="s">
        <v>813</v>
      </c>
      <c r="FQ95" s="57">
        <v>410</v>
      </c>
      <c r="FS95" s="8" t="s">
        <v>813</v>
      </c>
      <c r="FT95" s="57">
        <v>410</v>
      </c>
      <c r="FV95" s="8" t="s">
        <v>813</v>
      </c>
      <c r="FW95" s="57">
        <v>410</v>
      </c>
      <c r="FY95" s="8" t="s">
        <v>813</v>
      </c>
      <c r="FZ95" s="57">
        <v>410</v>
      </c>
      <c r="GA95" s="24">
        <f>SUM(ES95:FZ95)</f>
        <v>4920</v>
      </c>
    </row>
    <row r="96" spans="1:182" ht="15">
      <c r="A96" s="56"/>
      <c r="B96" s="56"/>
      <c r="C96" s="56"/>
      <c r="D96" s="5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56"/>
      <c r="AD96" s="56"/>
      <c r="AE96" s="56"/>
      <c r="AF96" s="56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7"/>
      <c r="AV96" s="8"/>
      <c r="AW96" s="8"/>
      <c r="AX96" s="57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39">
        <f>BQ62+BQ71+BQ78+BQ85</f>
        <v>1617201.85</v>
      </c>
      <c r="BS96" s="8"/>
      <c r="BT96" s="8"/>
      <c r="BU96" s="39">
        <f>BU62+BU71+BU78+BU85</f>
        <v>124791.81999999999</v>
      </c>
      <c r="BV96" s="8"/>
      <c r="BW96" s="8"/>
      <c r="BX96" s="39">
        <f>BX62+BX71+BX78+BX85</f>
        <v>143831.53000000003</v>
      </c>
      <c r="BY96" s="8"/>
      <c r="BZ96" s="8"/>
      <c r="CA96" s="39">
        <f>CA62+CA71+CA78+CA85</f>
        <v>146376.86</v>
      </c>
      <c r="CB96" s="8"/>
      <c r="CC96" s="8"/>
      <c r="CD96" s="39">
        <f>CD62+CD71+CD78+CD85</f>
        <v>135932.38</v>
      </c>
      <c r="CE96" s="8"/>
      <c r="CF96" s="8"/>
      <c r="CG96" s="39">
        <f>CG62+CG71+CG78+CG85</f>
        <v>142573.22999999998</v>
      </c>
      <c r="CH96" s="8"/>
      <c r="CI96" s="8"/>
      <c r="CJ96" s="39">
        <f>CJ62+CJ71+CJ78+CJ85</f>
        <v>143548.59</v>
      </c>
      <c r="CK96" s="8"/>
      <c r="CL96" s="8"/>
      <c r="CM96" s="39">
        <f>CM62+CM71+CM78+CM85</f>
        <v>158036.44</v>
      </c>
      <c r="CN96" s="8"/>
      <c r="CO96" s="8"/>
      <c r="CP96" s="39"/>
      <c r="CQ96" s="8"/>
      <c r="CR96" s="8"/>
      <c r="CS96" s="39"/>
      <c r="CT96" s="8"/>
      <c r="CU96" s="8"/>
      <c r="CV96" s="39"/>
      <c r="CW96" s="8"/>
      <c r="CX96" s="8"/>
      <c r="CY96" s="39"/>
      <c r="CZ96" s="8"/>
      <c r="DA96" s="8"/>
      <c r="DB96" s="39"/>
      <c r="DE96" s="8"/>
      <c r="DF96" s="8"/>
      <c r="DG96" s="39"/>
      <c r="DH96" s="8"/>
      <c r="DI96" s="8"/>
      <c r="DJ96" s="39"/>
      <c r="DK96" s="8"/>
      <c r="DL96" s="8"/>
      <c r="DM96" s="39"/>
      <c r="DN96" s="8"/>
      <c r="DO96" s="8"/>
      <c r="DP96" s="39"/>
      <c r="DQ96" s="8"/>
      <c r="DR96" s="8"/>
      <c r="DS96" s="39"/>
      <c r="DT96" s="8"/>
      <c r="DU96" s="8"/>
      <c r="DV96" s="39"/>
      <c r="DW96" s="8"/>
      <c r="DX96" s="8"/>
      <c r="DY96" s="39"/>
      <c r="DZ96" s="8"/>
      <c r="EA96" s="8"/>
      <c r="EB96" s="39"/>
      <c r="EC96" s="8"/>
      <c r="ED96" s="8"/>
      <c r="EE96" s="39"/>
      <c r="EF96" s="8"/>
      <c r="EG96" s="8"/>
      <c r="EH96" s="39"/>
      <c r="EI96" s="8"/>
      <c r="EJ96" s="8"/>
      <c r="EK96" s="39"/>
      <c r="EL96" s="8"/>
      <c r="EM96" s="8"/>
      <c r="EN96" s="39">
        <f>EN92+EN93+EN94</f>
        <v>35266.57909090902</v>
      </c>
      <c r="EO96" s="39"/>
      <c r="EP96" s="114">
        <f>'[1]Лист1'!$EN$86</f>
        <v>5264.379090908964</v>
      </c>
      <c r="EQ96" s="8"/>
      <c r="ER96" s="8"/>
      <c r="ES96" s="60">
        <f>ES92+ES93+ES94+ES95</f>
        <v>62243.84909090892</v>
      </c>
      <c r="ET96" s="8"/>
      <c r="EU96" s="8"/>
      <c r="EV96" s="60">
        <f>EV92+EV93+EV94+EV95</f>
        <v>134000.81909090892</v>
      </c>
      <c r="EW96" s="8"/>
      <c r="EX96" s="8"/>
      <c r="EY96" s="60">
        <f>EY92+EY93+EY94+EY95</f>
        <v>-452446.63090909127</v>
      </c>
      <c r="EZ96" s="8"/>
      <c r="FA96" s="8"/>
      <c r="FB96" s="60">
        <f>FB92+FB93+FB94+FB95</f>
        <v>-393705.64090909134</v>
      </c>
      <c r="FC96" s="8"/>
      <c r="FD96" s="8"/>
      <c r="FE96" s="60">
        <f>FE92+FE93+FE94+FE95</f>
        <v>-354501.22090909135</v>
      </c>
      <c r="FF96" s="8"/>
      <c r="FG96" s="8"/>
      <c r="FH96" s="60">
        <f>FH92+FH93+FH94+FH95</f>
        <v>-276424.8709090913</v>
      </c>
      <c r="FI96" s="8"/>
      <c r="FJ96" s="8"/>
      <c r="FK96" s="60">
        <f>FK92+FK93+FK94+FK95</f>
        <v>-223341.69090909135</v>
      </c>
      <c r="FL96" s="8"/>
      <c r="FM96" s="8"/>
      <c r="FN96" s="60">
        <f>FN92+FN93+FN94+FN95</f>
        <v>-195057.49090909137</v>
      </c>
      <c r="FO96" s="8"/>
      <c r="FP96" s="8"/>
      <c r="FQ96" s="60">
        <f>FQ92+FQ93+FQ94+FQ95</f>
        <v>-117665.86090909141</v>
      </c>
      <c r="FS96" s="8"/>
      <c r="FT96" s="60">
        <f>FT92+FT93+FT94+FT95</f>
        <v>-91658.26090909142</v>
      </c>
      <c r="FV96" s="8"/>
      <c r="FW96" s="60">
        <f>FW92+FW93+FW94+FW95</f>
        <v>-45921.12090909142</v>
      </c>
      <c r="FY96" s="8"/>
      <c r="FZ96" s="114">
        <f>FZ92+FZ93+FZ94+FZ95</f>
        <v>-8412.930909091418</v>
      </c>
    </row>
    <row r="97" spans="1:182" ht="26.25" customHeight="1">
      <c r="A97" s="56"/>
      <c r="B97" s="56"/>
      <c r="C97" s="56"/>
      <c r="D97" s="5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56"/>
      <c r="AD97" s="56"/>
      <c r="AE97" s="56"/>
      <c r="AF97" s="56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7"/>
      <c r="AV97" s="8"/>
      <c r="AW97" s="8"/>
      <c r="AX97" s="57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39"/>
      <c r="BS97" s="8"/>
      <c r="BT97" s="8"/>
      <c r="BU97" s="39"/>
      <c r="BV97" s="8"/>
      <c r="BW97" s="8"/>
      <c r="BX97" s="39"/>
      <c r="BY97" s="8"/>
      <c r="BZ97" s="8"/>
      <c r="CA97" s="39"/>
      <c r="CB97" s="8"/>
      <c r="CC97" s="8"/>
      <c r="CD97" s="39"/>
      <c r="CE97" s="8"/>
      <c r="CF97" s="8"/>
      <c r="CG97" s="39"/>
      <c r="CH97" s="8"/>
      <c r="CI97" s="8"/>
      <c r="CJ97" s="39"/>
      <c r="CK97" s="8"/>
      <c r="CL97" s="8"/>
      <c r="CM97" s="39"/>
      <c r="CN97" s="8"/>
      <c r="CO97" s="8"/>
      <c r="CP97" s="39"/>
      <c r="CQ97" s="8"/>
      <c r="CR97" s="8"/>
      <c r="CS97" s="39"/>
      <c r="CT97" s="8"/>
      <c r="CU97" s="8"/>
      <c r="CV97" s="39"/>
      <c r="CW97" s="8"/>
      <c r="CX97" s="8"/>
      <c r="CY97" s="39"/>
      <c r="CZ97" s="8"/>
      <c r="DA97" s="8"/>
      <c r="DB97" s="39"/>
      <c r="DE97" s="8"/>
      <c r="DF97" s="8"/>
      <c r="DG97" s="39"/>
      <c r="DH97" s="8"/>
      <c r="DI97" s="8"/>
      <c r="DJ97" s="39"/>
      <c r="DK97" s="8"/>
      <c r="DL97" s="8"/>
      <c r="DM97" s="39"/>
      <c r="DN97" s="8"/>
      <c r="DO97" s="8"/>
      <c r="DP97" s="39"/>
      <c r="DQ97" s="8"/>
      <c r="DR97" s="8"/>
      <c r="DS97" s="39"/>
      <c r="DT97" s="8"/>
      <c r="DU97" s="8"/>
      <c r="DV97" s="39"/>
      <c r="DW97" s="8"/>
      <c r="DX97" s="8"/>
      <c r="DY97" s="39"/>
      <c r="DZ97" s="8"/>
      <c r="EA97" s="8"/>
      <c r="EB97" s="39"/>
      <c r="EC97" s="8"/>
      <c r="ED97" s="8"/>
      <c r="EE97" s="39"/>
      <c r="EF97" s="8"/>
      <c r="EG97" s="8"/>
      <c r="EH97" s="39"/>
      <c r="EI97" s="8"/>
      <c r="EJ97" s="8"/>
      <c r="EK97" s="39"/>
      <c r="EL97" s="8"/>
      <c r="EM97" s="8"/>
      <c r="EN97" s="39"/>
      <c r="EO97" s="39"/>
      <c r="EP97" s="114"/>
      <c r="EQ97" s="8"/>
      <c r="ER97" s="8"/>
      <c r="ES97" s="60"/>
      <c r="ET97" s="8"/>
      <c r="EU97" s="8"/>
      <c r="EV97" s="60"/>
      <c r="EW97" s="8"/>
      <c r="EX97" s="8"/>
      <c r="EY97" s="60"/>
      <c r="EZ97" s="8"/>
      <c r="FA97" s="8"/>
      <c r="FB97" s="60"/>
      <c r="FC97" s="8"/>
      <c r="FD97" s="8"/>
      <c r="FE97" s="60"/>
      <c r="FF97" s="8"/>
      <c r="FG97" s="8"/>
      <c r="FH97" s="60"/>
      <c r="FI97" s="8"/>
      <c r="FJ97" s="8"/>
      <c r="FK97" s="60"/>
      <c r="FL97" s="8"/>
      <c r="FM97" s="8"/>
      <c r="FN97" s="60"/>
      <c r="FO97" s="8"/>
      <c r="FP97" s="8"/>
      <c r="FQ97" s="60"/>
      <c r="FS97" s="8"/>
      <c r="FT97" s="60"/>
      <c r="FV97" s="8"/>
      <c r="FW97" s="60"/>
      <c r="FY97" s="8"/>
      <c r="FZ97" s="114"/>
    </row>
    <row r="98" spans="1:183" ht="15">
      <c r="A98" s="56"/>
      <c r="B98" s="56"/>
      <c r="C98" s="56"/>
      <c r="D98" s="5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56"/>
      <c r="AD98" s="56"/>
      <c r="AE98" s="56"/>
      <c r="AF98" s="56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57"/>
      <c r="AV98" s="8"/>
      <c r="AW98" s="8"/>
      <c r="AX98" s="57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39"/>
      <c r="BS98" s="8"/>
      <c r="BT98" s="8"/>
      <c r="BU98" s="39"/>
      <c r="BV98" s="8"/>
      <c r="BW98" s="8"/>
      <c r="BX98" s="39"/>
      <c r="BY98" s="8"/>
      <c r="BZ98" s="8"/>
      <c r="CA98" s="39"/>
      <c r="CB98" s="8"/>
      <c r="CC98" s="8"/>
      <c r="CD98" s="39"/>
      <c r="CE98" s="8"/>
      <c r="CF98" s="8"/>
      <c r="CG98" s="39"/>
      <c r="CH98" s="8"/>
      <c r="CI98" s="8"/>
      <c r="CJ98" s="39"/>
      <c r="CK98" s="8"/>
      <c r="CL98" s="8"/>
      <c r="CM98" s="39"/>
      <c r="CN98" s="8"/>
      <c r="CO98" s="8"/>
      <c r="CP98" s="39"/>
      <c r="CQ98" s="8"/>
      <c r="CR98" s="8"/>
      <c r="CS98" s="39"/>
      <c r="CT98" s="8"/>
      <c r="CU98" s="8"/>
      <c r="CV98" s="39"/>
      <c r="CW98" s="8"/>
      <c r="CX98" s="8"/>
      <c r="CY98" s="39"/>
      <c r="CZ98" s="8"/>
      <c r="DA98" s="8"/>
      <c r="DB98" s="39"/>
      <c r="DE98" s="8"/>
      <c r="DF98" s="8"/>
      <c r="DG98" s="39"/>
      <c r="DH98" s="8"/>
      <c r="DI98" s="8"/>
      <c r="DJ98" s="39"/>
      <c r="DK98" s="8"/>
      <c r="DL98" s="8"/>
      <c r="DM98" s="39"/>
      <c r="DN98" s="8"/>
      <c r="DO98" s="8"/>
      <c r="DP98" s="39"/>
      <c r="DQ98" s="8"/>
      <c r="DR98" s="8"/>
      <c r="DS98" s="39"/>
      <c r="DT98" s="8"/>
      <c r="DU98" s="8"/>
      <c r="DV98" s="39"/>
      <c r="DW98" s="8"/>
      <c r="DX98" s="8"/>
      <c r="DY98" s="39"/>
      <c r="DZ98" s="8"/>
      <c r="EA98" s="8"/>
      <c r="EB98" s="39"/>
      <c r="EC98" s="8"/>
      <c r="ED98" s="8"/>
      <c r="EE98" s="39"/>
      <c r="EF98" s="8"/>
      <c r="EG98" s="8"/>
      <c r="EH98" s="39"/>
      <c r="EI98" s="8"/>
      <c r="EJ98" s="8"/>
      <c r="EK98" s="39"/>
      <c r="EL98" s="8"/>
      <c r="EM98" s="8"/>
      <c r="EN98" s="39"/>
      <c r="EO98" s="39"/>
      <c r="EP98" s="114"/>
      <c r="EQ98" s="8"/>
      <c r="ER98" s="8"/>
      <c r="ES98" s="60"/>
      <c r="ET98" s="8"/>
      <c r="EU98" s="8"/>
      <c r="EV98" s="60"/>
      <c r="EW98" s="8"/>
      <c r="EX98" s="8"/>
      <c r="EY98" s="60"/>
      <c r="EZ98" s="8"/>
      <c r="FA98" s="8"/>
      <c r="FB98" s="60"/>
      <c r="FC98" s="8"/>
      <c r="FD98" s="8"/>
      <c r="FE98" s="60"/>
      <c r="FF98" s="8"/>
      <c r="FG98" s="8"/>
      <c r="FH98" s="60"/>
      <c r="FI98" s="8"/>
      <c r="FJ98" s="8"/>
      <c r="FK98" s="60"/>
      <c r="FL98" s="8"/>
      <c r="FM98" s="8"/>
      <c r="FN98" s="60"/>
      <c r="FO98" s="8"/>
      <c r="FP98" s="8"/>
      <c r="FQ98" s="60"/>
      <c r="FS98" s="8"/>
      <c r="FT98" s="60"/>
      <c r="FV98" s="8"/>
      <c r="FW98" s="60"/>
      <c r="FX98" s="140" t="s">
        <v>656</v>
      </c>
      <c r="FY98" s="140"/>
      <c r="FZ98" s="140"/>
      <c r="GA98" s="140" t="s">
        <v>829</v>
      </c>
    </row>
    <row r="99" spans="1:183" ht="33.75" customHeight="1">
      <c r="A99" s="56"/>
      <c r="B99" s="56"/>
      <c r="C99" s="56"/>
      <c r="D99" s="5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56"/>
      <c r="AD99" s="56"/>
      <c r="AE99" s="56"/>
      <c r="AF99" s="56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57"/>
      <c r="AV99" s="8"/>
      <c r="AW99" s="8"/>
      <c r="AX99" s="57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39"/>
      <c r="BS99" s="8"/>
      <c r="BT99" s="8"/>
      <c r="BU99" s="39"/>
      <c r="BV99" s="8"/>
      <c r="BW99" s="8"/>
      <c r="BX99" s="39"/>
      <c r="BY99" s="8"/>
      <c r="BZ99" s="8"/>
      <c r="CA99" s="39"/>
      <c r="CB99" s="8"/>
      <c r="CC99" s="8"/>
      <c r="CD99" s="39"/>
      <c r="CE99" s="8"/>
      <c r="CF99" s="8"/>
      <c r="CG99" s="39"/>
      <c r="CH99" s="8"/>
      <c r="CI99" s="8"/>
      <c r="CJ99" s="39"/>
      <c r="CK99" s="8"/>
      <c r="CL99" s="8"/>
      <c r="CM99" s="39"/>
      <c r="CN99" s="8"/>
      <c r="CO99" s="8"/>
      <c r="CP99" s="39"/>
      <c r="CQ99" s="8"/>
      <c r="CR99" s="8"/>
      <c r="CS99" s="39"/>
      <c r="CT99" s="8"/>
      <c r="CU99" s="8"/>
      <c r="CV99" s="39"/>
      <c r="CW99" s="8"/>
      <c r="CX99" s="8"/>
      <c r="CY99" s="39"/>
      <c r="CZ99" s="8"/>
      <c r="DA99" s="8"/>
      <c r="DB99" s="39"/>
      <c r="DE99" s="8"/>
      <c r="DF99" s="8"/>
      <c r="DG99" s="39"/>
      <c r="DH99" s="8"/>
      <c r="DI99" s="8"/>
      <c r="DJ99" s="39"/>
      <c r="DK99" s="8"/>
      <c r="DL99" s="8"/>
      <c r="DM99" s="39"/>
      <c r="DN99" s="8"/>
      <c r="DO99" s="8"/>
      <c r="DP99" s="39"/>
      <c r="DQ99" s="8"/>
      <c r="DR99" s="8"/>
      <c r="DS99" s="39"/>
      <c r="DT99" s="8"/>
      <c r="DU99" s="8"/>
      <c r="DV99" s="39"/>
      <c r="DW99" s="8"/>
      <c r="DX99" s="8"/>
      <c r="DY99" s="39"/>
      <c r="DZ99" s="8"/>
      <c r="EA99" s="8"/>
      <c r="EB99" s="39"/>
      <c r="EC99" s="8"/>
      <c r="ED99" s="8"/>
      <c r="EE99" s="39"/>
      <c r="EF99" s="8"/>
      <c r="EG99" s="8"/>
      <c r="EH99" s="39"/>
      <c r="EI99" s="8"/>
      <c r="EJ99" s="8"/>
      <c r="EK99" s="39"/>
      <c r="EL99" s="8"/>
      <c r="EM99" s="8"/>
      <c r="EN99" s="39"/>
      <c r="EO99" s="39"/>
      <c r="EP99" s="114"/>
      <c r="EQ99" s="8"/>
      <c r="ER99" s="8"/>
      <c r="ES99" s="60"/>
      <c r="ET99" s="8"/>
      <c r="EU99" s="8"/>
      <c r="EV99" s="60"/>
      <c r="EW99" s="8"/>
      <c r="EX99" s="8"/>
      <c r="EY99" s="60"/>
      <c r="EZ99" s="8"/>
      <c r="FA99" s="8"/>
      <c r="FB99" s="60"/>
      <c r="FC99" s="8"/>
      <c r="FD99" s="8"/>
      <c r="FE99" s="60"/>
      <c r="FF99" s="8"/>
      <c r="FG99" s="8"/>
      <c r="FH99" s="60"/>
      <c r="FI99" s="8"/>
      <c r="FJ99" s="8"/>
      <c r="FK99" s="60"/>
      <c r="FL99" s="8"/>
      <c r="FM99" s="8"/>
      <c r="FN99" s="60"/>
      <c r="FO99" s="8"/>
      <c r="FP99" s="8"/>
      <c r="FQ99" s="60"/>
      <c r="FS99" s="8"/>
      <c r="FT99" s="60"/>
      <c r="FV99" s="8"/>
      <c r="FW99" s="60"/>
      <c r="FX99" s="140"/>
      <c r="FY99" s="140"/>
      <c r="FZ99" s="140"/>
      <c r="GA99" s="140"/>
    </row>
    <row r="100" spans="1:183" ht="29.25">
      <c r="A100" s="56"/>
      <c r="B100" s="56"/>
      <c r="C100" s="56"/>
      <c r="D100" s="5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56"/>
      <c r="AD100" s="56"/>
      <c r="AE100" s="56"/>
      <c r="AF100" s="56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57"/>
      <c r="AV100" s="8"/>
      <c r="AW100" s="8"/>
      <c r="AX100" s="57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39"/>
      <c r="BS100" s="8"/>
      <c r="BT100" s="8"/>
      <c r="BU100" s="39"/>
      <c r="BV100" s="8"/>
      <c r="BW100" s="8"/>
      <c r="BX100" s="39"/>
      <c r="BY100" s="8"/>
      <c r="BZ100" s="8"/>
      <c r="CA100" s="39"/>
      <c r="CB100" s="8"/>
      <c r="CC100" s="8"/>
      <c r="CD100" s="39"/>
      <c r="CE100" s="8"/>
      <c r="CF100" s="8"/>
      <c r="CG100" s="39"/>
      <c r="CH100" s="8"/>
      <c r="CI100" s="8"/>
      <c r="CJ100" s="39"/>
      <c r="CK100" s="8"/>
      <c r="CL100" s="8"/>
      <c r="CM100" s="39"/>
      <c r="CN100" s="8"/>
      <c r="CO100" s="8"/>
      <c r="CP100" s="39"/>
      <c r="CQ100" s="8"/>
      <c r="CR100" s="8"/>
      <c r="CS100" s="39"/>
      <c r="CT100" s="8"/>
      <c r="CU100" s="8"/>
      <c r="CV100" s="39"/>
      <c r="CW100" s="8"/>
      <c r="CX100" s="8"/>
      <c r="CY100" s="39"/>
      <c r="CZ100" s="8"/>
      <c r="DA100" s="8"/>
      <c r="DB100" s="39"/>
      <c r="DE100" s="8"/>
      <c r="DF100" s="8"/>
      <c r="DG100" s="39"/>
      <c r="DH100" s="8"/>
      <c r="DI100" s="8"/>
      <c r="DJ100" s="39"/>
      <c r="DK100" s="8"/>
      <c r="DL100" s="8"/>
      <c r="DM100" s="39"/>
      <c r="DN100" s="8"/>
      <c r="DO100" s="8"/>
      <c r="DP100" s="39"/>
      <c r="DQ100" s="8"/>
      <c r="DR100" s="8"/>
      <c r="DS100" s="39"/>
      <c r="DT100" s="8"/>
      <c r="DU100" s="8"/>
      <c r="DV100" s="39"/>
      <c r="DW100" s="8"/>
      <c r="DX100" s="8"/>
      <c r="DY100" s="39"/>
      <c r="DZ100" s="8"/>
      <c r="EA100" s="8"/>
      <c r="EB100" s="39"/>
      <c r="EC100" s="8"/>
      <c r="ED100" s="8"/>
      <c r="EE100" s="39"/>
      <c r="EF100" s="8"/>
      <c r="EG100" s="8"/>
      <c r="EH100" s="39"/>
      <c r="EI100" s="8"/>
      <c r="EJ100" s="8"/>
      <c r="EK100" s="39"/>
      <c r="EL100" s="8"/>
      <c r="EM100" s="8"/>
      <c r="EN100" s="39"/>
      <c r="EO100" s="39"/>
      <c r="EP100" s="114"/>
      <c r="EQ100" s="8"/>
      <c r="ER100" s="8"/>
      <c r="ES100" s="60"/>
      <c r="ET100" s="8"/>
      <c r="EU100" s="8"/>
      <c r="EV100" s="60"/>
      <c r="EW100" s="8"/>
      <c r="EX100" s="8"/>
      <c r="EY100" s="60"/>
      <c r="EZ100" s="8"/>
      <c r="FA100" s="8"/>
      <c r="FB100" s="60"/>
      <c r="FC100" s="8"/>
      <c r="FD100" s="8"/>
      <c r="FE100" s="60"/>
      <c r="FF100" s="8"/>
      <c r="FG100" s="8"/>
      <c r="FH100" s="60"/>
      <c r="FI100" s="8"/>
      <c r="FJ100" s="8"/>
      <c r="FK100" s="60"/>
      <c r="FL100" s="8"/>
      <c r="FM100" s="8"/>
      <c r="FN100" s="60"/>
      <c r="FO100" s="8"/>
      <c r="FP100" s="8"/>
      <c r="FQ100" s="60"/>
      <c r="FS100" s="8"/>
      <c r="FT100" s="60"/>
      <c r="FV100" s="8"/>
      <c r="FW100" s="60"/>
      <c r="FX100" s="141" t="s">
        <v>657</v>
      </c>
      <c r="FY100" s="140"/>
      <c r="FZ100" s="140"/>
      <c r="GA100" s="140" t="s">
        <v>830</v>
      </c>
    </row>
    <row r="101" spans="1:182" ht="15">
      <c r="A101" s="56"/>
      <c r="B101" s="56"/>
      <c r="C101" s="56"/>
      <c r="D101" s="5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56"/>
      <c r="AD101" s="56"/>
      <c r="AE101" s="56"/>
      <c r="AF101" s="56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57"/>
      <c r="AV101" s="8"/>
      <c r="AW101" s="8"/>
      <c r="AX101" s="57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39"/>
      <c r="BS101" s="8"/>
      <c r="BT101" s="8"/>
      <c r="BU101" s="39"/>
      <c r="BV101" s="8"/>
      <c r="BW101" s="8"/>
      <c r="BX101" s="39"/>
      <c r="BY101" s="8"/>
      <c r="BZ101" s="8"/>
      <c r="CA101" s="39"/>
      <c r="CB101" s="8"/>
      <c r="CC101" s="8"/>
      <c r="CD101" s="39"/>
      <c r="CE101" s="8"/>
      <c r="CF101" s="8"/>
      <c r="CG101" s="39"/>
      <c r="CH101" s="8"/>
      <c r="CI101" s="8"/>
      <c r="CJ101" s="39"/>
      <c r="CK101" s="8"/>
      <c r="CL101" s="8"/>
      <c r="CM101" s="39"/>
      <c r="CN101" s="8"/>
      <c r="CO101" s="8"/>
      <c r="CP101" s="39"/>
      <c r="CQ101" s="8"/>
      <c r="CR101" s="8"/>
      <c r="CS101" s="39"/>
      <c r="CT101" s="8"/>
      <c r="CU101" s="8"/>
      <c r="CV101" s="39"/>
      <c r="CW101" s="8"/>
      <c r="CX101" s="8"/>
      <c r="CY101" s="39"/>
      <c r="CZ101" s="8"/>
      <c r="DA101" s="8"/>
      <c r="DB101" s="39"/>
      <c r="DE101" s="8"/>
      <c r="DF101" s="8"/>
      <c r="DG101" s="39"/>
      <c r="DH101" s="8"/>
      <c r="DI101" s="8"/>
      <c r="DJ101" s="39"/>
      <c r="DK101" s="8"/>
      <c r="DL101" s="8"/>
      <c r="DM101" s="39"/>
      <c r="DN101" s="8"/>
      <c r="DO101" s="8"/>
      <c r="DP101" s="39"/>
      <c r="DQ101" s="8"/>
      <c r="DR101" s="8"/>
      <c r="DS101" s="39"/>
      <c r="DT101" s="8"/>
      <c r="DU101" s="8"/>
      <c r="DV101" s="39"/>
      <c r="DW101" s="8"/>
      <c r="DX101" s="8"/>
      <c r="DY101" s="39"/>
      <c r="DZ101" s="8"/>
      <c r="EA101" s="8"/>
      <c r="EB101" s="39"/>
      <c r="EC101" s="8"/>
      <c r="ED101" s="8"/>
      <c r="EE101" s="39"/>
      <c r="EF101" s="8"/>
      <c r="EG101" s="8"/>
      <c r="EH101" s="39"/>
      <c r="EI101" s="8"/>
      <c r="EJ101" s="8"/>
      <c r="EK101" s="39"/>
      <c r="EL101" s="8"/>
      <c r="EM101" s="8"/>
      <c r="EN101" s="39"/>
      <c r="EO101" s="39"/>
      <c r="EP101" s="114"/>
      <c r="EQ101" s="8"/>
      <c r="ER101" s="8"/>
      <c r="ES101" s="60"/>
      <c r="ET101" s="8"/>
      <c r="EU101" s="8"/>
      <c r="EV101" s="60"/>
      <c r="EW101" s="8"/>
      <c r="EX101" s="8"/>
      <c r="EY101" s="60"/>
      <c r="EZ101" s="8"/>
      <c r="FA101" s="8"/>
      <c r="FB101" s="60"/>
      <c r="FC101" s="8"/>
      <c r="FD101" s="8"/>
      <c r="FE101" s="60"/>
      <c r="FF101" s="8"/>
      <c r="FG101" s="8"/>
      <c r="FH101" s="60"/>
      <c r="FI101" s="8"/>
      <c r="FJ101" s="8"/>
      <c r="FK101" s="60"/>
      <c r="FL101" s="8"/>
      <c r="FM101" s="8"/>
      <c r="FN101" s="60"/>
      <c r="FO101" s="8"/>
      <c r="FP101" s="8"/>
      <c r="FQ101" s="60"/>
      <c r="FS101" s="8"/>
      <c r="FT101" s="60"/>
      <c r="FV101" s="8"/>
      <c r="FW101" s="60"/>
      <c r="FY101" s="8"/>
      <c r="FZ101" s="114"/>
    </row>
    <row r="102" spans="1:173" ht="12.75">
      <c r="A102" s="56"/>
      <c r="B102" s="56"/>
      <c r="C102" s="56"/>
      <c r="D102" s="5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56"/>
      <c r="AD102" s="56"/>
      <c r="AE102" s="56"/>
      <c r="AF102" s="56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39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83" ht="14.25">
      <c r="A103" s="56"/>
      <c r="B103" s="56"/>
      <c r="C103" s="56"/>
      <c r="D103" s="5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56"/>
      <c r="AD103" s="56"/>
      <c r="AE103" s="56"/>
      <c r="AF103" s="56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62" t="s">
        <v>656</v>
      </c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V103" s="166" t="s">
        <v>799</v>
      </c>
      <c r="FW103" s="166"/>
      <c r="FX103" s="166"/>
      <c r="FY103" s="127">
        <f>GA56+GA69+GA76+GA83</f>
        <v>2577604.79</v>
      </c>
      <c r="FZ103"/>
      <c r="GA103" s="128"/>
    </row>
    <row r="104" spans="1:183" ht="14.25">
      <c r="A104" s="56"/>
      <c r="B104" s="56"/>
      <c r="C104" s="56"/>
      <c r="D104" s="5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56"/>
      <c r="AD104" s="56"/>
      <c r="AE104" s="56"/>
      <c r="AF104" s="56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V104" s="166" t="s">
        <v>800</v>
      </c>
      <c r="FW104" s="166"/>
      <c r="FX104" s="166"/>
      <c r="FY104" s="127">
        <f>GA57+GA70+GA77+GA84</f>
        <v>2565469.2199999997</v>
      </c>
      <c r="FZ104"/>
      <c r="GA104" s="128"/>
    </row>
    <row r="105" spans="1:183" ht="15.75" customHeight="1">
      <c r="A105" s="56"/>
      <c r="B105" s="56"/>
      <c r="C105" s="56"/>
      <c r="D105" s="5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56"/>
      <c r="AD105" s="56"/>
      <c r="AE105" s="56"/>
      <c r="AF105" s="56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63" t="s">
        <v>657</v>
      </c>
      <c r="EM105" s="62"/>
      <c r="EN105" s="62"/>
      <c r="EO105" s="62"/>
      <c r="EP105" s="62"/>
      <c r="EQ105" s="63"/>
      <c r="ER105" s="62"/>
      <c r="ES105" s="62"/>
      <c r="ET105" s="63"/>
      <c r="EU105" s="62"/>
      <c r="EV105" s="62"/>
      <c r="EW105" s="63"/>
      <c r="EX105" s="62"/>
      <c r="EY105" s="62"/>
      <c r="EZ105" s="63"/>
      <c r="FA105" s="62"/>
      <c r="FB105" s="62"/>
      <c r="FC105" s="63"/>
      <c r="FD105" s="62"/>
      <c r="FE105" s="62"/>
      <c r="FF105" s="63"/>
      <c r="FG105" s="62"/>
      <c r="FH105" s="62"/>
      <c r="FI105" s="63"/>
      <c r="FJ105" s="62"/>
      <c r="FK105" s="62"/>
      <c r="FL105" s="63"/>
      <c r="FM105" s="62"/>
      <c r="FN105" s="62"/>
      <c r="FO105" s="63"/>
      <c r="FP105" s="62"/>
      <c r="FQ105" s="62"/>
      <c r="FV105" s="166" t="s">
        <v>801</v>
      </c>
      <c r="FW105" s="166"/>
      <c r="FX105" s="166"/>
      <c r="FY105" s="127">
        <f>GA61+GA71+GA78+GA85</f>
        <v>2554087.48</v>
      </c>
      <c r="FZ105"/>
      <c r="GA105" s="128"/>
    </row>
    <row r="106" spans="1:183" ht="14.25">
      <c r="A106" s="56"/>
      <c r="B106" s="56"/>
      <c r="C106" s="56"/>
      <c r="D106" s="5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56"/>
      <c r="AD106" s="56"/>
      <c r="AE106" s="56"/>
      <c r="AF106" s="56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V106" s="166" t="s">
        <v>802</v>
      </c>
      <c r="FW106" s="166"/>
      <c r="FX106" s="166"/>
      <c r="FY106" s="127">
        <f>FY105-FY104</f>
        <v>-11381.739999999758</v>
      </c>
      <c r="FZ106"/>
      <c r="GA106" s="128"/>
    </row>
    <row r="107" spans="1:183" ht="12.75">
      <c r="A107" s="56"/>
      <c r="B107" s="56"/>
      <c r="C107" s="56"/>
      <c r="D107" s="5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56"/>
      <c r="AD107" s="56"/>
      <c r="AE107" s="56"/>
      <c r="AF107" s="56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V107" s="165" t="s">
        <v>803</v>
      </c>
      <c r="FW107" s="165"/>
      <c r="FX107" s="165"/>
      <c r="FY107" s="127">
        <f>FY104-FY103</f>
        <v>-12135.570000000298</v>
      </c>
      <c r="FZ107"/>
      <c r="GA107" s="128"/>
    </row>
    <row r="108" spans="1:183" ht="12.75">
      <c r="A108" s="56"/>
      <c r="B108" s="56"/>
      <c r="C108" s="56"/>
      <c r="D108" s="5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56"/>
      <c r="AD108" s="56"/>
      <c r="AE108" s="56"/>
      <c r="AF108" s="56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V108" s="167" t="s">
        <v>804</v>
      </c>
      <c r="FW108" s="168"/>
      <c r="FX108" s="169"/>
      <c r="FY108" s="129">
        <f>EP96</f>
        <v>5264.379090908964</v>
      </c>
      <c r="FZ108"/>
      <c r="GA108" s="128"/>
    </row>
    <row r="109" spans="1:183" ht="15">
      <c r="A109" s="56"/>
      <c r="B109" s="56"/>
      <c r="C109" s="56"/>
      <c r="D109" s="5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56"/>
      <c r="AD109" s="56"/>
      <c r="AE109" s="56"/>
      <c r="AF109" s="56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V109" s="164" t="s">
        <v>805</v>
      </c>
      <c r="FW109" s="164"/>
      <c r="FX109" s="164"/>
      <c r="FY109" s="130">
        <f>FY108+FY107+FY106+FY110</f>
        <v>-8412.93090909109</v>
      </c>
      <c r="FZ109"/>
      <c r="GA109" s="128"/>
    </row>
    <row r="110" spans="1:183" ht="14.25" customHeight="1">
      <c r="A110" s="56"/>
      <c r="B110" s="56"/>
      <c r="C110" s="56"/>
      <c r="D110" s="5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56"/>
      <c r="AD110" s="56"/>
      <c r="AE110" s="56"/>
      <c r="AF110" s="56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V110" s="142" t="s">
        <v>818</v>
      </c>
      <c r="FW110" s="142"/>
      <c r="FX110" s="142"/>
      <c r="FY110" s="131">
        <f>GA94+GA95</f>
        <v>9840</v>
      </c>
      <c r="FZ110"/>
      <c r="GA110" s="128"/>
    </row>
    <row r="111" spans="1:183" ht="13.5" customHeight="1">
      <c r="A111" s="56"/>
      <c r="B111" s="56"/>
      <c r="C111" s="56"/>
      <c r="D111" s="5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56"/>
      <c r="AD111" s="56"/>
      <c r="AE111" s="56"/>
      <c r="AF111" s="56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V111" s="165" t="s">
        <v>806</v>
      </c>
      <c r="FW111" s="165"/>
      <c r="FX111" s="165"/>
      <c r="FY111" s="131">
        <f>FZ25+FZ24+FZ23+FZ20+FW19+FW20+FW23+FW24+FT23+FT24+FT25+FT26+FT28+FT29+FQ20+FN19+FN20+FN23+FK19+FE19+FE25+FE26+FE27+FE28+FE29+FE30+FE31+FE32+FE34+FE35+FE36+FE38+FE47+FE48+FE49+FE50+FE51+FB27+FB25+FB24+FB23+FB19+EY19+EY31+EY32+EY34+EY37+EY38+ES19+ES23+ES24+FN25+FK23</f>
        <v>136793.86000000002</v>
      </c>
      <c r="FZ111" s="142" t="s">
        <v>807</v>
      </c>
      <c r="GA111" s="142"/>
    </row>
    <row r="112" spans="1:181" ht="12.75">
      <c r="A112" s="56"/>
      <c r="B112" s="56"/>
      <c r="C112" s="56"/>
      <c r="D112" s="5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56"/>
      <c r="AD112" s="56"/>
      <c r="AE112" s="56"/>
      <c r="AF112" s="56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V112" s="142" t="s">
        <v>819</v>
      </c>
      <c r="FW112" s="142"/>
      <c r="FX112" s="142"/>
      <c r="FY112" s="131">
        <v>74382</v>
      </c>
    </row>
    <row r="113" spans="1:181" ht="12.75">
      <c r="A113" s="56"/>
      <c r="B113" s="56"/>
      <c r="C113" s="56"/>
      <c r="D113" s="5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56"/>
      <c r="AD113" s="56"/>
      <c r="AE113" s="56"/>
      <c r="AF113" s="56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V113" s="142" t="s">
        <v>820</v>
      </c>
      <c r="FW113" s="142"/>
      <c r="FX113" s="142"/>
      <c r="FY113" s="131">
        <v>69935</v>
      </c>
    </row>
    <row r="114" spans="1:181" ht="12.75">
      <c r="A114" s="56"/>
      <c r="B114" s="56"/>
      <c r="C114" s="56"/>
      <c r="D114" s="5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56"/>
      <c r="AD114" s="56"/>
      <c r="AE114" s="56"/>
      <c r="AF114" s="56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V114" s="142" t="s">
        <v>821</v>
      </c>
      <c r="FW114" s="142"/>
      <c r="FX114" s="142"/>
      <c r="FY114" s="131">
        <f>FY112+FY113</f>
        <v>144317</v>
      </c>
    </row>
    <row r="115" spans="1:181" ht="12.75">
      <c r="A115" s="56"/>
      <c r="B115" s="56"/>
      <c r="C115" s="56"/>
      <c r="D115" s="5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56"/>
      <c r="AD115" s="56"/>
      <c r="AE115" s="56"/>
      <c r="AF115" s="56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V115" s="142" t="s">
        <v>822</v>
      </c>
      <c r="FW115" s="142"/>
      <c r="FX115" s="142"/>
      <c r="FY115" s="131">
        <f>FY114-FY111</f>
        <v>7523.139999999985</v>
      </c>
    </row>
    <row r="116" spans="1:181" ht="12.75">
      <c r="A116" s="56"/>
      <c r="B116" s="56"/>
      <c r="C116" s="56"/>
      <c r="D116" s="5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56"/>
      <c r="AD116" s="56"/>
      <c r="AE116" s="56"/>
      <c r="AF116" s="56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V116" s="142" t="s">
        <v>823</v>
      </c>
      <c r="FW116" s="142"/>
      <c r="FX116" s="142"/>
      <c r="FY116" s="138">
        <f>FY107-FY115</f>
        <v>-19658.710000000283</v>
      </c>
    </row>
    <row r="117" spans="1:173" ht="12.75">
      <c r="A117" s="56"/>
      <c r="B117" s="56"/>
      <c r="C117" s="56"/>
      <c r="D117" s="5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56"/>
      <c r="AD117" s="56"/>
      <c r="AE117" s="56"/>
      <c r="AF117" s="56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6"/>
      <c r="B118" s="56"/>
      <c r="C118" s="56"/>
      <c r="D118" s="5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56"/>
      <c r="AD118" s="56"/>
      <c r="AE118" s="56"/>
      <c r="AF118" s="56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6"/>
      <c r="B119" s="56"/>
      <c r="C119" s="56"/>
      <c r="D119" s="5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56"/>
      <c r="AD119" s="56"/>
      <c r="AE119" s="56"/>
      <c r="AF119" s="56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6"/>
      <c r="B120" s="56"/>
      <c r="C120" s="56"/>
      <c r="D120" s="5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56"/>
      <c r="AD120" s="56"/>
      <c r="AE120" s="56"/>
      <c r="AF120" s="56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6"/>
      <c r="B121" s="56"/>
      <c r="C121" s="56"/>
      <c r="D121" s="5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56"/>
      <c r="AD121" s="56"/>
      <c r="AE121" s="56"/>
      <c r="AF121" s="56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6"/>
      <c r="B122" s="56"/>
      <c r="C122" s="56"/>
      <c r="D122" s="5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56"/>
      <c r="AD122" s="56"/>
      <c r="AE122" s="56"/>
      <c r="AF122" s="56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6"/>
      <c r="B123" s="56"/>
      <c r="C123" s="56"/>
      <c r="D123" s="5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56"/>
      <c r="AD123" s="56"/>
      <c r="AE123" s="56"/>
      <c r="AF123" s="56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6"/>
      <c r="B124" s="56"/>
      <c r="C124" s="56"/>
      <c r="D124" s="5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56"/>
      <c r="AD124" s="56"/>
      <c r="AE124" s="56"/>
      <c r="AF124" s="56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6"/>
      <c r="B125" s="56"/>
      <c r="C125" s="56"/>
      <c r="D125" s="5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56"/>
      <c r="AD125" s="56"/>
      <c r="AE125" s="56"/>
      <c r="AF125" s="56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6"/>
      <c r="B126" s="56"/>
      <c r="C126" s="56"/>
      <c r="D126" s="5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56"/>
      <c r="AD126" s="56"/>
      <c r="AE126" s="56"/>
      <c r="AF126" s="56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6"/>
      <c r="B127" s="56"/>
      <c r="C127" s="56"/>
      <c r="D127" s="5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56"/>
      <c r="AD127" s="56"/>
      <c r="AE127" s="56"/>
      <c r="AF127" s="56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6"/>
      <c r="B128" s="56"/>
      <c r="C128" s="56"/>
      <c r="D128" s="5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56"/>
      <c r="AD128" s="56"/>
      <c r="AE128" s="56"/>
      <c r="AF128" s="56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6"/>
      <c r="B129" s="56"/>
      <c r="C129" s="56"/>
      <c r="D129" s="5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56"/>
      <c r="AD129" s="56"/>
      <c r="AE129" s="56"/>
      <c r="AF129" s="56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6"/>
      <c r="B130" s="56"/>
      <c r="C130" s="56"/>
      <c r="D130" s="5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56"/>
      <c r="AD130" s="56"/>
      <c r="AE130" s="56"/>
      <c r="AF130" s="56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6"/>
      <c r="B131" s="56"/>
      <c r="C131" s="56"/>
      <c r="D131" s="5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56"/>
      <c r="AD131" s="56"/>
      <c r="AE131" s="56"/>
      <c r="AF131" s="56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6"/>
      <c r="B132" s="56"/>
      <c r="C132" s="56"/>
      <c r="D132" s="5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56"/>
      <c r="AD132" s="56"/>
      <c r="AE132" s="56"/>
      <c r="AF132" s="56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6"/>
      <c r="B133" s="56"/>
      <c r="C133" s="56"/>
      <c r="D133" s="5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56"/>
      <c r="AD133" s="56"/>
      <c r="AE133" s="56"/>
      <c r="AF133" s="56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6"/>
      <c r="B134" s="56"/>
      <c r="C134" s="56"/>
      <c r="D134" s="5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56"/>
      <c r="AD134" s="56"/>
      <c r="AE134" s="56"/>
      <c r="AF134" s="56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61"/>
      <c r="B135" s="61"/>
      <c r="C135" s="61"/>
      <c r="D135" s="61"/>
      <c r="T135" s="8"/>
      <c r="U135" s="8"/>
      <c r="V135" s="8"/>
      <c r="W135" s="8"/>
      <c r="X135" s="8"/>
      <c r="Y135" s="8"/>
      <c r="Z135" s="8"/>
      <c r="AA135" s="8"/>
      <c r="AB135" s="8"/>
      <c r="AC135" s="61"/>
      <c r="AD135" s="61"/>
      <c r="AE135" s="61"/>
      <c r="AF135" s="61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61"/>
      <c r="B136" s="61"/>
      <c r="C136" s="61"/>
      <c r="D136" s="61"/>
      <c r="T136" s="8"/>
      <c r="U136" s="8"/>
      <c r="V136" s="8"/>
      <c r="W136" s="8"/>
      <c r="X136" s="8"/>
      <c r="Y136" s="8"/>
      <c r="Z136" s="8"/>
      <c r="AA136" s="8"/>
      <c r="AB136" s="8"/>
      <c r="AC136" s="61"/>
      <c r="AD136" s="61"/>
      <c r="AE136" s="61"/>
      <c r="AF136" s="61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61"/>
      <c r="B137" s="61"/>
      <c r="C137" s="61"/>
      <c r="D137" s="61"/>
      <c r="T137" s="8"/>
      <c r="U137" s="8"/>
      <c r="V137" s="8"/>
      <c r="W137" s="8"/>
      <c r="X137" s="8"/>
      <c r="Y137" s="8"/>
      <c r="Z137" s="8"/>
      <c r="AA137" s="8"/>
      <c r="AB137" s="8"/>
      <c r="AC137" s="61"/>
      <c r="AD137" s="61"/>
      <c r="AE137" s="61"/>
      <c r="AF137" s="61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61"/>
      <c r="B138" s="61"/>
      <c r="C138" s="61"/>
      <c r="D138" s="61"/>
      <c r="T138" s="8"/>
      <c r="U138" s="8"/>
      <c r="V138" s="8"/>
      <c r="W138" s="8"/>
      <c r="X138" s="8"/>
      <c r="Y138" s="8"/>
      <c r="Z138" s="8"/>
      <c r="AA138" s="8"/>
      <c r="AB138" s="8"/>
      <c r="AC138" s="61"/>
      <c r="AD138" s="61"/>
      <c r="AE138" s="61"/>
      <c r="AF138" s="61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61"/>
      <c r="B139" s="61"/>
      <c r="C139" s="61"/>
      <c r="D139" s="61"/>
      <c r="T139" s="8"/>
      <c r="U139" s="8"/>
      <c r="V139" s="8"/>
      <c r="W139" s="8"/>
      <c r="X139" s="8"/>
      <c r="Y139" s="8"/>
      <c r="Z139" s="8"/>
      <c r="AA139" s="8"/>
      <c r="AB139" s="8"/>
      <c r="AC139" s="61"/>
      <c r="AD139" s="61"/>
      <c r="AE139" s="61"/>
      <c r="AF139" s="61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73" ht="12.75">
      <c r="A140" s="61"/>
      <c r="B140" s="61"/>
      <c r="C140" s="61"/>
      <c r="D140" s="61"/>
      <c r="T140" s="8"/>
      <c r="U140" s="8"/>
      <c r="V140" s="8"/>
      <c r="W140" s="8"/>
      <c r="X140" s="8"/>
      <c r="Y140" s="8"/>
      <c r="Z140" s="8"/>
      <c r="AA140" s="8"/>
      <c r="AB140" s="8"/>
      <c r="AC140" s="61"/>
      <c r="AD140" s="61"/>
      <c r="AE140" s="61"/>
      <c r="AF140" s="61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</row>
    <row r="141" spans="1:173" ht="12.75">
      <c r="A141" s="61"/>
      <c r="B141" s="61"/>
      <c r="C141" s="61"/>
      <c r="D141" s="61"/>
      <c r="T141" s="8"/>
      <c r="U141" s="8"/>
      <c r="V141" s="8"/>
      <c r="W141" s="8"/>
      <c r="X141" s="8"/>
      <c r="Y141" s="8"/>
      <c r="Z141" s="8"/>
      <c r="AA141" s="8"/>
      <c r="AB141" s="8"/>
      <c r="AC141" s="61"/>
      <c r="AD141" s="61"/>
      <c r="AE141" s="61"/>
      <c r="AF141" s="61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</row>
    <row r="142" spans="1:173" ht="12.75">
      <c r="A142" s="61"/>
      <c r="B142" s="61"/>
      <c r="C142" s="61"/>
      <c r="D142" s="61"/>
      <c r="T142" s="8"/>
      <c r="U142" s="8"/>
      <c r="V142" s="8"/>
      <c r="W142" s="8"/>
      <c r="X142" s="8"/>
      <c r="Y142" s="8"/>
      <c r="Z142" s="8"/>
      <c r="AA142" s="8"/>
      <c r="AB142" s="8"/>
      <c r="AC142" s="61"/>
      <c r="AD142" s="61"/>
      <c r="AE142" s="61"/>
      <c r="AF142" s="61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</row>
    <row r="143" spans="1:173" ht="12.75">
      <c r="A143" s="61"/>
      <c r="B143" s="61"/>
      <c r="C143" s="61"/>
      <c r="D143" s="61"/>
      <c r="T143" s="8"/>
      <c r="U143" s="8"/>
      <c r="V143" s="8"/>
      <c r="W143" s="8"/>
      <c r="X143" s="8"/>
      <c r="Y143" s="8"/>
      <c r="Z143" s="8"/>
      <c r="AA143" s="8"/>
      <c r="AB143" s="8"/>
      <c r="AC143" s="61"/>
      <c r="AD143" s="61"/>
      <c r="AE143" s="61"/>
      <c r="AF143" s="61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</row>
    <row r="144" spans="1:173" ht="12.75">
      <c r="A144" s="61"/>
      <c r="B144" s="61"/>
      <c r="C144" s="61"/>
      <c r="D144" s="61"/>
      <c r="T144" s="8"/>
      <c r="U144" s="8"/>
      <c r="V144" s="8"/>
      <c r="W144" s="8"/>
      <c r="X144" s="8"/>
      <c r="Y144" s="8"/>
      <c r="Z144" s="8"/>
      <c r="AA144" s="8"/>
      <c r="AB144" s="8"/>
      <c r="AC144" s="61"/>
      <c r="AD144" s="61"/>
      <c r="AE144" s="61"/>
      <c r="AF144" s="61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</row>
    <row r="145" spans="1:173" ht="12.75">
      <c r="A145" s="61"/>
      <c r="B145" s="61"/>
      <c r="C145" s="61"/>
      <c r="D145" s="61"/>
      <c r="T145" s="8"/>
      <c r="U145" s="8"/>
      <c r="V145" s="8"/>
      <c r="W145" s="8"/>
      <c r="X145" s="8"/>
      <c r="Y145" s="8"/>
      <c r="Z145" s="8"/>
      <c r="AA145" s="8"/>
      <c r="AB145" s="8"/>
      <c r="AC145" s="61"/>
      <c r="AD145" s="61"/>
      <c r="AE145" s="61"/>
      <c r="AF145" s="61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</row>
    <row r="146" spans="1:173" ht="12.75">
      <c r="A146" s="61"/>
      <c r="B146" s="61"/>
      <c r="C146" s="61"/>
      <c r="D146" s="61"/>
      <c r="T146" s="8"/>
      <c r="U146" s="8"/>
      <c r="V146" s="8"/>
      <c r="W146" s="8"/>
      <c r="X146" s="8"/>
      <c r="Y146" s="8"/>
      <c r="Z146" s="8"/>
      <c r="AA146" s="8"/>
      <c r="AB146" s="8"/>
      <c r="AC146" s="61"/>
      <c r="AD146" s="61"/>
      <c r="AE146" s="61"/>
      <c r="AF146" s="61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</row>
    <row r="147" spans="1:173" ht="12.75">
      <c r="A147" s="61"/>
      <c r="B147" s="61"/>
      <c r="C147" s="61"/>
      <c r="D147" s="61"/>
      <c r="T147" s="8"/>
      <c r="U147" s="8"/>
      <c r="V147" s="8"/>
      <c r="W147" s="8"/>
      <c r="X147" s="8"/>
      <c r="Y147" s="8"/>
      <c r="Z147" s="8"/>
      <c r="AA147" s="8"/>
      <c r="AB147" s="8"/>
      <c r="AC147" s="61"/>
      <c r="AD147" s="61"/>
      <c r="AE147" s="61"/>
      <c r="AF147" s="61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</row>
    <row r="148" spans="1:173" ht="12.75">
      <c r="A148" s="61"/>
      <c r="B148" s="61"/>
      <c r="C148" s="61"/>
      <c r="D148" s="61"/>
      <c r="T148" s="8"/>
      <c r="U148" s="8"/>
      <c r="V148" s="8"/>
      <c r="W148" s="8"/>
      <c r="X148" s="8"/>
      <c r="Y148" s="8"/>
      <c r="Z148" s="8"/>
      <c r="AA148" s="8"/>
      <c r="AB148" s="8"/>
      <c r="AC148" s="61"/>
      <c r="AD148" s="61"/>
      <c r="AE148" s="61"/>
      <c r="AF148" s="61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</row>
    <row r="149" spans="1:173" ht="12.75">
      <c r="A149" s="61"/>
      <c r="B149" s="61"/>
      <c r="C149" s="61"/>
      <c r="D149" s="61"/>
      <c r="T149" s="8"/>
      <c r="U149" s="8"/>
      <c r="V149" s="8"/>
      <c r="W149" s="8"/>
      <c r="X149" s="8"/>
      <c r="Y149" s="8"/>
      <c r="Z149" s="8"/>
      <c r="AA149" s="8"/>
      <c r="AB149" s="8"/>
      <c r="AC149" s="61"/>
      <c r="AD149" s="61"/>
      <c r="AE149" s="61"/>
      <c r="AF149" s="61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</row>
    <row r="150" spans="1:173" ht="12.75">
      <c r="A150" s="61"/>
      <c r="B150" s="61"/>
      <c r="C150" s="61"/>
      <c r="D150" s="61"/>
      <c r="T150" s="8"/>
      <c r="U150" s="8"/>
      <c r="V150" s="8"/>
      <c r="W150" s="8"/>
      <c r="X150" s="8"/>
      <c r="Y150" s="8"/>
      <c r="Z150" s="8"/>
      <c r="AA150" s="8"/>
      <c r="AB150" s="8"/>
      <c r="AC150" s="61"/>
      <c r="AD150" s="61"/>
      <c r="AE150" s="61"/>
      <c r="AF150" s="61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</row>
    <row r="151" spans="1:173" ht="12.75">
      <c r="A151" s="61"/>
      <c r="B151" s="61"/>
      <c r="C151" s="61"/>
      <c r="D151" s="61"/>
      <c r="T151" s="8"/>
      <c r="U151" s="8"/>
      <c r="V151" s="8"/>
      <c r="W151" s="8"/>
      <c r="X151" s="8"/>
      <c r="Y151" s="8"/>
      <c r="Z151" s="8"/>
      <c r="AA151" s="8"/>
      <c r="AB151" s="8"/>
      <c r="AC151" s="61"/>
      <c r="AD151" s="61"/>
      <c r="AE151" s="61"/>
      <c r="AF151" s="61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</row>
    <row r="152" spans="1:173" ht="12.75">
      <c r="A152" s="61"/>
      <c r="B152" s="61"/>
      <c r="C152" s="61"/>
      <c r="D152" s="61"/>
      <c r="T152" s="8"/>
      <c r="U152" s="8"/>
      <c r="V152" s="8"/>
      <c r="W152" s="8"/>
      <c r="X152" s="8"/>
      <c r="Y152" s="8"/>
      <c r="Z152" s="8"/>
      <c r="AA152" s="8"/>
      <c r="AB152" s="8"/>
      <c r="AC152" s="61"/>
      <c r="AD152" s="61"/>
      <c r="AE152" s="61"/>
      <c r="AF152" s="61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</row>
    <row r="153" spans="1:173" ht="12.75">
      <c r="A153" s="61"/>
      <c r="B153" s="61"/>
      <c r="C153" s="61"/>
      <c r="D153" s="61"/>
      <c r="T153" s="8"/>
      <c r="U153" s="8"/>
      <c r="V153" s="8"/>
      <c r="W153" s="8"/>
      <c r="X153" s="8"/>
      <c r="Y153" s="8"/>
      <c r="Z153" s="8"/>
      <c r="AA153" s="8"/>
      <c r="AB153" s="8"/>
      <c r="AC153" s="61"/>
      <c r="AD153" s="61"/>
      <c r="AE153" s="61"/>
      <c r="AF153" s="61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</row>
    <row r="154" spans="1:173" ht="12.75">
      <c r="A154" s="61"/>
      <c r="B154" s="61"/>
      <c r="C154" s="61"/>
      <c r="D154" s="61"/>
      <c r="T154" s="8"/>
      <c r="U154" s="8"/>
      <c r="V154" s="8"/>
      <c r="W154" s="8"/>
      <c r="X154" s="8"/>
      <c r="Y154" s="8"/>
      <c r="Z154" s="8"/>
      <c r="AA154" s="8"/>
      <c r="AB154" s="8"/>
      <c r="AC154" s="61"/>
      <c r="AD154" s="61"/>
      <c r="AE154" s="61"/>
      <c r="AF154" s="61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</row>
    <row r="155" spans="1:173" ht="12.75">
      <c r="A155" s="61"/>
      <c r="B155" s="61"/>
      <c r="C155" s="61"/>
      <c r="D155" s="61"/>
      <c r="T155" s="8"/>
      <c r="U155" s="8"/>
      <c r="V155" s="8"/>
      <c r="W155" s="8"/>
      <c r="X155" s="8"/>
      <c r="Y155" s="8"/>
      <c r="Z155" s="8"/>
      <c r="AA155" s="8"/>
      <c r="AB155" s="8"/>
      <c r="AC155" s="61"/>
      <c r="AD155" s="61"/>
      <c r="AE155" s="61"/>
      <c r="AF155" s="61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</row>
    <row r="156" spans="1:173" ht="12.75">
      <c r="A156" s="61"/>
      <c r="B156" s="61"/>
      <c r="C156" s="61"/>
      <c r="D156" s="61"/>
      <c r="T156" s="8"/>
      <c r="U156" s="8"/>
      <c r="V156" s="8"/>
      <c r="W156" s="8"/>
      <c r="X156" s="8"/>
      <c r="Y156" s="8"/>
      <c r="Z156" s="8"/>
      <c r="AA156" s="8"/>
      <c r="AB156" s="8"/>
      <c r="AC156" s="61"/>
      <c r="AD156" s="61"/>
      <c r="AE156" s="61"/>
      <c r="AF156" s="61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</row>
    <row r="157" spans="1:173" ht="12.75">
      <c r="A157" s="61"/>
      <c r="B157" s="61"/>
      <c r="C157" s="61"/>
      <c r="D157" s="61"/>
      <c r="T157" s="8"/>
      <c r="U157" s="8"/>
      <c r="V157" s="8"/>
      <c r="W157" s="8"/>
      <c r="X157" s="8"/>
      <c r="Y157" s="8"/>
      <c r="Z157" s="8"/>
      <c r="AA157" s="8"/>
      <c r="AB157" s="8"/>
      <c r="AC157" s="61"/>
      <c r="AD157" s="61"/>
      <c r="AE157" s="61"/>
      <c r="AF157" s="61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</row>
    <row r="158" spans="1:173" ht="12.75">
      <c r="A158" s="61"/>
      <c r="B158" s="61"/>
      <c r="C158" s="61"/>
      <c r="D158" s="61"/>
      <c r="T158" s="8"/>
      <c r="U158" s="8"/>
      <c r="V158" s="8"/>
      <c r="W158" s="8"/>
      <c r="X158" s="8"/>
      <c r="Y158" s="8"/>
      <c r="Z158" s="8"/>
      <c r="AA158" s="8"/>
      <c r="AB158" s="8"/>
      <c r="AC158" s="61"/>
      <c r="AD158" s="61"/>
      <c r="AE158" s="61"/>
      <c r="AF158" s="61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</row>
    <row r="159" spans="1:173" ht="12.75">
      <c r="A159" s="61"/>
      <c r="B159" s="61"/>
      <c r="C159" s="61"/>
      <c r="D159" s="61"/>
      <c r="T159" s="8"/>
      <c r="U159" s="8"/>
      <c r="V159" s="8"/>
      <c r="W159" s="8"/>
      <c r="X159" s="8"/>
      <c r="Y159" s="8"/>
      <c r="Z159" s="8"/>
      <c r="AA159" s="8"/>
      <c r="AB159" s="8"/>
      <c r="AC159" s="61"/>
      <c r="AD159" s="61"/>
      <c r="AE159" s="61"/>
      <c r="AF159" s="61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</row>
    <row r="160" spans="1:173" ht="12.75">
      <c r="A160" s="61"/>
      <c r="B160" s="61"/>
      <c r="C160" s="61"/>
      <c r="D160" s="61"/>
      <c r="T160" s="8"/>
      <c r="U160" s="8"/>
      <c r="V160" s="8"/>
      <c r="W160" s="8"/>
      <c r="X160" s="8"/>
      <c r="Y160" s="8"/>
      <c r="Z160" s="8"/>
      <c r="AA160" s="8"/>
      <c r="AB160" s="8"/>
      <c r="AC160" s="61"/>
      <c r="AD160" s="61"/>
      <c r="AE160" s="61"/>
      <c r="AF160" s="61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</row>
    <row r="161" spans="1:173" ht="12.75">
      <c r="A161" s="61"/>
      <c r="B161" s="61"/>
      <c r="C161" s="61"/>
      <c r="D161" s="61"/>
      <c r="T161" s="8"/>
      <c r="U161" s="8"/>
      <c r="V161" s="8"/>
      <c r="W161" s="8"/>
      <c r="X161" s="8"/>
      <c r="Y161" s="8"/>
      <c r="Z161" s="8"/>
      <c r="AA161" s="8"/>
      <c r="AB161" s="8"/>
      <c r="AC161" s="61"/>
      <c r="AD161" s="61"/>
      <c r="AE161" s="61"/>
      <c r="AF161" s="61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</row>
    <row r="162" spans="1:173" ht="12.75">
      <c r="A162" s="61"/>
      <c r="B162" s="61"/>
      <c r="C162" s="61"/>
      <c r="D162" s="61"/>
      <c r="T162" s="8"/>
      <c r="U162" s="8"/>
      <c r="V162" s="8"/>
      <c r="W162" s="8"/>
      <c r="X162" s="8"/>
      <c r="Y162" s="8"/>
      <c r="Z162" s="8"/>
      <c r="AA162" s="8"/>
      <c r="AB162" s="8"/>
      <c r="AC162" s="61"/>
      <c r="AD162" s="61"/>
      <c r="AE162" s="61"/>
      <c r="AF162" s="61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</row>
    <row r="163" spans="1:173" ht="12.75">
      <c r="A163" s="61"/>
      <c r="B163" s="61"/>
      <c r="C163" s="61"/>
      <c r="D163" s="61"/>
      <c r="T163" s="8"/>
      <c r="U163" s="8"/>
      <c r="V163" s="8"/>
      <c r="W163" s="8"/>
      <c r="X163" s="8"/>
      <c r="Y163" s="8"/>
      <c r="Z163" s="8"/>
      <c r="AA163" s="8"/>
      <c r="AB163" s="8"/>
      <c r="AC163" s="61"/>
      <c r="AD163" s="61"/>
      <c r="AE163" s="61"/>
      <c r="AF163" s="61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</row>
    <row r="164" spans="1:38" ht="12.75">
      <c r="A164" s="61"/>
      <c r="B164" s="61"/>
      <c r="C164" s="61"/>
      <c r="D164" s="61"/>
      <c r="T164" s="8"/>
      <c r="U164" s="8"/>
      <c r="V164" s="8"/>
      <c r="W164" s="8"/>
      <c r="X164" s="8"/>
      <c r="Y164" s="8"/>
      <c r="Z164" s="8"/>
      <c r="AA164" s="8"/>
      <c r="AB164" s="8"/>
      <c r="AC164" s="61"/>
      <c r="AD164" s="61"/>
      <c r="AE164" s="61"/>
      <c r="AF164" s="61"/>
      <c r="AG164" s="8"/>
      <c r="AH164" s="8"/>
      <c r="AI164" s="8"/>
      <c r="AJ164" s="8"/>
      <c r="AK164" s="8"/>
      <c r="AL164" s="8"/>
    </row>
    <row r="165" spans="1:38" ht="12.75">
      <c r="A165" s="61"/>
      <c r="B165" s="61"/>
      <c r="C165" s="61"/>
      <c r="D165" s="61"/>
      <c r="T165" s="8"/>
      <c r="U165" s="8"/>
      <c r="V165" s="8"/>
      <c r="W165" s="8"/>
      <c r="X165" s="8"/>
      <c r="Y165" s="8"/>
      <c r="Z165" s="8"/>
      <c r="AA165" s="8"/>
      <c r="AB165" s="8"/>
      <c r="AC165" s="61"/>
      <c r="AD165" s="61"/>
      <c r="AE165" s="61"/>
      <c r="AF165" s="61"/>
      <c r="AG165" s="8"/>
      <c r="AH165" s="8"/>
      <c r="AI165" s="8"/>
      <c r="AJ165" s="8"/>
      <c r="AK165" s="8"/>
      <c r="AL165" s="8"/>
    </row>
    <row r="166" spans="1:38" ht="12.75">
      <c r="A166" s="61"/>
      <c r="B166" s="61"/>
      <c r="C166" s="61"/>
      <c r="D166" s="61"/>
      <c r="T166" s="8"/>
      <c r="U166" s="8"/>
      <c r="V166" s="8"/>
      <c r="W166" s="8"/>
      <c r="X166" s="8"/>
      <c r="Y166" s="8"/>
      <c r="Z166" s="8"/>
      <c r="AA166" s="8"/>
      <c r="AB166" s="8"/>
      <c r="AC166" s="61"/>
      <c r="AD166" s="61"/>
      <c r="AE166" s="61"/>
      <c r="AF166" s="61"/>
      <c r="AG166" s="8"/>
      <c r="AH166" s="8"/>
      <c r="AI166" s="8"/>
      <c r="AJ166" s="8"/>
      <c r="AK166" s="8"/>
      <c r="AL166" s="8"/>
    </row>
    <row r="167" spans="1:38" ht="12.75">
      <c r="A167" s="61"/>
      <c r="B167" s="61"/>
      <c r="C167" s="61"/>
      <c r="D167" s="61"/>
      <c r="T167" s="8"/>
      <c r="U167" s="8"/>
      <c r="V167" s="8"/>
      <c r="W167" s="8"/>
      <c r="X167" s="8"/>
      <c r="Y167" s="8"/>
      <c r="Z167" s="8"/>
      <c r="AA167" s="8"/>
      <c r="AB167" s="8"/>
      <c r="AC167" s="61"/>
      <c r="AD167" s="61"/>
      <c r="AE167" s="61"/>
      <c r="AF167" s="61"/>
      <c r="AG167" s="8"/>
      <c r="AH167" s="8"/>
      <c r="AI167" s="8"/>
      <c r="AJ167" s="8"/>
      <c r="AK167" s="8"/>
      <c r="AL167" s="8"/>
    </row>
    <row r="168" spans="1:38" ht="12.75">
      <c r="A168" s="61"/>
      <c r="B168" s="61"/>
      <c r="C168" s="61"/>
      <c r="D168" s="61"/>
      <c r="T168" s="8"/>
      <c r="U168" s="8"/>
      <c r="V168" s="8"/>
      <c r="W168" s="8"/>
      <c r="X168" s="8"/>
      <c r="Y168" s="8"/>
      <c r="Z168" s="8"/>
      <c r="AA168" s="8"/>
      <c r="AB168" s="8"/>
      <c r="AC168" s="61"/>
      <c r="AD168" s="61"/>
      <c r="AE168" s="61"/>
      <c r="AF168" s="61"/>
      <c r="AG168" s="8"/>
      <c r="AH168" s="8"/>
      <c r="AI168" s="8"/>
      <c r="AJ168" s="8"/>
      <c r="AK168" s="8"/>
      <c r="AL168" s="8"/>
    </row>
    <row r="169" spans="1:38" ht="12.75">
      <c r="A169" s="61"/>
      <c r="B169" s="61"/>
      <c r="C169" s="61"/>
      <c r="D169" s="61"/>
      <c r="T169" s="8"/>
      <c r="U169" s="8"/>
      <c r="V169" s="8"/>
      <c r="W169" s="8"/>
      <c r="X169" s="8"/>
      <c r="Y169" s="8"/>
      <c r="Z169" s="8"/>
      <c r="AA169" s="8"/>
      <c r="AB169" s="8"/>
      <c r="AC169" s="61"/>
      <c r="AD169" s="61"/>
      <c r="AE169" s="61"/>
      <c r="AF169" s="61"/>
      <c r="AG169" s="8"/>
      <c r="AH169" s="8"/>
      <c r="AI169" s="8"/>
      <c r="AJ169" s="8"/>
      <c r="AK169" s="8"/>
      <c r="AL169" s="8"/>
    </row>
    <row r="170" spans="1:38" ht="12.75">
      <c r="A170" s="61"/>
      <c r="B170" s="61"/>
      <c r="C170" s="61"/>
      <c r="D170" s="61"/>
      <c r="T170" s="8"/>
      <c r="U170" s="8"/>
      <c r="V170" s="8"/>
      <c r="W170" s="8"/>
      <c r="X170" s="8"/>
      <c r="Y170" s="8"/>
      <c r="Z170" s="8"/>
      <c r="AA170" s="8"/>
      <c r="AB170" s="8"/>
      <c r="AC170" s="61"/>
      <c r="AD170" s="61"/>
      <c r="AE170" s="61"/>
      <c r="AF170" s="61"/>
      <c r="AG170" s="8"/>
      <c r="AH170" s="8"/>
      <c r="AI170" s="8"/>
      <c r="AJ170" s="8"/>
      <c r="AK170" s="8"/>
      <c r="AL170" s="8"/>
    </row>
    <row r="171" spans="1:38" ht="12.75">
      <c r="A171" s="61"/>
      <c r="B171" s="61"/>
      <c r="C171" s="61"/>
      <c r="D171" s="61"/>
      <c r="T171" s="8"/>
      <c r="U171" s="8"/>
      <c r="V171" s="8"/>
      <c r="W171" s="8"/>
      <c r="X171" s="8"/>
      <c r="Y171" s="8"/>
      <c r="Z171" s="8"/>
      <c r="AA171" s="8"/>
      <c r="AB171" s="8"/>
      <c r="AC171" s="61"/>
      <c r="AD171" s="61"/>
      <c r="AE171" s="61"/>
      <c r="AF171" s="61"/>
      <c r="AG171" s="8"/>
      <c r="AH171" s="8"/>
      <c r="AI171" s="8"/>
      <c r="AJ171" s="8"/>
      <c r="AK171" s="8"/>
      <c r="AL171" s="8"/>
    </row>
    <row r="172" spans="1:38" ht="12.75">
      <c r="A172" s="61"/>
      <c r="B172" s="61"/>
      <c r="C172" s="61"/>
      <c r="D172" s="61"/>
      <c r="T172" s="8"/>
      <c r="U172" s="8"/>
      <c r="V172" s="8"/>
      <c r="W172" s="8"/>
      <c r="X172" s="8"/>
      <c r="Y172" s="8"/>
      <c r="Z172" s="8"/>
      <c r="AA172" s="8"/>
      <c r="AB172" s="8"/>
      <c r="AC172" s="61"/>
      <c r="AD172" s="61"/>
      <c r="AE172" s="61"/>
      <c r="AF172" s="61"/>
      <c r="AG172" s="8"/>
      <c r="AH172" s="8"/>
      <c r="AI172" s="8"/>
      <c r="AJ172" s="8"/>
      <c r="AK172" s="8"/>
      <c r="AL172" s="8"/>
    </row>
    <row r="173" spans="1:38" ht="12.75">
      <c r="A173" s="61"/>
      <c r="B173" s="61"/>
      <c r="C173" s="61"/>
      <c r="D173" s="61"/>
      <c r="T173" s="8"/>
      <c r="U173" s="8"/>
      <c r="V173" s="8"/>
      <c r="W173" s="8"/>
      <c r="X173" s="8"/>
      <c r="Y173" s="8"/>
      <c r="Z173" s="8"/>
      <c r="AA173" s="8"/>
      <c r="AB173" s="8"/>
      <c r="AC173" s="61"/>
      <c r="AD173" s="61"/>
      <c r="AE173" s="61"/>
      <c r="AF173" s="61"/>
      <c r="AG173" s="8"/>
      <c r="AH173" s="8"/>
      <c r="AI173" s="8"/>
      <c r="AJ173" s="8"/>
      <c r="AK173" s="8"/>
      <c r="AL173" s="8"/>
    </row>
    <row r="174" spans="1:38" ht="12.75">
      <c r="A174" s="61"/>
      <c r="B174" s="61"/>
      <c r="C174" s="61"/>
      <c r="D174" s="61"/>
      <c r="T174" s="8"/>
      <c r="U174" s="8"/>
      <c r="V174" s="8"/>
      <c r="W174" s="8"/>
      <c r="X174" s="8"/>
      <c r="Y174" s="8"/>
      <c r="Z174" s="8"/>
      <c r="AA174" s="8"/>
      <c r="AB174" s="8"/>
      <c r="AC174" s="61"/>
      <c r="AD174" s="61"/>
      <c r="AE174" s="61"/>
      <c r="AF174" s="61"/>
      <c r="AG174" s="8"/>
      <c r="AH174" s="8"/>
      <c r="AI174" s="8"/>
      <c r="AJ174" s="8"/>
      <c r="AK174" s="8"/>
      <c r="AL174" s="8"/>
    </row>
    <row r="175" spans="1:38" ht="12.75">
      <c r="A175" s="61"/>
      <c r="B175" s="61"/>
      <c r="C175" s="61"/>
      <c r="D175" s="61"/>
      <c r="T175" s="8"/>
      <c r="U175" s="8"/>
      <c r="V175" s="8"/>
      <c r="W175" s="8"/>
      <c r="X175" s="8"/>
      <c r="Y175" s="8"/>
      <c r="Z175" s="8"/>
      <c r="AA175" s="8"/>
      <c r="AB175" s="8"/>
      <c r="AC175" s="61"/>
      <c r="AD175" s="61"/>
      <c r="AE175" s="61"/>
      <c r="AF175" s="61"/>
      <c r="AG175" s="8"/>
      <c r="AH175" s="8"/>
      <c r="AI175" s="8"/>
      <c r="AJ175" s="8"/>
      <c r="AK175" s="8"/>
      <c r="AL175" s="8"/>
    </row>
    <row r="176" spans="1:38" ht="12.75">
      <c r="A176" s="61"/>
      <c r="B176" s="61"/>
      <c r="C176" s="61"/>
      <c r="D176" s="61"/>
      <c r="T176" s="8"/>
      <c r="U176" s="8"/>
      <c r="V176" s="8"/>
      <c r="W176" s="8"/>
      <c r="X176" s="8"/>
      <c r="Y176" s="8"/>
      <c r="Z176" s="8"/>
      <c r="AA176" s="8"/>
      <c r="AB176" s="8"/>
      <c r="AC176" s="61"/>
      <c r="AD176" s="61"/>
      <c r="AE176" s="61"/>
      <c r="AF176" s="61"/>
      <c r="AG176" s="8"/>
      <c r="AH176" s="8"/>
      <c r="AI176" s="8"/>
      <c r="AJ176" s="8"/>
      <c r="AK176" s="8"/>
      <c r="AL176" s="8"/>
    </row>
    <row r="177" spans="1:38" ht="12.75">
      <c r="A177" s="61"/>
      <c r="B177" s="61"/>
      <c r="C177" s="61"/>
      <c r="D177" s="61"/>
      <c r="T177" s="8"/>
      <c r="U177" s="8"/>
      <c r="V177" s="8"/>
      <c r="W177" s="8"/>
      <c r="X177" s="8"/>
      <c r="Y177" s="8"/>
      <c r="Z177" s="8"/>
      <c r="AA177" s="8"/>
      <c r="AB177" s="8"/>
      <c r="AC177" s="61"/>
      <c r="AD177" s="61"/>
      <c r="AE177" s="61"/>
      <c r="AF177" s="61"/>
      <c r="AG177" s="8"/>
      <c r="AH177" s="8"/>
      <c r="AI177" s="8"/>
      <c r="AJ177" s="8"/>
      <c r="AK177" s="8"/>
      <c r="AL177" s="8"/>
    </row>
    <row r="178" spans="1:32" ht="12.75">
      <c r="A178" s="61"/>
      <c r="B178" s="61"/>
      <c r="C178" s="61"/>
      <c r="D178" s="61"/>
      <c r="AC178" s="61"/>
      <c r="AD178" s="61"/>
      <c r="AE178" s="61"/>
      <c r="AF178" s="61"/>
    </row>
    <row r="179" spans="1:32" ht="12.75">
      <c r="A179" s="61"/>
      <c r="B179" s="61"/>
      <c r="C179" s="61"/>
      <c r="D179" s="61"/>
      <c r="AC179" s="61"/>
      <c r="AD179" s="61"/>
      <c r="AE179" s="61"/>
      <c r="AF179" s="61"/>
    </row>
    <row r="180" spans="1:32" ht="12.75">
      <c r="A180" s="61"/>
      <c r="B180" s="61"/>
      <c r="C180" s="61"/>
      <c r="D180" s="61"/>
      <c r="AC180" s="61"/>
      <c r="AD180" s="61"/>
      <c r="AE180" s="61"/>
      <c r="AF180" s="61"/>
    </row>
    <row r="181" spans="1:32" ht="12.75">
      <c r="A181" s="61"/>
      <c r="B181" s="61"/>
      <c r="C181" s="61"/>
      <c r="D181" s="61"/>
      <c r="AC181" s="61"/>
      <c r="AD181" s="61"/>
      <c r="AE181" s="61"/>
      <c r="AF181" s="61"/>
    </row>
    <row r="182" spans="1:32" ht="12.75">
      <c r="A182" s="61"/>
      <c r="B182" s="61"/>
      <c r="C182" s="61"/>
      <c r="D182" s="61"/>
      <c r="AC182" s="61"/>
      <c r="AD182" s="61"/>
      <c r="AE182" s="61"/>
      <c r="AF182" s="61"/>
    </row>
    <row r="183" spans="1:32" ht="12.75">
      <c r="A183" s="61"/>
      <c r="B183" s="61"/>
      <c r="C183" s="61"/>
      <c r="D183" s="61"/>
      <c r="AC183" s="61"/>
      <c r="AD183" s="61"/>
      <c r="AE183" s="61"/>
      <c r="AF183" s="61"/>
    </row>
    <row r="184" spans="1:32" ht="12.75">
      <c r="A184" s="61"/>
      <c r="B184" s="61"/>
      <c r="C184" s="61"/>
      <c r="D184" s="61"/>
      <c r="AC184" s="61"/>
      <c r="AD184" s="61"/>
      <c r="AE184" s="61"/>
      <c r="AF184" s="61"/>
    </row>
    <row r="185" spans="1:32" ht="12.75">
      <c r="A185" s="61"/>
      <c r="B185" s="61"/>
      <c r="C185" s="61"/>
      <c r="D185" s="61"/>
      <c r="AC185" s="61"/>
      <c r="AD185" s="61"/>
      <c r="AE185" s="61"/>
      <c r="AF185" s="61"/>
    </row>
    <row r="186" spans="1:32" ht="12.75">
      <c r="A186" s="61"/>
      <c r="B186" s="61"/>
      <c r="C186" s="61"/>
      <c r="D186" s="61"/>
      <c r="AC186" s="61"/>
      <c r="AD186" s="61"/>
      <c r="AE186" s="61"/>
      <c r="AF186" s="61"/>
    </row>
    <row r="187" spans="1:32" ht="12.75">
      <c r="A187" s="61"/>
      <c r="B187" s="61"/>
      <c r="C187" s="61"/>
      <c r="D187" s="61"/>
      <c r="AC187" s="61"/>
      <c r="AD187" s="61"/>
      <c r="AE187" s="61"/>
      <c r="AF187" s="61"/>
    </row>
    <row r="188" spans="1:32" ht="12.75">
      <c r="A188" s="61"/>
      <c r="B188" s="61"/>
      <c r="C188" s="61"/>
      <c r="D188" s="61"/>
      <c r="AC188" s="61"/>
      <c r="AD188" s="61"/>
      <c r="AE188" s="61"/>
      <c r="AF188" s="61"/>
    </row>
    <row r="189" spans="1:32" ht="12.75">
      <c r="A189" s="61"/>
      <c r="B189" s="61"/>
      <c r="C189" s="61"/>
      <c r="D189" s="61"/>
      <c r="AC189" s="61"/>
      <c r="AD189" s="61"/>
      <c r="AE189" s="61"/>
      <c r="AF189" s="61"/>
    </row>
    <row r="190" spans="1:32" ht="12.75">
      <c r="A190" s="61"/>
      <c r="B190" s="61"/>
      <c r="C190" s="61"/>
      <c r="D190" s="61"/>
      <c r="AC190" s="61"/>
      <c r="AD190" s="61"/>
      <c r="AE190" s="61"/>
      <c r="AF190" s="61"/>
    </row>
    <row r="191" spans="1:32" ht="12.75">
      <c r="A191" s="61"/>
      <c r="B191" s="61"/>
      <c r="C191" s="61"/>
      <c r="D191" s="61"/>
      <c r="AC191" s="61"/>
      <c r="AD191" s="61"/>
      <c r="AE191" s="61"/>
      <c r="AF191" s="61"/>
    </row>
    <row r="192" spans="1:32" ht="12.75">
      <c r="A192" s="61"/>
      <c r="B192" s="61"/>
      <c r="C192" s="61"/>
      <c r="D192" s="61"/>
      <c r="AC192" s="61"/>
      <c r="AD192" s="61"/>
      <c r="AE192" s="61"/>
      <c r="AF192" s="61"/>
    </row>
    <row r="193" spans="1:32" ht="12.75">
      <c r="A193" s="61"/>
      <c r="B193" s="61"/>
      <c r="C193" s="61"/>
      <c r="D193" s="61"/>
      <c r="AC193" s="61"/>
      <c r="AD193" s="61"/>
      <c r="AE193" s="61"/>
      <c r="AF193" s="61"/>
    </row>
    <row r="194" spans="1:32" ht="12.75">
      <c r="A194" s="61"/>
      <c r="B194" s="61"/>
      <c r="C194" s="61"/>
      <c r="D194" s="61"/>
      <c r="AC194" s="61"/>
      <c r="AD194" s="61"/>
      <c r="AE194" s="61"/>
      <c r="AF194" s="61"/>
    </row>
    <row r="195" spans="1:32" ht="12.75">
      <c r="A195" s="61"/>
      <c r="B195" s="61"/>
      <c r="C195" s="61"/>
      <c r="D195" s="61"/>
      <c r="AC195" s="61"/>
      <c r="AD195" s="61"/>
      <c r="AE195" s="61"/>
      <c r="AF195" s="61"/>
    </row>
    <row r="196" spans="1:32" ht="12.75">
      <c r="A196" s="61"/>
      <c r="B196" s="61"/>
      <c r="C196" s="61"/>
      <c r="D196" s="61"/>
      <c r="AC196" s="61"/>
      <c r="AD196" s="61"/>
      <c r="AE196" s="61"/>
      <c r="AF196" s="61"/>
    </row>
    <row r="197" spans="1:32" ht="12.75">
      <c r="A197" s="61"/>
      <c r="B197" s="61"/>
      <c r="C197" s="61"/>
      <c r="D197" s="61"/>
      <c r="AC197" s="61"/>
      <c r="AD197" s="61"/>
      <c r="AE197" s="61"/>
      <c r="AF197" s="61"/>
    </row>
    <row r="198" spans="1:32" ht="12.75">
      <c r="A198" s="61"/>
      <c r="B198" s="61"/>
      <c r="C198" s="61"/>
      <c r="D198" s="61"/>
      <c r="AC198" s="61"/>
      <c r="AD198" s="61"/>
      <c r="AE198" s="61"/>
      <c r="AF198" s="61"/>
    </row>
    <row r="199" spans="1:32" ht="12.75">
      <c r="A199" s="61"/>
      <c r="B199" s="61"/>
      <c r="C199" s="61"/>
      <c r="D199" s="61"/>
      <c r="AC199" s="61"/>
      <c r="AD199" s="61"/>
      <c r="AE199" s="61"/>
      <c r="AF199" s="61"/>
    </row>
    <row r="200" spans="1:32" ht="12.75">
      <c r="A200" s="61"/>
      <c r="B200" s="61"/>
      <c r="C200" s="61"/>
      <c r="D200" s="61"/>
      <c r="AC200" s="61"/>
      <c r="AD200" s="61"/>
      <c r="AE200" s="61"/>
      <c r="AF200" s="61"/>
    </row>
    <row r="201" spans="1:32" ht="12.75">
      <c r="A201" s="61"/>
      <c r="B201" s="61"/>
      <c r="C201" s="61"/>
      <c r="D201" s="61"/>
      <c r="AC201" s="61"/>
      <c r="AD201" s="61"/>
      <c r="AE201" s="61"/>
      <c r="AF201" s="61"/>
    </row>
    <row r="202" spans="1:32" ht="12.75">
      <c r="A202" s="61"/>
      <c r="B202" s="61"/>
      <c r="C202" s="61"/>
      <c r="D202" s="61"/>
      <c r="AC202" s="61"/>
      <c r="AD202" s="61"/>
      <c r="AE202" s="61"/>
      <c r="AF202" s="61"/>
    </row>
    <row r="203" spans="1:32" ht="12.75">
      <c r="A203" s="61"/>
      <c r="B203" s="61"/>
      <c r="C203" s="61"/>
      <c r="D203" s="61"/>
      <c r="AC203" s="61"/>
      <c r="AD203" s="61"/>
      <c r="AE203" s="61"/>
      <c r="AF203" s="61"/>
    </row>
    <row r="204" spans="1:32" ht="12.75">
      <c r="A204" s="61"/>
      <c r="B204" s="61"/>
      <c r="C204" s="61"/>
      <c r="D204" s="61"/>
      <c r="AC204" s="61"/>
      <c r="AD204" s="61"/>
      <c r="AE204" s="61"/>
      <c r="AF204" s="61"/>
    </row>
    <row r="205" spans="1:32" ht="12.75">
      <c r="A205" s="61"/>
      <c r="B205" s="61"/>
      <c r="C205" s="61"/>
      <c r="D205" s="61"/>
      <c r="AC205" s="61"/>
      <c r="AD205" s="61"/>
      <c r="AE205" s="61"/>
      <c r="AF205" s="61"/>
    </row>
    <row r="206" spans="1:32" ht="12.75">
      <c r="A206" s="61"/>
      <c r="B206" s="61"/>
      <c r="C206" s="61"/>
      <c r="D206" s="61"/>
      <c r="AC206" s="61"/>
      <c r="AD206" s="61"/>
      <c r="AE206" s="61"/>
      <c r="AF206" s="61"/>
    </row>
    <row r="207" spans="1:32" ht="12.75">
      <c r="A207" s="61"/>
      <c r="B207" s="61"/>
      <c r="C207" s="61"/>
      <c r="D207" s="61"/>
      <c r="AC207" s="61"/>
      <c r="AD207" s="61"/>
      <c r="AE207" s="61"/>
      <c r="AF207" s="61"/>
    </row>
    <row r="208" spans="1:32" ht="12.75">
      <c r="A208" s="61"/>
      <c r="B208" s="61"/>
      <c r="C208" s="61"/>
      <c r="D208" s="61"/>
      <c r="AC208" s="61"/>
      <c r="AD208" s="61"/>
      <c r="AE208" s="61"/>
      <c r="AF208" s="61"/>
    </row>
    <row r="209" spans="1:32" ht="12.75">
      <c r="A209" s="61"/>
      <c r="B209" s="61"/>
      <c r="C209" s="61"/>
      <c r="D209" s="61"/>
      <c r="AC209" s="61"/>
      <c r="AD209" s="61"/>
      <c r="AE209" s="61"/>
      <c r="AF209" s="61"/>
    </row>
    <row r="210" spans="1:32" ht="12.75">
      <c r="A210" s="61"/>
      <c r="B210" s="61"/>
      <c r="C210" s="61"/>
      <c r="D210" s="61"/>
      <c r="AC210" s="61"/>
      <c r="AD210" s="61"/>
      <c r="AE210" s="61"/>
      <c r="AF210" s="61"/>
    </row>
    <row r="211" spans="1:32" ht="12.75">
      <c r="A211" s="61"/>
      <c r="B211" s="61"/>
      <c r="C211" s="61"/>
      <c r="D211" s="61"/>
      <c r="AC211" s="61"/>
      <c r="AD211" s="61"/>
      <c r="AE211" s="61"/>
      <c r="AF211" s="61"/>
    </row>
    <row r="212" spans="1:32" ht="12.75">
      <c r="A212" s="61"/>
      <c r="B212" s="61"/>
      <c r="C212" s="61"/>
      <c r="D212" s="61"/>
      <c r="AC212" s="61"/>
      <c r="AD212" s="61"/>
      <c r="AE212" s="61"/>
      <c r="AF212" s="61"/>
    </row>
    <row r="213" spans="1:32" ht="12.75">
      <c r="A213" s="61"/>
      <c r="B213" s="61"/>
      <c r="C213" s="61"/>
      <c r="D213" s="61"/>
      <c r="AC213" s="61"/>
      <c r="AD213" s="61"/>
      <c r="AE213" s="61"/>
      <c r="AF213" s="61"/>
    </row>
    <row r="214" spans="1:32" ht="12.75">
      <c r="A214" s="61"/>
      <c r="B214" s="61"/>
      <c r="C214" s="61"/>
      <c r="D214" s="61"/>
      <c r="AC214" s="61"/>
      <c r="AD214" s="61"/>
      <c r="AE214" s="61"/>
      <c r="AF214" s="61"/>
    </row>
    <row r="215" spans="1:32" ht="12.75">
      <c r="A215" s="61"/>
      <c r="B215" s="61"/>
      <c r="C215" s="61"/>
      <c r="D215" s="61"/>
      <c r="AC215" s="61"/>
      <c r="AD215" s="61"/>
      <c r="AE215" s="61"/>
      <c r="AF215" s="61"/>
    </row>
    <row r="216" spans="1:32" ht="12.75">
      <c r="A216" s="61"/>
      <c r="B216" s="61"/>
      <c r="C216" s="61"/>
      <c r="D216" s="61"/>
      <c r="AC216" s="61"/>
      <c r="AD216" s="61"/>
      <c r="AE216" s="61"/>
      <c r="AF216" s="61"/>
    </row>
    <row r="217" spans="1:32" ht="12.75">
      <c r="A217" s="61"/>
      <c r="B217" s="61"/>
      <c r="C217" s="61"/>
      <c r="D217" s="61"/>
      <c r="AC217" s="61"/>
      <c r="AD217" s="61"/>
      <c r="AE217" s="61"/>
      <c r="AF217" s="61"/>
    </row>
    <row r="218" spans="1:32" ht="12.75">
      <c r="A218" s="61"/>
      <c r="B218" s="61"/>
      <c r="C218" s="61"/>
      <c r="D218" s="61"/>
      <c r="AC218" s="61"/>
      <c r="AD218" s="61"/>
      <c r="AE218" s="61"/>
      <c r="AF218" s="61"/>
    </row>
    <row r="219" spans="1:32" ht="12.75">
      <c r="A219" s="61"/>
      <c r="B219" s="61"/>
      <c r="C219" s="61"/>
      <c r="D219" s="61"/>
      <c r="AC219" s="61"/>
      <c r="AD219" s="61"/>
      <c r="AE219" s="61"/>
      <c r="AF219" s="61"/>
    </row>
    <row r="220" spans="1:32" ht="12.75">
      <c r="A220" s="61"/>
      <c r="B220" s="61"/>
      <c r="C220" s="61"/>
      <c r="D220" s="61"/>
      <c r="AC220" s="61"/>
      <c r="AD220" s="61"/>
      <c r="AE220" s="61"/>
      <c r="AF220" s="61"/>
    </row>
    <row r="221" spans="1:32" ht="12.75">
      <c r="A221" s="61"/>
      <c r="B221" s="61"/>
      <c r="C221" s="61"/>
      <c r="D221" s="61"/>
      <c r="AC221" s="61"/>
      <c r="AD221" s="61"/>
      <c r="AE221" s="61"/>
      <c r="AF221" s="61"/>
    </row>
    <row r="222" spans="1:32" ht="12.75">
      <c r="A222" s="61"/>
      <c r="B222" s="61"/>
      <c r="C222" s="61"/>
      <c r="D222" s="61"/>
      <c r="AC222" s="61"/>
      <c r="AD222" s="61"/>
      <c r="AE222" s="61"/>
      <c r="AF222" s="61"/>
    </row>
    <row r="223" spans="1:32" ht="12.75">
      <c r="A223" s="61"/>
      <c r="B223" s="61"/>
      <c r="C223" s="61"/>
      <c r="D223" s="61"/>
      <c r="AC223" s="61"/>
      <c r="AD223" s="61"/>
      <c r="AE223" s="61"/>
      <c r="AF223" s="61"/>
    </row>
    <row r="224" spans="1:32" ht="12.75">
      <c r="A224" s="61"/>
      <c r="B224" s="61"/>
      <c r="C224" s="61"/>
      <c r="D224" s="61"/>
      <c r="AC224" s="61"/>
      <c r="AD224" s="61"/>
      <c r="AE224" s="61"/>
      <c r="AF224" s="61"/>
    </row>
    <row r="225" spans="1:32" ht="12.75">
      <c r="A225" s="61"/>
      <c r="B225" s="61"/>
      <c r="C225" s="61"/>
      <c r="D225" s="61"/>
      <c r="AC225" s="61"/>
      <c r="AD225" s="61"/>
      <c r="AE225" s="61"/>
      <c r="AF225" s="61"/>
    </row>
    <row r="226" spans="1:32" ht="12.75">
      <c r="A226" s="61"/>
      <c r="B226" s="61"/>
      <c r="C226" s="61"/>
      <c r="D226" s="61"/>
      <c r="AC226" s="61"/>
      <c r="AD226" s="61"/>
      <c r="AE226" s="61"/>
      <c r="AF226" s="61"/>
    </row>
    <row r="227" spans="1:32" ht="12.75">
      <c r="A227" s="61"/>
      <c r="B227" s="61"/>
      <c r="C227" s="61"/>
      <c r="D227" s="61"/>
      <c r="AC227" s="61"/>
      <c r="AD227" s="61"/>
      <c r="AE227" s="61"/>
      <c r="AF227" s="61"/>
    </row>
    <row r="228" spans="1:32" ht="12.75">
      <c r="A228" s="61"/>
      <c r="B228" s="61"/>
      <c r="C228" s="61"/>
      <c r="D228" s="61"/>
      <c r="AC228" s="61"/>
      <c r="AD228" s="61"/>
      <c r="AE228" s="61"/>
      <c r="AF228" s="61"/>
    </row>
    <row r="229" spans="1:32" ht="12.75">
      <c r="A229" s="61"/>
      <c r="B229" s="61"/>
      <c r="C229" s="61"/>
      <c r="D229" s="61"/>
      <c r="AC229" s="61"/>
      <c r="AD229" s="61"/>
      <c r="AE229" s="61"/>
      <c r="AF229" s="61"/>
    </row>
    <row r="230" spans="1:32" ht="12.75">
      <c r="A230" s="61"/>
      <c r="B230" s="61"/>
      <c r="C230" s="61"/>
      <c r="D230" s="61"/>
      <c r="AC230" s="61"/>
      <c r="AD230" s="61"/>
      <c r="AE230" s="61"/>
      <c r="AF230" s="61"/>
    </row>
    <row r="231" spans="1:32" ht="12.75">
      <c r="A231" s="61"/>
      <c r="B231" s="61"/>
      <c r="C231" s="61"/>
      <c r="D231" s="61"/>
      <c r="AC231" s="61"/>
      <c r="AD231" s="61"/>
      <c r="AE231" s="61"/>
      <c r="AF231" s="61"/>
    </row>
    <row r="232" spans="1:32" ht="12.75">
      <c r="A232" s="61"/>
      <c r="B232" s="61"/>
      <c r="C232" s="61"/>
      <c r="D232" s="61"/>
      <c r="AC232" s="61"/>
      <c r="AD232" s="61"/>
      <c r="AE232" s="61"/>
      <c r="AF232" s="61"/>
    </row>
    <row r="233" spans="1:32" ht="12.75">
      <c r="A233" s="61"/>
      <c r="B233" s="61"/>
      <c r="C233" s="61"/>
      <c r="D233" s="61"/>
      <c r="AC233" s="61"/>
      <c r="AD233" s="61"/>
      <c r="AE233" s="61"/>
      <c r="AF233" s="61"/>
    </row>
    <row r="234" spans="1:32" ht="12.75">
      <c r="A234" s="61"/>
      <c r="B234" s="61"/>
      <c r="C234" s="61"/>
      <c r="D234" s="61"/>
      <c r="AC234" s="61"/>
      <c r="AD234" s="61"/>
      <c r="AE234" s="61"/>
      <c r="AF234" s="61"/>
    </row>
    <row r="235" spans="1:32" ht="12.75">
      <c r="A235" s="61"/>
      <c r="B235" s="61"/>
      <c r="C235" s="61"/>
      <c r="D235" s="61"/>
      <c r="AC235" s="61"/>
      <c r="AD235" s="61"/>
      <c r="AE235" s="61"/>
      <c r="AF235" s="61"/>
    </row>
    <row r="236" spans="1:32" ht="12.75">
      <c r="A236" s="61"/>
      <c r="B236" s="61"/>
      <c r="C236" s="61"/>
      <c r="D236" s="61"/>
      <c r="AC236" s="61"/>
      <c r="AD236" s="61"/>
      <c r="AE236" s="61"/>
      <c r="AF236" s="61"/>
    </row>
    <row r="237" spans="1:32" ht="12.75">
      <c r="A237" s="61"/>
      <c r="B237" s="61"/>
      <c r="C237" s="61"/>
      <c r="D237" s="61"/>
      <c r="AC237" s="61"/>
      <c r="AD237" s="61"/>
      <c r="AE237" s="61"/>
      <c r="AF237" s="61"/>
    </row>
    <row r="238" spans="1:32" ht="12.75">
      <c r="A238" s="61"/>
      <c r="B238" s="61"/>
      <c r="C238" s="61"/>
      <c r="D238" s="61"/>
      <c r="AC238" s="61"/>
      <c r="AD238" s="61"/>
      <c r="AE238" s="61"/>
      <c r="AF238" s="61"/>
    </row>
    <row r="239" spans="1:32" ht="12.75">
      <c r="A239" s="61"/>
      <c r="B239" s="61"/>
      <c r="C239" s="61"/>
      <c r="D239" s="61"/>
      <c r="AC239" s="61"/>
      <c r="AD239" s="61"/>
      <c r="AE239" s="61"/>
      <c r="AF239" s="61"/>
    </row>
    <row r="240" spans="1:32" ht="12.75">
      <c r="A240" s="61"/>
      <c r="B240" s="61"/>
      <c r="C240" s="61"/>
      <c r="D240" s="61"/>
      <c r="AC240" s="61"/>
      <c r="AD240" s="61"/>
      <c r="AE240" s="61"/>
      <c r="AF240" s="61"/>
    </row>
    <row r="241" spans="1:32" ht="12.75">
      <c r="A241" s="61"/>
      <c r="B241" s="61"/>
      <c r="C241" s="61"/>
      <c r="D241" s="61"/>
      <c r="AC241" s="61"/>
      <c r="AD241" s="61"/>
      <c r="AE241" s="61"/>
      <c r="AF241" s="61"/>
    </row>
    <row r="242" spans="1:32" ht="12.75">
      <c r="A242" s="61"/>
      <c r="B242" s="61"/>
      <c r="C242" s="61"/>
      <c r="D242" s="61"/>
      <c r="AC242" s="61"/>
      <c r="AD242" s="61"/>
      <c r="AE242" s="61"/>
      <c r="AF242" s="61"/>
    </row>
    <row r="243" spans="1:32" ht="12.75">
      <c r="A243" s="61"/>
      <c r="B243" s="61"/>
      <c r="C243" s="61"/>
      <c r="D243" s="61"/>
      <c r="AC243" s="61"/>
      <c r="AD243" s="61"/>
      <c r="AE243" s="61"/>
      <c r="AF243" s="61"/>
    </row>
    <row r="244" spans="1:32" ht="12.75">
      <c r="A244" s="61"/>
      <c r="B244" s="61"/>
      <c r="C244" s="61"/>
      <c r="D244" s="61"/>
      <c r="AC244" s="61"/>
      <c r="AD244" s="61"/>
      <c r="AE244" s="61"/>
      <c r="AF244" s="61"/>
    </row>
    <row r="245" spans="1:32" ht="12.75">
      <c r="A245" s="61"/>
      <c r="B245" s="61"/>
      <c r="C245" s="61"/>
      <c r="D245" s="61"/>
      <c r="AC245" s="61"/>
      <c r="AD245" s="61"/>
      <c r="AE245" s="61"/>
      <c r="AF245" s="61"/>
    </row>
    <row r="246" spans="1:32" ht="12.75">
      <c r="A246" s="61"/>
      <c r="B246" s="61"/>
      <c r="C246" s="61"/>
      <c r="D246" s="61"/>
      <c r="AC246" s="61"/>
      <c r="AD246" s="61"/>
      <c r="AE246" s="61"/>
      <c r="AF246" s="61"/>
    </row>
    <row r="247" spans="1:32" ht="12.75">
      <c r="A247" s="61"/>
      <c r="B247" s="61"/>
      <c r="C247" s="61"/>
      <c r="D247" s="61"/>
      <c r="AC247" s="61"/>
      <c r="AD247" s="61"/>
      <c r="AE247" s="61"/>
      <c r="AF247" s="61"/>
    </row>
    <row r="248" spans="1:32" ht="12.75">
      <c r="A248" s="61"/>
      <c r="B248" s="61"/>
      <c r="C248" s="61"/>
      <c r="D248" s="61"/>
      <c r="AC248" s="61"/>
      <c r="AD248" s="61"/>
      <c r="AE248" s="61"/>
      <c r="AF248" s="61"/>
    </row>
    <row r="249" spans="1:32" ht="12.75">
      <c r="A249" s="61"/>
      <c r="B249" s="61"/>
      <c r="C249" s="61"/>
      <c r="D249" s="61"/>
      <c r="AC249" s="61"/>
      <c r="AD249" s="61"/>
      <c r="AE249" s="61"/>
      <c r="AF249" s="61"/>
    </row>
    <row r="250" spans="1:32" ht="12.75">
      <c r="A250" s="61"/>
      <c r="B250" s="61"/>
      <c r="C250" s="61"/>
      <c r="D250" s="61"/>
      <c r="AC250" s="61"/>
      <c r="AD250" s="61"/>
      <c r="AE250" s="61"/>
      <c r="AF250" s="61"/>
    </row>
    <row r="251" spans="1:32" ht="12.75">
      <c r="A251" s="61"/>
      <c r="B251" s="61"/>
      <c r="C251" s="61"/>
      <c r="D251" s="61"/>
      <c r="AC251" s="61"/>
      <c r="AD251" s="61"/>
      <c r="AE251" s="61"/>
      <c r="AF251" s="61"/>
    </row>
    <row r="252" spans="1:32" ht="12.75">
      <c r="A252" s="61"/>
      <c r="B252" s="61"/>
      <c r="C252" s="61"/>
      <c r="D252" s="61"/>
      <c r="AC252" s="61"/>
      <c r="AD252" s="61"/>
      <c r="AE252" s="61"/>
      <c r="AF252" s="61"/>
    </row>
    <row r="253" spans="1:32" ht="12.75">
      <c r="A253" s="61"/>
      <c r="B253" s="61"/>
      <c r="C253" s="61"/>
      <c r="D253" s="61"/>
      <c r="AC253" s="61"/>
      <c r="AD253" s="61"/>
      <c r="AE253" s="61"/>
      <c r="AF253" s="61"/>
    </row>
    <row r="254" spans="1:32" ht="12.75">
      <c r="A254" s="61"/>
      <c r="B254" s="61"/>
      <c r="C254" s="61"/>
      <c r="D254" s="61"/>
      <c r="AC254" s="61"/>
      <c r="AD254" s="61"/>
      <c r="AE254" s="61"/>
      <c r="AF254" s="61"/>
    </row>
    <row r="255" spans="1:32" ht="12.75">
      <c r="A255" s="61"/>
      <c r="B255" s="61"/>
      <c r="C255" s="61"/>
      <c r="D255" s="61"/>
      <c r="AC255" s="61"/>
      <c r="AD255" s="61"/>
      <c r="AE255" s="61"/>
      <c r="AF255" s="61"/>
    </row>
    <row r="256" spans="1:32" ht="12.75">
      <c r="A256" s="61"/>
      <c r="B256" s="61"/>
      <c r="C256" s="61"/>
      <c r="D256" s="61"/>
      <c r="AC256" s="61"/>
      <c r="AD256" s="61"/>
      <c r="AE256" s="61"/>
      <c r="AF256" s="61"/>
    </row>
    <row r="257" spans="1:32" ht="12.75">
      <c r="A257" s="61"/>
      <c r="B257" s="61"/>
      <c r="C257" s="61"/>
      <c r="D257" s="61"/>
      <c r="AC257" s="61"/>
      <c r="AD257" s="61"/>
      <c r="AE257" s="61"/>
      <c r="AF257" s="61"/>
    </row>
    <row r="258" spans="1:32" ht="12.75">
      <c r="A258" s="61"/>
      <c r="B258" s="61"/>
      <c r="C258" s="61"/>
      <c r="D258" s="61"/>
      <c r="AC258" s="61"/>
      <c r="AD258" s="61"/>
      <c r="AE258" s="61"/>
      <c r="AF258" s="61"/>
    </row>
    <row r="259" spans="1:32" ht="12.75">
      <c r="A259" s="61"/>
      <c r="B259" s="61"/>
      <c r="C259" s="61"/>
      <c r="D259" s="61"/>
      <c r="AC259" s="61"/>
      <c r="AD259" s="61"/>
      <c r="AE259" s="61"/>
      <c r="AF259" s="61"/>
    </row>
    <row r="260" spans="1:32" ht="12.75">
      <c r="A260" s="61"/>
      <c r="B260" s="61"/>
      <c r="C260" s="61"/>
      <c r="D260" s="61"/>
      <c r="AC260" s="61"/>
      <c r="AD260" s="61"/>
      <c r="AE260" s="61"/>
      <c r="AF260" s="61"/>
    </row>
    <row r="261" spans="1:32" ht="12.75">
      <c r="A261" s="61"/>
      <c r="B261" s="61"/>
      <c r="C261" s="61"/>
      <c r="D261" s="61"/>
      <c r="AC261" s="61"/>
      <c r="AD261" s="61"/>
      <c r="AE261" s="61"/>
      <c r="AF261" s="61"/>
    </row>
    <row r="262" spans="1:32" ht="12.75">
      <c r="A262" s="61"/>
      <c r="B262" s="61"/>
      <c r="C262" s="61"/>
      <c r="D262" s="61"/>
      <c r="AC262" s="61"/>
      <c r="AD262" s="61"/>
      <c r="AE262" s="61"/>
      <c r="AF262" s="61"/>
    </row>
    <row r="263" spans="1:32" ht="12.75">
      <c r="A263" s="61"/>
      <c r="B263" s="61"/>
      <c r="C263" s="61"/>
      <c r="D263" s="61"/>
      <c r="AC263" s="61"/>
      <c r="AD263" s="61"/>
      <c r="AE263" s="61"/>
      <c r="AF263" s="61"/>
    </row>
    <row r="264" spans="1:32" ht="12.75">
      <c r="A264" s="61"/>
      <c r="B264" s="61"/>
      <c r="C264" s="61"/>
      <c r="D264" s="61"/>
      <c r="AC264" s="61"/>
      <c r="AD264" s="61"/>
      <c r="AE264" s="61"/>
      <c r="AF264" s="61"/>
    </row>
    <row r="265" spans="1:32" ht="12.75">
      <c r="A265" s="61"/>
      <c r="B265" s="61"/>
      <c r="C265" s="61"/>
      <c r="D265" s="61"/>
      <c r="AC265" s="61"/>
      <c r="AD265" s="61"/>
      <c r="AE265" s="61"/>
      <c r="AF265" s="61"/>
    </row>
    <row r="266" spans="1:32" ht="12.75">
      <c r="A266" s="61"/>
      <c r="B266" s="61"/>
      <c r="C266" s="61"/>
      <c r="D266" s="61"/>
      <c r="AC266" s="61"/>
      <c r="AD266" s="61"/>
      <c r="AE266" s="61"/>
      <c r="AF266" s="61"/>
    </row>
    <row r="267" spans="1:32" ht="12.75">
      <c r="A267" s="61"/>
      <c r="B267" s="61"/>
      <c r="C267" s="61"/>
      <c r="D267" s="61"/>
      <c r="AC267" s="61"/>
      <c r="AD267" s="61"/>
      <c r="AE267" s="61"/>
      <c r="AF267" s="61"/>
    </row>
    <row r="268" spans="1:32" ht="12.75">
      <c r="A268" s="61"/>
      <c r="B268" s="61"/>
      <c r="C268" s="61"/>
      <c r="D268" s="61"/>
      <c r="AC268" s="61"/>
      <c r="AD268" s="61"/>
      <c r="AE268" s="61"/>
      <c r="AF268" s="61"/>
    </row>
    <row r="269" spans="1:32" ht="12.75">
      <c r="A269" s="61"/>
      <c r="B269" s="61"/>
      <c r="C269" s="61"/>
      <c r="D269" s="61"/>
      <c r="AC269" s="61"/>
      <c r="AD269" s="61"/>
      <c r="AE269" s="61"/>
      <c r="AF269" s="61"/>
    </row>
    <row r="270" spans="1:32" ht="12.75">
      <c r="A270" s="61"/>
      <c r="B270" s="61"/>
      <c r="C270" s="61"/>
      <c r="D270" s="61"/>
      <c r="AC270" s="61"/>
      <c r="AD270" s="61"/>
      <c r="AE270" s="61"/>
      <c r="AF270" s="61"/>
    </row>
    <row r="271" spans="1:32" ht="12.75">
      <c r="A271" s="61"/>
      <c r="B271" s="61"/>
      <c r="C271" s="61"/>
      <c r="D271" s="61"/>
      <c r="AC271" s="61"/>
      <c r="AD271" s="61"/>
      <c r="AE271" s="61"/>
      <c r="AF271" s="61"/>
    </row>
    <row r="272" spans="1:32" ht="12.75">
      <c r="A272" s="61"/>
      <c r="B272" s="61"/>
      <c r="C272" s="61"/>
      <c r="D272" s="61"/>
      <c r="AC272" s="61"/>
      <c r="AD272" s="61"/>
      <c r="AE272" s="61"/>
      <c r="AF272" s="61"/>
    </row>
    <row r="273" spans="1:32" ht="12.75">
      <c r="A273" s="61"/>
      <c r="B273" s="61"/>
      <c r="C273" s="61"/>
      <c r="D273" s="61"/>
      <c r="AC273" s="61"/>
      <c r="AD273" s="61"/>
      <c r="AE273" s="61"/>
      <c r="AF273" s="61"/>
    </row>
    <row r="274" spans="1:32" ht="12.75">
      <c r="A274" s="61"/>
      <c r="B274" s="61"/>
      <c r="C274" s="61"/>
      <c r="D274" s="61"/>
      <c r="AC274" s="61"/>
      <c r="AD274" s="61"/>
      <c r="AE274" s="61"/>
      <c r="AF274" s="61"/>
    </row>
    <row r="275" spans="1:32" ht="12.75">
      <c r="A275" s="61"/>
      <c r="B275" s="61"/>
      <c r="C275" s="61"/>
      <c r="D275" s="61"/>
      <c r="AC275" s="61"/>
      <c r="AD275" s="61"/>
      <c r="AE275" s="61"/>
      <c r="AF275" s="61"/>
    </row>
    <row r="276" spans="1:32" ht="12.75">
      <c r="A276" s="61"/>
      <c r="B276" s="61"/>
      <c r="C276" s="61"/>
      <c r="D276" s="61"/>
      <c r="AC276" s="61"/>
      <c r="AD276" s="61"/>
      <c r="AE276" s="61"/>
      <c r="AF276" s="61"/>
    </row>
    <row r="277" spans="1:32" ht="12.75">
      <c r="A277" s="61"/>
      <c r="B277" s="61"/>
      <c r="C277" s="61"/>
      <c r="D277" s="61"/>
      <c r="AC277" s="61"/>
      <c r="AD277" s="61"/>
      <c r="AE277" s="61"/>
      <c r="AF277" s="61"/>
    </row>
    <row r="278" spans="1:32" ht="12.75">
      <c r="A278" s="61"/>
      <c r="B278" s="61"/>
      <c r="C278" s="61"/>
      <c r="D278" s="61"/>
      <c r="AC278" s="61"/>
      <c r="AD278" s="61"/>
      <c r="AE278" s="61"/>
      <c r="AF278" s="61"/>
    </row>
    <row r="279" spans="1:32" ht="12.75">
      <c r="A279" s="61"/>
      <c r="B279" s="61"/>
      <c r="C279" s="61"/>
      <c r="D279" s="61"/>
      <c r="AC279" s="61"/>
      <c r="AD279" s="61"/>
      <c r="AE279" s="61"/>
      <c r="AF279" s="61"/>
    </row>
    <row r="280" spans="1:32" ht="12.75">
      <c r="A280" s="61"/>
      <c r="B280" s="61"/>
      <c r="C280" s="61"/>
      <c r="D280" s="61"/>
      <c r="AC280" s="61"/>
      <c r="AD280" s="61"/>
      <c r="AE280" s="61"/>
      <c r="AF280" s="61"/>
    </row>
    <row r="281" spans="1:32" ht="12.75">
      <c r="A281" s="61"/>
      <c r="B281" s="61"/>
      <c r="C281" s="61"/>
      <c r="D281" s="61"/>
      <c r="AC281" s="61"/>
      <c r="AD281" s="61"/>
      <c r="AE281" s="61"/>
      <c r="AF281" s="61"/>
    </row>
    <row r="282" spans="1:32" ht="12.75">
      <c r="A282" s="61"/>
      <c r="B282" s="61"/>
      <c r="C282" s="61"/>
      <c r="D282" s="61"/>
      <c r="AC282" s="61"/>
      <c r="AD282" s="61"/>
      <c r="AE282" s="61"/>
      <c r="AF282" s="61"/>
    </row>
    <row r="283" spans="1:32" ht="12.75">
      <c r="A283" s="61"/>
      <c r="B283" s="61"/>
      <c r="C283" s="61"/>
      <c r="D283" s="61"/>
      <c r="AC283" s="61"/>
      <c r="AD283" s="61"/>
      <c r="AE283" s="61"/>
      <c r="AF283" s="61"/>
    </row>
    <row r="284" spans="1:32" ht="12.75">
      <c r="A284" s="61"/>
      <c r="B284" s="61"/>
      <c r="C284" s="61"/>
      <c r="D284" s="61"/>
      <c r="AC284" s="61"/>
      <c r="AD284" s="61"/>
      <c r="AE284" s="61"/>
      <c r="AF284" s="61"/>
    </row>
    <row r="285" spans="1:32" ht="12.75">
      <c r="A285" s="61"/>
      <c r="B285" s="61"/>
      <c r="C285" s="61"/>
      <c r="D285" s="61"/>
      <c r="AC285" s="61"/>
      <c r="AD285" s="61"/>
      <c r="AE285" s="61"/>
      <c r="AF285" s="61"/>
    </row>
    <row r="286" spans="1:32" ht="12.75">
      <c r="A286" s="61"/>
      <c r="B286" s="61"/>
      <c r="C286" s="61"/>
      <c r="D286" s="61"/>
      <c r="AC286" s="61"/>
      <c r="AD286" s="61"/>
      <c r="AE286" s="61"/>
      <c r="AF286" s="61"/>
    </row>
    <row r="287" spans="1:32" ht="12.75">
      <c r="A287" s="61"/>
      <c r="B287" s="61"/>
      <c r="C287" s="61"/>
      <c r="D287" s="61"/>
      <c r="AC287" s="61"/>
      <c r="AD287" s="61"/>
      <c r="AE287" s="61"/>
      <c r="AF287" s="61"/>
    </row>
    <row r="288" spans="1:32" ht="12.75">
      <c r="A288" s="61"/>
      <c r="B288" s="61"/>
      <c r="C288" s="61"/>
      <c r="D288" s="61"/>
      <c r="AC288" s="61"/>
      <c r="AD288" s="61"/>
      <c r="AE288" s="61"/>
      <c r="AF288" s="61"/>
    </row>
    <row r="289" spans="1:32" ht="12.75">
      <c r="A289" s="61"/>
      <c r="B289" s="61"/>
      <c r="C289" s="61"/>
      <c r="D289" s="61"/>
      <c r="AC289" s="61"/>
      <c r="AD289" s="61"/>
      <c r="AE289" s="61"/>
      <c r="AF289" s="61"/>
    </row>
    <row r="290" spans="1:32" ht="12.75">
      <c r="A290" s="61"/>
      <c r="B290" s="61"/>
      <c r="C290" s="61"/>
      <c r="D290" s="61"/>
      <c r="AC290" s="61"/>
      <c r="AD290" s="61"/>
      <c r="AE290" s="61"/>
      <c r="AF290" s="61"/>
    </row>
    <row r="291" spans="1:32" ht="12.75">
      <c r="A291" s="61"/>
      <c r="B291" s="61"/>
      <c r="C291" s="61"/>
      <c r="D291" s="61"/>
      <c r="AC291" s="61"/>
      <c r="AD291" s="61"/>
      <c r="AE291" s="61"/>
      <c r="AF291" s="61"/>
    </row>
    <row r="292" spans="1:32" ht="12.75">
      <c r="A292" s="61"/>
      <c r="B292" s="61"/>
      <c r="C292" s="61"/>
      <c r="D292" s="61"/>
      <c r="AC292" s="61"/>
      <c r="AD292" s="61"/>
      <c r="AE292" s="61"/>
      <c r="AF292" s="61"/>
    </row>
    <row r="293" spans="1:32" ht="12.75">
      <c r="A293" s="61"/>
      <c r="B293" s="61"/>
      <c r="C293" s="61"/>
      <c r="D293" s="61"/>
      <c r="AC293" s="61"/>
      <c r="AD293" s="61"/>
      <c r="AE293" s="61"/>
      <c r="AF293" s="61"/>
    </row>
    <row r="294" spans="1:32" ht="12.75">
      <c r="A294" s="61"/>
      <c r="B294" s="61"/>
      <c r="C294" s="61"/>
      <c r="D294" s="61"/>
      <c r="AC294" s="61"/>
      <c r="AD294" s="61"/>
      <c r="AE294" s="61"/>
      <c r="AF294" s="61"/>
    </row>
    <row r="295" spans="1:32" ht="12.75">
      <c r="A295" s="61"/>
      <c r="B295" s="61"/>
      <c r="C295" s="61"/>
      <c r="D295" s="61"/>
      <c r="AC295" s="61"/>
      <c r="AD295" s="61"/>
      <c r="AE295" s="61"/>
      <c r="AF295" s="61"/>
    </row>
    <row r="296" spans="1:32" ht="12.75">
      <c r="A296" s="61"/>
      <c r="B296" s="61"/>
      <c r="C296" s="61"/>
      <c r="D296" s="61"/>
      <c r="AC296" s="61"/>
      <c r="AD296" s="61"/>
      <c r="AE296" s="61"/>
      <c r="AF296" s="61"/>
    </row>
    <row r="297" spans="1:32" ht="12.75">
      <c r="A297" s="61"/>
      <c r="B297" s="61"/>
      <c r="C297" s="61"/>
      <c r="D297" s="61"/>
      <c r="AC297" s="61"/>
      <c r="AD297" s="61"/>
      <c r="AE297" s="61"/>
      <c r="AF297" s="61"/>
    </row>
    <row r="298" spans="1:32" ht="12.75">
      <c r="A298" s="61"/>
      <c r="B298" s="61"/>
      <c r="C298" s="61"/>
      <c r="D298" s="61"/>
      <c r="AC298" s="61"/>
      <c r="AD298" s="61"/>
      <c r="AE298" s="61"/>
      <c r="AF298" s="61"/>
    </row>
    <row r="299" spans="1:32" ht="12.75">
      <c r="A299" s="61"/>
      <c r="B299" s="61"/>
      <c r="C299" s="61"/>
      <c r="D299" s="61"/>
      <c r="AC299" s="61"/>
      <c r="AD299" s="61"/>
      <c r="AE299" s="61"/>
      <c r="AF299" s="61"/>
    </row>
    <row r="300" spans="1:32" ht="12.75">
      <c r="A300" s="61"/>
      <c r="B300" s="61"/>
      <c r="C300" s="61"/>
      <c r="D300" s="61"/>
      <c r="AC300" s="61"/>
      <c r="AD300" s="61"/>
      <c r="AE300" s="61"/>
      <c r="AF300" s="61"/>
    </row>
    <row r="301" spans="1:32" ht="12.75">
      <c r="A301" s="61"/>
      <c r="B301" s="61"/>
      <c r="C301" s="61"/>
      <c r="D301" s="61"/>
      <c r="AC301" s="61"/>
      <c r="AD301" s="61"/>
      <c r="AE301" s="61"/>
      <c r="AF301" s="61"/>
    </row>
    <row r="302" spans="1:32" ht="12.75">
      <c r="A302" s="61"/>
      <c r="B302" s="61"/>
      <c r="C302" s="61"/>
      <c r="D302" s="61"/>
      <c r="AC302" s="61"/>
      <c r="AD302" s="61"/>
      <c r="AE302" s="61"/>
      <c r="AF302" s="61"/>
    </row>
    <row r="303" spans="1:32" ht="12.75">
      <c r="A303" s="61"/>
      <c r="B303" s="61"/>
      <c r="C303" s="61"/>
      <c r="D303" s="61"/>
      <c r="AC303" s="61"/>
      <c r="AD303" s="61"/>
      <c r="AE303" s="61"/>
      <c r="AF303" s="61"/>
    </row>
    <row r="304" spans="1:32" ht="12.75">
      <c r="A304" s="61"/>
      <c r="B304" s="61"/>
      <c r="C304" s="61"/>
      <c r="D304" s="61"/>
      <c r="AC304" s="61"/>
      <c r="AD304" s="61"/>
      <c r="AE304" s="61"/>
      <c r="AF304" s="61"/>
    </row>
    <row r="305" spans="1:32" ht="12.75">
      <c r="A305" s="61"/>
      <c r="B305" s="61"/>
      <c r="C305" s="61"/>
      <c r="D305" s="61"/>
      <c r="AC305" s="61"/>
      <c r="AD305" s="61"/>
      <c r="AE305" s="61"/>
      <c r="AF305" s="61"/>
    </row>
    <row r="306" spans="1:32" ht="12.75">
      <c r="A306" s="61"/>
      <c r="B306" s="61"/>
      <c r="C306" s="61"/>
      <c r="D306" s="61"/>
      <c r="AC306" s="61"/>
      <c r="AD306" s="61"/>
      <c r="AE306" s="61"/>
      <c r="AF306" s="61"/>
    </row>
    <row r="307" spans="1:32" ht="12.75">
      <c r="A307" s="61"/>
      <c r="B307" s="61"/>
      <c r="C307" s="61"/>
      <c r="D307" s="61"/>
      <c r="AC307" s="61"/>
      <c r="AD307" s="61"/>
      <c r="AE307" s="61"/>
      <c r="AF307" s="61"/>
    </row>
    <row r="308" spans="1:32" ht="12.75">
      <c r="A308" s="61"/>
      <c r="B308" s="61"/>
      <c r="C308" s="61"/>
      <c r="D308" s="61"/>
      <c r="AC308" s="61"/>
      <c r="AD308" s="61"/>
      <c r="AE308" s="61"/>
      <c r="AF308" s="61"/>
    </row>
    <row r="309" spans="1:32" ht="12.75">
      <c r="A309" s="61"/>
      <c r="B309" s="61"/>
      <c r="C309" s="61"/>
      <c r="D309" s="61"/>
      <c r="AC309" s="61"/>
      <c r="AD309" s="61"/>
      <c r="AE309" s="61"/>
      <c r="AF309" s="61"/>
    </row>
    <row r="310" spans="1:32" ht="12.75">
      <c r="A310" s="61"/>
      <c r="B310" s="61"/>
      <c r="C310" s="61"/>
      <c r="D310" s="61"/>
      <c r="AC310" s="61"/>
      <c r="AD310" s="61"/>
      <c r="AE310" s="61"/>
      <c r="AF310" s="61"/>
    </row>
    <row r="311" spans="1:32" ht="12.75">
      <c r="A311" s="61"/>
      <c r="B311" s="61"/>
      <c r="C311" s="61"/>
      <c r="D311" s="61"/>
      <c r="AC311" s="61"/>
      <c r="AD311" s="61"/>
      <c r="AE311" s="61"/>
      <c r="AF311" s="61"/>
    </row>
    <row r="312" spans="1:32" ht="12.75">
      <c r="A312" s="61"/>
      <c r="B312" s="61"/>
      <c r="C312" s="61"/>
      <c r="D312" s="61"/>
      <c r="AC312" s="61"/>
      <c r="AD312" s="61"/>
      <c r="AE312" s="61"/>
      <c r="AF312" s="61"/>
    </row>
    <row r="313" spans="1:32" ht="12.75">
      <c r="A313" s="61"/>
      <c r="B313" s="61"/>
      <c r="C313" s="61"/>
      <c r="D313" s="61"/>
      <c r="AC313" s="61"/>
      <c r="AD313" s="61"/>
      <c r="AE313" s="61"/>
      <c r="AF313" s="61"/>
    </row>
    <row r="314" spans="1:32" ht="12.75">
      <c r="A314" s="61"/>
      <c r="B314" s="61"/>
      <c r="C314" s="61"/>
      <c r="D314" s="61"/>
      <c r="AC314" s="61"/>
      <c r="AD314" s="61"/>
      <c r="AE314" s="61"/>
      <c r="AF314" s="61"/>
    </row>
    <row r="315" spans="1:32" ht="12.75">
      <c r="A315" s="61"/>
      <c r="B315" s="61"/>
      <c r="C315" s="61"/>
      <c r="D315" s="61"/>
      <c r="AC315" s="61"/>
      <c r="AD315" s="61"/>
      <c r="AE315" s="61"/>
      <c r="AF315" s="61"/>
    </row>
    <row r="316" spans="1:32" ht="12.75">
      <c r="A316" s="61"/>
      <c r="B316" s="61"/>
      <c r="C316" s="61"/>
      <c r="D316" s="61"/>
      <c r="AC316" s="61"/>
      <c r="AD316" s="61"/>
      <c r="AE316" s="61"/>
      <c r="AF316" s="61"/>
    </row>
    <row r="317" spans="1:32" ht="12.75">
      <c r="A317" s="61"/>
      <c r="B317" s="61"/>
      <c r="C317" s="61"/>
      <c r="D317" s="61"/>
      <c r="AC317" s="61"/>
      <c r="AD317" s="61"/>
      <c r="AE317" s="61"/>
      <c r="AF317" s="61"/>
    </row>
    <row r="318" spans="1:32" ht="12.75">
      <c r="A318" s="61"/>
      <c r="B318" s="61"/>
      <c r="C318" s="61"/>
      <c r="D318" s="61"/>
      <c r="AC318" s="61"/>
      <c r="AD318" s="61"/>
      <c r="AE318" s="61"/>
      <c r="AF318" s="61"/>
    </row>
    <row r="319" spans="1:32" ht="12.75">
      <c r="A319" s="61"/>
      <c r="B319" s="61"/>
      <c r="C319" s="61"/>
      <c r="D319" s="61"/>
      <c r="AC319" s="61"/>
      <c r="AD319" s="61"/>
      <c r="AE319" s="61"/>
      <c r="AF319" s="61"/>
    </row>
    <row r="320" spans="1:32" ht="12.75">
      <c r="A320" s="61"/>
      <c r="B320" s="61"/>
      <c r="C320" s="61"/>
      <c r="D320" s="61"/>
      <c r="AC320" s="61"/>
      <c r="AD320" s="61"/>
      <c r="AE320" s="61"/>
      <c r="AF320" s="61"/>
    </row>
    <row r="321" spans="1:32" ht="12.75">
      <c r="A321" s="61"/>
      <c r="B321" s="61"/>
      <c r="C321" s="61"/>
      <c r="D321" s="61"/>
      <c r="AC321" s="61"/>
      <c r="AD321" s="61"/>
      <c r="AE321" s="61"/>
      <c r="AF321" s="61"/>
    </row>
    <row r="322" spans="1:32" ht="12.75">
      <c r="A322" s="61"/>
      <c r="B322" s="61"/>
      <c r="C322" s="61"/>
      <c r="D322" s="61"/>
      <c r="AC322" s="61"/>
      <c r="AD322" s="61"/>
      <c r="AE322" s="61"/>
      <c r="AF322" s="61"/>
    </row>
    <row r="323" spans="1:32" ht="12.75">
      <c r="A323" s="61"/>
      <c r="B323" s="61"/>
      <c r="C323" s="61"/>
      <c r="D323" s="61"/>
      <c r="AC323" s="61"/>
      <c r="AD323" s="61"/>
      <c r="AE323" s="61"/>
      <c r="AF323" s="61"/>
    </row>
    <row r="324" spans="1:32" ht="12.75">
      <c r="A324" s="61"/>
      <c r="B324" s="61"/>
      <c r="C324" s="61"/>
      <c r="D324" s="61"/>
      <c r="AC324" s="61"/>
      <c r="AD324" s="61"/>
      <c r="AE324" s="61"/>
      <c r="AF324" s="61"/>
    </row>
    <row r="325" spans="1:32" ht="12.75">
      <c r="A325" s="61"/>
      <c r="B325" s="61"/>
      <c r="C325" s="61"/>
      <c r="D325" s="61"/>
      <c r="AC325" s="61"/>
      <c r="AD325" s="61"/>
      <c r="AE325" s="61"/>
      <c r="AF325" s="61"/>
    </row>
    <row r="326" spans="1:32" ht="12.75">
      <c r="A326" s="61"/>
      <c r="B326" s="61"/>
      <c r="C326" s="61"/>
      <c r="D326" s="61"/>
      <c r="AC326" s="61"/>
      <c r="AD326" s="61"/>
      <c r="AE326" s="61"/>
      <c r="AF326" s="61"/>
    </row>
    <row r="327" spans="1:32" ht="12.75">
      <c r="A327" s="61"/>
      <c r="B327" s="61"/>
      <c r="C327" s="61"/>
      <c r="D327" s="61"/>
      <c r="AC327" s="61"/>
      <c r="AD327" s="61"/>
      <c r="AE327" s="61"/>
      <c r="AF327" s="61"/>
    </row>
    <row r="328" spans="1:32" ht="12.75">
      <c r="A328" s="61"/>
      <c r="B328" s="61"/>
      <c r="C328" s="61"/>
      <c r="D328" s="61"/>
      <c r="AC328" s="61"/>
      <c r="AD328" s="61"/>
      <c r="AE328" s="61"/>
      <c r="AF328" s="61"/>
    </row>
    <row r="329" spans="1:32" ht="12.75">
      <c r="A329" s="61"/>
      <c r="B329" s="61"/>
      <c r="C329" s="61"/>
      <c r="D329" s="61"/>
      <c r="AC329" s="61"/>
      <c r="AD329" s="61"/>
      <c r="AE329" s="61"/>
      <c r="AF329" s="61"/>
    </row>
    <row r="330" spans="1:32" ht="12.75">
      <c r="A330" s="61"/>
      <c r="B330" s="61"/>
      <c r="C330" s="61"/>
      <c r="D330" s="61"/>
      <c r="AC330" s="61"/>
      <c r="AD330" s="61"/>
      <c r="AE330" s="61"/>
      <c r="AF330" s="61"/>
    </row>
    <row r="331" spans="1:32" ht="12.75">
      <c r="A331" s="61"/>
      <c r="B331" s="61"/>
      <c r="C331" s="61"/>
      <c r="D331" s="61"/>
      <c r="AC331" s="61"/>
      <c r="AD331" s="61"/>
      <c r="AE331" s="61"/>
      <c r="AF331" s="61"/>
    </row>
    <row r="332" spans="1:32" ht="12.75">
      <c r="A332" s="61"/>
      <c r="B332" s="61"/>
      <c r="C332" s="61"/>
      <c r="D332" s="61"/>
      <c r="AC332" s="61"/>
      <c r="AD332" s="61"/>
      <c r="AE332" s="61"/>
      <c r="AF332" s="61"/>
    </row>
    <row r="333" spans="1:32" ht="12.75">
      <c r="A333" s="61"/>
      <c r="B333" s="61"/>
      <c r="C333" s="61"/>
      <c r="D333" s="61"/>
      <c r="AC333" s="61"/>
      <c r="AD333" s="61"/>
      <c r="AE333" s="61"/>
      <c r="AF333" s="61"/>
    </row>
    <row r="334" spans="1:32" ht="12.75">
      <c r="A334" s="61"/>
      <c r="B334" s="61"/>
      <c r="C334" s="61"/>
      <c r="D334" s="61"/>
      <c r="AC334" s="61"/>
      <c r="AD334" s="61"/>
      <c r="AE334" s="61"/>
      <c r="AF334" s="61"/>
    </row>
    <row r="335" spans="1:32" ht="12.75">
      <c r="A335" s="61"/>
      <c r="B335" s="61"/>
      <c r="C335" s="61"/>
      <c r="D335" s="61"/>
      <c r="AC335" s="61"/>
      <c r="AD335" s="61"/>
      <c r="AE335" s="61"/>
      <c r="AF335" s="61"/>
    </row>
    <row r="336" spans="1:32" ht="12.75">
      <c r="A336" s="61"/>
      <c r="B336" s="61"/>
      <c r="C336" s="61"/>
      <c r="D336" s="61"/>
      <c r="AC336" s="61"/>
      <c r="AD336" s="61"/>
      <c r="AE336" s="61"/>
      <c r="AF336" s="61"/>
    </row>
    <row r="337" spans="1:32" ht="12.75">
      <c r="A337" s="61"/>
      <c r="B337" s="61"/>
      <c r="C337" s="61"/>
      <c r="D337" s="61"/>
      <c r="AC337" s="61"/>
      <c r="AD337" s="61"/>
      <c r="AE337" s="61"/>
      <c r="AF337" s="61"/>
    </row>
    <row r="338" spans="1:32" ht="12.75">
      <c r="A338" s="61"/>
      <c r="B338" s="61"/>
      <c r="C338" s="61"/>
      <c r="D338" s="61"/>
      <c r="AC338" s="61"/>
      <c r="AD338" s="61"/>
      <c r="AE338" s="61"/>
      <c r="AF338" s="61"/>
    </row>
    <row r="339" spans="1:32" ht="12.75">
      <c r="A339" s="61"/>
      <c r="B339" s="61"/>
      <c r="C339" s="61"/>
      <c r="D339" s="61"/>
      <c r="AC339" s="61"/>
      <c r="AD339" s="61"/>
      <c r="AE339" s="61"/>
      <c r="AF339" s="61"/>
    </row>
    <row r="340" spans="1:32" ht="12.75">
      <c r="A340" s="61"/>
      <c r="B340" s="61"/>
      <c r="C340" s="61"/>
      <c r="D340" s="61"/>
      <c r="AC340" s="61"/>
      <c r="AD340" s="61"/>
      <c r="AE340" s="61"/>
      <c r="AF340" s="61"/>
    </row>
    <row r="341" spans="1:32" ht="12.75">
      <c r="A341" s="61"/>
      <c r="B341" s="61"/>
      <c r="C341" s="61"/>
      <c r="D341" s="61"/>
      <c r="AC341" s="61"/>
      <c r="AD341" s="61"/>
      <c r="AE341" s="61"/>
      <c r="AF341" s="61"/>
    </row>
    <row r="342" spans="1:32" ht="12.75">
      <c r="A342" s="61"/>
      <c r="B342" s="61"/>
      <c r="C342" s="61"/>
      <c r="D342" s="61"/>
      <c r="AC342" s="61"/>
      <c r="AD342" s="61"/>
      <c r="AE342" s="61"/>
      <c r="AF342" s="61"/>
    </row>
    <row r="343" spans="1:32" ht="12.75">
      <c r="A343" s="61"/>
      <c r="B343" s="61"/>
      <c r="C343" s="61"/>
      <c r="D343" s="61"/>
      <c r="AC343" s="61"/>
      <c r="AD343" s="61"/>
      <c r="AE343" s="61"/>
      <c r="AF343" s="61"/>
    </row>
    <row r="344" spans="1:32" ht="12.75">
      <c r="A344" s="61"/>
      <c r="B344" s="61"/>
      <c r="C344" s="61"/>
      <c r="D344" s="61"/>
      <c r="AC344" s="61"/>
      <c r="AD344" s="61"/>
      <c r="AE344" s="61"/>
      <c r="AF344" s="61"/>
    </row>
    <row r="345" spans="1:32" ht="12.75">
      <c r="A345" s="61"/>
      <c r="B345" s="61"/>
      <c r="C345" s="61"/>
      <c r="D345" s="61"/>
      <c r="AC345" s="61"/>
      <c r="AD345" s="61"/>
      <c r="AE345" s="61"/>
      <c r="AF345" s="61"/>
    </row>
    <row r="346" spans="1:32" ht="12.75">
      <c r="A346" s="61"/>
      <c r="B346" s="61"/>
      <c r="C346" s="61"/>
      <c r="D346" s="61"/>
      <c r="AC346" s="61"/>
      <c r="AD346" s="61"/>
      <c r="AE346" s="61"/>
      <c r="AF346" s="61"/>
    </row>
    <row r="347" spans="1:32" ht="12.75">
      <c r="A347" s="61"/>
      <c r="B347" s="61"/>
      <c r="C347" s="61"/>
      <c r="D347" s="61"/>
      <c r="AC347" s="61"/>
      <c r="AD347" s="61"/>
      <c r="AE347" s="61"/>
      <c r="AF347" s="61"/>
    </row>
    <row r="348" spans="1:32" ht="12.75">
      <c r="A348" s="61"/>
      <c r="B348" s="61"/>
      <c r="C348" s="61"/>
      <c r="D348" s="61"/>
      <c r="AC348" s="61"/>
      <c r="AD348" s="61"/>
      <c r="AE348" s="61"/>
      <c r="AF348" s="61"/>
    </row>
    <row r="349" spans="1:32" ht="12.75">
      <c r="A349" s="61"/>
      <c r="B349" s="61"/>
      <c r="C349" s="61"/>
      <c r="D349" s="61"/>
      <c r="AC349" s="61"/>
      <c r="AD349" s="61"/>
      <c r="AE349" s="61"/>
      <c r="AF349" s="61"/>
    </row>
    <row r="350" spans="1:32" ht="12.75">
      <c r="A350" s="61"/>
      <c r="B350" s="61"/>
      <c r="C350" s="61"/>
      <c r="D350" s="61"/>
      <c r="AC350" s="61"/>
      <c r="AD350" s="61"/>
      <c r="AE350" s="61"/>
      <c r="AF350" s="61"/>
    </row>
    <row r="351" spans="1:32" ht="12.75">
      <c r="A351" s="61"/>
      <c r="B351" s="61"/>
      <c r="C351" s="61"/>
      <c r="D351" s="61"/>
      <c r="AC351" s="61"/>
      <c r="AD351" s="61"/>
      <c r="AE351" s="61"/>
      <c r="AF351" s="61"/>
    </row>
    <row r="352" spans="1:32" ht="12.75">
      <c r="A352" s="61"/>
      <c r="B352" s="61"/>
      <c r="C352" s="61"/>
      <c r="D352" s="61"/>
      <c r="AC352" s="61"/>
      <c r="AD352" s="61"/>
      <c r="AE352" s="61"/>
      <c r="AF352" s="61"/>
    </row>
    <row r="353" spans="1:32" ht="12.75">
      <c r="A353" s="61"/>
      <c r="B353" s="61"/>
      <c r="C353" s="61"/>
      <c r="D353" s="61"/>
      <c r="AC353" s="61"/>
      <c r="AD353" s="61"/>
      <c r="AE353" s="61"/>
      <c r="AF353" s="61"/>
    </row>
    <row r="354" spans="1:32" ht="12.75">
      <c r="A354" s="61"/>
      <c r="B354" s="61"/>
      <c r="C354" s="61"/>
      <c r="D354" s="61"/>
      <c r="AC354" s="61"/>
      <c r="AD354" s="61"/>
      <c r="AE354" s="61"/>
      <c r="AF354" s="61"/>
    </row>
    <row r="355" spans="1:32" ht="12.75">
      <c r="A355" s="61"/>
      <c r="B355" s="61"/>
      <c r="C355" s="61"/>
      <c r="D355" s="61"/>
      <c r="AC355" s="61"/>
      <c r="AD355" s="61"/>
      <c r="AE355" s="61"/>
      <c r="AF355" s="61"/>
    </row>
    <row r="356" spans="1:32" ht="12.75">
      <c r="A356" s="61"/>
      <c r="B356" s="61"/>
      <c r="C356" s="61"/>
      <c r="D356" s="61"/>
      <c r="AC356" s="61"/>
      <c r="AD356" s="61"/>
      <c r="AE356" s="61"/>
      <c r="AF356" s="61"/>
    </row>
    <row r="357" spans="1:32" ht="12.75">
      <c r="A357" s="61"/>
      <c r="B357" s="61"/>
      <c r="C357" s="61"/>
      <c r="D357" s="61"/>
      <c r="AC357" s="61"/>
      <c r="AD357" s="61"/>
      <c r="AE357" s="61"/>
      <c r="AF357" s="61"/>
    </row>
    <row r="358" spans="1:32" ht="12.75">
      <c r="A358" s="61"/>
      <c r="B358" s="61"/>
      <c r="C358" s="61"/>
      <c r="D358" s="61"/>
      <c r="AC358" s="61"/>
      <c r="AD358" s="61"/>
      <c r="AE358" s="61"/>
      <c r="AF358" s="61"/>
    </row>
    <row r="359" spans="1:32" ht="12.75">
      <c r="A359" s="61"/>
      <c r="B359" s="61"/>
      <c r="C359" s="61"/>
      <c r="D359" s="61"/>
      <c r="AC359" s="61"/>
      <c r="AD359" s="61"/>
      <c r="AE359" s="61"/>
      <c r="AF359" s="61"/>
    </row>
    <row r="360" spans="1:32" ht="12.75">
      <c r="A360" s="61"/>
      <c r="B360" s="61"/>
      <c r="C360" s="61"/>
      <c r="D360" s="61"/>
      <c r="AC360" s="61"/>
      <c r="AD360" s="61"/>
      <c r="AE360" s="61"/>
      <c r="AF360" s="61"/>
    </row>
    <row r="361" spans="1:32" ht="12.75">
      <c r="A361" s="61"/>
      <c r="B361" s="61"/>
      <c r="C361" s="61"/>
      <c r="D361" s="61"/>
      <c r="AC361" s="61"/>
      <c r="AD361" s="61"/>
      <c r="AE361" s="61"/>
      <c r="AF361" s="61"/>
    </row>
    <row r="362" spans="1:32" ht="12.75">
      <c r="A362" s="61"/>
      <c r="B362" s="61"/>
      <c r="C362" s="61"/>
      <c r="D362" s="61"/>
      <c r="AC362" s="61"/>
      <c r="AD362" s="61"/>
      <c r="AE362" s="61"/>
      <c r="AF362" s="61"/>
    </row>
    <row r="363" spans="1:32" ht="12.75">
      <c r="A363" s="61"/>
      <c r="B363" s="61"/>
      <c r="C363" s="61"/>
      <c r="D363" s="61"/>
      <c r="AC363" s="61"/>
      <c r="AD363" s="61"/>
      <c r="AE363" s="61"/>
      <c r="AF363" s="61"/>
    </row>
    <row r="364" spans="1:32" ht="12.75">
      <c r="A364" s="61"/>
      <c r="B364" s="61"/>
      <c r="C364" s="61"/>
      <c r="D364" s="61"/>
      <c r="AC364" s="61"/>
      <c r="AD364" s="61"/>
      <c r="AE364" s="61"/>
      <c r="AF364" s="61"/>
    </row>
    <row r="365" spans="1:32" ht="12.75">
      <c r="A365" s="61"/>
      <c r="B365" s="61"/>
      <c r="C365" s="61"/>
      <c r="D365" s="61"/>
      <c r="AC365" s="61"/>
      <c r="AD365" s="61"/>
      <c r="AE365" s="61"/>
      <c r="AF365" s="61"/>
    </row>
    <row r="366" spans="1:32" ht="12.75">
      <c r="A366" s="61"/>
      <c r="B366" s="61"/>
      <c r="C366" s="61"/>
      <c r="D366" s="61"/>
      <c r="AC366" s="61"/>
      <c r="AD366" s="61"/>
      <c r="AE366" s="61"/>
      <c r="AF366" s="61"/>
    </row>
    <row r="367" spans="1:32" ht="12.75">
      <c r="A367" s="61"/>
      <c r="B367" s="61"/>
      <c r="C367" s="61"/>
      <c r="D367" s="61"/>
      <c r="AC367" s="61"/>
      <c r="AD367" s="61"/>
      <c r="AE367" s="61"/>
      <c r="AF367" s="61"/>
    </row>
    <row r="368" spans="1:32" ht="12.75">
      <c r="A368" s="61"/>
      <c r="B368" s="61"/>
      <c r="C368" s="61"/>
      <c r="D368" s="61"/>
      <c r="AC368" s="61"/>
      <c r="AD368" s="61"/>
      <c r="AE368" s="61"/>
      <c r="AF368" s="61"/>
    </row>
    <row r="369" spans="1:32" ht="12.75">
      <c r="A369" s="61"/>
      <c r="B369" s="61"/>
      <c r="C369" s="61"/>
      <c r="D369" s="61"/>
      <c r="AC369" s="61"/>
      <c r="AD369" s="61"/>
      <c r="AE369" s="61"/>
      <c r="AF369" s="61"/>
    </row>
    <row r="370" spans="1:32" ht="12.75">
      <c r="A370" s="61"/>
      <c r="B370" s="61"/>
      <c r="C370" s="61"/>
      <c r="D370" s="61"/>
      <c r="AC370" s="61"/>
      <c r="AD370" s="61"/>
      <c r="AE370" s="61"/>
      <c r="AF370" s="61"/>
    </row>
    <row r="371" spans="1:32" ht="12.75">
      <c r="A371" s="61"/>
      <c r="B371" s="61"/>
      <c r="C371" s="61"/>
      <c r="D371" s="61"/>
      <c r="AC371" s="61"/>
      <c r="AD371" s="61"/>
      <c r="AE371" s="61"/>
      <c r="AF371" s="61"/>
    </row>
    <row r="372" spans="1:32" ht="12.75">
      <c r="A372" s="61"/>
      <c r="B372" s="61"/>
      <c r="C372" s="61"/>
      <c r="D372" s="61"/>
      <c r="AC372" s="61"/>
      <c r="AD372" s="61"/>
      <c r="AE372" s="61"/>
      <c r="AF372" s="61"/>
    </row>
    <row r="373" spans="1:32" ht="12.75">
      <c r="A373" s="61"/>
      <c r="B373" s="61"/>
      <c r="C373" s="61"/>
      <c r="D373" s="61"/>
      <c r="AC373" s="61"/>
      <c r="AD373" s="61"/>
      <c r="AE373" s="61"/>
      <c r="AF373" s="61"/>
    </row>
    <row r="374" spans="1:32" ht="12.75">
      <c r="A374" s="61"/>
      <c r="B374" s="61"/>
      <c r="C374" s="61"/>
      <c r="D374" s="61"/>
      <c r="AC374" s="61"/>
      <c r="AD374" s="61"/>
      <c r="AE374" s="61"/>
      <c r="AF374" s="61"/>
    </row>
    <row r="375" spans="1:4" ht="12.75">
      <c r="A375" s="61"/>
      <c r="B375" s="61"/>
      <c r="C375" s="61"/>
      <c r="D375" s="61"/>
    </row>
    <row r="376" spans="1:4" ht="12.75">
      <c r="A376" s="61"/>
      <c r="B376" s="61"/>
      <c r="C376" s="61"/>
      <c r="D376" s="61"/>
    </row>
    <row r="377" spans="1:4" ht="12.75">
      <c r="A377" s="61"/>
      <c r="B377" s="61"/>
      <c r="C377" s="61"/>
      <c r="D377" s="61"/>
    </row>
    <row r="378" spans="1:4" ht="12.75">
      <c r="A378" s="61"/>
      <c r="B378" s="61"/>
      <c r="C378" s="61"/>
      <c r="D378" s="61"/>
    </row>
    <row r="379" spans="1:4" ht="12.75">
      <c r="A379" s="61"/>
      <c r="B379" s="61"/>
      <c r="C379" s="61"/>
      <c r="D379" s="61"/>
    </row>
    <row r="380" spans="1:4" ht="12.75">
      <c r="A380" s="61"/>
      <c r="B380" s="61"/>
      <c r="C380" s="61"/>
      <c r="D380" s="61"/>
    </row>
    <row r="381" spans="1:4" ht="12.75">
      <c r="A381" s="61"/>
      <c r="B381" s="61"/>
      <c r="C381" s="61"/>
      <c r="D381" s="61"/>
    </row>
    <row r="382" spans="1:4" ht="12.75">
      <c r="A382" s="61"/>
      <c r="B382" s="61"/>
      <c r="C382" s="61"/>
      <c r="D382" s="61"/>
    </row>
    <row r="383" spans="1:4" ht="12.75">
      <c r="A383" s="61"/>
      <c r="B383" s="61"/>
      <c r="C383" s="61"/>
      <c r="D383" s="61"/>
    </row>
    <row r="384" spans="1:4" ht="12.75">
      <c r="A384" s="61"/>
      <c r="B384" s="61"/>
      <c r="C384" s="61"/>
      <c r="D384" s="61"/>
    </row>
    <row r="385" spans="1:4" ht="12.75">
      <c r="A385" s="61"/>
      <c r="B385" s="61"/>
      <c r="C385" s="61"/>
      <c r="D385" s="61"/>
    </row>
    <row r="386" spans="1:4" ht="12.75">
      <c r="A386" s="61"/>
      <c r="B386" s="61"/>
      <c r="C386" s="61"/>
      <c r="D386" s="61"/>
    </row>
    <row r="387" spans="1:4" ht="12.75">
      <c r="A387" s="61"/>
      <c r="B387" s="61"/>
      <c r="C387" s="61"/>
      <c r="D387" s="61"/>
    </row>
    <row r="388" spans="1:4" ht="12.75">
      <c r="A388" s="61"/>
      <c r="B388" s="61"/>
      <c r="C388" s="61"/>
      <c r="D388" s="61"/>
    </row>
    <row r="389" spans="1:4" ht="12.75">
      <c r="A389" s="61"/>
      <c r="B389" s="61"/>
      <c r="C389" s="61"/>
      <c r="D389" s="61"/>
    </row>
    <row r="390" spans="1:4" ht="12.75">
      <c r="A390" s="61"/>
      <c r="B390" s="61"/>
      <c r="C390" s="61"/>
      <c r="D390" s="61"/>
    </row>
    <row r="391" spans="1:4" ht="12.75">
      <c r="A391" s="61"/>
      <c r="B391" s="61"/>
      <c r="C391" s="61"/>
      <c r="D391" s="61"/>
    </row>
    <row r="392" spans="1:4" ht="12.75">
      <c r="A392" s="61"/>
      <c r="B392" s="61"/>
      <c r="C392" s="61"/>
      <c r="D392" s="61"/>
    </row>
    <row r="393" spans="1:4" ht="12.75">
      <c r="A393" s="61"/>
      <c r="B393" s="61"/>
      <c r="C393" s="61"/>
      <c r="D393" s="61"/>
    </row>
    <row r="394" spans="1:4" ht="12.75">
      <c r="A394" s="61"/>
      <c r="B394" s="61"/>
      <c r="C394" s="61"/>
      <c r="D394" s="61"/>
    </row>
    <row r="395" spans="1:4" ht="12.75">
      <c r="A395" s="61"/>
      <c r="B395" s="61"/>
      <c r="C395" s="61"/>
      <c r="D395" s="61"/>
    </row>
    <row r="396" spans="1:4" ht="12.75">
      <c r="A396" s="61"/>
      <c r="B396" s="61"/>
      <c r="C396" s="61"/>
      <c r="D396" s="61"/>
    </row>
    <row r="397" spans="1:4" ht="12.75">
      <c r="A397" s="61"/>
      <c r="B397" s="61"/>
      <c r="C397" s="61"/>
      <c r="D397" s="61"/>
    </row>
    <row r="398" spans="1:4" ht="12.75">
      <c r="A398" s="61"/>
      <c r="B398" s="61"/>
      <c r="C398" s="61"/>
      <c r="D398" s="61"/>
    </row>
    <row r="399" spans="1:4" ht="12.75">
      <c r="A399" s="61"/>
      <c r="B399" s="61"/>
      <c r="C399" s="61"/>
      <c r="D399" s="61"/>
    </row>
    <row r="400" spans="1:4" ht="12.75">
      <c r="A400" s="61"/>
      <c r="B400" s="61"/>
      <c r="C400" s="61"/>
      <c r="D400" s="61"/>
    </row>
    <row r="401" spans="1:4" ht="12.75">
      <c r="A401" s="61"/>
      <c r="B401" s="61"/>
      <c r="C401" s="61"/>
      <c r="D401" s="61"/>
    </row>
    <row r="402" spans="1:4" ht="12.75">
      <c r="A402" s="61"/>
      <c r="B402" s="61"/>
      <c r="C402" s="61"/>
      <c r="D402" s="61"/>
    </row>
    <row r="403" spans="1:4" ht="12.75">
      <c r="A403" s="61"/>
      <c r="B403" s="61"/>
      <c r="C403" s="61"/>
      <c r="D403" s="61"/>
    </row>
    <row r="404" spans="1:4" ht="12.75">
      <c r="A404" s="61"/>
      <c r="B404" s="61"/>
      <c r="C404" s="61"/>
      <c r="D404" s="61"/>
    </row>
    <row r="405" spans="1:4" ht="12.75">
      <c r="A405" s="61"/>
      <c r="B405" s="61"/>
      <c r="C405" s="61"/>
      <c r="D405" s="61"/>
    </row>
    <row r="406" spans="1:4" ht="12.75">
      <c r="A406" s="61"/>
      <c r="B406" s="61"/>
      <c r="C406" s="61"/>
      <c r="D406" s="61"/>
    </row>
    <row r="407" spans="1:4" ht="12.75">
      <c r="A407" s="61"/>
      <c r="B407" s="61"/>
      <c r="C407" s="61"/>
      <c r="D407" s="61"/>
    </row>
    <row r="408" spans="1:4" ht="12.75">
      <c r="A408" s="61"/>
      <c r="B408" s="61"/>
      <c r="C408" s="61"/>
      <c r="D408" s="61"/>
    </row>
    <row r="409" spans="1:4" ht="12.75">
      <c r="A409" s="61"/>
      <c r="B409" s="61"/>
      <c r="C409" s="61"/>
      <c r="D409" s="61"/>
    </row>
    <row r="410" spans="1:4" ht="12.75">
      <c r="A410" s="61"/>
      <c r="B410" s="61"/>
      <c r="C410" s="61"/>
      <c r="D410" s="61"/>
    </row>
    <row r="411" spans="1:4" ht="12.75">
      <c r="A411" s="61"/>
      <c r="B411" s="61"/>
      <c r="C411" s="61"/>
      <c r="D411" s="61"/>
    </row>
    <row r="412" spans="1:4" ht="12.75">
      <c r="A412" s="61"/>
      <c r="B412" s="61"/>
      <c r="C412" s="61"/>
      <c r="D412" s="61"/>
    </row>
    <row r="413" spans="1:4" ht="12.75">
      <c r="A413" s="61"/>
      <c r="B413" s="61"/>
      <c r="C413" s="61"/>
      <c r="D413" s="61"/>
    </row>
    <row r="414" spans="1:4" ht="12.75">
      <c r="A414" s="61"/>
      <c r="B414" s="61"/>
      <c r="C414" s="61"/>
      <c r="D414" s="61"/>
    </row>
    <row r="415" spans="1:4" ht="12.75">
      <c r="A415" s="61"/>
      <c r="B415" s="61"/>
      <c r="C415" s="61"/>
      <c r="D415" s="61"/>
    </row>
    <row r="416" spans="1:4" ht="12.75">
      <c r="A416" s="61"/>
      <c r="B416" s="61"/>
      <c r="C416" s="61"/>
      <c r="D416" s="61"/>
    </row>
    <row r="417" spans="1:4" ht="12.75">
      <c r="A417" s="61"/>
      <c r="B417" s="61"/>
      <c r="C417" s="61"/>
      <c r="D417" s="61"/>
    </row>
    <row r="418" spans="1:4" ht="12.75">
      <c r="A418" s="61"/>
      <c r="B418" s="61"/>
      <c r="C418" s="61"/>
      <c r="D418" s="61"/>
    </row>
    <row r="419" spans="1:4" ht="12.75">
      <c r="A419" s="61"/>
      <c r="B419" s="61"/>
      <c r="C419" s="61"/>
      <c r="D419" s="61"/>
    </row>
    <row r="420" spans="1:4" ht="12.75">
      <c r="A420" s="61"/>
      <c r="B420" s="61"/>
      <c r="C420" s="61"/>
      <c r="D420" s="61"/>
    </row>
    <row r="421" spans="1:4" ht="12.75">
      <c r="A421" s="61"/>
      <c r="B421" s="61"/>
      <c r="C421" s="61"/>
      <c r="D421" s="61"/>
    </row>
    <row r="422" spans="1:4" ht="12.75">
      <c r="A422" s="61"/>
      <c r="B422" s="61"/>
      <c r="C422" s="61"/>
      <c r="D422" s="61"/>
    </row>
    <row r="423" spans="1:4" ht="12.75">
      <c r="A423" s="61"/>
      <c r="B423" s="61"/>
      <c r="C423" s="61"/>
      <c r="D423" s="61"/>
    </row>
    <row r="424" spans="1:4" ht="12.75">
      <c r="A424" s="61"/>
      <c r="B424" s="61"/>
      <c r="C424" s="61"/>
      <c r="D424" s="61"/>
    </row>
    <row r="425" spans="1:4" ht="12.75">
      <c r="A425" s="61"/>
      <c r="B425" s="61"/>
      <c r="C425" s="61"/>
      <c r="D425" s="61"/>
    </row>
    <row r="426" spans="1:4" ht="12.75">
      <c r="A426" s="61"/>
      <c r="B426" s="61"/>
      <c r="C426" s="61"/>
      <c r="D426" s="61"/>
    </row>
    <row r="427" spans="1:4" ht="12.75">
      <c r="A427" s="61"/>
      <c r="B427" s="61"/>
      <c r="C427" s="61"/>
      <c r="D427" s="61"/>
    </row>
    <row r="428" spans="1:4" ht="12.75">
      <c r="A428" s="61"/>
      <c r="B428" s="61"/>
      <c r="C428" s="61"/>
      <c r="D428" s="61"/>
    </row>
    <row r="429" spans="1:4" ht="12.75">
      <c r="A429" s="61"/>
      <c r="B429" s="61"/>
      <c r="C429" s="61"/>
      <c r="D429" s="61"/>
    </row>
    <row r="430" spans="1:4" ht="12.75">
      <c r="A430" s="61"/>
      <c r="B430" s="61"/>
      <c r="C430" s="61"/>
      <c r="D430" s="61"/>
    </row>
    <row r="431" spans="1:4" ht="12.75">
      <c r="A431" s="61"/>
      <c r="B431" s="61"/>
      <c r="C431" s="61"/>
      <c r="D431" s="61"/>
    </row>
    <row r="432" spans="1:4" ht="12.75">
      <c r="A432" s="61"/>
      <c r="B432" s="61"/>
      <c r="C432" s="61"/>
      <c r="D432" s="61"/>
    </row>
    <row r="433" spans="1:4" ht="12.75">
      <c r="A433" s="61"/>
      <c r="B433" s="61"/>
      <c r="C433" s="61"/>
      <c r="D433" s="61"/>
    </row>
    <row r="434" spans="1:4" ht="12.75">
      <c r="A434" s="61"/>
      <c r="B434" s="61"/>
      <c r="C434" s="61"/>
      <c r="D434" s="61"/>
    </row>
    <row r="435" spans="1:4" ht="12.75">
      <c r="A435" s="61"/>
      <c r="B435" s="61"/>
      <c r="C435" s="61"/>
      <c r="D435" s="61"/>
    </row>
    <row r="436" spans="1:4" ht="12.75">
      <c r="A436" s="61"/>
      <c r="B436" s="61"/>
      <c r="C436" s="61"/>
      <c r="D436" s="61"/>
    </row>
    <row r="437" spans="1:4" ht="12.75">
      <c r="A437" s="61"/>
      <c r="B437" s="61"/>
      <c r="C437" s="61"/>
      <c r="D437" s="61"/>
    </row>
    <row r="438" spans="1:4" ht="12.75">
      <c r="A438" s="61"/>
      <c r="B438" s="61"/>
      <c r="C438" s="61"/>
      <c r="D438" s="61"/>
    </row>
    <row r="439" spans="1:4" ht="12.75">
      <c r="A439" s="61"/>
      <c r="B439" s="61"/>
      <c r="C439" s="61"/>
      <c r="D439" s="61"/>
    </row>
    <row r="440" spans="1:4" ht="12.75">
      <c r="A440" s="61"/>
      <c r="B440" s="61"/>
      <c r="C440" s="61"/>
      <c r="D440" s="61"/>
    </row>
    <row r="441" spans="1:4" ht="12.75">
      <c r="A441" s="61"/>
      <c r="B441" s="61"/>
      <c r="C441" s="61"/>
      <c r="D441" s="61"/>
    </row>
    <row r="442" spans="1:4" ht="12.75">
      <c r="A442" s="61"/>
      <c r="B442" s="61"/>
      <c r="C442" s="61"/>
      <c r="D442" s="61"/>
    </row>
    <row r="443" spans="1:4" ht="12.75">
      <c r="A443" s="61"/>
      <c r="B443" s="61"/>
      <c r="C443" s="61"/>
      <c r="D443" s="61"/>
    </row>
    <row r="444" spans="1:4" ht="12.75">
      <c r="A444" s="61"/>
      <c r="B444" s="61"/>
      <c r="C444" s="61"/>
      <c r="D444" s="61"/>
    </row>
    <row r="445" spans="1:4" ht="12.75">
      <c r="A445" s="61"/>
      <c r="B445" s="61"/>
      <c r="C445" s="61"/>
      <c r="D445" s="61"/>
    </row>
    <row r="446" spans="1:4" ht="12.75">
      <c r="A446" s="61"/>
      <c r="B446" s="61"/>
      <c r="C446" s="61"/>
      <c r="D446" s="61"/>
    </row>
    <row r="447" spans="1:4" ht="12.75">
      <c r="A447" s="61"/>
      <c r="B447" s="61"/>
      <c r="C447" s="61"/>
      <c r="D447" s="61"/>
    </row>
    <row r="448" spans="1:4" ht="12.75">
      <c r="A448" s="61"/>
      <c r="B448" s="61"/>
      <c r="C448" s="61"/>
      <c r="D448" s="61"/>
    </row>
    <row r="449" spans="1:4" ht="12.75">
      <c r="A449" s="61"/>
      <c r="B449" s="61"/>
      <c r="C449" s="61"/>
      <c r="D449" s="61"/>
    </row>
    <row r="450" spans="1:4" ht="12.75">
      <c r="A450" s="61"/>
      <c r="B450" s="61"/>
      <c r="C450" s="61"/>
      <c r="D450" s="61"/>
    </row>
    <row r="451" spans="1:4" ht="12.75">
      <c r="A451" s="61"/>
      <c r="B451" s="61"/>
      <c r="C451" s="61"/>
      <c r="D451" s="61"/>
    </row>
    <row r="452" spans="1:4" ht="12.75">
      <c r="A452" s="61"/>
      <c r="B452" s="61"/>
      <c r="C452" s="61"/>
      <c r="D452" s="61"/>
    </row>
    <row r="453" spans="1:4" ht="12.75">
      <c r="A453" s="61"/>
      <c r="B453" s="61"/>
      <c r="C453" s="61"/>
      <c r="D453" s="61"/>
    </row>
    <row r="454" spans="1:4" ht="12.75">
      <c r="A454" s="61"/>
      <c r="B454" s="61"/>
      <c r="C454" s="61"/>
      <c r="D454" s="61"/>
    </row>
    <row r="455" spans="1:4" ht="12.75">
      <c r="A455" s="61"/>
      <c r="B455" s="61"/>
      <c r="C455" s="61"/>
      <c r="D455" s="61"/>
    </row>
    <row r="456" spans="1:4" ht="12.75">
      <c r="A456" s="61"/>
      <c r="B456" s="61"/>
      <c r="C456" s="61"/>
      <c r="D456" s="61"/>
    </row>
    <row r="457" spans="1:4" ht="12.75">
      <c r="A457" s="61"/>
      <c r="B457" s="61"/>
      <c r="C457" s="61"/>
      <c r="D457" s="61"/>
    </row>
    <row r="458" spans="1:4" ht="12.75">
      <c r="A458" s="61"/>
      <c r="B458" s="61"/>
      <c r="C458" s="61"/>
      <c r="D458" s="61"/>
    </row>
    <row r="459" spans="1:4" ht="12.75">
      <c r="A459" s="61"/>
      <c r="B459" s="61"/>
      <c r="C459" s="61"/>
      <c r="D459" s="61"/>
    </row>
    <row r="460" spans="1:4" ht="12.75">
      <c r="A460" s="61"/>
      <c r="B460" s="61"/>
      <c r="C460" s="61"/>
      <c r="D460" s="61"/>
    </row>
    <row r="461" spans="1:4" ht="12.75">
      <c r="A461" s="61"/>
      <c r="B461" s="61"/>
      <c r="C461" s="61"/>
      <c r="D461" s="61"/>
    </row>
    <row r="462" spans="1:4" ht="12.75">
      <c r="A462" s="61"/>
      <c r="B462" s="61"/>
      <c r="C462" s="61"/>
      <c r="D462" s="61"/>
    </row>
    <row r="463" spans="1:4" ht="12.75">
      <c r="A463" s="61"/>
      <c r="B463" s="61"/>
      <c r="C463" s="61"/>
      <c r="D463" s="61"/>
    </row>
    <row r="464" spans="1:4" ht="12.75">
      <c r="A464" s="61"/>
      <c r="B464" s="61"/>
      <c r="C464" s="61"/>
      <c r="D464" s="61"/>
    </row>
    <row r="465" spans="1:4" ht="12.75">
      <c r="A465" s="61"/>
      <c r="B465" s="61"/>
      <c r="C465" s="61"/>
      <c r="D465" s="61"/>
    </row>
    <row r="466" spans="1:4" ht="12.75">
      <c r="A466" s="61"/>
      <c r="B466" s="61"/>
      <c r="C466" s="61"/>
      <c r="D466" s="61"/>
    </row>
    <row r="467" spans="1:4" ht="12.75">
      <c r="A467" s="61"/>
      <c r="B467" s="61"/>
      <c r="C467" s="61"/>
      <c r="D467" s="61"/>
    </row>
    <row r="468" spans="1:4" ht="12.75">
      <c r="A468" s="61"/>
      <c r="B468" s="61"/>
      <c r="C468" s="61"/>
      <c r="D468" s="61"/>
    </row>
    <row r="469" spans="1:4" ht="12.75">
      <c r="A469" s="61"/>
      <c r="B469" s="61"/>
      <c r="C469" s="61"/>
      <c r="D469" s="61"/>
    </row>
    <row r="470" spans="1:4" ht="12.75">
      <c r="A470" s="61"/>
      <c r="B470" s="61"/>
      <c r="C470" s="61"/>
      <c r="D470" s="61"/>
    </row>
    <row r="471" spans="1:4" ht="12.75">
      <c r="A471" s="61"/>
      <c r="B471" s="61"/>
      <c r="C471" s="61"/>
      <c r="D471" s="61"/>
    </row>
    <row r="472" spans="1:4" ht="12.75">
      <c r="A472" s="61"/>
      <c r="B472" s="61"/>
      <c r="C472" s="61"/>
      <c r="D472" s="61"/>
    </row>
    <row r="473" spans="1:4" ht="12.75">
      <c r="A473" s="61"/>
      <c r="B473" s="61"/>
      <c r="C473" s="61"/>
      <c r="D473" s="61"/>
    </row>
    <row r="474" spans="1:4" ht="12.75">
      <c r="A474" s="61"/>
      <c r="B474" s="61"/>
      <c r="C474" s="61"/>
      <c r="D474" s="61"/>
    </row>
    <row r="475" spans="1:4" ht="12.75">
      <c r="A475" s="61"/>
      <c r="B475" s="61"/>
      <c r="C475" s="61"/>
      <c r="D475" s="61"/>
    </row>
    <row r="476" spans="1:4" ht="12.75">
      <c r="A476" s="61"/>
      <c r="B476" s="61"/>
      <c r="C476" s="61"/>
      <c r="D476" s="61"/>
    </row>
    <row r="477" spans="1:4" ht="12.75">
      <c r="A477" s="61"/>
      <c r="B477" s="61"/>
      <c r="C477" s="61"/>
      <c r="D477" s="61"/>
    </row>
    <row r="478" spans="1:4" ht="12.75">
      <c r="A478" s="61"/>
      <c r="B478" s="61"/>
      <c r="C478" s="61"/>
      <c r="D478" s="61"/>
    </row>
    <row r="479" spans="1:4" ht="12.75">
      <c r="A479" s="61"/>
      <c r="B479" s="61"/>
      <c r="C479" s="61"/>
      <c r="D479" s="61"/>
    </row>
    <row r="480" spans="1:4" ht="12.75">
      <c r="A480" s="61"/>
      <c r="B480" s="61"/>
      <c r="C480" s="61"/>
      <c r="D480" s="61"/>
    </row>
    <row r="481" spans="1:4" ht="12.75">
      <c r="A481" s="61"/>
      <c r="B481" s="61"/>
      <c r="C481" s="61"/>
      <c r="D481" s="61"/>
    </row>
  </sheetData>
  <sheetProtection/>
  <mergeCells count="189">
    <mergeCell ref="FV109:FX109"/>
    <mergeCell ref="FV110:FX110"/>
    <mergeCell ref="FV111:FX111"/>
    <mergeCell ref="FZ111:GA111"/>
    <mergeCell ref="FV103:FX103"/>
    <mergeCell ref="FV104:FX104"/>
    <mergeCell ref="FV105:FX105"/>
    <mergeCell ref="FV106:FX106"/>
    <mergeCell ref="FV107:FX107"/>
    <mergeCell ref="FV108:FX108"/>
    <mergeCell ref="FU6:FW6"/>
    <mergeCell ref="EZ6:FB6"/>
    <mergeCell ref="EC6:EE6"/>
    <mergeCell ref="EW6:EY6"/>
    <mergeCell ref="EZ4:FB4"/>
    <mergeCell ref="FF6:FH6"/>
    <mergeCell ref="FC4:FE4"/>
    <mergeCell ref="FC6:FE6"/>
    <mergeCell ref="FI4:FK4"/>
    <mergeCell ref="FO4:FQ4"/>
    <mergeCell ref="FI6:FK6"/>
    <mergeCell ref="EL4:EN4"/>
    <mergeCell ref="EL6:EN6"/>
    <mergeCell ref="FF4:FH4"/>
    <mergeCell ref="EW4:EY4"/>
    <mergeCell ref="EL36:EM36"/>
    <mergeCell ref="EF4:EH4"/>
    <mergeCell ref="EF6:EH6"/>
    <mergeCell ref="EF36:EG36"/>
    <mergeCell ref="EC4:EE4"/>
    <mergeCell ref="EC36:ED36"/>
    <mergeCell ref="EI36:EJ36"/>
    <mergeCell ref="EI4:EK4"/>
    <mergeCell ref="EI6:EK6"/>
    <mergeCell ref="BV36:BW36"/>
    <mergeCell ref="BY4:CA4"/>
    <mergeCell ref="BY6:CA6"/>
    <mergeCell ref="BY36:BZ36"/>
    <mergeCell ref="BV4:BX4"/>
    <mergeCell ref="BV6:BX6"/>
    <mergeCell ref="CH6:CJ6"/>
    <mergeCell ref="BN4:BP4"/>
    <mergeCell ref="BS6:BU6"/>
    <mergeCell ref="BK4:BM4"/>
    <mergeCell ref="BK6:BM6"/>
    <mergeCell ref="BN6:BP6"/>
    <mergeCell ref="BS36:BT36"/>
    <mergeCell ref="A92:AG92"/>
    <mergeCell ref="R36:S36"/>
    <mergeCell ref="Z36:AA36"/>
    <mergeCell ref="AJ6:AL6"/>
    <mergeCell ref="L36:M36"/>
    <mergeCell ref="BK36:BL36"/>
    <mergeCell ref="T6:V6"/>
    <mergeCell ref="AY36:AZ36"/>
    <mergeCell ref="AG36:AH36"/>
    <mergeCell ref="AV4:AX4"/>
    <mergeCell ref="AV6:AX6"/>
    <mergeCell ref="AP4:AR4"/>
    <mergeCell ref="AM6:AO6"/>
    <mergeCell ref="AP6:AR6"/>
    <mergeCell ref="AY4:BA4"/>
    <mergeCell ref="AY6:BA6"/>
    <mergeCell ref="AS4:AU4"/>
    <mergeCell ref="Z6:AB6"/>
    <mergeCell ref="AG6:AI6"/>
    <mergeCell ref="AM4:AO4"/>
    <mergeCell ref="A94:AG94"/>
    <mergeCell ref="BN36:BO36"/>
    <mergeCell ref="P36:Q36"/>
    <mergeCell ref="N36:O36"/>
    <mergeCell ref="J36:K36"/>
    <mergeCell ref="W36:X36"/>
    <mergeCell ref="BB6:BD6"/>
    <mergeCell ref="AV36:AW36"/>
    <mergeCell ref="R4:S4"/>
    <mergeCell ref="P4:Q4"/>
    <mergeCell ref="AG4:AI4"/>
    <mergeCell ref="Z4:AB4"/>
    <mergeCell ref="AC4:AE4"/>
    <mergeCell ref="T4:V4"/>
    <mergeCell ref="W4:Y4"/>
    <mergeCell ref="AM36:AN36"/>
    <mergeCell ref="AS36:AT36"/>
    <mergeCell ref="A1:H3"/>
    <mergeCell ref="B4:C4"/>
    <mergeCell ref="D4:E4"/>
    <mergeCell ref="J4:K4"/>
    <mergeCell ref="A4:A5"/>
    <mergeCell ref="F4:G4"/>
    <mergeCell ref="H4:I4"/>
    <mergeCell ref="N4:O4"/>
    <mergeCell ref="L4:M4"/>
    <mergeCell ref="B6:C6"/>
    <mergeCell ref="D6:E6"/>
    <mergeCell ref="F36:G36"/>
    <mergeCell ref="B36:C36"/>
    <mergeCell ref="D36:E36"/>
    <mergeCell ref="N6:O6"/>
    <mergeCell ref="J6:K6"/>
    <mergeCell ref="F6:G6"/>
    <mergeCell ref="H36:I36"/>
    <mergeCell ref="H6:I6"/>
    <mergeCell ref="W6:Y6"/>
    <mergeCell ref="R6:S6"/>
    <mergeCell ref="P6:Q6"/>
    <mergeCell ref="L6:M6"/>
    <mergeCell ref="T36:U36"/>
    <mergeCell ref="BH4:BJ4"/>
    <mergeCell ref="BH6:BJ6"/>
    <mergeCell ref="BE36:BF36"/>
    <mergeCell ref="BE6:BG6"/>
    <mergeCell ref="BE4:BG4"/>
    <mergeCell ref="AJ4:AL4"/>
    <mergeCell ref="AS6:AU6"/>
    <mergeCell ref="BB4:BD4"/>
    <mergeCell ref="AJ36:AK36"/>
    <mergeCell ref="AP36:AQ36"/>
    <mergeCell ref="CE36:CF36"/>
    <mergeCell ref="CB4:CD4"/>
    <mergeCell ref="CB6:CD6"/>
    <mergeCell ref="CB36:CC36"/>
    <mergeCell ref="BS4:BU4"/>
    <mergeCell ref="CK4:CM4"/>
    <mergeCell ref="CK6:CM6"/>
    <mergeCell ref="CK36:CL36"/>
    <mergeCell ref="CE4:CG4"/>
    <mergeCell ref="CH4:CJ4"/>
    <mergeCell ref="CN4:CP4"/>
    <mergeCell ref="CN6:CP6"/>
    <mergeCell ref="CN36:CO36"/>
    <mergeCell ref="CH36:CI36"/>
    <mergeCell ref="CE6:CG6"/>
    <mergeCell ref="CT4:CV4"/>
    <mergeCell ref="CT6:CV6"/>
    <mergeCell ref="CT36:CU36"/>
    <mergeCell ref="CQ4:CS4"/>
    <mergeCell ref="CQ6:CS6"/>
    <mergeCell ref="CQ36:CR36"/>
    <mergeCell ref="CZ4:DB4"/>
    <mergeCell ref="CZ6:DB6"/>
    <mergeCell ref="CZ36:DA36"/>
    <mergeCell ref="CW4:CY4"/>
    <mergeCell ref="CW6:CY6"/>
    <mergeCell ref="CW36:CX36"/>
    <mergeCell ref="DE4:DG4"/>
    <mergeCell ref="DE6:DG6"/>
    <mergeCell ref="DE36:DF36"/>
    <mergeCell ref="DH4:DJ4"/>
    <mergeCell ref="DH6:DJ6"/>
    <mergeCell ref="DH36:DI36"/>
    <mergeCell ref="DK4:DM4"/>
    <mergeCell ref="DK6:DM6"/>
    <mergeCell ref="DK36:DL36"/>
    <mergeCell ref="DQ4:DS4"/>
    <mergeCell ref="DQ6:DS6"/>
    <mergeCell ref="DQ36:DR36"/>
    <mergeCell ref="DN4:DP4"/>
    <mergeCell ref="DN6:DP6"/>
    <mergeCell ref="DN36:DO36"/>
    <mergeCell ref="DT4:DV4"/>
    <mergeCell ref="DT6:DV6"/>
    <mergeCell ref="DT36:DU36"/>
    <mergeCell ref="DZ4:EB4"/>
    <mergeCell ref="DZ6:EB6"/>
    <mergeCell ref="DZ36:EA36"/>
    <mergeCell ref="DW4:DY4"/>
    <mergeCell ref="DW6:DY6"/>
    <mergeCell ref="DW36:DX36"/>
    <mergeCell ref="FO6:FQ6"/>
    <mergeCell ref="EZ36:FA36"/>
    <mergeCell ref="EQ4:ES4"/>
    <mergeCell ref="EQ6:ES6"/>
    <mergeCell ref="EQ36:ER36"/>
    <mergeCell ref="ET4:EV4"/>
    <mergeCell ref="ET6:EV6"/>
    <mergeCell ref="FL4:FN4"/>
    <mergeCell ref="FL6:FN6"/>
    <mergeCell ref="ET36:EU36"/>
    <mergeCell ref="FV112:FX112"/>
    <mergeCell ref="FV113:FX113"/>
    <mergeCell ref="FV114:FX114"/>
    <mergeCell ref="FV115:FX115"/>
    <mergeCell ref="FV116:FX116"/>
    <mergeCell ref="FR4:FT4"/>
    <mergeCell ref="FR6:FT6"/>
    <mergeCell ref="FX4:FZ4"/>
    <mergeCell ref="FX6:FZ6"/>
    <mergeCell ref="FU4:FW4"/>
  </mergeCells>
  <printOptions/>
  <pageMargins left="0.3937007874015748" right="0" top="0.3937007874015748" bottom="0.3937007874015748" header="0.5118110236220472" footer="0.5118110236220472"/>
  <pageSetup fitToWidth="0" fitToHeight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2013-08-02T04:59:41Z</cp:lastPrinted>
  <dcterms:created xsi:type="dcterms:W3CDTF">2008-10-01T07:10:45Z</dcterms:created>
  <dcterms:modified xsi:type="dcterms:W3CDTF">2013-12-09T05:32:04Z</dcterms:modified>
  <cp:category/>
  <cp:version/>
  <cp:contentType/>
  <cp:contentStatus/>
</cp:coreProperties>
</file>